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15" yWindow="105" windowWidth="25230" windowHeight="5985" tabRatio="895" activeTab="1"/>
  </bookViews>
  <sheets>
    <sheet name="Listes" sheetId="47" r:id="rId1"/>
    <sheet name="Oct 15" sheetId="41" r:id="rId2"/>
    <sheet name="Nov 15" sheetId="43" r:id="rId3"/>
    <sheet name="IADE Oct 15" sheetId="42" r:id="rId4"/>
    <sheet name="IADE Nov 15" sheetId="44" r:id="rId5"/>
  </sheets>
  <externalReferences>
    <externalReference r:id="rId6"/>
  </externalReferences>
  <definedNames>
    <definedName name="ARE">Listes!$A$2:$A$6</definedName>
    <definedName name="AREASTREINTE">Listes!$A$17:$A$23</definedName>
    <definedName name="CHIRURGIENS">Listes!$A$71:$A$107</definedName>
    <definedName name="CONSULTATIONS">Listes!$A$61:$A$67</definedName>
    <definedName name="IADES">Listes!$A$44:$A$58</definedName>
    <definedName name="NEWAREA">Listes!$A$9:$A$14</definedName>
    <definedName name="vacataires">Listes!$A$27:$A$40</definedName>
    <definedName name="_xlnm.Print_Area" localSheetId="2">'Nov 15'!$S$1:$X$64</definedName>
    <definedName name="_xlnm.Print_Area" localSheetId="1">'Oct 15'!$A$1:$R$64</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J16" i="42" l="1"/>
  <c r="J15" i="42"/>
  <c r="E16" i="42"/>
  <c r="E15" i="42"/>
  <c r="D16" i="42"/>
  <c r="D15" i="42"/>
  <c r="C16" i="42"/>
  <c r="C15" i="42"/>
  <c r="J18" i="42"/>
  <c r="J17" i="42"/>
  <c r="E18" i="42"/>
  <c r="E17" i="42"/>
  <c r="D18" i="42"/>
  <c r="D17" i="42"/>
  <c r="C18" i="42"/>
  <c r="C17" i="42"/>
  <c r="J20" i="42"/>
  <c r="J19" i="42"/>
  <c r="E20" i="42"/>
  <c r="E19" i="42"/>
  <c r="D20" i="42"/>
  <c r="D19" i="42"/>
  <c r="C20" i="42"/>
  <c r="C19" i="42"/>
  <c r="J22" i="42"/>
  <c r="J21" i="42"/>
  <c r="E22" i="42"/>
  <c r="E21" i="42"/>
  <c r="D22" i="42"/>
  <c r="D21" i="42"/>
  <c r="C22" i="42"/>
  <c r="C21" i="42"/>
  <c r="J24" i="42"/>
  <c r="J23" i="42"/>
  <c r="E24" i="42"/>
  <c r="E23" i="42"/>
  <c r="D24" i="42"/>
  <c r="D23" i="42"/>
  <c r="C24" i="42"/>
  <c r="C23" i="42"/>
  <c r="J26" i="42"/>
  <c r="J25" i="42"/>
  <c r="E26" i="42"/>
  <c r="E25" i="42"/>
  <c r="D26" i="42"/>
  <c r="D25" i="42"/>
  <c r="C26" i="42"/>
  <c r="C25" i="42"/>
  <c r="J28" i="42"/>
  <c r="J27" i="42"/>
  <c r="E28" i="42"/>
  <c r="E27" i="42"/>
  <c r="D28" i="42"/>
  <c r="D27" i="42"/>
  <c r="C28" i="42"/>
  <c r="C27" i="42"/>
  <c r="J30" i="42"/>
  <c r="J29" i="42"/>
  <c r="E30" i="42"/>
  <c r="E29" i="42"/>
  <c r="D30" i="42"/>
  <c r="D29" i="42"/>
  <c r="C30" i="42"/>
  <c r="C29" i="42"/>
  <c r="J32" i="42"/>
  <c r="J31" i="42"/>
  <c r="E32" i="42"/>
  <c r="D32" i="42"/>
  <c r="C32" i="42"/>
  <c r="J34" i="42"/>
  <c r="J33" i="42"/>
  <c r="E34" i="42"/>
  <c r="D34" i="42"/>
  <c r="C34" i="42"/>
  <c r="J36" i="42"/>
  <c r="J35" i="42"/>
  <c r="E36" i="42"/>
  <c r="D36" i="42"/>
  <c r="C36" i="42"/>
  <c r="J38" i="42"/>
  <c r="J37" i="42"/>
  <c r="E38" i="42"/>
  <c r="D38" i="42"/>
  <c r="C38" i="42"/>
  <c r="J40" i="42"/>
  <c r="J39" i="42"/>
  <c r="E40" i="42"/>
  <c r="J42" i="42"/>
  <c r="J41" i="42"/>
  <c r="E41" i="42"/>
  <c r="D41" i="42"/>
  <c r="C41" i="42"/>
  <c r="J44" i="42"/>
  <c r="J43" i="42"/>
  <c r="E43" i="42"/>
  <c r="D43" i="42"/>
  <c r="C43" i="42"/>
  <c r="J46" i="42"/>
  <c r="J45" i="42"/>
  <c r="E45" i="42"/>
  <c r="D45" i="42"/>
  <c r="C45" i="42"/>
  <c r="J48" i="42"/>
  <c r="J47" i="42"/>
  <c r="E47" i="42"/>
  <c r="D47" i="42"/>
  <c r="C47" i="42"/>
  <c r="J50" i="42"/>
  <c r="J49" i="42"/>
  <c r="E50" i="42"/>
  <c r="E49" i="42"/>
  <c r="D50" i="42"/>
  <c r="D49" i="42"/>
  <c r="C50" i="42"/>
  <c r="C49" i="42"/>
  <c r="J52" i="42"/>
  <c r="J51" i="42"/>
  <c r="E52" i="42"/>
  <c r="E51" i="42"/>
  <c r="D52" i="42"/>
  <c r="D51" i="42"/>
  <c r="C52" i="42"/>
  <c r="C51" i="42"/>
  <c r="J54" i="42"/>
  <c r="J53" i="42"/>
  <c r="E54" i="42"/>
  <c r="E53" i="42"/>
  <c r="D54" i="42"/>
  <c r="D53" i="42"/>
  <c r="C54" i="42"/>
  <c r="C53" i="42"/>
  <c r="J56" i="42"/>
  <c r="J55" i="42"/>
  <c r="E56" i="42"/>
  <c r="E55" i="42"/>
  <c r="D56" i="42"/>
  <c r="D55" i="42"/>
  <c r="C56" i="42"/>
  <c r="C55" i="42"/>
  <c r="J58" i="42"/>
  <c r="J57" i="42"/>
  <c r="E58" i="42"/>
  <c r="E57" i="42"/>
  <c r="D58" i="42"/>
  <c r="D57" i="42"/>
  <c r="C58" i="42"/>
  <c r="C57" i="42"/>
  <c r="J60" i="42"/>
  <c r="J59" i="42"/>
  <c r="E60" i="42"/>
  <c r="E59" i="42"/>
  <c r="D60" i="42"/>
  <c r="D59" i="42"/>
  <c r="C60" i="42"/>
  <c r="C59" i="42"/>
  <c r="J62" i="42"/>
  <c r="J61" i="42"/>
  <c r="E62" i="42"/>
  <c r="E61" i="42"/>
  <c r="D62" i="42"/>
  <c r="D61" i="42"/>
  <c r="C62" i="42"/>
  <c r="C61" i="42"/>
  <c r="J64" i="42"/>
  <c r="J63" i="42"/>
  <c r="E64" i="42"/>
  <c r="E63" i="42"/>
  <c r="D64" i="42"/>
  <c r="D63" i="42"/>
  <c r="C64" i="42"/>
  <c r="C63" i="42"/>
  <c r="J14" i="42"/>
  <c r="J13" i="42"/>
  <c r="J11" i="42"/>
  <c r="J12" i="42"/>
  <c r="J10" i="42"/>
  <c r="J9" i="42"/>
  <c r="J7" i="42"/>
  <c r="J8" i="42"/>
  <c r="J6" i="42"/>
  <c r="J5" i="42"/>
  <c r="C3" i="42"/>
  <c r="C4" i="42"/>
  <c r="J4" i="42"/>
  <c r="J3" i="42"/>
  <c r="E14" i="42"/>
  <c r="E13" i="42"/>
  <c r="D14" i="42"/>
  <c r="D13" i="42"/>
  <c r="C14" i="42"/>
  <c r="C13" i="42"/>
  <c r="E12" i="42"/>
  <c r="E11" i="42"/>
  <c r="D12" i="42"/>
  <c r="D11" i="42"/>
  <c r="C12" i="42"/>
  <c r="C11" i="42"/>
  <c r="E10" i="42"/>
  <c r="E9" i="42"/>
  <c r="D10" i="42"/>
  <c r="D9" i="42"/>
  <c r="C10" i="42"/>
  <c r="C9" i="42"/>
  <c r="E8" i="42"/>
  <c r="E7" i="42"/>
  <c r="D8" i="42"/>
  <c r="D7" i="42"/>
  <c r="C8" i="42"/>
  <c r="C7" i="42"/>
  <c r="E6" i="42"/>
  <c r="E5" i="42"/>
  <c r="D6" i="42"/>
  <c r="D5" i="42"/>
  <c r="C6" i="42"/>
  <c r="C5" i="42"/>
  <c r="E4" i="42"/>
  <c r="E3" i="42"/>
  <c r="D4" i="42"/>
  <c r="D3" i="42"/>
  <c r="N5" i="41"/>
  <c r="N6" i="41"/>
  <c r="N7" i="41"/>
  <c r="N8" i="41"/>
  <c r="N9" i="41"/>
  <c r="N10" i="41"/>
  <c r="N11" i="41"/>
  <c r="N12" i="41"/>
  <c r="N13" i="41"/>
  <c r="N14" i="41"/>
  <c r="N15" i="41"/>
  <c r="N16" i="41"/>
  <c r="N17" i="41"/>
  <c r="N18" i="41"/>
  <c r="N19" i="41"/>
  <c r="N20" i="41"/>
  <c r="N21" i="41"/>
  <c r="N22" i="41"/>
  <c r="N23" i="41"/>
  <c r="N24" i="41"/>
  <c r="N25" i="41"/>
  <c r="N26" i="41"/>
  <c r="N27" i="41"/>
  <c r="N28" i="41"/>
  <c r="N29" i="41"/>
  <c r="N30" i="41"/>
  <c r="N31" i="41"/>
  <c r="N32" i="41"/>
  <c r="N33" i="41"/>
  <c r="N34" i="41"/>
  <c r="N35" i="41"/>
  <c r="N36" i="41"/>
  <c r="N37" i="41"/>
  <c r="N38" i="41"/>
  <c r="N39" i="41"/>
  <c r="N40" i="41"/>
  <c r="N41" i="41"/>
  <c r="N42" i="41"/>
  <c r="N43" i="41"/>
  <c r="N44" i="41"/>
  <c r="N45" i="41"/>
  <c r="N46" i="41"/>
  <c r="N47" i="41"/>
  <c r="N48" i="41"/>
  <c r="N49" i="41"/>
  <c r="N50" i="41"/>
  <c r="N51" i="41"/>
  <c r="N52" i="41"/>
  <c r="N53" i="41"/>
  <c r="N54" i="41"/>
  <c r="N55" i="41"/>
  <c r="N56" i="41"/>
  <c r="N57" i="41"/>
  <c r="N58" i="41"/>
  <c r="N59" i="41"/>
  <c r="N60" i="41"/>
  <c r="N61" i="41"/>
  <c r="N62" i="41"/>
  <c r="N63" i="41"/>
  <c r="N64" i="41"/>
  <c r="N4" i="41"/>
  <c r="N3" i="41"/>
  <c r="Q15" i="41"/>
  <c r="Q16" i="41"/>
  <c r="J16" i="41"/>
  <c r="J15" i="41"/>
  <c r="I16" i="41"/>
  <c r="I15" i="41"/>
  <c r="H16" i="41"/>
  <c r="H15" i="41"/>
  <c r="G16" i="41"/>
  <c r="G15" i="41"/>
  <c r="F16" i="41"/>
  <c r="F15" i="41"/>
  <c r="E16" i="41"/>
  <c r="E15" i="41"/>
  <c r="Q19" i="41"/>
  <c r="Q20" i="41"/>
  <c r="J20" i="41"/>
  <c r="J19" i="41"/>
  <c r="I20" i="41"/>
  <c r="I19" i="41"/>
  <c r="H20" i="41"/>
  <c r="H19" i="41"/>
  <c r="G20" i="41"/>
  <c r="G19" i="41"/>
  <c r="F20" i="41"/>
  <c r="F19" i="41"/>
  <c r="E20" i="41"/>
  <c r="E19" i="41"/>
  <c r="Q21" i="41"/>
  <c r="Q22" i="41"/>
  <c r="J22" i="41"/>
  <c r="J21" i="41"/>
  <c r="I22" i="41"/>
  <c r="I21" i="41"/>
  <c r="H22" i="41"/>
  <c r="H21" i="41"/>
  <c r="G22" i="41"/>
  <c r="G21" i="41"/>
  <c r="F22" i="41"/>
  <c r="F21" i="41"/>
  <c r="E22" i="41"/>
  <c r="E21" i="41"/>
  <c r="Q23" i="41"/>
  <c r="Q24" i="41"/>
  <c r="J24" i="41"/>
  <c r="J23" i="41"/>
  <c r="I24" i="41"/>
  <c r="I23" i="41"/>
  <c r="H24" i="41"/>
  <c r="H23" i="41"/>
  <c r="G24" i="41"/>
  <c r="G23" i="41"/>
  <c r="F24" i="41"/>
  <c r="F23" i="41"/>
  <c r="E24" i="41"/>
  <c r="E23" i="41"/>
  <c r="Q25" i="41"/>
  <c r="Q26" i="41"/>
  <c r="J26" i="41"/>
  <c r="J25" i="41"/>
  <c r="I26" i="41"/>
  <c r="I25" i="41"/>
  <c r="H26" i="41"/>
  <c r="H25" i="41"/>
  <c r="G26" i="41"/>
  <c r="G25" i="41"/>
  <c r="F26" i="41"/>
  <c r="F25" i="41"/>
  <c r="E26" i="41"/>
  <c r="E25" i="41"/>
  <c r="Q27" i="41"/>
  <c r="Q28" i="41"/>
  <c r="J28" i="41"/>
  <c r="J27" i="41"/>
  <c r="I28" i="41"/>
  <c r="I27" i="41"/>
  <c r="H28" i="41"/>
  <c r="H27" i="41"/>
  <c r="G28" i="41"/>
  <c r="G27" i="41"/>
  <c r="F28" i="41"/>
  <c r="F27" i="41"/>
  <c r="E28" i="41"/>
  <c r="E27" i="41"/>
  <c r="Q29" i="41"/>
  <c r="Q30" i="41"/>
  <c r="J30" i="41"/>
  <c r="J29" i="41"/>
  <c r="I30" i="41"/>
  <c r="I29" i="41"/>
  <c r="H30" i="41"/>
  <c r="H29" i="41"/>
  <c r="G30" i="41"/>
  <c r="G29" i="41"/>
  <c r="F30" i="41"/>
  <c r="F29" i="41"/>
  <c r="E30" i="41"/>
  <c r="E29" i="41"/>
  <c r="Q31" i="41"/>
  <c r="Q32" i="41"/>
  <c r="J32" i="41"/>
  <c r="J31" i="41"/>
  <c r="I32" i="41"/>
  <c r="I31" i="41"/>
  <c r="H32" i="41"/>
  <c r="H31" i="41"/>
  <c r="G32" i="41"/>
  <c r="G31" i="41"/>
  <c r="F32" i="41"/>
  <c r="F31" i="41"/>
  <c r="E32" i="41"/>
  <c r="E31" i="41"/>
  <c r="Q33" i="41"/>
  <c r="Q34" i="41"/>
  <c r="J34" i="41"/>
  <c r="J33" i="41"/>
  <c r="I34" i="41"/>
  <c r="I33" i="41"/>
  <c r="H34" i="41"/>
  <c r="H33" i="41"/>
  <c r="G34" i="41"/>
  <c r="G33" i="41"/>
  <c r="F34" i="41"/>
  <c r="F33" i="41"/>
  <c r="E34" i="41"/>
  <c r="E33" i="41"/>
  <c r="Q35" i="41"/>
  <c r="Q36" i="41"/>
  <c r="J36" i="41"/>
  <c r="J35" i="41"/>
  <c r="I36" i="41"/>
  <c r="I35" i="41"/>
  <c r="H36" i="41"/>
  <c r="H35" i="41"/>
  <c r="G36" i="41"/>
  <c r="G35" i="41"/>
  <c r="F36" i="41"/>
  <c r="F35" i="41"/>
  <c r="E36" i="41"/>
  <c r="E35" i="41"/>
  <c r="Q37" i="41"/>
  <c r="Q38" i="41"/>
  <c r="J38" i="41"/>
  <c r="J37" i="41"/>
  <c r="I38" i="41"/>
  <c r="I37" i="41"/>
  <c r="H38" i="41"/>
  <c r="H37" i="41"/>
  <c r="G38" i="41"/>
  <c r="G37" i="41"/>
  <c r="F38" i="41"/>
  <c r="F37" i="41"/>
  <c r="E38" i="41"/>
  <c r="E37" i="41"/>
  <c r="Q39" i="41"/>
  <c r="Q40" i="41"/>
  <c r="J40" i="41"/>
  <c r="J39" i="41"/>
  <c r="I40" i="41"/>
  <c r="I39" i="41"/>
  <c r="H40" i="41"/>
  <c r="H39" i="41"/>
  <c r="G40" i="41"/>
  <c r="G39" i="41"/>
  <c r="F40" i="41"/>
  <c r="F39" i="41"/>
  <c r="E40" i="41"/>
  <c r="E39" i="41"/>
  <c r="Q41" i="41"/>
  <c r="Q42" i="41"/>
  <c r="J42" i="41"/>
  <c r="J41" i="41"/>
  <c r="I42" i="41"/>
  <c r="I41" i="41"/>
  <c r="H42" i="41"/>
  <c r="H41" i="41"/>
  <c r="G42" i="41"/>
  <c r="G41" i="41"/>
  <c r="F42" i="41"/>
  <c r="F41" i="41"/>
  <c r="E42" i="41"/>
  <c r="E41" i="41"/>
  <c r="Q43" i="41"/>
  <c r="Q44" i="41"/>
  <c r="J44" i="41"/>
  <c r="J43" i="41"/>
  <c r="I44" i="41"/>
  <c r="I43" i="41"/>
  <c r="H44" i="41"/>
  <c r="H43" i="41"/>
  <c r="G44" i="41"/>
  <c r="G43" i="41"/>
  <c r="F44" i="41"/>
  <c r="F43" i="41"/>
  <c r="E44" i="41"/>
  <c r="E43" i="41"/>
  <c r="Q45" i="41"/>
  <c r="Q46" i="41"/>
  <c r="J46" i="41"/>
  <c r="J45" i="41"/>
  <c r="I46" i="41"/>
  <c r="I45" i="41"/>
  <c r="H46" i="41"/>
  <c r="H45" i="41"/>
  <c r="G46" i="41"/>
  <c r="G45" i="41"/>
  <c r="F46" i="41"/>
  <c r="F45" i="41"/>
  <c r="E46" i="41"/>
  <c r="E45" i="41"/>
  <c r="Q47" i="41"/>
  <c r="Q48" i="41"/>
  <c r="J48" i="41"/>
  <c r="J47" i="41"/>
  <c r="I48" i="41"/>
  <c r="I47" i="41"/>
  <c r="H48" i="41"/>
  <c r="H47" i="41"/>
  <c r="G48" i="41"/>
  <c r="G47" i="41"/>
  <c r="F48" i="41"/>
  <c r="F47" i="41"/>
  <c r="E48" i="41"/>
  <c r="E47" i="41"/>
  <c r="Q49" i="41"/>
  <c r="Q50" i="41"/>
  <c r="J50" i="41"/>
  <c r="J49" i="41"/>
  <c r="I4" i="41"/>
  <c r="I49" i="41"/>
  <c r="H50" i="41"/>
  <c r="H49" i="41"/>
  <c r="G50" i="41"/>
  <c r="G49" i="41"/>
  <c r="F50" i="41"/>
  <c r="F49" i="41"/>
  <c r="E50" i="41"/>
  <c r="E49" i="41"/>
  <c r="Q51" i="41"/>
  <c r="Q52" i="41"/>
  <c r="J52" i="41"/>
  <c r="J51" i="41"/>
  <c r="I52" i="41"/>
  <c r="I51" i="41"/>
  <c r="H52" i="41"/>
  <c r="H51" i="41"/>
  <c r="G52" i="41"/>
  <c r="G51" i="41"/>
  <c r="F52" i="41"/>
  <c r="F51" i="41"/>
  <c r="E52" i="41"/>
  <c r="E51" i="41"/>
  <c r="Q53" i="41"/>
  <c r="Q54" i="41"/>
  <c r="J54" i="41"/>
  <c r="J53" i="41"/>
  <c r="I54" i="41"/>
  <c r="I53" i="41"/>
  <c r="H54" i="41"/>
  <c r="H53" i="41"/>
  <c r="G54" i="41"/>
  <c r="G53" i="41"/>
  <c r="F54" i="41"/>
  <c r="F53" i="41"/>
  <c r="E54" i="41"/>
  <c r="E53" i="41"/>
  <c r="Q55" i="41"/>
  <c r="Q56" i="41"/>
  <c r="J56" i="41"/>
  <c r="J55" i="41"/>
  <c r="I56" i="41"/>
  <c r="I55" i="41"/>
  <c r="H56" i="41"/>
  <c r="H55" i="41"/>
  <c r="G56" i="41"/>
  <c r="G55" i="41"/>
  <c r="F56" i="41"/>
  <c r="F55" i="41"/>
  <c r="E56" i="41"/>
  <c r="E55" i="41"/>
  <c r="Q57" i="41"/>
  <c r="Q58" i="41"/>
  <c r="J58" i="41"/>
  <c r="J57" i="41"/>
  <c r="I58" i="41"/>
  <c r="I57" i="41"/>
  <c r="H58" i="41"/>
  <c r="H57" i="41"/>
  <c r="G58" i="41"/>
  <c r="G57" i="41"/>
  <c r="F58" i="41"/>
  <c r="F57" i="41"/>
  <c r="E58" i="41"/>
  <c r="E57" i="41"/>
  <c r="Q59" i="41"/>
  <c r="Q60" i="41"/>
  <c r="J60" i="41"/>
  <c r="J59" i="41"/>
  <c r="I60" i="41"/>
  <c r="I59" i="41"/>
  <c r="H60" i="41"/>
  <c r="H59" i="41"/>
  <c r="G60" i="41"/>
  <c r="G59" i="41"/>
  <c r="F60" i="41"/>
  <c r="F59" i="41"/>
  <c r="E60" i="41"/>
  <c r="E59" i="41"/>
  <c r="Q61" i="41"/>
  <c r="Q62" i="41"/>
  <c r="J62" i="41"/>
  <c r="J3" i="41"/>
  <c r="I62" i="41"/>
  <c r="I61" i="41"/>
  <c r="H62" i="41"/>
  <c r="H61" i="41"/>
  <c r="G62" i="41"/>
  <c r="G61" i="41"/>
  <c r="F62" i="41"/>
  <c r="F61" i="41"/>
  <c r="E62" i="41"/>
  <c r="E61" i="41"/>
  <c r="Q63" i="41"/>
  <c r="Q64" i="41"/>
  <c r="J64" i="41"/>
  <c r="I64" i="41"/>
  <c r="I63" i="41"/>
  <c r="H64" i="41"/>
  <c r="H3" i="41"/>
  <c r="G64" i="41"/>
  <c r="G63" i="41"/>
  <c r="F64" i="41"/>
  <c r="F63" i="41"/>
  <c r="E64" i="41"/>
  <c r="E63" i="41"/>
  <c r="J14" i="41"/>
  <c r="I14" i="41"/>
  <c r="H14" i="41"/>
  <c r="G14" i="41"/>
  <c r="F14" i="41"/>
  <c r="E14" i="41"/>
  <c r="J13" i="41"/>
  <c r="I13" i="41"/>
  <c r="H13" i="41"/>
  <c r="G13" i="41"/>
  <c r="F13" i="41"/>
  <c r="E13" i="41"/>
  <c r="J11" i="41"/>
  <c r="I11" i="41"/>
  <c r="H11" i="41"/>
  <c r="G11" i="41"/>
  <c r="F11" i="41"/>
  <c r="E11" i="41"/>
  <c r="J12" i="41"/>
  <c r="I12" i="41"/>
  <c r="H12" i="41"/>
  <c r="G12" i="41"/>
  <c r="F12" i="41"/>
  <c r="E12" i="41"/>
  <c r="J10" i="41"/>
  <c r="I10" i="41"/>
  <c r="H10" i="41"/>
  <c r="G10" i="41"/>
  <c r="F10" i="41"/>
  <c r="E10" i="41"/>
  <c r="J9" i="41"/>
  <c r="I9" i="41"/>
  <c r="H9" i="41"/>
  <c r="G9" i="41"/>
  <c r="F9" i="41"/>
  <c r="E9" i="41"/>
  <c r="J7" i="41"/>
  <c r="I7" i="41"/>
  <c r="H7" i="41"/>
  <c r="G7" i="41"/>
  <c r="F7" i="41"/>
  <c r="E7" i="41"/>
  <c r="J8" i="41"/>
  <c r="I8" i="41"/>
  <c r="H8" i="41"/>
  <c r="G8" i="41"/>
  <c r="F8" i="41"/>
  <c r="E8" i="41"/>
  <c r="J6" i="41"/>
  <c r="I6" i="41"/>
  <c r="H6" i="41"/>
  <c r="G6" i="41"/>
  <c r="F6" i="41"/>
  <c r="E6" i="41"/>
  <c r="J5" i="41"/>
  <c r="I5" i="41"/>
  <c r="H5" i="41"/>
  <c r="G5" i="41"/>
  <c r="F5" i="41"/>
  <c r="E5" i="41"/>
  <c r="J4" i="41"/>
  <c r="I3" i="41"/>
  <c r="H4" i="41"/>
  <c r="G4" i="41"/>
  <c r="G3" i="41"/>
  <c r="F4" i="41"/>
  <c r="F3" i="41"/>
  <c r="E4" i="41"/>
  <c r="E3" i="41"/>
  <c r="Q3" i="41"/>
  <c r="Q4" i="41"/>
  <c r="Q5" i="41"/>
  <c r="Q6" i="41"/>
  <c r="Q7" i="41"/>
  <c r="Q8" i="41"/>
  <c r="Q9" i="41"/>
  <c r="Q10" i="41"/>
  <c r="Q11" i="41"/>
  <c r="Q12" i="41"/>
  <c r="Q13" i="41"/>
  <c r="Q14" i="41"/>
  <c r="B5" i="41"/>
  <c r="B7" i="41"/>
  <c r="B9" i="41"/>
  <c r="B11" i="41"/>
  <c r="B13" i="41"/>
  <c r="B15" i="41"/>
  <c r="B17" i="41"/>
  <c r="B19" i="41"/>
  <c r="B21" i="41"/>
  <c r="B23" i="41"/>
  <c r="B25" i="41"/>
  <c r="B27" i="41"/>
  <c r="B29" i="41"/>
  <c r="B31" i="41"/>
  <c r="B33" i="41"/>
  <c r="B35" i="41"/>
  <c r="B37" i="41"/>
  <c r="B39" i="41"/>
  <c r="B41" i="41"/>
  <c r="B43" i="41"/>
  <c r="B45" i="41"/>
  <c r="B47" i="41"/>
  <c r="B49" i="41"/>
  <c r="B51" i="41"/>
  <c r="B53" i="41"/>
  <c r="B55" i="41"/>
  <c r="B57" i="41"/>
  <c r="B59" i="41"/>
  <c r="B61" i="41"/>
  <c r="B63" i="41"/>
  <c r="D4" i="41"/>
  <c r="D6" i="41"/>
  <c r="D8" i="41"/>
  <c r="D10" i="41"/>
  <c r="D12" i="41"/>
  <c r="D14" i="41"/>
  <c r="D16" i="41"/>
  <c r="D18" i="41"/>
  <c r="D20" i="41"/>
  <c r="D22" i="41"/>
  <c r="D24" i="41"/>
  <c r="D26" i="41"/>
  <c r="D28" i="41"/>
  <c r="D30" i="41"/>
  <c r="D32" i="41"/>
  <c r="D34" i="41"/>
  <c r="D36" i="41"/>
  <c r="D38" i="41"/>
  <c r="D40" i="41"/>
  <c r="D42" i="41"/>
  <c r="D44" i="41"/>
  <c r="D46" i="41"/>
  <c r="D48" i="41"/>
  <c r="D50" i="41"/>
  <c r="D52" i="41"/>
  <c r="D54" i="41"/>
  <c r="D62" i="41"/>
  <c r="D64" i="41"/>
  <c r="C64" i="41"/>
  <c r="C63" i="41"/>
  <c r="C62" i="41"/>
  <c r="C61" i="41"/>
  <c r="D60" i="41"/>
  <c r="C60" i="41"/>
  <c r="C59" i="41"/>
  <c r="D58" i="41"/>
  <c r="C58" i="41"/>
  <c r="C57" i="41"/>
  <c r="D56" i="41"/>
  <c r="C56" i="41"/>
  <c r="C55" i="41"/>
  <c r="C54" i="41"/>
  <c r="C53" i="41"/>
  <c r="C52" i="41"/>
  <c r="C51" i="41"/>
  <c r="C50" i="41"/>
  <c r="C49" i="41"/>
  <c r="C48" i="41"/>
  <c r="C47" i="41"/>
  <c r="C46" i="41"/>
  <c r="C45" i="41"/>
  <c r="C44" i="41"/>
  <c r="C43" i="41"/>
  <c r="C42" i="41"/>
  <c r="C41" i="41"/>
  <c r="C40" i="41"/>
  <c r="C39" i="41"/>
  <c r="C38" i="41"/>
  <c r="C37" i="41"/>
  <c r="C36" i="41"/>
  <c r="C35" i="41"/>
  <c r="C34" i="41"/>
  <c r="C33" i="41"/>
  <c r="C32" i="41"/>
  <c r="C31" i="41"/>
  <c r="C30" i="41"/>
  <c r="C29" i="41"/>
  <c r="C28" i="41"/>
  <c r="C27" i="41"/>
  <c r="C26" i="41"/>
  <c r="C25" i="41"/>
  <c r="C24" i="41"/>
  <c r="C23" i="41"/>
  <c r="C22" i="41"/>
  <c r="C21" i="41"/>
  <c r="C20" i="41"/>
  <c r="C19" i="41"/>
  <c r="C18" i="41"/>
  <c r="C17" i="41"/>
  <c r="C16" i="41"/>
  <c r="C15" i="41"/>
  <c r="C14" i="41"/>
  <c r="C13" i="41"/>
  <c r="C12" i="41"/>
  <c r="C11" i="41"/>
  <c r="C10" i="41"/>
  <c r="C9" i="41"/>
  <c r="C6" i="41"/>
  <c r="C5" i="41"/>
  <c r="C4" i="41"/>
  <c r="C3" i="41"/>
  <c r="J63" i="41"/>
  <c r="H63" i="41"/>
  <c r="J61" i="41"/>
  <c r="I50" i="41"/>
  <c r="A3" i="41"/>
  <c r="S3" i="41"/>
  <c r="T3" i="41"/>
  <c r="Y3" i="41"/>
  <c r="Z3" i="41"/>
  <c r="A5" i="41"/>
  <c r="S5" i="41"/>
  <c r="T5" i="41"/>
  <c r="Y5" i="41"/>
  <c r="Z5" i="41"/>
  <c r="C7" i="41"/>
  <c r="A7" i="41"/>
  <c r="S7" i="41"/>
  <c r="T7" i="41"/>
  <c r="Y7" i="41"/>
  <c r="Z7" i="41"/>
  <c r="C8" i="41"/>
  <c r="A9" i="41"/>
  <c r="S9" i="41"/>
  <c r="T9" i="41"/>
  <c r="Y9" i="41"/>
  <c r="Z9" i="41"/>
  <c r="A11" i="41"/>
  <c r="S11" i="41"/>
  <c r="T11" i="41"/>
  <c r="Y11" i="41"/>
  <c r="Z11" i="41"/>
  <c r="A13" i="41"/>
  <c r="S13" i="41"/>
  <c r="T13" i="41"/>
  <c r="Y13" i="41"/>
  <c r="Z13" i="41"/>
  <c r="A15" i="41"/>
  <c r="S15" i="41"/>
  <c r="T15" i="41"/>
  <c r="Y15" i="41"/>
  <c r="Z15" i="41"/>
  <c r="A17" i="41"/>
  <c r="S17" i="41"/>
  <c r="T17" i="41"/>
  <c r="Y17" i="41"/>
  <c r="Z17" i="41"/>
  <c r="A19" i="41"/>
  <c r="S19" i="41"/>
  <c r="T19" i="41"/>
  <c r="Y19" i="41"/>
  <c r="Z19" i="41"/>
  <c r="A21" i="41"/>
  <c r="S21" i="41"/>
  <c r="T21" i="41"/>
  <c r="Y21" i="41"/>
  <c r="Z21" i="41"/>
  <c r="A23" i="41"/>
  <c r="S23" i="41"/>
  <c r="T23" i="41"/>
  <c r="Y23" i="41"/>
  <c r="Z23" i="41"/>
  <c r="A25" i="41"/>
  <c r="S25" i="41"/>
  <c r="T25" i="41"/>
  <c r="Y25" i="41"/>
  <c r="Z25" i="41"/>
  <c r="A27" i="41"/>
  <c r="S27" i="41"/>
  <c r="T27" i="41"/>
  <c r="Y27" i="41"/>
  <c r="Z27" i="41"/>
  <c r="A29" i="41"/>
  <c r="S29" i="41"/>
  <c r="T29" i="41"/>
  <c r="Y29" i="41"/>
  <c r="Z29" i="41"/>
  <c r="A31" i="41"/>
  <c r="S31" i="41"/>
  <c r="T31" i="41"/>
  <c r="Y31" i="41"/>
  <c r="Z31" i="41"/>
  <c r="A33" i="41"/>
  <c r="S33" i="41"/>
  <c r="T33" i="41"/>
  <c r="Y33" i="41"/>
  <c r="Z33" i="41"/>
  <c r="A35" i="41"/>
  <c r="S35" i="41"/>
  <c r="T35" i="41"/>
  <c r="Y35" i="41"/>
  <c r="Z35" i="41"/>
  <c r="A37" i="41"/>
  <c r="S37" i="41"/>
  <c r="T37" i="41"/>
  <c r="Y37" i="41"/>
  <c r="Z37" i="41"/>
  <c r="A39" i="41"/>
  <c r="S39" i="41"/>
  <c r="T39" i="41"/>
  <c r="Y39" i="41"/>
  <c r="Z39" i="41"/>
  <c r="A41" i="41"/>
  <c r="S41" i="41"/>
  <c r="T41" i="41"/>
  <c r="Y41" i="41"/>
  <c r="Z41" i="41"/>
  <c r="A43" i="41"/>
  <c r="S43" i="41"/>
  <c r="T43" i="41"/>
  <c r="Y43" i="41"/>
  <c r="Z43" i="41"/>
  <c r="A45" i="41"/>
  <c r="S45" i="41"/>
  <c r="T45" i="41"/>
  <c r="Y45" i="41"/>
  <c r="Z45" i="41"/>
  <c r="A47" i="41"/>
  <c r="S47" i="41"/>
  <c r="T47" i="41"/>
  <c r="Y47" i="41"/>
  <c r="Z47" i="41"/>
  <c r="A49" i="41"/>
  <c r="S49" i="41"/>
  <c r="T49" i="41"/>
  <c r="Y49" i="41"/>
  <c r="Z49" i="41"/>
  <c r="A53" i="41"/>
  <c r="S53" i="41"/>
  <c r="T53" i="41"/>
  <c r="Y53" i="41"/>
  <c r="Z53" i="41"/>
  <c r="A55" i="41"/>
  <c r="S55" i="41"/>
  <c r="T55" i="41"/>
  <c r="Y55" i="41"/>
  <c r="Z55" i="41"/>
  <c r="A57" i="41"/>
  <c r="S57" i="41"/>
  <c r="T57" i="41"/>
  <c r="Y57" i="41"/>
  <c r="Z57" i="41"/>
  <c r="A59" i="41"/>
  <c r="S59" i="41"/>
  <c r="T59" i="41"/>
  <c r="Y59" i="41"/>
  <c r="Z59" i="41"/>
  <c r="A61" i="41"/>
  <c r="S61" i="41"/>
  <c r="T61" i="41"/>
  <c r="Y61" i="41"/>
  <c r="Z61" i="41"/>
  <c r="A63" i="41"/>
  <c r="S63" i="41"/>
  <c r="T63" i="41"/>
  <c r="Y63" i="41"/>
  <c r="Z63" i="41"/>
  <c r="Y1" i="41"/>
  <c r="J73" i="41"/>
  <c r="H5" i="43"/>
  <c r="H6" i="43"/>
  <c r="H7" i="43"/>
  <c r="H8" i="43"/>
  <c r="H9" i="43"/>
  <c r="H10" i="43"/>
  <c r="H11" i="43"/>
  <c r="H12" i="43"/>
  <c r="H13" i="43"/>
  <c r="H14" i="43"/>
  <c r="H15" i="43"/>
  <c r="H16" i="43"/>
  <c r="H17" i="43"/>
  <c r="H18" i="43"/>
  <c r="H19" i="43"/>
  <c r="H20" i="43"/>
  <c r="H21" i="43"/>
  <c r="H22" i="43"/>
  <c r="H23" i="43"/>
  <c r="H24" i="43"/>
  <c r="H25" i="43"/>
  <c r="H26" i="43"/>
  <c r="H27" i="43"/>
  <c r="H28" i="43"/>
  <c r="H29" i="43"/>
  <c r="H30" i="43"/>
  <c r="H31" i="43"/>
  <c r="H32" i="43"/>
  <c r="H33" i="43"/>
  <c r="H34" i="43"/>
  <c r="H35" i="43"/>
  <c r="H36" i="43"/>
  <c r="H37" i="43"/>
  <c r="H38" i="43"/>
  <c r="H39" i="43"/>
  <c r="H40" i="43"/>
  <c r="H41" i="43"/>
  <c r="H42" i="43"/>
  <c r="H43" i="43"/>
  <c r="H44" i="43"/>
  <c r="H45" i="43"/>
  <c r="H46" i="43"/>
  <c r="H47" i="43"/>
  <c r="H48" i="43"/>
  <c r="H49" i="43"/>
  <c r="H50" i="43"/>
  <c r="H51" i="43"/>
  <c r="H52" i="43"/>
  <c r="H53" i="43"/>
  <c r="H54" i="43"/>
  <c r="H55" i="43"/>
  <c r="H56" i="43"/>
  <c r="H57" i="43"/>
  <c r="H58" i="43"/>
  <c r="H59" i="43"/>
  <c r="H60" i="43"/>
  <c r="H61" i="43"/>
  <c r="H62" i="43"/>
  <c r="H63" i="43"/>
  <c r="H64" i="43"/>
  <c r="I3" i="43"/>
  <c r="I4" i="43"/>
  <c r="I5" i="43"/>
  <c r="I6" i="43"/>
  <c r="I7" i="43"/>
  <c r="I8" i="43"/>
  <c r="I9" i="43"/>
  <c r="I10" i="43"/>
  <c r="I11" i="43"/>
  <c r="I12" i="43"/>
  <c r="I13" i="43"/>
  <c r="I14" i="43"/>
  <c r="I15" i="43"/>
  <c r="I16" i="43"/>
  <c r="I17" i="43"/>
  <c r="I18" i="43"/>
  <c r="I19" i="43"/>
  <c r="I20" i="43"/>
  <c r="I21" i="43"/>
  <c r="I22" i="43"/>
  <c r="I23" i="43"/>
  <c r="I24" i="43"/>
  <c r="I25" i="43"/>
  <c r="I26" i="43"/>
  <c r="I27" i="43"/>
  <c r="I28" i="43"/>
  <c r="I29" i="43"/>
  <c r="I30" i="43"/>
  <c r="I31" i="43"/>
  <c r="I32" i="43"/>
  <c r="I33" i="43"/>
  <c r="I34" i="43"/>
  <c r="I35" i="43"/>
  <c r="I36" i="43"/>
  <c r="I37" i="43"/>
  <c r="I38" i="43"/>
  <c r="I39" i="43"/>
  <c r="I40" i="43"/>
  <c r="I41" i="43"/>
  <c r="I42" i="43"/>
  <c r="I43" i="43"/>
  <c r="I44" i="43"/>
  <c r="I45" i="43"/>
  <c r="I46" i="43"/>
  <c r="I47" i="43"/>
  <c r="I48" i="43"/>
  <c r="I49" i="43"/>
  <c r="I50" i="43"/>
  <c r="I51" i="43"/>
  <c r="I52" i="43"/>
  <c r="I53" i="43"/>
  <c r="I54" i="43"/>
  <c r="I55" i="43"/>
  <c r="I56" i="43"/>
  <c r="I57" i="43"/>
  <c r="I58" i="43"/>
  <c r="I59" i="43"/>
  <c r="I60" i="43"/>
  <c r="I61" i="43"/>
  <c r="I62" i="43"/>
  <c r="Q150" i="41"/>
  <c r="R150" i="41"/>
  <c r="Q150" i="43"/>
  <c r="E3" i="43"/>
  <c r="E4" i="43"/>
  <c r="E5" i="43"/>
  <c r="E6" i="43"/>
  <c r="E7" i="43"/>
  <c r="E8" i="43"/>
  <c r="E9" i="43"/>
  <c r="E10" i="43"/>
  <c r="E11" i="43"/>
  <c r="E12" i="43"/>
  <c r="E13" i="43"/>
  <c r="E14" i="43"/>
  <c r="E15" i="43"/>
  <c r="E16" i="43"/>
  <c r="E17" i="43"/>
  <c r="E18" i="43"/>
  <c r="E19" i="43"/>
  <c r="E20" i="43"/>
  <c r="E21" i="43"/>
  <c r="E22" i="43"/>
  <c r="E23" i="43"/>
  <c r="E24" i="43"/>
  <c r="E25" i="43"/>
  <c r="E26" i="43"/>
  <c r="E27" i="43"/>
  <c r="E28" i="43"/>
  <c r="E29" i="43"/>
  <c r="E30" i="43"/>
  <c r="E31" i="43"/>
  <c r="E32" i="43"/>
  <c r="E33" i="43"/>
  <c r="E34" i="43"/>
  <c r="E35" i="43"/>
  <c r="E36" i="43"/>
  <c r="E37" i="43"/>
  <c r="E38" i="43"/>
  <c r="E39" i="43"/>
  <c r="E40" i="43"/>
  <c r="E41" i="43"/>
  <c r="E42" i="43"/>
  <c r="E43" i="43"/>
  <c r="E44" i="43"/>
  <c r="E45" i="43"/>
  <c r="E46" i="43"/>
  <c r="E47" i="43"/>
  <c r="E48" i="43"/>
  <c r="E49" i="43"/>
  <c r="E50" i="43"/>
  <c r="E51" i="43"/>
  <c r="E52" i="43"/>
  <c r="E53" i="43"/>
  <c r="E54" i="43"/>
  <c r="E55" i="43"/>
  <c r="E56" i="43"/>
  <c r="E57" i="43"/>
  <c r="E58" i="43"/>
  <c r="E59" i="43"/>
  <c r="E60" i="43"/>
  <c r="E61" i="43"/>
  <c r="E62" i="43"/>
  <c r="E63" i="43"/>
  <c r="E64" i="43"/>
  <c r="R150" i="43"/>
  <c r="Q151" i="41"/>
  <c r="Z151" i="41"/>
  <c r="Q151" i="43"/>
  <c r="I63" i="43"/>
  <c r="I64" i="43"/>
  <c r="Z151" i="43"/>
  <c r="Q149" i="41"/>
  <c r="R149" i="41"/>
  <c r="Q149" i="43"/>
  <c r="R149" i="43"/>
  <c r="Z150" i="41"/>
  <c r="Z150" i="43"/>
  <c r="Q148" i="41"/>
  <c r="R148" i="41"/>
  <c r="Q148" i="43"/>
  <c r="R148" i="43"/>
  <c r="Z149" i="41"/>
  <c r="Z149" i="43"/>
  <c r="Q147" i="41"/>
  <c r="R147" i="41"/>
  <c r="Q147" i="43"/>
  <c r="R147" i="43"/>
  <c r="Z148" i="41"/>
  <c r="Z148" i="43"/>
  <c r="Q146" i="41"/>
  <c r="R146" i="41"/>
  <c r="Q146" i="43"/>
  <c r="R146" i="43"/>
  <c r="Z147" i="41"/>
  <c r="Z147" i="43"/>
  <c r="Q145" i="41"/>
  <c r="R145" i="41"/>
  <c r="Q145" i="43"/>
  <c r="R145" i="43"/>
  <c r="Z146" i="41"/>
  <c r="Z146" i="43"/>
  <c r="Q144" i="41"/>
  <c r="R144" i="41"/>
  <c r="Q144" i="43"/>
  <c r="R144" i="43"/>
  <c r="Z145" i="41"/>
  <c r="Z145" i="43"/>
  <c r="Q143" i="41"/>
  <c r="R143" i="41"/>
  <c r="Q143" i="43"/>
  <c r="R143" i="43"/>
  <c r="Z144" i="41"/>
  <c r="Z144" i="43"/>
  <c r="Q142" i="41"/>
  <c r="R142" i="41"/>
  <c r="Q142" i="43"/>
  <c r="R142" i="43"/>
  <c r="Z143" i="41"/>
  <c r="Z143" i="43"/>
  <c r="Q141" i="41"/>
  <c r="R141" i="41"/>
  <c r="Q141" i="43"/>
  <c r="R141" i="43"/>
  <c r="Z142" i="41"/>
  <c r="Z142" i="43"/>
  <c r="Q140" i="41"/>
  <c r="R140" i="41"/>
  <c r="Q140" i="43"/>
  <c r="R140" i="43"/>
  <c r="Z141" i="41"/>
  <c r="Z141" i="43"/>
  <c r="Q139" i="41"/>
  <c r="R139" i="41"/>
  <c r="Q139" i="43"/>
  <c r="R139" i="43"/>
  <c r="Z140" i="41"/>
  <c r="Z140" i="43"/>
  <c r="Q138" i="41"/>
  <c r="R138" i="41"/>
  <c r="Q138" i="43"/>
  <c r="R138" i="43"/>
  <c r="Z139" i="41"/>
  <c r="Z139" i="43"/>
  <c r="Q137" i="41"/>
  <c r="R137" i="41"/>
  <c r="Q137" i="43"/>
  <c r="R137" i="43"/>
  <c r="Z138" i="41"/>
  <c r="Z138" i="43"/>
  <c r="Q136" i="41"/>
  <c r="R136" i="41"/>
  <c r="Q136" i="43"/>
  <c r="R136" i="43"/>
  <c r="Z137" i="41"/>
  <c r="Z137" i="43"/>
  <c r="Q135" i="41"/>
  <c r="R135" i="41"/>
  <c r="Q135" i="43"/>
  <c r="R135" i="43"/>
  <c r="Z136" i="41"/>
  <c r="Z136" i="43"/>
  <c r="Q134" i="41"/>
  <c r="R134" i="41"/>
  <c r="Q134" i="43"/>
  <c r="R134" i="43"/>
  <c r="Z135" i="41"/>
  <c r="Z135" i="43"/>
  <c r="Q133" i="41"/>
  <c r="R133" i="41"/>
  <c r="Q133" i="43"/>
  <c r="R133" i="43"/>
  <c r="Z134" i="41"/>
  <c r="Z134" i="43"/>
  <c r="Q132" i="41"/>
  <c r="R132" i="41"/>
  <c r="Q132" i="43"/>
  <c r="R132" i="43"/>
  <c r="Z133" i="41"/>
  <c r="Z133" i="43"/>
  <c r="Q131" i="41"/>
  <c r="R131" i="41"/>
  <c r="Q131" i="43"/>
  <c r="R131" i="43"/>
  <c r="Z132" i="41"/>
  <c r="Z132" i="43"/>
  <c r="Q130" i="41"/>
  <c r="R130" i="41"/>
  <c r="Q130" i="43"/>
  <c r="R130" i="43"/>
  <c r="Z131" i="41"/>
  <c r="Z131" i="43"/>
  <c r="Q129" i="41"/>
  <c r="R129" i="41"/>
  <c r="Q129" i="43"/>
  <c r="R129" i="43"/>
  <c r="Z130" i="41"/>
  <c r="Z130" i="43"/>
  <c r="Q128" i="41"/>
  <c r="R128" i="41"/>
  <c r="Q128" i="43"/>
  <c r="R128" i="43"/>
  <c r="Z129" i="41"/>
  <c r="Z129" i="43"/>
  <c r="Q127" i="41"/>
  <c r="R127" i="41"/>
  <c r="Q127" i="43"/>
  <c r="R127" i="43"/>
  <c r="Z128" i="41"/>
  <c r="Z128" i="43"/>
  <c r="Q126" i="41"/>
  <c r="R126" i="41"/>
  <c r="Q126" i="43"/>
  <c r="R126" i="43"/>
  <c r="Z127" i="41"/>
  <c r="Z127" i="43"/>
  <c r="Q125" i="41"/>
  <c r="R125" i="41"/>
  <c r="Q125" i="43"/>
  <c r="R125" i="43"/>
  <c r="Z126" i="41"/>
  <c r="Z126" i="43"/>
  <c r="Q124" i="41"/>
  <c r="R124" i="41"/>
  <c r="Q124" i="43"/>
  <c r="R124" i="43"/>
  <c r="Z125" i="41"/>
  <c r="Z125" i="43"/>
  <c r="Q123" i="41"/>
  <c r="R123" i="41"/>
  <c r="Q123" i="43"/>
  <c r="R123" i="43"/>
  <c r="Z124" i="41"/>
  <c r="Z124" i="43"/>
  <c r="Q122" i="41"/>
  <c r="R122" i="41"/>
  <c r="Q122" i="43"/>
  <c r="R122" i="43"/>
  <c r="Z123" i="41"/>
  <c r="Z123" i="43"/>
  <c r="Q121" i="41"/>
  <c r="R121" i="41"/>
  <c r="Q121" i="43"/>
  <c r="R121" i="43"/>
  <c r="Z122" i="41"/>
  <c r="Z122" i="43"/>
  <c r="Q120" i="41"/>
  <c r="R120" i="41"/>
  <c r="Q120" i="43"/>
  <c r="R120" i="43"/>
  <c r="Z121" i="41"/>
  <c r="Z121" i="43"/>
  <c r="Q119" i="41"/>
  <c r="R119" i="41"/>
  <c r="Q119" i="43"/>
  <c r="R119" i="43"/>
  <c r="Z120" i="41"/>
  <c r="Z120" i="43"/>
  <c r="Q118" i="41"/>
  <c r="R118" i="41"/>
  <c r="Q118" i="43"/>
  <c r="R118" i="43"/>
  <c r="Z119" i="41"/>
  <c r="Z119" i="43"/>
  <c r="Q117" i="41"/>
  <c r="R117" i="41"/>
  <c r="Q117" i="43"/>
  <c r="R117" i="43"/>
  <c r="Z118" i="41"/>
  <c r="Z118" i="43"/>
  <c r="Q116" i="41"/>
  <c r="R116" i="41"/>
  <c r="Q116" i="43"/>
  <c r="R116" i="43"/>
  <c r="Z117" i="41"/>
  <c r="Z117" i="43"/>
  <c r="Q115" i="41"/>
  <c r="R115" i="41"/>
  <c r="Q115" i="43"/>
  <c r="R115" i="43"/>
  <c r="Z116" i="41"/>
  <c r="Z116" i="43"/>
  <c r="Z115" i="41"/>
  <c r="Z115" i="43"/>
  <c r="N43" i="43"/>
  <c r="Q43" i="43"/>
  <c r="N3" i="43"/>
  <c r="N4" i="43"/>
  <c r="N5" i="43"/>
  <c r="N6" i="43"/>
  <c r="N7" i="43"/>
  <c r="N8" i="43"/>
  <c r="N9" i="43"/>
  <c r="N10" i="43"/>
  <c r="N11" i="43"/>
  <c r="N12" i="43"/>
  <c r="N13" i="43"/>
  <c r="N14" i="43"/>
  <c r="N15" i="43"/>
  <c r="N16" i="43"/>
  <c r="N17" i="43"/>
  <c r="N18" i="43"/>
  <c r="N19" i="43"/>
  <c r="N20" i="43"/>
  <c r="N21" i="43"/>
  <c r="N22" i="43"/>
  <c r="N23" i="43"/>
  <c r="N24" i="43"/>
  <c r="N25" i="43"/>
  <c r="N26" i="43"/>
  <c r="N27" i="43"/>
  <c r="N28" i="43"/>
  <c r="N29" i="43"/>
  <c r="N30" i="43"/>
  <c r="N31" i="43"/>
  <c r="N32" i="43"/>
  <c r="N33" i="43"/>
  <c r="N34" i="43"/>
  <c r="N35" i="43"/>
  <c r="N36" i="43"/>
  <c r="N37" i="43"/>
  <c r="N38" i="43"/>
  <c r="N39" i="43"/>
  <c r="N40" i="43"/>
  <c r="N41" i="43"/>
  <c r="N42" i="43"/>
  <c r="N44" i="43"/>
  <c r="N45" i="43"/>
  <c r="N46" i="43"/>
  <c r="N47" i="43"/>
  <c r="N48" i="43"/>
  <c r="N49" i="43"/>
  <c r="N50" i="43"/>
  <c r="N51" i="43"/>
  <c r="N52" i="43"/>
  <c r="N53" i="43"/>
  <c r="N54" i="43"/>
  <c r="N55" i="43"/>
  <c r="N56" i="43"/>
  <c r="N57" i="43"/>
  <c r="N58" i="43"/>
  <c r="N59" i="43"/>
  <c r="N60" i="43"/>
  <c r="N61" i="43"/>
  <c r="N62" i="43"/>
  <c r="N63" i="43"/>
  <c r="N64" i="43"/>
  <c r="Q3" i="43"/>
  <c r="Q4" i="43"/>
  <c r="Q5" i="43"/>
  <c r="Q6" i="43"/>
  <c r="Q7" i="43"/>
  <c r="Q8" i="43"/>
  <c r="Q9" i="43"/>
  <c r="Q10" i="43"/>
  <c r="Q11" i="43"/>
  <c r="Q12" i="43"/>
  <c r="Q13" i="43"/>
  <c r="Q14" i="43"/>
  <c r="Q15" i="43"/>
  <c r="Q16" i="43"/>
  <c r="Q17" i="43"/>
  <c r="Q18" i="43"/>
  <c r="Q19" i="43"/>
  <c r="Q20" i="43"/>
  <c r="Q21" i="43"/>
  <c r="Q22" i="43"/>
  <c r="Q23" i="43"/>
  <c r="Q24" i="43"/>
  <c r="Q25" i="43"/>
  <c r="Q26" i="43"/>
  <c r="Q27" i="43"/>
  <c r="Q28" i="43"/>
  <c r="Q29" i="43"/>
  <c r="Q30" i="43"/>
  <c r="Q31" i="43"/>
  <c r="Q32" i="43"/>
  <c r="Q33" i="43"/>
  <c r="Q34" i="43"/>
  <c r="Q35" i="43"/>
  <c r="Q36" i="43"/>
  <c r="Q37" i="43"/>
  <c r="Q38" i="43"/>
  <c r="Q39" i="43"/>
  <c r="Q40" i="43"/>
  <c r="Q41" i="43"/>
  <c r="Q42" i="43"/>
  <c r="Q44" i="43"/>
  <c r="Q45" i="43"/>
  <c r="Q46" i="43"/>
  <c r="Q47" i="43"/>
  <c r="Q48" i="43"/>
  <c r="Q49" i="43"/>
  <c r="Q50" i="43"/>
  <c r="Q51" i="43"/>
  <c r="Q52" i="43"/>
  <c r="Q53" i="43"/>
  <c r="Q54" i="43"/>
  <c r="Q55" i="43"/>
  <c r="Q56" i="43"/>
  <c r="Q57" i="43"/>
  <c r="Q58" i="43"/>
  <c r="Q59" i="43"/>
  <c r="Q60" i="43"/>
  <c r="Q61" i="43"/>
  <c r="Q62" i="43"/>
  <c r="Q63" i="43"/>
  <c r="Q64" i="43"/>
  <c r="AA151" i="43"/>
  <c r="AA150" i="43"/>
  <c r="AA149" i="43"/>
  <c r="AA148" i="43"/>
  <c r="AA147" i="43"/>
  <c r="AA146" i="43"/>
  <c r="AA145" i="43"/>
  <c r="AA144" i="43"/>
  <c r="AA143" i="43"/>
  <c r="AA142" i="43"/>
  <c r="AA141" i="43"/>
  <c r="AA140" i="43"/>
  <c r="AA139" i="43"/>
  <c r="AA138" i="43"/>
  <c r="AA137" i="43"/>
  <c r="AA136" i="43"/>
  <c r="AA135" i="43"/>
  <c r="AA134" i="43"/>
  <c r="AA133" i="43"/>
  <c r="AA132" i="43"/>
  <c r="AA131" i="43"/>
  <c r="AA130" i="43"/>
  <c r="AA129" i="43"/>
  <c r="AA128" i="43"/>
  <c r="AA127" i="43"/>
  <c r="AA126" i="43"/>
  <c r="AA125" i="43"/>
  <c r="AA124" i="43"/>
  <c r="AA123" i="43"/>
  <c r="AA122" i="43"/>
  <c r="AA121" i="43"/>
  <c r="AA120" i="43"/>
  <c r="AA119" i="43"/>
  <c r="AA118" i="43"/>
  <c r="AA117" i="43"/>
  <c r="AA116" i="43"/>
  <c r="Y151" i="43"/>
  <c r="X151" i="41"/>
  <c r="H3" i="43"/>
  <c r="H4" i="43"/>
  <c r="X151" i="43"/>
  <c r="Y150" i="43"/>
  <c r="X150" i="41"/>
  <c r="X150" i="43"/>
  <c r="Y149" i="43"/>
  <c r="X149" i="41"/>
  <c r="X149" i="43"/>
  <c r="Y148" i="43"/>
  <c r="X148" i="41"/>
  <c r="X148" i="43"/>
  <c r="Y147" i="43"/>
  <c r="X147" i="41"/>
  <c r="X147" i="43"/>
  <c r="Y146" i="43"/>
  <c r="X146" i="41"/>
  <c r="X146" i="43"/>
  <c r="Y145" i="43"/>
  <c r="X145" i="41"/>
  <c r="X145" i="43"/>
  <c r="Y144" i="43"/>
  <c r="X144" i="41"/>
  <c r="X144" i="43"/>
  <c r="Y143" i="43"/>
  <c r="X143" i="41"/>
  <c r="X143" i="43"/>
  <c r="Y142" i="43"/>
  <c r="X142" i="41"/>
  <c r="X142" i="43"/>
  <c r="Y141" i="43"/>
  <c r="X141" i="41"/>
  <c r="X141" i="43"/>
  <c r="Y140" i="43"/>
  <c r="X140" i="41"/>
  <c r="X140" i="43"/>
  <c r="Y139" i="43"/>
  <c r="X139" i="41"/>
  <c r="X139" i="43"/>
  <c r="Y138" i="43"/>
  <c r="X138" i="41"/>
  <c r="X138" i="43"/>
  <c r="Y137" i="43"/>
  <c r="X137" i="41"/>
  <c r="X137" i="43"/>
  <c r="Y136" i="43"/>
  <c r="X136" i="41"/>
  <c r="X136" i="43"/>
  <c r="Y135" i="43"/>
  <c r="X135" i="41"/>
  <c r="X135" i="43"/>
  <c r="Y134" i="43"/>
  <c r="X134" i="41"/>
  <c r="X134" i="43"/>
  <c r="Y133" i="43"/>
  <c r="X133" i="41"/>
  <c r="X133" i="43"/>
  <c r="Y132" i="43"/>
  <c r="X132" i="41"/>
  <c r="X132" i="43"/>
  <c r="Y131" i="43"/>
  <c r="X131" i="41"/>
  <c r="X131" i="43"/>
  <c r="Y130" i="43"/>
  <c r="X130" i="41"/>
  <c r="X130" i="43"/>
  <c r="Y129" i="43"/>
  <c r="X129" i="41"/>
  <c r="X129" i="43"/>
  <c r="Y128" i="43"/>
  <c r="X128" i="41"/>
  <c r="X128" i="43"/>
  <c r="Y127" i="43"/>
  <c r="X127" i="41"/>
  <c r="X127" i="43"/>
  <c r="Y126" i="43"/>
  <c r="X126" i="41"/>
  <c r="X126" i="43"/>
  <c r="Y125" i="43"/>
  <c r="X125" i="41"/>
  <c r="X125" i="43"/>
  <c r="Y124" i="43"/>
  <c r="X124" i="41"/>
  <c r="X124" i="43"/>
  <c r="Y123" i="43"/>
  <c r="X123" i="41"/>
  <c r="X123" i="43"/>
  <c r="Y122" i="43"/>
  <c r="X122" i="41"/>
  <c r="X122" i="43"/>
  <c r="Y121" i="43"/>
  <c r="X121" i="41"/>
  <c r="X121" i="43"/>
  <c r="Y120" i="43"/>
  <c r="X120" i="41"/>
  <c r="X120" i="43"/>
  <c r="Y119" i="43"/>
  <c r="X119" i="41"/>
  <c r="X119" i="43"/>
  <c r="Y118" i="43"/>
  <c r="X118" i="41"/>
  <c r="X118" i="43"/>
  <c r="Y117" i="43"/>
  <c r="X117" i="41"/>
  <c r="X117" i="43"/>
  <c r="Y116" i="43"/>
  <c r="X116" i="41"/>
  <c r="X116" i="43"/>
  <c r="X115" i="41"/>
  <c r="X115" i="43"/>
  <c r="AB151" i="41"/>
  <c r="J3" i="43"/>
  <c r="J4" i="43"/>
  <c r="J5" i="43"/>
  <c r="J6" i="43"/>
  <c r="J7" i="43"/>
  <c r="J8" i="43"/>
  <c r="J9" i="43"/>
  <c r="J10" i="43"/>
  <c r="J11" i="43"/>
  <c r="J12" i="43"/>
  <c r="J13" i="43"/>
  <c r="J14" i="43"/>
  <c r="J15" i="43"/>
  <c r="J16" i="43"/>
  <c r="J17" i="43"/>
  <c r="J18" i="43"/>
  <c r="J19" i="43"/>
  <c r="J20" i="43"/>
  <c r="J21" i="43"/>
  <c r="J22" i="43"/>
  <c r="J23" i="43"/>
  <c r="J24" i="43"/>
  <c r="J25" i="43"/>
  <c r="J26" i="43"/>
  <c r="J27" i="43"/>
  <c r="J28" i="43"/>
  <c r="J29" i="43"/>
  <c r="J30" i="43"/>
  <c r="J31" i="43"/>
  <c r="J32" i="43"/>
  <c r="J33" i="43"/>
  <c r="J34" i="43"/>
  <c r="J35" i="43"/>
  <c r="J36" i="43"/>
  <c r="J37" i="43"/>
  <c r="J38" i="43"/>
  <c r="J39" i="43"/>
  <c r="J40" i="43"/>
  <c r="J41" i="43"/>
  <c r="J42" i="43"/>
  <c r="J43" i="43"/>
  <c r="J44" i="43"/>
  <c r="J45" i="43"/>
  <c r="J46" i="43"/>
  <c r="J47" i="43"/>
  <c r="J48" i="43"/>
  <c r="J49" i="43"/>
  <c r="J50" i="43"/>
  <c r="J51" i="43"/>
  <c r="J52" i="43"/>
  <c r="J53" i="43"/>
  <c r="J54" i="43"/>
  <c r="J55" i="43"/>
  <c r="J56" i="43"/>
  <c r="J57" i="43"/>
  <c r="J58" i="43"/>
  <c r="J59" i="43"/>
  <c r="J60" i="43"/>
  <c r="J61" i="43"/>
  <c r="J62" i="43"/>
  <c r="J63" i="43"/>
  <c r="J64" i="43"/>
  <c r="AB151" i="43"/>
  <c r="V151" i="41"/>
  <c r="G3" i="43"/>
  <c r="G4" i="43"/>
  <c r="G5" i="43"/>
  <c r="G6" i="43"/>
  <c r="G7" i="43"/>
  <c r="G8" i="43"/>
  <c r="G9" i="43"/>
  <c r="G10" i="43"/>
  <c r="G11" i="43"/>
  <c r="G12" i="43"/>
  <c r="G13" i="43"/>
  <c r="G14" i="43"/>
  <c r="G15" i="43"/>
  <c r="G16" i="43"/>
  <c r="G17" i="43"/>
  <c r="G18" i="43"/>
  <c r="G19" i="43"/>
  <c r="G20" i="43"/>
  <c r="G21" i="43"/>
  <c r="G22" i="43"/>
  <c r="G23" i="43"/>
  <c r="G24" i="43"/>
  <c r="G25" i="43"/>
  <c r="G26" i="43"/>
  <c r="G27" i="43"/>
  <c r="G28" i="43"/>
  <c r="G29" i="43"/>
  <c r="G30" i="43"/>
  <c r="G31" i="43"/>
  <c r="G32" i="43"/>
  <c r="G33" i="43"/>
  <c r="G34" i="43"/>
  <c r="G35" i="43"/>
  <c r="G36" i="43"/>
  <c r="G37" i="43"/>
  <c r="G38" i="43"/>
  <c r="G39" i="43"/>
  <c r="G40" i="43"/>
  <c r="G41" i="43"/>
  <c r="G42" i="43"/>
  <c r="G43" i="43"/>
  <c r="G44" i="43"/>
  <c r="G45" i="43"/>
  <c r="G46" i="43"/>
  <c r="G47" i="43"/>
  <c r="G48" i="43"/>
  <c r="G49" i="43"/>
  <c r="G50" i="43"/>
  <c r="G51" i="43"/>
  <c r="G52" i="43"/>
  <c r="G53" i="43"/>
  <c r="G54" i="43"/>
  <c r="G55" i="43"/>
  <c r="G56" i="43"/>
  <c r="G57" i="43"/>
  <c r="G58" i="43"/>
  <c r="G59" i="43"/>
  <c r="G60" i="43"/>
  <c r="G61" i="43"/>
  <c r="G62" i="43"/>
  <c r="G63" i="43"/>
  <c r="G64" i="43"/>
  <c r="V151" i="43"/>
  <c r="S151" i="41"/>
  <c r="F3" i="43"/>
  <c r="F4" i="43"/>
  <c r="F5" i="43"/>
  <c r="F6" i="43"/>
  <c r="F7" i="43"/>
  <c r="F8" i="43"/>
  <c r="F9" i="43"/>
  <c r="F10" i="43"/>
  <c r="F11" i="43"/>
  <c r="F12" i="43"/>
  <c r="F13" i="43"/>
  <c r="F14" i="43"/>
  <c r="F15" i="43"/>
  <c r="F16" i="43"/>
  <c r="F17" i="43"/>
  <c r="F18" i="43"/>
  <c r="F19" i="43"/>
  <c r="F20" i="43"/>
  <c r="F21" i="43"/>
  <c r="F22" i="43"/>
  <c r="F23" i="43"/>
  <c r="F24" i="43"/>
  <c r="F25" i="43"/>
  <c r="F26" i="43"/>
  <c r="F27" i="43"/>
  <c r="F28" i="43"/>
  <c r="F29" i="43"/>
  <c r="F30" i="43"/>
  <c r="F31" i="43"/>
  <c r="F32" i="43"/>
  <c r="F33" i="43"/>
  <c r="F34" i="43"/>
  <c r="F35" i="43"/>
  <c r="F36" i="43"/>
  <c r="F37" i="43"/>
  <c r="F38" i="43"/>
  <c r="F39" i="43"/>
  <c r="F40" i="43"/>
  <c r="F41" i="43"/>
  <c r="F42" i="43"/>
  <c r="F43" i="43"/>
  <c r="F44" i="43"/>
  <c r="F45" i="43"/>
  <c r="F46" i="43"/>
  <c r="F47" i="43"/>
  <c r="F48" i="43"/>
  <c r="F49" i="43"/>
  <c r="F50" i="43"/>
  <c r="F51" i="43"/>
  <c r="F52" i="43"/>
  <c r="F53" i="43"/>
  <c r="F54" i="43"/>
  <c r="F55" i="43"/>
  <c r="F56" i="43"/>
  <c r="F57" i="43"/>
  <c r="F58" i="43"/>
  <c r="F59" i="43"/>
  <c r="F60" i="43"/>
  <c r="F61" i="43"/>
  <c r="F62" i="43"/>
  <c r="F63" i="43"/>
  <c r="F64" i="43"/>
  <c r="S151" i="43"/>
  <c r="R151" i="41"/>
  <c r="R151" i="43"/>
  <c r="AB150" i="41"/>
  <c r="AB150" i="43"/>
  <c r="V150" i="41"/>
  <c r="V150" i="43"/>
  <c r="S150" i="41"/>
  <c r="S150" i="43"/>
  <c r="AB149" i="41"/>
  <c r="AB149" i="43"/>
  <c r="V149" i="41"/>
  <c r="V149" i="43"/>
  <c r="S149" i="41"/>
  <c r="S149" i="43"/>
  <c r="AB148" i="41"/>
  <c r="AB148" i="43"/>
  <c r="V148" i="41"/>
  <c r="V148" i="43"/>
  <c r="S148" i="41"/>
  <c r="S148" i="43"/>
  <c r="AB147" i="41"/>
  <c r="AB147" i="43"/>
  <c r="V147" i="41"/>
  <c r="V147" i="43"/>
  <c r="S147" i="41"/>
  <c r="S147" i="43"/>
  <c r="AB146" i="41"/>
  <c r="AB146" i="43"/>
  <c r="V146" i="41"/>
  <c r="V146" i="43"/>
  <c r="S146" i="41"/>
  <c r="S146" i="43"/>
  <c r="AB145" i="41"/>
  <c r="AB145" i="43"/>
  <c r="V145" i="41"/>
  <c r="V145" i="43"/>
  <c r="S145" i="41"/>
  <c r="S145" i="43"/>
  <c r="AB144" i="41"/>
  <c r="AB144" i="43"/>
  <c r="V144" i="41"/>
  <c r="V144" i="43"/>
  <c r="S144" i="41"/>
  <c r="S144" i="43"/>
  <c r="AB143" i="41"/>
  <c r="AB143" i="43"/>
  <c r="V143" i="41"/>
  <c r="V143" i="43"/>
  <c r="S143" i="41"/>
  <c r="S143" i="43"/>
  <c r="AB142" i="41"/>
  <c r="AB142" i="43"/>
  <c r="V142" i="41"/>
  <c r="V142" i="43"/>
  <c r="S142" i="41"/>
  <c r="S142" i="43"/>
  <c r="AB141" i="41"/>
  <c r="AB141" i="43"/>
  <c r="V141" i="41"/>
  <c r="V141" i="43"/>
  <c r="S141" i="41"/>
  <c r="S141" i="43"/>
  <c r="AB140" i="41"/>
  <c r="AB140" i="43"/>
  <c r="V140" i="41"/>
  <c r="V140" i="43"/>
  <c r="S140" i="41"/>
  <c r="S140" i="43"/>
  <c r="AB139" i="41"/>
  <c r="AB139" i="43"/>
  <c r="V139" i="41"/>
  <c r="V139" i="43"/>
  <c r="S139" i="41"/>
  <c r="S139" i="43"/>
  <c r="AB138" i="41"/>
  <c r="AB138" i="43"/>
  <c r="V138" i="41"/>
  <c r="V138" i="43"/>
  <c r="S138" i="41"/>
  <c r="S138" i="43"/>
  <c r="AB137" i="41"/>
  <c r="AB137" i="43"/>
  <c r="V137" i="41"/>
  <c r="V137" i="43"/>
  <c r="S137" i="41"/>
  <c r="S137" i="43"/>
  <c r="AB136" i="41"/>
  <c r="AB136" i="43"/>
  <c r="V136" i="41"/>
  <c r="V136" i="43"/>
  <c r="S136" i="41"/>
  <c r="S136" i="43"/>
  <c r="AB135" i="41"/>
  <c r="AB135" i="43"/>
  <c r="V135" i="41"/>
  <c r="V135" i="43"/>
  <c r="S135" i="41"/>
  <c r="S135" i="43"/>
  <c r="AB134" i="41"/>
  <c r="AB134" i="43"/>
  <c r="V134" i="41"/>
  <c r="V134" i="43"/>
  <c r="S134" i="41"/>
  <c r="S134" i="43"/>
  <c r="AB133" i="41"/>
  <c r="AB133" i="43"/>
  <c r="V133" i="41"/>
  <c r="V133" i="43"/>
  <c r="S133" i="41"/>
  <c r="S133" i="43"/>
  <c r="AB132" i="41"/>
  <c r="AB132" i="43"/>
  <c r="V132" i="41"/>
  <c r="V132" i="43"/>
  <c r="S132" i="41"/>
  <c r="S132" i="43"/>
  <c r="AB131" i="41"/>
  <c r="AB131" i="43"/>
  <c r="V131" i="41"/>
  <c r="V131" i="43"/>
  <c r="S131" i="41"/>
  <c r="S131" i="43"/>
  <c r="AB130" i="41"/>
  <c r="AB130" i="43"/>
  <c r="V130" i="41"/>
  <c r="V130" i="43"/>
  <c r="S130" i="41"/>
  <c r="S130" i="43"/>
  <c r="AB129" i="41"/>
  <c r="AB129" i="43"/>
  <c r="V129" i="41"/>
  <c r="V129" i="43"/>
  <c r="S129" i="41"/>
  <c r="S129" i="43"/>
  <c r="AB128" i="41"/>
  <c r="AB128" i="43"/>
  <c r="V128" i="41"/>
  <c r="V128" i="43"/>
  <c r="S128" i="41"/>
  <c r="S128" i="43"/>
  <c r="AB127" i="41"/>
  <c r="AB127" i="43"/>
  <c r="V127" i="41"/>
  <c r="V127" i="43"/>
  <c r="S127" i="41"/>
  <c r="S127" i="43"/>
  <c r="AB126" i="41"/>
  <c r="AB126" i="43"/>
  <c r="V126" i="41"/>
  <c r="V126" i="43"/>
  <c r="S126" i="41"/>
  <c r="S126" i="43"/>
  <c r="AB125" i="41"/>
  <c r="AB125" i="43"/>
  <c r="V125" i="41"/>
  <c r="V125" i="43"/>
  <c r="S125" i="41"/>
  <c r="S125" i="43"/>
  <c r="AB124" i="41"/>
  <c r="AB124" i="43"/>
  <c r="V124" i="41"/>
  <c r="V124" i="43"/>
  <c r="S124" i="41"/>
  <c r="S124" i="43"/>
  <c r="AB123" i="41"/>
  <c r="AB123" i="43"/>
  <c r="V123" i="41"/>
  <c r="V123" i="43"/>
  <c r="S123" i="41"/>
  <c r="S123" i="43"/>
  <c r="AB122" i="41"/>
  <c r="AB122" i="43"/>
  <c r="V122" i="41"/>
  <c r="V122" i="43"/>
  <c r="S122" i="41"/>
  <c r="S122" i="43"/>
  <c r="AB121" i="41"/>
  <c r="AB121" i="43"/>
  <c r="V121" i="41"/>
  <c r="V121" i="43"/>
  <c r="S121" i="41"/>
  <c r="S121" i="43"/>
  <c r="AB120" i="41"/>
  <c r="AB120" i="43"/>
  <c r="V120" i="41"/>
  <c r="V120" i="43"/>
  <c r="S120" i="41"/>
  <c r="S120" i="43"/>
  <c r="AB119" i="41"/>
  <c r="AB119" i="43"/>
  <c r="V119" i="41"/>
  <c r="V119" i="43"/>
  <c r="S119" i="41"/>
  <c r="S119" i="43"/>
  <c r="AB118" i="41"/>
  <c r="AB118" i="43"/>
  <c r="V118" i="41"/>
  <c r="V118" i="43"/>
  <c r="S118" i="41"/>
  <c r="S118" i="43"/>
  <c r="AB117" i="41"/>
  <c r="AB117" i="43"/>
  <c r="V117" i="41"/>
  <c r="V117" i="43"/>
  <c r="S117" i="41"/>
  <c r="S117" i="43"/>
  <c r="AB116" i="41"/>
  <c r="AB116" i="43"/>
  <c r="V116" i="41"/>
  <c r="V116" i="43"/>
  <c r="S116" i="41"/>
  <c r="S116" i="43"/>
  <c r="AB115" i="41"/>
  <c r="AB115" i="43"/>
  <c r="V115" i="41"/>
  <c r="V115" i="43"/>
  <c r="S115" i="41"/>
  <c r="S115" i="43"/>
  <c r="T115" i="43"/>
  <c r="U115" i="43"/>
  <c r="W115" i="43"/>
  <c r="Y115" i="43"/>
  <c r="AA115" i="43"/>
  <c r="W151" i="43"/>
  <c r="U151" i="43"/>
  <c r="T151" i="43"/>
  <c r="W150" i="43"/>
  <c r="U150" i="43"/>
  <c r="T150" i="43"/>
  <c r="W149" i="43"/>
  <c r="U149" i="43"/>
  <c r="T149" i="43"/>
  <c r="W148" i="43"/>
  <c r="U148" i="43"/>
  <c r="T148" i="43"/>
  <c r="W147" i="43"/>
  <c r="U147" i="43"/>
  <c r="T147" i="43"/>
  <c r="W146" i="43"/>
  <c r="U146" i="43"/>
  <c r="T146" i="43"/>
  <c r="W145" i="43"/>
  <c r="U145" i="43"/>
  <c r="T145" i="43"/>
  <c r="W144" i="43"/>
  <c r="U144" i="43"/>
  <c r="T144" i="43"/>
  <c r="W143" i="43"/>
  <c r="U143" i="43"/>
  <c r="T143" i="43"/>
  <c r="W142" i="43"/>
  <c r="U142" i="43"/>
  <c r="T142" i="43"/>
  <c r="W141" i="43"/>
  <c r="U141" i="43"/>
  <c r="T141" i="43"/>
  <c r="W140" i="43"/>
  <c r="U140" i="43"/>
  <c r="T140" i="43"/>
  <c r="W139" i="43"/>
  <c r="U139" i="43"/>
  <c r="T139" i="43"/>
  <c r="W138" i="43"/>
  <c r="U138" i="43"/>
  <c r="T138" i="43"/>
  <c r="W137" i="43"/>
  <c r="U137" i="43"/>
  <c r="T137" i="43"/>
  <c r="W136" i="43"/>
  <c r="U136" i="43"/>
  <c r="T136" i="43"/>
  <c r="W135" i="43"/>
  <c r="U135" i="43"/>
  <c r="T135" i="43"/>
  <c r="W134" i="43"/>
  <c r="U134" i="43"/>
  <c r="T134" i="43"/>
  <c r="W133" i="43"/>
  <c r="U133" i="43"/>
  <c r="T133" i="43"/>
  <c r="W132" i="43"/>
  <c r="U132" i="43"/>
  <c r="T132" i="43"/>
  <c r="W131" i="43"/>
  <c r="U131" i="43"/>
  <c r="T131" i="43"/>
  <c r="W130" i="43"/>
  <c r="U130" i="43"/>
  <c r="T130" i="43"/>
  <c r="W129" i="43"/>
  <c r="U129" i="43"/>
  <c r="T129" i="43"/>
  <c r="W128" i="43"/>
  <c r="U128" i="43"/>
  <c r="T128" i="43"/>
  <c r="W127" i="43"/>
  <c r="U127" i="43"/>
  <c r="T127" i="43"/>
  <c r="W126" i="43"/>
  <c r="U126" i="43"/>
  <c r="T126" i="43"/>
  <c r="W125" i="43"/>
  <c r="U125" i="43"/>
  <c r="T125" i="43"/>
  <c r="W124" i="43"/>
  <c r="U124" i="43"/>
  <c r="T124" i="43"/>
  <c r="W123" i="43"/>
  <c r="U123" i="43"/>
  <c r="T123" i="43"/>
  <c r="W122" i="43"/>
  <c r="U122" i="43"/>
  <c r="T122" i="43"/>
  <c r="W121" i="43"/>
  <c r="U121" i="43"/>
  <c r="T121" i="43"/>
  <c r="W120" i="43"/>
  <c r="U120" i="43"/>
  <c r="T120" i="43"/>
  <c r="W119" i="43"/>
  <c r="U119" i="43"/>
  <c r="T119" i="43"/>
  <c r="W118" i="43"/>
  <c r="U118" i="43"/>
  <c r="T118" i="43"/>
  <c r="W117" i="43"/>
  <c r="U117" i="43"/>
  <c r="T117" i="43"/>
  <c r="W116" i="43"/>
  <c r="U116" i="43"/>
  <c r="T116" i="43"/>
  <c r="Q71" i="43"/>
  <c r="R71" i="43"/>
  <c r="Q107" i="43"/>
  <c r="AB107" i="43"/>
  <c r="Q106" i="43"/>
  <c r="R106" i="43"/>
  <c r="Z107" i="43"/>
  <c r="X107" i="43"/>
  <c r="V107" i="43"/>
  <c r="U107" i="43"/>
  <c r="T107" i="43"/>
  <c r="S107" i="43"/>
  <c r="R107" i="43"/>
  <c r="AB106" i="43"/>
  <c r="Q105" i="43"/>
  <c r="R105" i="43"/>
  <c r="AA106" i="43"/>
  <c r="Z106" i="43"/>
  <c r="Y106" i="43"/>
  <c r="X106" i="43"/>
  <c r="W106" i="43"/>
  <c r="V106" i="43"/>
  <c r="U106" i="43"/>
  <c r="T106" i="43"/>
  <c r="S106" i="43"/>
  <c r="AB105" i="43"/>
  <c r="Q104" i="43"/>
  <c r="R104" i="43"/>
  <c r="AA105" i="43"/>
  <c r="Z105" i="43"/>
  <c r="Y105" i="43"/>
  <c r="X105" i="43"/>
  <c r="W105" i="43"/>
  <c r="V105" i="43"/>
  <c r="U105" i="43"/>
  <c r="T105" i="43"/>
  <c r="S105" i="43"/>
  <c r="AB104" i="43"/>
  <c r="Q103" i="43"/>
  <c r="R103" i="43"/>
  <c r="AA104" i="43"/>
  <c r="Z104" i="43"/>
  <c r="Y104" i="43"/>
  <c r="X104" i="43"/>
  <c r="W104" i="43"/>
  <c r="V104" i="43"/>
  <c r="U104" i="43"/>
  <c r="T104" i="43"/>
  <c r="S104" i="43"/>
  <c r="AB103" i="43"/>
  <c r="Q102" i="43"/>
  <c r="R102" i="43"/>
  <c r="AA103" i="43"/>
  <c r="Z103" i="43"/>
  <c r="Y103" i="43"/>
  <c r="X103" i="43"/>
  <c r="W103" i="43"/>
  <c r="V103" i="43"/>
  <c r="U103" i="43"/>
  <c r="T103" i="43"/>
  <c r="S103" i="43"/>
  <c r="AB102" i="43"/>
  <c r="Q101" i="43"/>
  <c r="R101" i="43"/>
  <c r="AA102" i="43"/>
  <c r="Z102" i="43"/>
  <c r="Y102" i="43"/>
  <c r="X102" i="43"/>
  <c r="W102" i="43"/>
  <c r="V102" i="43"/>
  <c r="U102" i="43"/>
  <c r="T102" i="43"/>
  <c r="S102" i="43"/>
  <c r="AB101" i="43"/>
  <c r="Q100" i="43"/>
  <c r="R100" i="43"/>
  <c r="AA101" i="43"/>
  <c r="Z101" i="43"/>
  <c r="Y101" i="43"/>
  <c r="X101" i="43"/>
  <c r="W101" i="43"/>
  <c r="V101" i="43"/>
  <c r="U101" i="43"/>
  <c r="T101" i="43"/>
  <c r="S101" i="43"/>
  <c r="AB100" i="43"/>
  <c r="Q99" i="43"/>
  <c r="R99" i="43"/>
  <c r="AA100" i="43"/>
  <c r="Z100" i="43"/>
  <c r="Y100" i="43"/>
  <c r="X100" i="43"/>
  <c r="W100" i="43"/>
  <c r="V100" i="43"/>
  <c r="U100" i="43"/>
  <c r="T100" i="43"/>
  <c r="S100" i="43"/>
  <c r="AB99" i="43"/>
  <c r="Q98" i="43"/>
  <c r="R98" i="43"/>
  <c r="AA99" i="43"/>
  <c r="Z99" i="43"/>
  <c r="Y99" i="43"/>
  <c r="X99" i="43"/>
  <c r="W99" i="43"/>
  <c r="V99" i="43"/>
  <c r="U99" i="43"/>
  <c r="T99" i="43"/>
  <c r="S99" i="43"/>
  <c r="AB98" i="43"/>
  <c r="Q97" i="43"/>
  <c r="R97" i="43"/>
  <c r="AA98" i="43"/>
  <c r="Z98" i="43"/>
  <c r="Y98" i="43"/>
  <c r="X98" i="43"/>
  <c r="W98" i="43"/>
  <c r="V98" i="43"/>
  <c r="U98" i="43"/>
  <c r="T98" i="43"/>
  <c r="S98" i="43"/>
  <c r="AB97" i="43"/>
  <c r="Q96" i="43"/>
  <c r="R96" i="43"/>
  <c r="AA97" i="43"/>
  <c r="Z97" i="43"/>
  <c r="Y97" i="43"/>
  <c r="X97" i="43"/>
  <c r="W97" i="43"/>
  <c r="V97" i="43"/>
  <c r="U97" i="43"/>
  <c r="T97" i="43"/>
  <c r="S97" i="43"/>
  <c r="AB96" i="43"/>
  <c r="Q95" i="43"/>
  <c r="R95" i="43"/>
  <c r="AA96" i="43"/>
  <c r="Z96" i="43"/>
  <c r="Y96" i="43"/>
  <c r="X96" i="43"/>
  <c r="W96" i="43"/>
  <c r="V96" i="43"/>
  <c r="U96" i="43"/>
  <c r="T96" i="43"/>
  <c r="S96" i="43"/>
  <c r="AB95" i="43"/>
  <c r="Q94" i="43"/>
  <c r="R94" i="43"/>
  <c r="AA95" i="43"/>
  <c r="Z95" i="43"/>
  <c r="Y95" i="43"/>
  <c r="X95" i="43"/>
  <c r="W95" i="43"/>
  <c r="V95" i="43"/>
  <c r="U95" i="43"/>
  <c r="T95" i="43"/>
  <c r="S95" i="43"/>
  <c r="AB94" i="43"/>
  <c r="Q93" i="43"/>
  <c r="R93" i="43"/>
  <c r="AA94" i="43"/>
  <c r="Z94" i="43"/>
  <c r="Y94" i="43"/>
  <c r="X94" i="43"/>
  <c r="W94" i="43"/>
  <c r="V94" i="43"/>
  <c r="U94" i="43"/>
  <c r="T94" i="43"/>
  <c r="S94" i="43"/>
  <c r="AB93" i="43"/>
  <c r="Q92" i="43"/>
  <c r="R92" i="43"/>
  <c r="AA93" i="43"/>
  <c r="Z93" i="43"/>
  <c r="Y93" i="43"/>
  <c r="X93" i="43"/>
  <c r="W93" i="43"/>
  <c r="V93" i="43"/>
  <c r="U93" i="43"/>
  <c r="T93" i="43"/>
  <c r="S93" i="43"/>
  <c r="AB92" i="43"/>
  <c r="Q91" i="43"/>
  <c r="R91" i="43"/>
  <c r="AA92" i="43"/>
  <c r="Z92" i="43"/>
  <c r="Y92" i="43"/>
  <c r="X92" i="43"/>
  <c r="W92" i="43"/>
  <c r="V92" i="43"/>
  <c r="U92" i="43"/>
  <c r="T92" i="43"/>
  <c r="S92" i="43"/>
  <c r="AB91" i="43"/>
  <c r="Q90" i="43"/>
  <c r="R90" i="43"/>
  <c r="AA91" i="43"/>
  <c r="Z91" i="43"/>
  <c r="Y91" i="43"/>
  <c r="X91" i="43"/>
  <c r="W91" i="43"/>
  <c r="V91" i="43"/>
  <c r="U91" i="43"/>
  <c r="T91" i="43"/>
  <c r="S91" i="43"/>
  <c r="AB90" i="43"/>
  <c r="Q89" i="43"/>
  <c r="R89" i="43"/>
  <c r="AA90" i="43"/>
  <c r="Z90" i="43"/>
  <c r="Y90" i="43"/>
  <c r="X90" i="43"/>
  <c r="W90" i="43"/>
  <c r="V90" i="43"/>
  <c r="U90" i="43"/>
  <c r="T90" i="43"/>
  <c r="S90" i="43"/>
  <c r="AB89" i="43"/>
  <c r="Q88" i="43"/>
  <c r="R88" i="43"/>
  <c r="AA89" i="43"/>
  <c r="Z89" i="43"/>
  <c r="Y89" i="43"/>
  <c r="X89" i="43"/>
  <c r="W89" i="43"/>
  <c r="V89" i="43"/>
  <c r="U89" i="43"/>
  <c r="T89" i="43"/>
  <c r="S89" i="43"/>
  <c r="AB88" i="43"/>
  <c r="Q87" i="43"/>
  <c r="R87" i="43"/>
  <c r="AA88" i="43"/>
  <c r="Z88" i="43"/>
  <c r="Y88" i="43"/>
  <c r="X88" i="43"/>
  <c r="W88" i="43"/>
  <c r="V88" i="43"/>
  <c r="U88" i="43"/>
  <c r="T88" i="43"/>
  <c r="S88" i="43"/>
  <c r="AB87" i="43"/>
  <c r="Q86" i="43"/>
  <c r="R86" i="43"/>
  <c r="AA87" i="43"/>
  <c r="Z87" i="43"/>
  <c r="Y87" i="43"/>
  <c r="X87" i="43"/>
  <c r="W87" i="43"/>
  <c r="V87" i="43"/>
  <c r="U87" i="43"/>
  <c r="T87" i="43"/>
  <c r="S87" i="43"/>
  <c r="AB86" i="43"/>
  <c r="Q85" i="43"/>
  <c r="R85" i="43"/>
  <c r="AA86" i="43"/>
  <c r="Z86" i="43"/>
  <c r="Y86" i="43"/>
  <c r="X86" i="43"/>
  <c r="W86" i="43"/>
  <c r="V86" i="43"/>
  <c r="U86" i="43"/>
  <c r="T86" i="43"/>
  <c r="S86" i="43"/>
  <c r="AB85" i="43"/>
  <c r="Q84" i="43"/>
  <c r="R84" i="43"/>
  <c r="AA85" i="43"/>
  <c r="Z85" i="43"/>
  <c r="Y85" i="43"/>
  <c r="X85" i="43"/>
  <c r="W85" i="43"/>
  <c r="V85" i="43"/>
  <c r="U85" i="43"/>
  <c r="T85" i="43"/>
  <c r="S85" i="43"/>
  <c r="AB84" i="43"/>
  <c r="Q83" i="43"/>
  <c r="R83" i="43"/>
  <c r="AA84" i="43"/>
  <c r="Z84" i="43"/>
  <c r="Y84" i="43"/>
  <c r="X84" i="43"/>
  <c r="W84" i="43"/>
  <c r="V84" i="43"/>
  <c r="U84" i="43"/>
  <c r="T84" i="43"/>
  <c r="S84" i="43"/>
  <c r="AB83" i="43"/>
  <c r="Q82" i="43"/>
  <c r="R82" i="43"/>
  <c r="AA83" i="43"/>
  <c r="Z83" i="43"/>
  <c r="Y83" i="43"/>
  <c r="X83" i="43"/>
  <c r="W83" i="43"/>
  <c r="V83" i="43"/>
  <c r="U83" i="43"/>
  <c r="T83" i="43"/>
  <c r="S83" i="43"/>
  <c r="AB82" i="43"/>
  <c r="Q81" i="43"/>
  <c r="R81" i="43"/>
  <c r="AA82" i="43"/>
  <c r="Z82" i="43"/>
  <c r="Y82" i="43"/>
  <c r="X82" i="43"/>
  <c r="W82" i="43"/>
  <c r="V82" i="43"/>
  <c r="U82" i="43"/>
  <c r="T82" i="43"/>
  <c r="S82" i="43"/>
  <c r="AB81" i="43"/>
  <c r="Q80" i="43"/>
  <c r="R80" i="43"/>
  <c r="AA81" i="43"/>
  <c r="Z81" i="43"/>
  <c r="Y81" i="43"/>
  <c r="X81" i="43"/>
  <c r="W81" i="43"/>
  <c r="V81" i="43"/>
  <c r="U81" i="43"/>
  <c r="T81" i="43"/>
  <c r="S81" i="43"/>
  <c r="AB80" i="43"/>
  <c r="Q79" i="43"/>
  <c r="R79" i="43"/>
  <c r="AA80" i="43"/>
  <c r="Z80" i="43"/>
  <c r="Y80" i="43"/>
  <c r="X80" i="43"/>
  <c r="W80" i="43"/>
  <c r="V80" i="43"/>
  <c r="U80" i="43"/>
  <c r="T80" i="43"/>
  <c r="S80" i="43"/>
  <c r="AB79" i="43"/>
  <c r="Q78" i="43"/>
  <c r="R78" i="43"/>
  <c r="AA79" i="43"/>
  <c r="Z79" i="43"/>
  <c r="Y79" i="43"/>
  <c r="X79" i="43"/>
  <c r="W79" i="43"/>
  <c r="V79" i="43"/>
  <c r="U79" i="43"/>
  <c r="T79" i="43"/>
  <c r="S79" i="43"/>
  <c r="AB78" i="43"/>
  <c r="Q77" i="43"/>
  <c r="R77" i="43"/>
  <c r="AA78" i="43"/>
  <c r="Z78" i="43"/>
  <c r="Y78" i="43"/>
  <c r="X78" i="43"/>
  <c r="W78" i="43"/>
  <c r="V78" i="43"/>
  <c r="U78" i="43"/>
  <c r="T78" i="43"/>
  <c r="S78" i="43"/>
  <c r="AB77" i="43"/>
  <c r="Q76" i="43"/>
  <c r="R76" i="43"/>
  <c r="AA77" i="43"/>
  <c r="Z77" i="43"/>
  <c r="Y77" i="43"/>
  <c r="X77" i="43"/>
  <c r="W77" i="43"/>
  <c r="V77" i="43"/>
  <c r="U77" i="43"/>
  <c r="T77" i="43"/>
  <c r="S77" i="43"/>
  <c r="AB76" i="43"/>
  <c r="Q75" i="43"/>
  <c r="R75" i="43"/>
  <c r="AA76" i="43"/>
  <c r="Z76" i="43"/>
  <c r="Y76" i="43"/>
  <c r="X76" i="43"/>
  <c r="W76" i="43"/>
  <c r="V76" i="43"/>
  <c r="U76" i="43"/>
  <c r="T76" i="43"/>
  <c r="S76" i="43"/>
  <c r="AB75" i="43"/>
  <c r="Q74" i="43"/>
  <c r="R74" i="43"/>
  <c r="AA75" i="43"/>
  <c r="Z75" i="43"/>
  <c r="Y75" i="43"/>
  <c r="X75" i="43"/>
  <c r="W75" i="43"/>
  <c r="V75" i="43"/>
  <c r="U75" i="43"/>
  <c r="T75" i="43"/>
  <c r="S75" i="43"/>
  <c r="AB74" i="43"/>
  <c r="Q73" i="43"/>
  <c r="R73" i="43"/>
  <c r="AA74" i="43"/>
  <c r="Z74" i="43"/>
  <c r="Y74" i="43"/>
  <c r="X74" i="43"/>
  <c r="W74" i="43"/>
  <c r="V74" i="43"/>
  <c r="U74" i="43"/>
  <c r="T74" i="43"/>
  <c r="S74" i="43"/>
  <c r="AB73" i="43"/>
  <c r="Q72" i="43"/>
  <c r="R72" i="43"/>
  <c r="AA73" i="43"/>
  <c r="Z73" i="43"/>
  <c r="Y73" i="43"/>
  <c r="X73" i="43"/>
  <c r="W73" i="43"/>
  <c r="V73" i="43"/>
  <c r="U73" i="43"/>
  <c r="T73" i="43"/>
  <c r="S73" i="43"/>
  <c r="AB72" i="43"/>
  <c r="AA72" i="43"/>
  <c r="Z72" i="43"/>
  <c r="Y72" i="43"/>
  <c r="X72" i="43"/>
  <c r="W72" i="43"/>
  <c r="V72" i="43"/>
  <c r="U72" i="43"/>
  <c r="T72" i="43"/>
  <c r="S72" i="43"/>
  <c r="AB71" i="43"/>
  <c r="AA71" i="43"/>
  <c r="Z71" i="43"/>
  <c r="Y71" i="43"/>
  <c r="X71" i="43"/>
  <c r="W71" i="43"/>
  <c r="V71" i="43"/>
  <c r="U71" i="43"/>
  <c r="T71" i="43"/>
  <c r="S71" i="43"/>
  <c r="J79" i="43"/>
  <c r="I79" i="43"/>
  <c r="D4" i="43"/>
  <c r="D6" i="43"/>
  <c r="D8" i="43"/>
  <c r="D10" i="43"/>
  <c r="D12" i="43"/>
  <c r="D14" i="43"/>
  <c r="D16" i="43"/>
  <c r="D18" i="43"/>
  <c r="D20" i="43"/>
  <c r="D22" i="43"/>
  <c r="D24" i="43"/>
  <c r="D26" i="43"/>
  <c r="D28" i="43"/>
  <c r="D30" i="43"/>
  <c r="D32" i="43"/>
  <c r="D34" i="43"/>
  <c r="D36" i="43"/>
  <c r="D38" i="43"/>
  <c r="D40" i="43"/>
  <c r="D42" i="43"/>
  <c r="D44" i="43"/>
  <c r="D46" i="43"/>
  <c r="D48" i="43"/>
  <c r="D50" i="43"/>
  <c r="D52" i="43"/>
  <c r="D54" i="43"/>
  <c r="D56" i="43"/>
  <c r="D58" i="43"/>
  <c r="D60" i="43"/>
  <c r="D62" i="43"/>
  <c r="D64" i="43"/>
  <c r="H79" i="43"/>
  <c r="G79" i="43"/>
  <c r="F79" i="43"/>
  <c r="E79" i="43"/>
  <c r="J78" i="43"/>
  <c r="I78" i="43"/>
  <c r="H78" i="43"/>
  <c r="G78" i="43"/>
  <c r="F78" i="43"/>
  <c r="E78" i="43"/>
  <c r="AL3" i="43"/>
  <c r="AL4" i="43"/>
  <c r="AL5" i="43"/>
  <c r="AL6" i="43"/>
  <c r="AL7" i="43"/>
  <c r="AL8" i="43"/>
  <c r="AL9" i="43"/>
  <c r="AL10" i="43"/>
  <c r="AL11" i="43"/>
  <c r="AL12" i="43"/>
  <c r="AL13" i="43"/>
  <c r="AL14" i="43"/>
  <c r="AL15" i="43"/>
  <c r="AL16" i="43"/>
  <c r="AL17" i="43"/>
  <c r="AL18" i="43"/>
  <c r="AL19" i="43"/>
  <c r="AL20" i="43"/>
  <c r="AL21" i="43"/>
  <c r="AL22" i="43"/>
  <c r="AL23" i="43"/>
  <c r="AL24" i="43"/>
  <c r="AL25" i="43"/>
  <c r="AL26" i="43"/>
  <c r="AL27" i="43"/>
  <c r="AL28" i="43"/>
  <c r="AL29" i="43"/>
  <c r="AL30" i="43"/>
  <c r="AL31" i="43"/>
  <c r="AL32" i="43"/>
  <c r="AL33" i="43"/>
  <c r="AL34" i="43"/>
  <c r="AL35" i="43"/>
  <c r="AL36" i="43"/>
  <c r="AL37" i="43"/>
  <c r="AL38" i="43"/>
  <c r="AL39" i="43"/>
  <c r="AL40" i="43"/>
  <c r="AL41" i="43"/>
  <c r="AL42" i="43"/>
  <c r="AL43" i="43"/>
  <c r="AL44" i="43"/>
  <c r="AL45" i="43"/>
  <c r="AL46" i="43"/>
  <c r="AL47" i="43"/>
  <c r="AL48" i="43"/>
  <c r="AL49" i="43"/>
  <c r="AL50" i="43"/>
  <c r="AL51" i="43"/>
  <c r="AL52" i="43"/>
  <c r="AL53" i="43"/>
  <c r="AL54" i="43"/>
  <c r="AL55" i="43"/>
  <c r="AL56" i="43"/>
  <c r="AL57" i="43"/>
  <c r="AL58" i="43"/>
  <c r="AL59" i="43"/>
  <c r="AL60" i="43"/>
  <c r="AL61" i="43"/>
  <c r="AL62" i="43"/>
  <c r="AL63" i="43"/>
  <c r="AL64" i="43"/>
  <c r="J75" i="43"/>
  <c r="AK3" i="43"/>
  <c r="AK4" i="43"/>
  <c r="AK5" i="43"/>
  <c r="AK6" i="43"/>
  <c r="AK7" i="43"/>
  <c r="AK8" i="43"/>
  <c r="AK9" i="43"/>
  <c r="AK10" i="43"/>
  <c r="AK11" i="43"/>
  <c r="AK12" i="43"/>
  <c r="AK13" i="43"/>
  <c r="AK14" i="43"/>
  <c r="AK15" i="43"/>
  <c r="AK16" i="43"/>
  <c r="AK17" i="43"/>
  <c r="AK18" i="43"/>
  <c r="AK19" i="43"/>
  <c r="AK20" i="43"/>
  <c r="AK21" i="43"/>
  <c r="AK22" i="43"/>
  <c r="AK23" i="43"/>
  <c r="AK24" i="43"/>
  <c r="AK25" i="43"/>
  <c r="AK26" i="43"/>
  <c r="AK27" i="43"/>
  <c r="AK28" i="43"/>
  <c r="AK29" i="43"/>
  <c r="AK30" i="43"/>
  <c r="AK31" i="43"/>
  <c r="AK32" i="43"/>
  <c r="AK33" i="43"/>
  <c r="AK34" i="43"/>
  <c r="AK35" i="43"/>
  <c r="AK36" i="43"/>
  <c r="AK37" i="43"/>
  <c r="AK38" i="43"/>
  <c r="AK39" i="43"/>
  <c r="AK40" i="43"/>
  <c r="AK41" i="43"/>
  <c r="AK42" i="43"/>
  <c r="AK43" i="43"/>
  <c r="AK44" i="43"/>
  <c r="AK45" i="43"/>
  <c r="AK46" i="43"/>
  <c r="AK47" i="43"/>
  <c r="AK48" i="43"/>
  <c r="AK49" i="43"/>
  <c r="AK50" i="43"/>
  <c r="AK51" i="43"/>
  <c r="AK52" i="43"/>
  <c r="AK53" i="43"/>
  <c r="AK54" i="43"/>
  <c r="AK55" i="43"/>
  <c r="AK56" i="43"/>
  <c r="AK57" i="43"/>
  <c r="AK58" i="43"/>
  <c r="AK59" i="43"/>
  <c r="AK60" i="43"/>
  <c r="AK61" i="43"/>
  <c r="AK62" i="43"/>
  <c r="AK63" i="43"/>
  <c r="AK64" i="43"/>
  <c r="I75" i="43"/>
  <c r="AI3" i="43"/>
  <c r="AI4" i="43"/>
  <c r="AI5" i="43"/>
  <c r="AI6" i="43"/>
  <c r="AI7" i="43"/>
  <c r="AI8" i="43"/>
  <c r="AI9" i="43"/>
  <c r="AI10" i="43"/>
  <c r="AI11" i="43"/>
  <c r="AI12" i="43"/>
  <c r="AI13" i="43"/>
  <c r="AI14" i="43"/>
  <c r="AI15" i="43"/>
  <c r="AI16" i="43"/>
  <c r="AI17" i="43"/>
  <c r="AI18" i="43"/>
  <c r="AI19" i="43"/>
  <c r="AI20" i="43"/>
  <c r="AI21" i="43"/>
  <c r="AI22" i="43"/>
  <c r="AI23" i="43"/>
  <c r="AI24" i="43"/>
  <c r="AI25" i="43"/>
  <c r="AI26" i="43"/>
  <c r="AI27" i="43"/>
  <c r="AI28" i="43"/>
  <c r="AI29" i="43"/>
  <c r="AI30" i="43"/>
  <c r="AI31" i="43"/>
  <c r="AI32" i="43"/>
  <c r="AI33" i="43"/>
  <c r="AI34" i="43"/>
  <c r="AI35" i="43"/>
  <c r="AI36" i="43"/>
  <c r="AI37" i="43"/>
  <c r="AI38" i="43"/>
  <c r="AI39" i="43"/>
  <c r="AI40" i="43"/>
  <c r="AI41" i="43"/>
  <c r="AI42" i="43"/>
  <c r="AI43" i="43"/>
  <c r="AI44" i="43"/>
  <c r="AI45" i="43"/>
  <c r="AI46" i="43"/>
  <c r="AI47" i="43"/>
  <c r="AI48" i="43"/>
  <c r="AI49" i="43"/>
  <c r="AI50" i="43"/>
  <c r="AI51" i="43"/>
  <c r="AI52" i="43"/>
  <c r="AI53" i="43"/>
  <c r="AI54" i="43"/>
  <c r="AI55" i="43"/>
  <c r="AI56" i="43"/>
  <c r="AI57" i="43"/>
  <c r="AI58" i="43"/>
  <c r="AI59" i="43"/>
  <c r="AI60" i="43"/>
  <c r="AI61" i="43"/>
  <c r="AI62" i="43"/>
  <c r="AI63" i="43"/>
  <c r="AI64" i="43"/>
  <c r="H75" i="43"/>
  <c r="G75" i="43"/>
  <c r="AH3" i="43"/>
  <c r="AH4" i="43"/>
  <c r="AH5" i="43"/>
  <c r="AH6" i="43"/>
  <c r="AH7" i="43"/>
  <c r="AH8" i="43"/>
  <c r="AH9" i="43"/>
  <c r="AH10" i="43"/>
  <c r="AH11" i="43"/>
  <c r="AH12" i="43"/>
  <c r="AH13" i="43"/>
  <c r="AH14" i="43"/>
  <c r="AH15" i="43"/>
  <c r="AH16" i="43"/>
  <c r="AH17" i="43"/>
  <c r="AH18" i="43"/>
  <c r="AH19" i="43"/>
  <c r="AH20" i="43"/>
  <c r="AH21" i="43"/>
  <c r="AH22" i="43"/>
  <c r="AH23" i="43"/>
  <c r="AH24" i="43"/>
  <c r="AH25" i="43"/>
  <c r="AH26" i="43"/>
  <c r="AH27" i="43"/>
  <c r="AH28" i="43"/>
  <c r="AH29" i="43"/>
  <c r="AH30" i="43"/>
  <c r="AH31" i="43"/>
  <c r="AH32" i="43"/>
  <c r="AH33" i="43"/>
  <c r="AH34" i="43"/>
  <c r="AH35" i="43"/>
  <c r="AH36" i="43"/>
  <c r="AH37" i="43"/>
  <c r="AH38" i="43"/>
  <c r="AH39" i="43"/>
  <c r="AH40" i="43"/>
  <c r="AH41" i="43"/>
  <c r="AH42" i="43"/>
  <c r="AH43" i="43"/>
  <c r="AH44" i="43"/>
  <c r="AH45" i="43"/>
  <c r="AH46" i="43"/>
  <c r="AH47" i="43"/>
  <c r="AH48" i="43"/>
  <c r="AH49" i="43"/>
  <c r="AH50" i="43"/>
  <c r="AH51" i="43"/>
  <c r="AH52" i="43"/>
  <c r="AH53" i="43"/>
  <c r="AH54" i="43"/>
  <c r="AH55" i="43"/>
  <c r="AH56" i="43"/>
  <c r="AH57" i="43"/>
  <c r="AH58" i="43"/>
  <c r="AH59" i="43"/>
  <c r="AH60" i="43"/>
  <c r="AH61" i="43"/>
  <c r="AH62" i="43"/>
  <c r="AH63" i="43"/>
  <c r="AH64" i="43"/>
  <c r="F75" i="43"/>
  <c r="AG3" i="43"/>
  <c r="AG4" i="43"/>
  <c r="AG5" i="43"/>
  <c r="AG6" i="43"/>
  <c r="AG7" i="43"/>
  <c r="AG8" i="43"/>
  <c r="AG9" i="43"/>
  <c r="AG10" i="43"/>
  <c r="AG11" i="43"/>
  <c r="AG12" i="43"/>
  <c r="AG13" i="43"/>
  <c r="AG14" i="43"/>
  <c r="AG15" i="43"/>
  <c r="AG16" i="43"/>
  <c r="AG17" i="43"/>
  <c r="AG18" i="43"/>
  <c r="AG19" i="43"/>
  <c r="AG20" i="43"/>
  <c r="AG21" i="43"/>
  <c r="AG22" i="43"/>
  <c r="AG23" i="43"/>
  <c r="AG24" i="43"/>
  <c r="AG25" i="43"/>
  <c r="AG26" i="43"/>
  <c r="AG27" i="43"/>
  <c r="AG28" i="43"/>
  <c r="AG29" i="43"/>
  <c r="AG30" i="43"/>
  <c r="AG31" i="43"/>
  <c r="AG32" i="43"/>
  <c r="AG33" i="43"/>
  <c r="AG34" i="43"/>
  <c r="AG35" i="43"/>
  <c r="AG36" i="43"/>
  <c r="AG37" i="43"/>
  <c r="AG38" i="43"/>
  <c r="AG39" i="43"/>
  <c r="AG40" i="43"/>
  <c r="AG41" i="43"/>
  <c r="AG42" i="43"/>
  <c r="AG43" i="43"/>
  <c r="AG44" i="43"/>
  <c r="AG45" i="43"/>
  <c r="AG46" i="43"/>
  <c r="AG47" i="43"/>
  <c r="AG48" i="43"/>
  <c r="AG49" i="43"/>
  <c r="AG50" i="43"/>
  <c r="AG51" i="43"/>
  <c r="AG52" i="43"/>
  <c r="AG53" i="43"/>
  <c r="AG54" i="43"/>
  <c r="AG55" i="43"/>
  <c r="AG56" i="43"/>
  <c r="AG57" i="43"/>
  <c r="AG58" i="43"/>
  <c r="AG59" i="43"/>
  <c r="AG60" i="43"/>
  <c r="AG61" i="43"/>
  <c r="AG62" i="43"/>
  <c r="AG63" i="43"/>
  <c r="AG64" i="43"/>
  <c r="E75" i="43"/>
  <c r="J74" i="43"/>
  <c r="I74" i="43"/>
  <c r="H74" i="43"/>
  <c r="G74" i="43"/>
  <c r="F74" i="43"/>
  <c r="E74" i="43"/>
  <c r="J73" i="43"/>
  <c r="I73" i="43"/>
  <c r="H73" i="43"/>
  <c r="G73" i="43"/>
  <c r="F73" i="43"/>
  <c r="E73" i="43"/>
  <c r="J72" i="43"/>
  <c r="I72" i="43"/>
  <c r="H72" i="43"/>
  <c r="G72" i="43"/>
  <c r="F72" i="43"/>
  <c r="E72" i="43"/>
  <c r="J71" i="43"/>
  <c r="I71" i="43"/>
  <c r="H71" i="43"/>
  <c r="G71" i="43"/>
  <c r="F71" i="43"/>
  <c r="E71" i="43"/>
  <c r="J70" i="43"/>
  <c r="I70" i="43"/>
  <c r="H70" i="43"/>
  <c r="G70" i="43"/>
  <c r="F70" i="43"/>
  <c r="E70" i="43"/>
  <c r="AJ64" i="43"/>
  <c r="C64" i="43"/>
  <c r="AJ63" i="43"/>
  <c r="B5" i="43"/>
  <c r="B7" i="43"/>
  <c r="B9" i="43"/>
  <c r="B11" i="43"/>
  <c r="B13" i="43"/>
  <c r="B15" i="43"/>
  <c r="B17" i="43"/>
  <c r="B19" i="43"/>
  <c r="B21" i="43"/>
  <c r="B23" i="43"/>
  <c r="B25" i="43"/>
  <c r="B27" i="43"/>
  <c r="B29" i="43"/>
  <c r="B31" i="43"/>
  <c r="B33" i="43"/>
  <c r="B35" i="43"/>
  <c r="B37" i="43"/>
  <c r="B39" i="43"/>
  <c r="B41" i="43"/>
  <c r="B43" i="43"/>
  <c r="B45" i="43"/>
  <c r="B47" i="43"/>
  <c r="B49" i="43"/>
  <c r="B51" i="43"/>
  <c r="B53" i="43"/>
  <c r="B55" i="43"/>
  <c r="B57" i="43"/>
  <c r="B59" i="43"/>
  <c r="B61" i="43"/>
  <c r="B63" i="43"/>
  <c r="Z63" i="43"/>
  <c r="A63" i="43"/>
  <c r="Y63" i="43"/>
  <c r="T63" i="43"/>
  <c r="S63" i="43"/>
  <c r="C63" i="43"/>
  <c r="AJ62" i="43"/>
  <c r="C62" i="43"/>
  <c r="AJ61" i="43"/>
  <c r="Z61" i="43"/>
  <c r="A61" i="43"/>
  <c r="Y61" i="43"/>
  <c r="T61" i="43"/>
  <c r="S61" i="43"/>
  <c r="C61" i="43"/>
  <c r="AJ60" i="43"/>
  <c r="C60" i="43"/>
  <c r="AJ59" i="43"/>
  <c r="Z59" i="43"/>
  <c r="A59" i="43"/>
  <c r="Y59" i="43"/>
  <c r="T59" i="43"/>
  <c r="S59" i="43"/>
  <c r="C59" i="43"/>
  <c r="AJ58" i="43"/>
  <c r="C58" i="43"/>
  <c r="AJ57" i="43"/>
  <c r="Z57" i="43"/>
  <c r="A57" i="43"/>
  <c r="Y57" i="43"/>
  <c r="T57" i="43"/>
  <c r="S57" i="43"/>
  <c r="C57" i="43"/>
  <c r="AJ56" i="43"/>
  <c r="C56" i="43"/>
  <c r="AJ55" i="43"/>
  <c r="Z55" i="43"/>
  <c r="A55" i="43"/>
  <c r="Y55" i="43"/>
  <c r="T55" i="43"/>
  <c r="S55" i="43"/>
  <c r="C55" i="43"/>
  <c r="AJ54" i="43"/>
  <c r="C54" i="43"/>
  <c r="AJ53" i="43"/>
  <c r="Z53" i="43"/>
  <c r="A53" i="43"/>
  <c r="Y53" i="43"/>
  <c r="T53" i="43"/>
  <c r="S53" i="43"/>
  <c r="C53" i="43"/>
  <c r="AJ52" i="43"/>
  <c r="C52" i="43"/>
  <c r="AJ51" i="43"/>
  <c r="Z51" i="43"/>
  <c r="A51" i="43"/>
  <c r="Y51" i="43"/>
  <c r="T51" i="43"/>
  <c r="S51" i="43"/>
  <c r="C51" i="43"/>
  <c r="AJ50" i="43"/>
  <c r="C50" i="43"/>
  <c r="AJ49" i="43"/>
  <c r="Z49" i="43"/>
  <c r="A49" i="43"/>
  <c r="Y49" i="43"/>
  <c r="T49" i="43"/>
  <c r="S49" i="43"/>
  <c r="C49" i="43"/>
  <c r="AJ48" i="43"/>
  <c r="C48" i="43"/>
  <c r="AJ47" i="43"/>
  <c r="Z47" i="43"/>
  <c r="A47" i="43"/>
  <c r="Y47" i="43"/>
  <c r="T47" i="43"/>
  <c r="S47" i="43"/>
  <c r="C47" i="43"/>
  <c r="AJ46" i="43"/>
  <c r="C46" i="43"/>
  <c r="AJ45" i="43"/>
  <c r="Z45" i="43"/>
  <c r="A45" i="43"/>
  <c r="Y45" i="43"/>
  <c r="T45" i="43"/>
  <c r="S45" i="43"/>
  <c r="C45" i="43"/>
  <c r="AJ44" i="43"/>
  <c r="C44" i="43"/>
  <c r="AJ43" i="43"/>
  <c r="Z43" i="43"/>
  <c r="A43" i="43"/>
  <c r="Y43" i="43"/>
  <c r="T43" i="43"/>
  <c r="S43" i="43"/>
  <c r="C43" i="43"/>
  <c r="AJ42" i="43"/>
  <c r="C42" i="43"/>
  <c r="AJ41" i="43"/>
  <c r="Z41" i="43"/>
  <c r="A41" i="43"/>
  <c r="Y41" i="43"/>
  <c r="T41" i="43"/>
  <c r="S41" i="43"/>
  <c r="C41" i="43"/>
  <c r="AJ40" i="43"/>
  <c r="C40" i="43"/>
  <c r="AJ39" i="43"/>
  <c r="Z39" i="43"/>
  <c r="A39" i="43"/>
  <c r="Y39" i="43"/>
  <c r="T39" i="43"/>
  <c r="S39" i="43"/>
  <c r="C39" i="43"/>
  <c r="AJ38" i="43"/>
  <c r="C38" i="43"/>
  <c r="AJ37" i="43"/>
  <c r="Z37" i="43"/>
  <c r="A37" i="43"/>
  <c r="Y37" i="43"/>
  <c r="T37" i="43"/>
  <c r="S37" i="43"/>
  <c r="C37" i="43"/>
  <c r="AJ36" i="43"/>
  <c r="C36" i="43"/>
  <c r="AJ35" i="43"/>
  <c r="Z35" i="43"/>
  <c r="A35" i="43"/>
  <c r="Y35" i="43"/>
  <c r="T35" i="43"/>
  <c r="S35" i="43"/>
  <c r="C35" i="43"/>
  <c r="AJ34" i="43"/>
  <c r="C34" i="43"/>
  <c r="AJ33" i="43"/>
  <c r="Z33" i="43"/>
  <c r="A33" i="43"/>
  <c r="Y33" i="43"/>
  <c r="T33" i="43"/>
  <c r="S33" i="43"/>
  <c r="C33" i="43"/>
  <c r="AJ32" i="43"/>
  <c r="C32" i="43"/>
  <c r="AJ31" i="43"/>
  <c r="Z31" i="43"/>
  <c r="A31" i="43"/>
  <c r="Y31" i="43"/>
  <c r="T31" i="43"/>
  <c r="S31" i="43"/>
  <c r="C31" i="43"/>
  <c r="AJ30" i="43"/>
  <c r="C30" i="43"/>
  <c r="AJ29" i="43"/>
  <c r="Z29" i="43"/>
  <c r="A29" i="43"/>
  <c r="Y29" i="43"/>
  <c r="T29" i="43"/>
  <c r="S29" i="43"/>
  <c r="C29" i="43"/>
  <c r="AJ28" i="43"/>
  <c r="C28" i="43"/>
  <c r="AJ27" i="43"/>
  <c r="Z27" i="43"/>
  <c r="A27" i="43"/>
  <c r="Y27" i="43"/>
  <c r="T27" i="43"/>
  <c r="S27" i="43"/>
  <c r="C27" i="43"/>
  <c r="AJ26" i="43"/>
  <c r="C26" i="43"/>
  <c r="AJ25" i="43"/>
  <c r="Z25" i="43"/>
  <c r="A25" i="43"/>
  <c r="Y25" i="43"/>
  <c r="T25" i="43"/>
  <c r="S25" i="43"/>
  <c r="C25" i="43"/>
  <c r="AJ24" i="43"/>
  <c r="C24" i="43"/>
  <c r="AJ23" i="43"/>
  <c r="Z23" i="43"/>
  <c r="A23" i="43"/>
  <c r="Y23" i="43"/>
  <c r="T23" i="43"/>
  <c r="S23" i="43"/>
  <c r="C23" i="43"/>
  <c r="AJ22" i="43"/>
  <c r="C22" i="43"/>
  <c r="AJ21" i="43"/>
  <c r="Z21" i="43"/>
  <c r="A21" i="43"/>
  <c r="Y21" i="43"/>
  <c r="T21" i="43"/>
  <c r="S21" i="43"/>
  <c r="C21" i="43"/>
  <c r="AJ20" i="43"/>
  <c r="C20" i="43"/>
  <c r="AJ19" i="43"/>
  <c r="Z19" i="43"/>
  <c r="A19" i="43"/>
  <c r="Y19" i="43"/>
  <c r="T19" i="43"/>
  <c r="S19" i="43"/>
  <c r="C19" i="43"/>
  <c r="AJ18" i="43"/>
  <c r="C18" i="43"/>
  <c r="AJ17" i="43"/>
  <c r="Z17" i="43"/>
  <c r="A17" i="43"/>
  <c r="Y17" i="43"/>
  <c r="T17" i="43"/>
  <c r="S17" i="43"/>
  <c r="C17" i="43"/>
  <c r="AJ16" i="43"/>
  <c r="C16" i="43"/>
  <c r="AJ15" i="43"/>
  <c r="Z15" i="43"/>
  <c r="A15" i="43"/>
  <c r="Y15" i="43"/>
  <c r="T15" i="43"/>
  <c r="S15" i="43"/>
  <c r="C15" i="43"/>
  <c r="AJ14" i="43"/>
  <c r="C14" i="43"/>
  <c r="AJ13" i="43"/>
  <c r="Z13" i="43"/>
  <c r="A13" i="43"/>
  <c r="Y13" i="43"/>
  <c r="T13" i="43"/>
  <c r="S13" i="43"/>
  <c r="C13" i="43"/>
  <c r="AJ12" i="43"/>
  <c r="C12" i="43"/>
  <c r="AJ11" i="43"/>
  <c r="Z11" i="43"/>
  <c r="A11" i="43"/>
  <c r="Y11" i="43"/>
  <c r="T11" i="43"/>
  <c r="S11" i="43"/>
  <c r="C11" i="43"/>
  <c r="AJ10" i="43"/>
  <c r="C10" i="43"/>
  <c r="AJ9" i="43"/>
  <c r="Z9" i="43"/>
  <c r="A9" i="43"/>
  <c r="Y9" i="43"/>
  <c r="T9" i="43"/>
  <c r="S9" i="43"/>
  <c r="C9" i="43"/>
  <c r="AJ8" i="43"/>
  <c r="C8" i="43"/>
  <c r="AJ7" i="43"/>
  <c r="Z7" i="43"/>
  <c r="A7" i="43"/>
  <c r="Y7" i="43"/>
  <c r="T7" i="43"/>
  <c r="S7" i="43"/>
  <c r="C7" i="43"/>
  <c r="AJ6" i="43"/>
  <c r="C6" i="43"/>
  <c r="AJ5" i="43"/>
  <c r="Z5" i="43"/>
  <c r="A5" i="43"/>
  <c r="Y5" i="43"/>
  <c r="T5" i="43"/>
  <c r="S5" i="43"/>
  <c r="C5" i="43"/>
  <c r="AJ4" i="43"/>
  <c r="C4" i="43"/>
  <c r="AJ3" i="43"/>
  <c r="Z3" i="43"/>
  <c r="A3" i="43"/>
  <c r="Y3" i="43"/>
  <c r="T3" i="43"/>
  <c r="S3" i="43"/>
  <c r="C3" i="43"/>
  <c r="H95" i="41"/>
  <c r="H95" i="43"/>
  <c r="H94" i="41"/>
  <c r="H94" i="43"/>
  <c r="H79" i="41"/>
  <c r="H93" i="41"/>
  <c r="H93" i="43"/>
  <c r="H78" i="41"/>
  <c r="H92" i="41"/>
  <c r="H92" i="43"/>
  <c r="AI3" i="41"/>
  <c r="AI4" i="41"/>
  <c r="AI5" i="41"/>
  <c r="AI6" i="41"/>
  <c r="AI7" i="41"/>
  <c r="AI8" i="41"/>
  <c r="AI9" i="41"/>
  <c r="AI10" i="41"/>
  <c r="AI11" i="41"/>
  <c r="AI12" i="41"/>
  <c r="AI13" i="41"/>
  <c r="AI14" i="41"/>
  <c r="AI15" i="41"/>
  <c r="AI16" i="41"/>
  <c r="AI17" i="41"/>
  <c r="AI18" i="41"/>
  <c r="AI19" i="41"/>
  <c r="AI20" i="41"/>
  <c r="AI21" i="41"/>
  <c r="AI22" i="41"/>
  <c r="AI23" i="41"/>
  <c r="AI24" i="41"/>
  <c r="AI25" i="41"/>
  <c r="AI26" i="41"/>
  <c r="AI27" i="41"/>
  <c r="AI28" i="41"/>
  <c r="AI29" i="41"/>
  <c r="AI30" i="41"/>
  <c r="AI31" i="41"/>
  <c r="AI32" i="41"/>
  <c r="AI33" i="41"/>
  <c r="AI34" i="41"/>
  <c r="AI35" i="41"/>
  <c r="AI36" i="41"/>
  <c r="AI37" i="41"/>
  <c r="AI38" i="41"/>
  <c r="AI39" i="41"/>
  <c r="AI40" i="41"/>
  <c r="AI41" i="41"/>
  <c r="AI42" i="41"/>
  <c r="AI43" i="41"/>
  <c r="AI44" i="41"/>
  <c r="AI45" i="41"/>
  <c r="AI46" i="41"/>
  <c r="AI47" i="41"/>
  <c r="AI48" i="41"/>
  <c r="AI49" i="41"/>
  <c r="AI50" i="41"/>
  <c r="AI51" i="41"/>
  <c r="AI52" i="41"/>
  <c r="AI53" i="41"/>
  <c r="AI54" i="41"/>
  <c r="AI55" i="41"/>
  <c r="AI56" i="41"/>
  <c r="AI57" i="41"/>
  <c r="AI58" i="41"/>
  <c r="AI59" i="41"/>
  <c r="AI60" i="41"/>
  <c r="AI61" i="41"/>
  <c r="AI62" i="41"/>
  <c r="AI63" i="41"/>
  <c r="AI64" i="41"/>
  <c r="H75" i="41"/>
  <c r="H89" i="41"/>
  <c r="H89" i="43"/>
  <c r="H74" i="41"/>
  <c r="H88" i="41"/>
  <c r="H88" i="43"/>
  <c r="H73" i="41"/>
  <c r="H87" i="41"/>
  <c r="H87" i="43"/>
  <c r="H72" i="41"/>
  <c r="H86" i="41"/>
  <c r="H86" i="43"/>
  <c r="AK3" i="41"/>
  <c r="AK4" i="41"/>
  <c r="AK5" i="41"/>
  <c r="AK6" i="41"/>
  <c r="AK7" i="41"/>
  <c r="AK8" i="41"/>
  <c r="AK9" i="41"/>
  <c r="AK10" i="41"/>
  <c r="AK11" i="41"/>
  <c r="AK12" i="41"/>
  <c r="AK13" i="41"/>
  <c r="AK14" i="41"/>
  <c r="AK15" i="41"/>
  <c r="AK16" i="41"/>
  <c r="AK17" i="41"/>
  <c r="AK18" i="41"/>
  <c r="AK19" i="41"/>
  <c r="AK20" i="41"/>
  <c r="AK21" i="41"/>
  <c r="AK22" i="41"/>
  <c r="AK23" i="41"/>
  <c r="AK24" i="41"/>
  <c r="AK25" i="41"/>
  <c r="AK26" i="41"/>
  <c r="AK27" i="41"/>
  <c r="AK28" i="41"/>
  <c r="AK29" i="41"/>
  <c r="AK30" i="41"/>
  <c r="AK31" i="41"/>
  <c r="AK32" i="41"/>
  <c r="AK33" i="41"/>
  <c r="AK34" i="41"/>
  <c r="AK35" i="41"/>
  <c r="AK36" i="41"/>
  <c r="AK37" i="41"/>
  <c r="AK38" i="41"/>
  <c r="AK39" i="41"/>
  <c r="AK40" i="41"/>
  <c r="AK41" i="41"/>
  <c r="AK42" i="41"/>
  <c r="AK43" i="41"/>
  <c r="AK44" i="41"/>
  <c r="AK45" i="41"/>
  <c r="AK46" i="41"/>
  <c r="AK47" i="41"/>
  <c r="AK48" i="41"/>
  <c r="AK49" i="41"/>
  <c r="AK50" i="41"/>
  <c r="AK51" i="41"/>
  <c r="AK52" i="41"/>
  <c r="AK53" i="41"/>
  <c r="AK54" i="41"/>
  <c r="AK55" i="41"/>
  <c r="AK56" i="41"/>
  <c r="AK57" i="41"/>
  <c r="AK58" i="41"/>
  <c r="AK59" i="41"/>
  <c r="AK60" i="41"/>
  <c r="AK61" i="41"/>
  <c r="AK62" i="41"/>
  <c r="AK63" i="41"/>
  <c r="AK64" i="41"/>
  <c r="H71" i="41"/>
  <c r="H85" i="41"/>
  <c r="H85" i="43"/>
  <c r="H70" i="41"/>
  <c r="H84" i="41"/>
  <c r="H84" i="43"/>
  <c r="H110" i="43"/>
  <c r="H109" i="43"/>
  <c r="H108" i="43"/>
  <c r="H107" i="43"/>
  <c r="H106" i="43"/>
  <c r="H105" i="43"/>
  <c r="H104" i="43"/>
  <c r="H103" i="43"/>
  <c r="H102" i="43"/>
  <c r="H101" i="43"/>
  <c r="H100" i="43"/>
  <c r="I71" i="41"/>
  <c r="I85" i="41"/>
  <c r="I70" i="41"/>
  <c r="I84" i="41"/>
  <c r="I72" i="41"/>
  <c r="I86" i="41"/>
  <c r="I73" i="41"/>
  <c r="I87" i="41"/>
  <c r="I74" i="41"/>
  <c r="I88" i="41"/>
  <c r="I75" i="41"/>
  <c r="I89" i="41"/>
  <c r="I110" i="41"/>
  <c r="I109" i="41"/>
  <c r="I108" i="41"/>
  <c r="I107" i="41"/>
  <c r="I106" i="41"/>
  <c r="I105" i="41"/>
  <c r="I104" i="41"/>
  <c r="I103" i="41"/>
  <c r="I102" i="41"/>
  <c r="I101" i="41"/>
  <c r="I100" i="41"/>
  <c r="H110" i="41"/>
  <c r="H109" i="41"/>
  <c r="H108" i="41"/>
  <c r="H107" i="41"/>
  <c r="H106" i="41"/>
  <c r="H105" i="41"/>
  <c r="H104" i="41"/>
  <c r="H103" i="41"/>
  <c r="H102" i="41"/>
  <c r="H101" i="41"/>
  <c r="H100" i="41"/>
  <c r="J79" i="41"/>
  <c r="I79" i="41"/>
  <c r="G79" i="41"/>
  <c r="F79" i="41"/>
  <c r="E79" i="41"/>
  <c r="AA115" i="41"/>
  <c r="AA116" i="41"/>
  <c r="AA117" i="41"/>
  <c r="AA118" i="41"/>
  <c r="AA119" i="41"/>
  <c r="AA120" i="41"/>
  <c r="AA121" i="41"/>
  <c r="AA122" i="41"/>
  <c r="AA123" i="41"/>
  <c r="AA124" i="41"/>
  <c r="AA125" i="41"/>
  <c r="AA126" i="41"/>
  <c r="AA127" i="41"/>
  <c r="AA128" i="41"/>
  <c r="AA129" i="41"/>
  <c r="AA130" i="41"/>
  <c r="AA131" i="41"/>
  <c r="AA132" i="41"/>
  <c r="AA133" i="41"/>
  <c r="AA134" i="41"/>
  <c r="AA135" i="41"/>
  <c r="AA136" i="41"/>
  <c r="AA137" i="41"/>
  <c r="AA138" i="41"/>
  <c r="AA139" i="41"/>
  <c r="AA140" i="41"/>
  <c r="AA141" i="41"/>
  <c r="AA142" i="41"/>
  <c r="AA143" i="41"/>
  <c r="AA144" i="41"/>
  <c r="AA145" i="41"/>
  <c r="AA146" i="41"/>
  <c r="AA147" i="41"/>
  <c r="AA148" i="41"/>
  <c r="AA149" i="41"/>
  <c r="AA150" i="41"/>
  <c r="AA151" i="41"/>
  <c r="Q107" i="41"/>
  <c r="Q106" i="41"/>
  <c r="R106" i="41"/>
  <c r="X107" i="41"/>
  <c r="Q105" i="41"/>
  <c r="R105" i="41"/>
  <c r="X106" i="41"/>
  <c r="Q104" i="41"/>
  <c r="R104" i="41"/>
  <c r="X105" i="41"/>
  <c r="Q103" i="41"/>
  <c r="R103" i="41"/>
  <c r="X104" i="41"/>
  <c r="Q102" i="41"/>
  <c r="R102" i="41"/>
  <c r="X103" i="41"/>
  <c r="Q101" i="41"/>
  <c r="R101" i="41"/>
  <c r="X102" i="41"/>
  <c r="Q100" i="41"/>
  <c r="R100" i="41"/>
  <c r="X101" i="41"/>
  <c r="Q99" i="41"/>
  <c r="R99" i="41"/>
  <c r="X100" i="41"/>
  <c r="Q98" i="41"/>
  <c r="R98" i="41"/>
  <c r="X99" i="41"/>
  <c r="Q97" i="41"/>
  <c r="R97" i="41"/>
  <c r="X98" i="41"/>
  <c r="Q96" i="41"/>
  <c r="R96" i="41"/>
  <c r="X97" i="41"/>
  <c r="Q95" i="41"/>
  <c r="R95" i="41"/>
  <c r="X96" i="41"/>
  <c r="Q94" i="41"/>
  <c r="R94" i="41"/>
  <c r="X95" i="41"/>
  <c r="Q93" i="41"/>
  <c r="R93" i="41"/>
  <c r="X94" i="41"/>
  <c r="Q92" i="41"/>
  <c r="R92" i="41"/>
  <c r="X93" i="41"/>
  <c r="Q91" i="41"/>
  <c r="R91" i="41"/>
  <c r="X92" i="41"/>
  <c r="Q90" i="41"/>
  <c r="R90" i="41"/>
  <c r="X91" i="41"/>
  <c r="Q89" i="41"/>
  <c r="R89" i="41"/>
  <c r="X90" i="41"/>
  <c r="Q88" i="41"/>
  <c r="R88" i="41"/>
  <c r="X89" i="41"/>
  <c r="Q87" i="41"/>
  <c r="R87" i="41"/>
  <c r="X88" i="41"/>
  <c r="Q86" i="41"/>
  <c r="R86" i="41"/>
  <c r="X87" i="41"/>
  <c r="Q85" i="41"/>
  <c r="R85" i="41"/>
  <c r="X86" i="41"/>
  <c r="Q84" i="41"/>
  <c r="R84" i="41"/>
  <c r="X85" i="41"/>
  <c r="Q83" i="41"/>
  <c r="R83" i="41"/>
  <c r="X84" i="41"/>
  <c r="Q82" i="41"/>
  <c r="R82" i="41"/>
  <c r="X83" i="41"/>
  <c r="Q81" i="41"/>
  <c r="R81" i="41"/>
  <c r="X82" i="41"/>
  <c r="Q80" i="41"/>
  <c r="R80" i="41"/>
  <c r="X81" i="41"/>
  <c r="Q79" i="41"/>
  <c r="R79" i="41"/>
  <c r="X80" i="41"/>
  <c r="Q78" i="41"/>
  <c r="R78" i="41"/>
  <c r="X79" i="41"/>
  <c r="Q77" i="41"/>
  <c r="R77" i="41"/>
  <c r="X78" i="41"/>
  <c r="Q76" i="41"/>
  <c r="R76" i="41"/>
  <c r="X77" i="41"/>
  <c r="Q75" i="41"/>
  <c r="R75" i="41"/>
  <c r="X76" i="41"/>
  <c r="Q74" i="41"/>
  <c r="R74" i="41"/>
  <c r="X75" i="41"/>
  <c r="Q73" i="41"/>
  <c r="R73" i="41"/>
  <c r="X74" i="41"/>
  <c r="Q72" i="41"/>
  <c r="R72" i="41"/>
  <c r="X73" i="41"/>
  <c r="Q71" i="41"/>
  <c r="R71" i="41"/>
  <c r="X72" i="41"/>
  <c r="X71" i="41"/>
  <c r="AJ5" i="41"/>
  <c r="AJ6" i="41"/>
  <c r="AJ7" i="41"/>
  <c r="AJ8" i="41"/>
  <c r="AJ9" i="41"/>
  <c r="AJ10" i="41"/>
  <c r="AJ11" i="41"/>
  <c r="AJ12" i="41"/>
  <c r="AJ13" i="41"/>
  <c r="AJ14" i="41"/>
  <c r="AJ15" i="41"/>
  <c r="AJ16" i="41"/>
  <c r="AJ17" i="41"/>
  <c r="AJ18" i="41"/>
  <c r="AJ19" i="41"/>
  <c r="AJ20" i="41"/>
  <c r="AJ21" i="41"/>
  <c r="AJ22" i="41"/>
  <c r="AJ23" i="41"/>
  <c r="AJ24" i="41"/>
  <c r="AJ25" i="41"/>
  <c r="AJ26" i="41"/>
  <c r="AJ27" i="41"/>
  <c r="AJ28" i="41"/>
  <c r="AJ29" i="41"/>
  <c r="AJ30" i="41"/>
  <c r="AJ31" i="41"/>
  <c r="AJ32" i="41"/>
  <c r="AJ33" i="41"/>
  <c r="AJ34" i="41"/>
  <c r="AJ35" i="41"/>
  <c r="AJ36" i="41"/>
  <c r="AJ37" i="41"/>
  <c r="AJ38" i="41"/>
  <c r="AJ39" i="41"/>
  <c r="AJ40" i="41"/>
  <c r="AJ41" i="41"/>
  <c r="AJ42" i="41"/>
  <c r="AJ43" i="41"/>
  <c r="AJ44" i="41"/>
  <c r="AJ45" i="41"/>
  <c r="AJ46" i="41"/>
  <c r="AJ47" i="41"/>
  <c r="AJ48" i="41"/>
  <c r="AJ49" i="41"/>
  <c r="AJ50" i="41"/>
  <c r="AJ51" i="41"/>
  <c r="AJ52" i="41"/>
  <c r="AJ53" i="41"/>
  <c r="AJ54" i="41"/>
  <c r="AJ55" i="41"/>
  <c r="AJ56" i="41"/>
  <c r="AJ57" i="41"/>
  <c r="AJ58" i="41"/>
  <c r="AJ59" i="41"/>
  <c r="AJ60" i="41"/>
  <c r="AJ61" i="41"/>
  <c r="AJ62" i="41"/>
  <c r="AJ63" i="41"/>
  <c r="AJ64" i="41"/>
  <c r="AJ4" i="41"/>
  <c r="AJ3" i="41"/>
  <c r="AG5" i="41"/>
  <c r="AH5" i="41"/>
  <c r="AL5" i="41"/>
  <c r="AG6" i="41"/>
  <c r="AH6" i="41"/>
  <c r="AL6" i="41"/>
  <c r="AG7" i="41"/>
  <c r="AH7" i="41"/>
  <c r="AL7" i="41"/>
  <c r="AG8" i="41"/>
  <c r="AH8" i="41"/>
  <c r="AL8" i="41"/>
  <c r="AG9" i="41"/>
  <c r="AH9" i="41"/>
  <c r="AL9" i="41"/>
  <c r="AG10" i="41"/>
  <c r="AH10" i="41"/>
  <c r="AL10" i="41"/>
  <c r="AG11" i="41"/>
  <c r="AH11" i="41"/>
  <c r="AL11" i="41"/>
  <c r="AG12" i="41"/>
  <c r="AH12" i="41"/>
  <c r="AL12" i="41"/>
  <c r="AG13" i="41"/>
  <c r="AH13" i="41"/>
  <c r="AL13" i="41"/>
  <c r="AG14" i="41"/>
  <c r="AH14" i="41"/>
  <c r="AL14" i="41"/>
  <c r="AG15" i="41"/>
  <c r="AH15" i="41"/>
  <c r="AL15" i="41"/>
  <c r="AG16" i="41"/>
  <c r="AH16" i="41"/>
  <c r="AL16" i="41"/>
  <c r="AG17" i="41"/>
  <c r="AH17" i="41"/>
  <c r="AL17" i="41"/>
  <c r="AG18" i="41"/>
  <c r="AH18" i="41"/>
  <c r="AL18" i="41"/>
  <c r="AG19" i="41"/>
  <c r="AH19" i="41"/>
  <c r="AL19" i="41"/>
  <c r="AG20" i="41"/>
  <c r="AH20" i="41"/>
  <c r="AL20" i="41"/>
  <c r="AG21" i="41"/>
  <c r="AH21" i="41"/>
  <c r="AL21" i="41"/>
  <c r="AG22" i="41"/>
  <c r="AH22" i="41"/>
  <c r="AL22" i="41"/>
  <c r="AG23" i="41"/>
  <c r="AH23" i="41"/>
  <c r="AL23" i="41"/>
  <c r="AG24" i="41"/>
  <c r="AH24" i="41"/>
  <c r="AL24" i="41"/>
  <c r="AG25" i="41"/>
  <c r="AH25" i="41"/>
  <c r="AL25" i="41"/>
  <c r="AG26" i="41"/>
  <c r="AH26" i="41"/>
  <c r="AL26" i="41"/>
  <c r="AG27" i="41"/>
  <c r="AH27" i="41"/>
  <c r="AL27" i="41"/>
  <c r="AG28" i="41"/>
  <c r="AH28" i="41"/>
  <c r="AL28" i="41"/>
  <c r="AG29" i="41"/>
  <c r="AH29" i="41"/>
  <c r="AL29" i="41"/>
  <c r="AG30" i="41"/>
  <c r="AH30" i="41"/>
  <c r="AL30" i="41"/>
  <c r="AG31" i="41"/>
  <c r="AH31" i="41"/>
  <c r="AL31" i="41"/>
  <c r="AG32" i="41"/>
  <c r="AH32" i="41"/>
  <c r="AL32" i="41"/>
  <c r="AG33" i="41"/>
  <c r="AH33" i="41"/>
  <c r="AL33" i="41"/>
  <c r="AG34" i="41"/>
  <c r="AH34" i="41"/>
  <c r="AL34" i="41"/>
  <c r="AG35" i="41"/>
  <c r="AH35" i="41"/>
  <c r="AL35" i="41"/>
  <c r="AG36" i="41"/>
  <c r="AH36" i="41"/>
  <c r="AL36" i="41"/>
  <c r="AG37" i="41"/>
  <c r="AH37" i="41"/>
  <c r="AL37" i="41"/>
  <c r="AG38" i="41"/>
  <c r="AH38" i="41"/>
  <c r="AL38" i="41"/>
  <c r="AG39" i="41"/>
  <c r="AH39" i="41"/>
  <c r="AL39" i="41"/>
  <c r="AG40" i="41"/>
  <c r="AH40" i="41"/>
  <c r="AL40" i="41"/>
  <c r="AG41" i="41"/>
  <c r="AH41" i="41"/>
  <c r="AL41" i="41"/>
  <c r="AG42" i="41"/>
  <c r="AH42" i="41"/>
  <c r="AL42" i="41"/>
  <c r="AG43" i="41"/>
  <c r="AH43" i="41"/>
  <c r="AL43" i="41"/>
  <c r="AG44" i="41"/>
  <c r="AH44" i="41"/>
  <c r="AL44" i="41"/>
  <c r="AG45" i="41"/>
  <c r="AH45" i="41"/>
  <c r="AL45" i="41"/>
  <c r="AG46" i="41"/>
  <c r="AH46" i="41"/>
  <c r="AL46" i="41"/>
  <c r="AG47" i="41"/>
  <c r="AH47" i="41"/>
  <c r="AL47" i="41"/>
  <c r="AG48" i="41"/>
  <c r="AH48" i="41"/>
  <c r="AL48" i="41"/>
  <c r="AG49" i="41"/>
  <c r="AH49" i="41"/>
  <c r="AL49" i="41"/>
  <c r="AG50" i="41"/>
  <c r="AH50" i="41"/>
  <c r="AL50" i="41"/>
  <c r="AG51" i="41"/>
  <c r="AH51" i="41"/>
  <c r="AL51" i="41"/>
  <c r="AG52" i="41"/>
  <c r="AH52" i="41"/>
  <c r="AL52" i="41"/>
  <c r="AG53" i="41"/>
  <c r="AH53" i="41"/>
  <c r="AL53" i="41"/>
  <c r="AG54" i="41"/>
  <c r="AH54" i="41"/>
  <c r="AL54" i="41"/>
  <c r="AG55" i="41"/>
  <c r="AH55" i="41"/>
  <c r="AL55" i="41"/>
  <c r="AG56" i="41"/>
  <c r="AH56" i="41"/>
  <c r="AL56" i="41"/>
  <c r="AG57" i="41"/>
  <c r="AH57" i="41"/>
  <c r="AL57" i="41"/>
  <c r="AG58" i="41"/>
  <c r="AH58" i="41"/>
  <c r="AL58" i="41"/>
  <c r="AG59" i="41"/>
  <c r="AH59" i="41"/>
  <c r="AL59" i="41"/>
  <c r="AG60" i="41"/>
  <c r="AH60" i="41"/>
  <c r="AL60" i="41"/>
  <c r="AG61" i="41"/>
  <c r="AH61" i="41"/>
  <c r="AL61" i="41"/>
  <c r="AG62" i="41"/>
  <c r="AH62" i="41"/>
  <c r="AL62" i="41"/>
  <c r="AG63" i="41"/>
  <c r="AH63" i="41"/>
  <c r="AL63" i="41"/>
  <c r="AG64" i="41"/>
  <c r="AH64" i="41"/>
  <c r="AL64" i="41"/>
  <c r="AL4" i="41"/>
  <c r="AH4" i="41"/>
  <c r="AG4" i="41"/>
  <c r="F94" i="41"/>
  <c r="F94" i="43"/>
  <c r="G94" i="41"/>
  <c r="G94" i="43"/>
  <c r="I94" i="41"/>
  <c r="I94" i="43"/>
  <c r="J94" i="41"/>
  <c r="J94" i="43"/>
  <c r="F95" i="41"/>
  <c r="F95" i="43"/>
  <c r="G95" i="41"/>
  <c r="G95" i="43"/>
  <c r="I95" i="41"/>
  <c r="I95" i="43"/>
  <c r="J95" i="41"/>
  <c r="J95" i="43"/>
  <c r="E95" i="41"/>
  <c r="E95" i="43"/>
  <c r="E94" i="41"/>
  <c r="E94" i="43"/>
  <c r="J78" i="41"/>
  <c r="I78" i="41"/>
  <c r="G78" i="41"/>
  <c r="F78" i="41"/>
  <c r="E78" i="41"/>
  <c r="J64" i="44"/>
  <c r="I64" i="44"/>
  <c r="H64" i="44"/>
  <c r="G64" i="44"/>
  <c r="F64" i="44"/>
  <c r="E64" i="44"/>
  <c r="D64" i="44"/>
  <c r="C64" i="44"/>
  <c r="J63" i="44"/>
  <c r="I63" i="44"/>
  <c r="H63" i="44"/>
  <c r="G63" i="44"/>
  <c r="F63" i="44"/>
  <c r="E63" i="44"/>
  <c r="D63" i="44"/>
  <c r="C63" i="44"/>
  <c r="J62" i="44"/>
  <c r="I62" i="44"/>
  <c r="H62" i="44"/>
  <c r="G62" i="44"/>
  <c r="F62" i="44"/>
  <c r="E62" i="44"/>
  <c r="D62" i="44"/>
  <c r="C62" i="44"/>
  <c r="J61" i="44"/>
  <c r="I61" i="44"/>
  <c r="H61" i="44"/>
  <c r="G61" i="44"/>
  <c r="F61" i="44"/>
  <c r="E61" i="44"/>
  <c r="D61" i="44"/>
  <c r="C61" i="44"/>
  <c r="J60" i="44"/>
  <c r="I60" i="44"/>
  <c r="H60" i="44"/>
  <c r="G60" i="44"/>
  <c r="F60" i="44"/>
  <c r="E60" i="44"/>
  <c r="D60" i="44"/>
  <c r="C60" i="44"/>
  <c r="J59" i="44"/>
  <c r="I59" i="44"/>
  <c r="H59" i="44"/>
  <c r="G59" i="44"/>
  <c r="F59" i="44"/>
  <c r="E59" i="44"/>
  <c r="D59" i="44"/>
  <c r="C59" i="44"/>
  <c r="J58" i="44"/>
  <c r="I58" i="44"/>
  <c r="H58" i="44"/>
  <c r="G58" i="44"/>
  <c r="F58" i="44"/>
  <c r="E58" i="44"/>
  <c r="D58" i="44"/>
  <c r="C58" i="44"/>
  <c r="J57" i="44"/>
  <c r="I57" i="44"/>
  <c r="H57" i="44"/>
  <c r="G57" i="44"/>
  <c r="F57" i="44"/>
  <c r="E57" i="44"/>
  <c r="D57" i="44"/>
  <c r="C57" i="44"/>
  <c r="J56" i="44"/>
  <c r="I56" i="44"/>
  <c r="H56" i="44"/>
  <c r="G56" i="44"/>
  <c r="F56" i="44"/>
  <c r="E56" i="44"/>
  <c r="D56" i="44"/>
  <c r="C56" i="44"/>
  <c r="J55" i="44"/>
  <c r="I55" i="44"/>
  <c r="H55" i="44"/>
  <c r="G55" i="44"/>
  <c r="F55" i="44"/>
  <c r="E55" i="44"/>
  <c r="D55" i="44"/>
  <c r="C55" i="44"/>
  <c r="J54" i="44"/>
  <c r="I54" i="44"/>
  <c r="H54" i="44"/>
  <c r="G54" i="44"/>
  <c r="F54" i="44"/>
  <c r="E54" i="44"/>
  <c r="D54" i="44"/>
  <c r="C54" i="44"/>
  <c r="J53" i="44"/>
  <c r="I53" i="44"/>
  <c r="H53" i="44"/>
  <c r="G53" i="44"/>
  <c r="F53" i="44"/>
  <c r="E53" i="44"/>
  <c r="D53" i="44"/>
  <c r="C53" i="44"/>
  <c r="J52" i="44"/>
  <c r="I52" i="44"/>
  <c r="H52" i="44"/>
  <c r="G52" i="44"/>
  <c r="F52" i="44"/>
  <c r="E52" i="44"/>
  <c r="D52" i="44"/>
  <c r="C52" i="44"/>
  <c r="J51" i="44"/>
  <c r="I51" i="44"/>
  <c r="H51" i="44"/>
  <c r="G51" i="44"/>
  <c r="F51" i="44"/>
  <c r="E51" i="44"/>
  <c r="D51" i="44"/>
  <c r="C51" i="44"/>
  <c r="J50" i="44"/>
  <c r="I50" i="44"/>
  <c r="H50" i="44"/>
  <c r="G50" i="44"/>
  <c r="F50" i="44"/>
  <c r="E50" i="44"/>
  <c r="D50" i="44"/>
  <c r="C50" i="44"/>
  <c r="J49" i="44"/>
  <c r="I49" i="44"/>
  <c r="H49" i="44"/>
  <c r="G49" i="44"/>
  <c r="F49" i="44"/>
  <c r="E49" i="44"/>
  <c r="D49" i="44"/>
  <c r="C49" i="44"/>
  <c r="J48" i="44"/>
  <c r="I48" i="44"/>
  <c r="H48" i="44"/>
  <c r="G48" i="44"/>
  <c r="F48" i="44"/>
  <c r="E48" i="44"/>
  <c r="D48" i="44"/>
  <c r="C48" i="44"/>
  <c r="J47" i="44"/>
  <c r="I47" i="44"/>
  <c r="H47" i="44"/>
  <c r="G47" i="44"/>
  <c r="F47" i="44"/>
  <c r="E47" i="44"/>
  <c r="D47" i="44"/>
  <c r="C47" i="44"/>
  <c r="J46" i="44"/>
  <c r="I46" i="44"/>
  <c r="H46" i="44"/>
  <c r="G46" i="44"/>
  <c r="F46" i="44"/>
  <c r="E46" i="44"/>
  <c r="D46" i="44"/>
  <c r="C46" i="44"/>
  <c r="J45" i="44"/>
  <c r="I45" i="44"/>
  <c r="H45" i="44"/>
  <c r="G45" i="44"/>
  <c r="F45" i="44"/>
  <c r="E45" i="44"/>
  <c r="D45" i="44"/>
  <c r="C45" i="44"/>
  <c r="J44" i="44"/>
  <c r="I44" i="44"/>
  <c r="H44" i="44"/>
  <c r="G44" i="44"/>
  <c r="F44" i="44"/>
  <c r="E44" i="44"/>
  <c r="D44" i="44"/>
  <c r="C44" i="44"/>
  <c r="J43" i="44"/>
  <c r="I43" i="44"/>
  <c r="H43" i="44"/>
  <c r="G43" i="44"/>
  <c r="F43" i="44"/>
  <c r="E43" i="44"/>
  <c r="D43" i="44"/>
  <c r="C43" i="44"/>
  <c r="J42" i="44"/>
  <c r="I42" i="44"/>
  <c r="H42" i="44"/>
  <c r="G42" i="44"/>
  <c r="F42" i="44"/>
  <c r="E42" i="44"/>
  <c r="D42" i="44"/>
  <c r="C42" i="44"/>
  <c r="J41" i="44"/>
  <c r="I41" i="44"/>
  <c r="H41" i="44"/>
  <c r="G41" i="44"/>
  <c r="F41" i="44"/>
  <c r="E41" i="44"/>
  <c r="D41" i="44"/>
  <c r="C41" i="44"/>
  <c r="J40" i="44"/>
  <c r="I40" i="44"/>
  <c r="H40" i="44"/>
  <c r="G40" i="44"/>
  <c r="F40" i="44"/>
  <c r="E40" i="44"/>
  <c r="D40" i="44"/>
  <c r="C40" i="44"/>
  <c r="J39" i="44"/>
  <c r="I39" i="44"/>
  <c r="H39" i="44"/>
  <c r="G39" i="44"/>
  <c r="F39" i="44"/>
  <c r="E39" i="44"/>
  <c r="D39" i="44"/>
  <c r="C39" i="44"/>
  <c r="J38" i="44"/>
  <c r="I38" i="44"/>
  <c r="H38" i="44"/>
  <c r="G38" i="44"/>
  <c r="F38" i="44"/>
  <c r="E38" i="44"/>
  <c r="D38" i="44"/>
  <c r="C38" i="44"/>
  <c r="J37" i="44"/>
  <c r="I37" i="44"/>
  <c r="H37" i="44"/>
  <c r="G37" i="44"/>
  <c r="F37" i="44"/>
  <c r="E37" i="44"/>
  <c r="D37" i="44"/>
  <c r="C37" i="44"/>
  <c r="J36" i="44"/>
  <c r="I36" i="44"/>
  <c r="H36" i="44"/>
  <c r="G36" i="44"/>
  <c r="F36" i="44"/>
  <c r="E36" i="44"/>
  <c r="D36" i="44"/>
  <c r="C36" i="44"/>
  <c r="J35" i="44"/>
  <c r="I35" i="44"/>
  <c r="H35" i="44"/>
  <c r="G35" i="44"/>
  <c r="F35" i="44"/>
  <c r="E35" i="44"/>
  <c r="D35" i="44"/>
  <c r="C35" i="44"/>
  <c r="J34" i="44"/>
  <c r="I34" i="44"/>
  <c r="H34" i="44"/>
  <c r="G34" i="44"/>
  <c r="F34" i="44"/>
  <c r="E34" i="44"/>
  <c r="D34" i="44"/>
  <c r="C34" i="44"/>
  <c r="J33" i="44"/>
  <c r="I33" i="44"/>
  <c r="H33" i="44"/>
  <c r="G33" i="44"/>
  <c r="F33" i="44"/>
  <c r="E33" i="44"/>
  <c r="D33" i="44"/>
  <c r="C33" i="44"/>
  <c r="J32" i="44"/>
  <c r="I32" i="44"/>
  <c r="H32" i="44"/>
  <c r="G32" i="44"/>
  <c r="F32" i="44"/>
  <c r="E32" i="44"/>
  <c r="D32" i="44"/>
  <c r="C32" i="44"/>
  <c r="J31" i="44"/>
  <c r="I31" i="44"/>
  <c r="H31" i="44"/>
  <c r="G31" i="44"/>
  <c r="F31" i="44"/>
  <c r="E31" i="44"/>
  <c r="D31" i="44"/>
  <c r="C31" i="44"/>
  <c r="J30" i="44"/>
  <c r="I30" i="44"/>
  <c r="H30" i="44"/>
  <c r="G30" i="44"/>
  <c r="F30" i="44"/>
  <c r="E30" i="44"/>
  <c r="D30" i="44"/>
  <c r="C30" i="44"/>
  <c r="J29" i="44"/>
  <c r="I29" i="44"/>
  <c r="H29" i="44"/>
  <c r="G29" i="44"/>
  <c r="F29" i="44"/>
  <c r="E29" i="44"/>
  <c r="D29" i="44"/>
  <c r="C29" i="44"/>
  <c r="J28" i="44"/>
  <c r="I28" i="44"/>
  <c r="H28" i="44"/>
  <c r="G28" i="44"/>
  <c r="F28" i="44"/>
  <c r="E28" i="44"/>
  <c r="D28" i="44"/>
  <c r="C28" i="44"/>
  <c r="J27" i="44"/>
  <c r="I27" i="44"/>
  <c r="H27" i="44"/>
  <c r="G27" i="44"/>
  <c r="F27" i="44"/>
  <c r="E27" i="44"/>
  <c r="D27" i="44"/>
  <c r="C27" i="44"/>
  <c r="J26" i="44"/>
  <c r="I26" i="44"/>
  <c r="H26" i="44"/>
  <c r="G26" i="44"/>
  <c r="F26" i="44"/>
  <c r="E26" i="44"/>
  <c r="D26" i="44"/>
  <c r="C26" i="44"/>
  <c r="J25" i="44"/>
  <c r="I25" i="44"/>
  <c r="H25" i="44"/>
  <c r="G25" i="44"/>
  <c r="F25" i="44"/>
  <c r="E25" i="44"/>
  <c r="D25" i="44"/>
  <c r="C25" i="44"/>
  <c r="J24" i="44"/>
  <c r="I24" i="44"/>
  <c r="H24" i="44"/>
  <c r="G24" i="44"/>
  <c r="F24" i="44"/>
  <c r="E24" i="44"/>
  <c r="D24" i="44"/>
  <c r="C24" i="44"/>
  <c r="J23" i="44"/>
  <c r="I23" i="44"/>
  <c r="H23" i="44"/>
  <c r="G23" i="44"/>
  <c r="F23" i="44"/>
  <c r="E23" i="44"/>
  <c r="D23" i="44"/>
  <c r="C23" i="44"/>
  <c r="J22" i="44"/>
  <c r="I22" i="44"/>
  <c r="H22" i="44"/>
  <c r="G22" i="44"/>
  <c r="F22" i="44"/>
  <c r="E22" i="44"/>
  <c r="D22" i="44"/>
  <c r="C22" i="44"/>
  <c r="J21" i="44"/>
  <c r="I21" i="44"/>
  <c r="H21" i="44"/>
  <c r="G21" i="44"/>
  <c r="F21" i="44"/>
  <c r="E21" i="44"/>
  <c r="D21" i="44"/>
  <c r="C21" i="44"/>
  <c r="J20" i="44"/>
  <c r="I20" i="44"/>
  <c r="H20" i="44"/>
  <c r="G20" i="44"/>
  <c r="F20" i="44"/>
  <c r="E20" i="44"/>
  <c r="D20" i="44"/>
  <c r="C20" i="44"/>
  <c r="J19" i="44"/>
  <c r="I19" i="44"/>
  <c r="H19" i="44"/>
  <c r="G19" i="44"/>
  <c r="F19" i="44"/>
  <c r="E19" i="44"/>
  <c r="D19" i="44"/>
  <c r="C19" i="44"/>
  <c r="J18" i="44"/>
  <c r="I18" i="44"/>
  <c r="H18" i="44"/>
  <c r="G18" i="44"/>
  <c r="F18" i="44"/>
  <c r="E18" i="44"/>
  <c r="D18" i="44"/>
  <c r="C18" i="44"/>
  <c r="J17" i="44"/>
  <c r="I17" i="44"/>
  <c r="H17" i="44"/>
  <c r="G17" i="44"/>
  <c r="F17" i="44"/>
  <c r="E17" i="44"/>
  <c r="D17" i="44"/>
  <c r="C17" i="44"/>
  <c r="J16" i="44"/>
  <c r="I16" i="44"/>
  <c r="H16" i="44"/>
  <c r="G16" i="44"/>
  <c r="F16" i="44"/>
  <c r="E16" i="44"/>
  <c r="D16" i="44"/>
  <c r="C16" i="44"/>
  <c r="J15" i="44"/>
  <c r="I15" i="44"/>
  <c r="H15" i="44"/>
  <c r="G15" i="44"/>
  <c r="F15" i="44"/>
  <c r="E15" i="44"/>
  <c r="D15" i="44"/>
  <c r="C15" i="44"/>
  <c r="J14" i="44"/>
  <c r="I14" i="44"/>
  <c r="H14" i="44"/>
  <c r="G14" i="44"/>
  <c r="F14" i="44"/>
  <c r="E14" i="44"/>
  <c r="D14" i="44"/>
  <c r="C14" i="44"/>
  <c r="J13" i="44"/>
  <c r="I13" i="44"/>
  <c r="H13" i="44"/>
  <c r="G13" i="44"/>
  <c r="F13" i="44"/>
  <c r="E13" i="44"/>
  <c r="D13" i="44"/>
  <c r="C13" i="44"/>
  <c r="J12" i="44"/>
  <c r="I12" i="44"/>
  <c r="H12" i="44"/>
  <c r="G12" i="44"/>
  <c r="F12" i="44"/>
  <c r="E12" i="44"/>
  <c r="D12" i="44"/>
  <c r="C12" i="44"/>
  <c r="J11" i="44"/>
  <c r="I11" i="44"/>
  <c r="H11" i="44"/>
  <c r="G11" i="44"/>
  <c r="F11" i="44"/>
  <c r="E11" i="44"/>
  <c r="D11" i="44"/>
  <c r="C11" i="44"/>
  <c r="J10" i="44"/>
  <c r="I10" i="44"/>
  <c r="H10" i="44"/>
  <c r="G10" i="44"/>
  <c r="F10" i="44"/>
  <c r="E10" i="44"/>
  <c r="D10" i="44"/>
  <c r="C10" i="44"/>
  <c r="J9" i="44"/>
  <c r="I9" i="44"/>
  <c r="H9" i="44"/>
  <c r="G9" i="44"/>
  <c r="F9" i="44"/>
  <c r="E9" i="44"/>
  <c r="D9" i="44"/>
  <c r="C9" i="44"/>
  <c r="J8" i="44"/>
  <c r="I8" i="44"/>
  <c r="H8" i="44"/>
  <c r="G8" i="44"/>
  <c r="F8" i="44"/>
  <c r="E8" i="44"/>
  <c r="D8" i="44"/>
  <c r="C8" i="44"/>
  <c r="J7" i="44"/>
  <c r="I7" i="44"/>
  <c r="H7" i="44"/>
  <c r="G7" i="44"/>
  <c r="F7" i="44"/>
  <c r="E7" i="44"/>
  <c r="D7" i="44"/>
  <c r="C7" i="44"/>
  <c r="J6" i="44"/>
  <c r="I6" i="44"/>
  <c r="H6" i="44"/>
  <c r="G6" i="44"/>
  <c r="F6" i="44"/>
  <c r="E6" i="44"/>
  <c r="D6" i="44"/>
  <c r="C6" i="44"/>
  <c r="J5" i="44"/>
  <c r="I5" i="44"/>
  <c r="H5" i="44"/>
  <c r="G5" i="44"/>
  <c r="F5" i="44"/>
  <c r="E5" i="44"/>
  <c r="D5" i="44"/>
  <c r="C5" i="44"/>
  <c r="J4" i="44"/>
  <c r="I4" i="44"/>
  <c r="H4" i="44"/>
  <c r="G4" i="44"/>
  <c r="F4" i="44"/>
  <c r="E4" i="44"/>
  <c r="D4" i="44"/>
  <c r="C4" i="44"/>
  <c r="J3" i="44"/>
  <c r="I3" i="44"/>
  <c r="H3" i="44"/>
  <c r="G3" i="44"/>
  <c r="F3" i="44"/>
  <c r="E3" i="44"/>
  <c r="D3" i="44"/>
  <c r="C3" i="44"/>
  <c r="I64" i="42"/>
  <c r="H64" i="42"/>
  <c r="G64" i="42"/>
  <c r="F64" i="42"/>
  <c r="I63" i="42"/>
  <c r="H63" i="42"/>
  <c r="G63" i="42"/>
  <c r="F63" i="42"/>
  <c r="I62" i="42"/>
  <c r="H62" i="42"/>
  <c r="G62" i="42"/>
  <c r="F62" i="42"/>
  <c r="I61" i="42"/>
  <c r="H61" i="42"/>
  <c r="G61" i="42"/>
  <c r="F61" i="42"/>
  <c r="I60" i="42"/>
  <c r="H60" i="42"/>
  <c r="G60" i="42"/>
  <c r="F60" i="42"/>
  <c r="I59" i="42"/>
  <c r="H59" i="42"/>
  <c r="G59" i="42"/>
  <c r="F59" i="42"/>
  <c r="I58" i="42"/>
  <c r="H58" i="42"/>
  <c r="G58" i="42"/>
  <c r="F58" i="42"/>
  <c r="I57" i="42"/>
  <c r="H57" i="42"/>
  <c r="G57" i="42"/>
  <c r="F57" i="42"/>
  <c r="I56" i="42"/>
  <c r="H56" i="42"/>
  <c r="G56" i="42"/>
  <c r="F56" i="42"/>
  <c r="I55" i="42"/>
  <c r="H55" i="42"/>
  <c r="G55" i="42"/>
  <c r="F55" i="42"/>
  <c r="I54" i="42"/>
  <c r="H54" i="42"/>
  <c r="G54" i="42"/>
  <c r="F54" i="42"/>
  <c r="I53" i="42"/>
  <c r="H53" i="42"/>
  <c r="G53" i="42"/>
  <c r="F53" i="42"/>
  <c r="I52" i="42"/>
  <c r="H52" i="42"/>
  <c r="G52" i="42"/>
  <c r="F52" i="42"/>
  <c r="I51" i="42"/>
  <c r="H51" i="42"/>
  <c r="G51" i="42"/>
  <c r="F51" i="42"/>
  <c r="I50" i="42"/>
  <c r="H50" i="42"/>
  <c r="G50" i="42"/>
  <c r="F50" i="42"/>
  <c r="I49" i="42"/>
  <c r="H49" i="42"/>
  <c r="G49" i="42"/>
  <c r="F49" i="42"/>
  <c r="I48" i="42"/>
  <c r="H48" i="42"/>
  <c r="G48" i="42"/>
  <c r="F48" i="42"/>
  <c r="E48" i="42"/>
  <c r="D48" i="42"/>
  <c r="C48" i="42"/>
  <c r="I47" i="42"/>
  <c r="H47" i="42"/>
  <c r="G47" i="42"/>
  <c r="F47" i="42"/>
  <c r="I46" i="42"/>
  <c r="H46" i="42"/>
  <c r="G46" i="42"/>
  <c r="F46" i="42"/>
  <c r="E46" i="42"/>
  <c r="D46" i="42"/>
  <c r="C46" i="42"/>
  <c r="I45" i="42"/>
  <c r="H45" i="42"/>
  <c r="G45" i="42"/>
  <c r="F45" i="42"/>
  <c r="I44" i="42"/>
  <c r="H44" i="42"/>
  <c r="G44" i="42"/>
  <c r="F44" i="42"/>
  <c r="E44" i="42"/>
  <c r="D44" i="42"/>
  <c r="C44" i="42"/>
  <c r="I43" i="42"/>
  <c r="H43" i="42"/>
  <c r="G43" i="42"/>
  <c r="F43" i="42"/>
  <c r="I42" i="42"/>
  <c r="H42" i="42"/>
  <c r="G42" i="42"/>
  <c r="F42" i="42"/>
  <c r="E42" i="42"/>
  <c r="D42" i="42"/>
  <c r="C42" i="42"/>
  <c r="I41" i="42"/>
  <c r="H41" i="42"/>
  <c r="G41" i="42"/>
  <c r="F41" i="42"/>
  <c r="I40" i="42"/>
  <c r="H40" i="42"/>
  <c r="G40" i="42"/>
  <c r="F40" i="42"/>
  <c r="D40" i="42"/>
  <c r="C40" i="42"/>
  <c r="I39" i="42"/>
  <c r="H39" i="42"/>
  <c r="G39" i="42"/>
  <c r="F39" i="42"/>
  <c r="E39" i="42"/>
  <c r="D39" i="42"/>
  <c r="C39" i="42"/>
  <c r="I38" i="42"/>
  <c r="H38" i="42"/>
  <c r="G38" i="42"/>
  <c r="F38" i="42"/>
  <c r="I37" i="42"/>
  <c r="H37" i="42"/>
  <c r="G37" i="42"/>
  <c r="F37" i="42"/>
  <c r="E37" i="42"/>
  <c r="D37" i="42"/>
  <c r="C37" i="42"/>
  <c r="I36" i="42"/>
  <c r="H36" i="42"/>
  <c r="G36" i="42"/>
  <c r="F36" i="42"/>
  <c r="I35" i="42"/>
  <c r="H35" i="42"/>
  <c r="G35" i="42"/>
  <c r="F35" i="42"/>
  <c r="E35" i="42"/>
  <c r="D35" i="42"/>
  <c r="C35" i="42"/>
  <c r="I34" i="42"/>
  <c r="H34" i="42"/>
  <c r="G34" i="42"/>
  <c r="F34" i="42"/>
  <c r="I33" i="42"/>
  <c r="H33" i="42"/>
  <c r="G33" i="42"/>
  <c r="F33" i="42"/>
  <c r="E33" i="42"/>
  <c r="D33" i="42"/>
  <c r="C33" i="42"/>
  <c r="I32" i="42"/>
  <c r="H32" i="42"/>
  <c r="G32" i="42"/>
  <c r="F32" i="42"/>
  <c r="I31" i="42"/>
  <c r="H31" i="42"/>
  <c r="G31" i="42"/>
  <c r="F31" i="42"/>
  <c r="E31" i="42"/>
  <c r="D31" i="42"/>
  <c r="C31" i="42"/>
  <c r="I30" i="42"/>
  <c r="H30" i="42"/>
  <c r="G30" i="42"/>
  <c r="F30" i="42"/>
  <c r="I29" i="42"/>
  <c r="H29" i="42"/>
  <c r="G29" i="42"/>
  <c r="F29" i="42"/>
  <c r="I28" i="42"/>
  <c r="H28" i="42"/>
  <c r="G28" i="42"/>
  <c r="F28" i="42"/>
  <c r="I27" i="42"/>
  <c r="H27" i="42"/>
  <c r="G27" i="42"/>
  <c r="F27" i="42"/>
  <c r="I26" i="42"/>
  <c r="H26" i="42"/>
  <c r="G26" i="42"/>
  <c r="F26" i="42"/>
  <c r="I25" i="42"/>
  <c r="H25" i="42"/>
  <c r="G25" i="42"/>
  <c r="F25" i="42"/>
  <c r="I24" i="42"/>
  <c r="H24" i="42"/>
  <c r="G24" i="42"/>
  <c r="F24" i="42"/>
  <c r="I23" i="42"/>
  <c r="H23" i="42"/>
  <c r="G23" i="42"/>
  <c r="F23" i="42"/>
  <c r="I22" i="42"/>
  <c r="H22" i="42"/>
  <c r="G22" i="42"/>
  <c r="F22" i="42"/>
  <c r="I21" i="42"/>
  <c r="H21" i="42"/>
  <c r="G21" i="42"/>
  <c r="F21" i="42"/>
  <c r="I20" i="42"/>
  <c r="H20" i="42"/>
  <c r="G20" i="42"/>
  <c r="F20" i="42"/>
  <c r="I19" i="42"/>
  <c r="H19" i="42"/>
  <c r="G19" i="42"/>
  <c r="F19" i="42"/>
  <c r="I18" i="42"/>
  <c r="H18" i="42"/>
  <c r="G18" i="42"/>
  <c r="F18" i="42"/>
  <c r="I17" i="42"/>
  <c r="H17" i="42"/>
  <c r="G17" i="42"/>
  <c r="F17" i="42"/>
  <c r="I16" i="42"/>
  <c r="H16" i="42"/>
  <c r="G16" i="42"/>
  <c r="F16" i="42"/>
  <c r="I15" i="42"/>
  <c r="H15" i="42"/>
  <c r="G15" i="42"/>
  <c r="F15" i="42"/>
  <c r="I14" i="42"/>
  <c r="H14" i="42"/>
  <c r="G14" i="42"/>
  <c r="F14" i="42"/>
  <c r="I13" i="42"/>
  <c r="H13" i="42"/>
  <c r="G13" i="42"/>
  <c r="F13" i="42"/>
  <c r="I12" i="42"/>
  <c r="H12" i="42"/>
  <c r="G12" i="42"/>
  <c r="F12" i="42"/>
  <c r="I11" i="42"/>
  <c r="H11" i="42"/>
  <c r="G11" i="42"/>
  <c r="F11" i="42"/>
  <c r="I10" i="42"/>
  <c r="H10" i="42"/>
  <c r="G10" i="42"/>
  <c r="F10" i="42"/>
  <c r="I9" i="42"/>
  <c r="H9" i="42"/>
  <c r="G9" i="42"/>
  <c r="F9" i="42"/>
  <c r="I8" i="42"/>
  <c r="H8" i="42"/>
  <c r="G8" i="42"/>
  <c r="F8" i="42"/>
  <c r="I7" i="42"/>
  <c r="H7" i="42"/>
  <c r="G7" i="42"/>
  <c r="F7" i="42"/>
  <c r="I6" i="42"/>
  <c r="H6" i="42"/>
  <c r="G6" i="42"/>
  <c r="F6" i="42"/>
  <c r="I5" i="42"/>
  <c r="H5" i="42"/>
  <c r="G5" i="42"/>
  <c r="F5" i="42"/>
  <c r="I4" i="42"/>
  <c r="H4" i="42"/>
  <c r="G4" i="42"/>
  <c r="F4" i="42"/>
  <c r="I3" i="42"/>
  <c r="H3" i="42"/>
  <c r="G3" i="42"/>
  <c r="F3" i="42"/>
  <c r="J87" i="41"/>
  <c r="G73" i="41"/>
  <c r="G87" i="41"/>
  <c r="F73" i="41"/>
  <c r="F87" i="41"/>
  <c r="E73" i="41"/>
  <c r="E87" i="41"/>
  <c r="J87" i="43"/>
  <c r="I87" i="43"/>
  <c r="G87" i="43"/>
  <c r="F87" i="43"/>
  <c r="E87" i="43"/>
  <c r="L110" i="41"/>
  <c r="K110" i="41"/>
  <c r="L109" i="41"/>
  <c r="K109" i="41"/>
  <c r="L108" i="41"/>
  <c r="K108" i="41"/>
  <c r="L107" i="41"/>
  <c r="K107" i="41"/>
  <c r="L106" i="41"/>
  <c r="K106" i="41"/>
  <c r="L105" i="41"/>
  <c r="K105" i="41"/>
  <c r="L104" i="41"/>
  <c r="K104" i="41"/>
  <c r="L103" i="41"/>
  <c r="K103" i="41"/>
  <c r="L102" i="41"/>
  <c r="K102" i="41"/>
  <c r="L101" i="41"/>
  <c r="K101" i="41"/>
  <c r="L110" i="43"/>
  <c r="K110" i="43"/>
  <c r="L109" i="43"/>
  <c r="K109" i="43"/>
  <c r="L108" i="43"/>
  <c r="K108" i="43"/>
  <c r="L107" i="43"/>
  <c r="K107" i="43"/>
  <c r="L106" i="43"/>
  <c r="K106" i="43"/>
  <c r="L105" i="43"/>
  <c r="K105" i="43"/>
  <c r="L104" i="43"/>
  <c r="K104" i="43"/>
  <c r="L103" i="43"/>
  <c r="K103" i="43"/>
  <c r="L102" i="43"/>
  <c r="K102" i="43"/>
  <c r="L101" i="43"/>
  <c r="K101" i="43"/>
  <c r="K100" i="41"/>
  <c r="K100" i="43"/>
  <c r="Y1" i="43"/>
  <c r="J110" i="41"/>
  <c r="G110" i="41"/>
  <c r="F110" i="41"/>
  <c r="E110" i="41"/>
  <c r="J109" i="41"/>
  <c r="G109" i="41"/>
  <c r="F109" i="41"/>
  <c r="E109" i="41"/>
  <c r="J108" i="41"/>
  <c r="G108" i="41"/>
  <c r="F108" i="41"/>
  <c r="E108" i="41"/>
  <c r="J107" i="41"/>
  <c r="G107" i="41"/>
  <c r="F107" i="41"/>
  <c r="E107" i="41"/>
  <c r="J106" i="41"/>
  <c r="G106" i="41"/>
  <c r="F106" i="41"/>
  <c r="E106" i="41"/>
  <c r="J105" i="41"/>
  <c r="G105" i="41"/>
  <c r="F105" i="41"/>
  <c r="E105" i="41"/>
  <c r="J104" i="41"/>
  <c r="G104" i="41"/>
  <c r="F104" i="41"/>
  <c r="E104" i="41"/>
  <c r="J103" i="41"/>
  <c r="G103" i="41"/>
  <c r="F103" i="41"/>
  <c r="E103" i="41"/>
  <c r="J102" i="41"/>
  <c r="G102" i="41"/>
  <c r="F102" i="41"/>
  <c r="E102" i="41"/>
  <c r="J101" i="41"/>
  <c r="G101" i="41"/>
  <c r="F101" i="41"/>
  <c r="E101" i="41"/>
  <c r="J110" i="43"/>
  <c r="I110" i="43"/>
  <c r="G110" i="43"/>
  <c r="F110" i="43"/>
  <c r="E110" i="43"/>
  <c r="J109" i="43"/>
  <c r="I109" i="43"/>
  <c r="G109" i="43"/>
  <c r="F109" i="43"/>
  <c r="E109" i="43"/>
  <c r="J108" i="43"/>
  <c r="I108" i="43"/>
  <c r="G108" i="43"/>
  <c r="F108" i="43"/>
  <c r="E108" i="43"/>
  <c r="J107" i="43"/>
  <c r="I107" i="43"/>
  <c r="G107" i="43"/>
  <c r="F107" i="43"/>
  <c r="E107" i="43"/>
  <c r="J106" i="43"/>
  <c r="I106" i="43"/>
  <c r="G106" i="43"/>
  <c r="F106" i="43"/>
  <c r="E106" i="43"/>
  <c r="J105" i="43"/>
  <c r="I105" i="43"/>
  <c r="G105" i="43"/>
  <c r="F105" i="43"/>
  <c r="E105" i="43"/>
  <c r="J104" i="43"/>
  <c r="I104" i="43"/>
  <c r="G104" i="43"/>
  <c r="F104" i="43"/>
  <c r="E104" i="43"/>
  <c r="J103" i="43"/>
  <c r="I103" i="43"/>
  <c r="G103" i="43"/>
  <c r="F103" i="43"/>
  <c r="E103" i="43"/>
  <c r="J102" i="43"/>
  <c r="I102" i="43"/>
  <c r="G102" i="43"/>
  <c r="F102" i="43"/>
  <c r="E102" i="43"/>
  <c r="J101" i="43"/>
  <c r="I101" i="43"/>
  <c r="G101" i="43"/>
  <c r="F101" i="43"/>
  <c r="E101" i="43"/>
  <c r="J100" i="41"/>
  <c r="J100" i="43"/>
  <c r="I100" i="43"/>
  <c r="G100" i="41"/>
  <c r="G100" i="43"/>
  <c r="F100" i="41"/>
  <c r="F100" i="43"/>
  <c r="E100" i="41"/>
  <c r="E100" i="43"/>
  <c r="AL3" i="41"/>
  <c r="J75" i="41"/>
  <c r="G75" i="41"/>
  <c r="AH3" i="41"/>
  <c r="F75" i="41"/>
  <c r="AG3" i="41"/>
  <c r="E75" i="41"/>
  <c r="J71" i="41"/>
  <c r="G71" i="41"/>
  <c r="F71" i="41"/>
  <c r="E71" i="41"/>
  <c r="T115" i="41"/>
  <c r="U115" i="41"/>
  <c r="W115" i="41"/>
  <c r="F72" i="41"/>
  <c r="G72" i="41"/>
  <c r="J72" i="41"/>
  <c r="W71" i="41"/>
  <c r="AA71" i="41"/>
  <c r="L100" i="41"/>
  <c r="L100" i="43"/>
  <c r="C98" i="41"/>
  <c r="C98" i="43"/>
  <c r="S1" i="41"/>
  <c r="A1" i="41"/>
  <c r="S1" i="43"/>
  <c r="A1" i="43"/>
  <c r="E72" i="41"/>
  <c r="E86" i="41"/>
  <c r="E86" i="43"/>
  <c r="I86" i="43"/>
  <c r="F86" i="41"/>
  <c r="F86" i="43"/>
  <c r="J86" i="41"/>
  <c r="J86" i="43"/>
  <c r="G86" i="41"/>
  <c r="G86" i="43"/>
  <c r="E70" i="41"/>
  <c r="E74" i="41"/>
  <c r="J70" i="41"/>
  <c r="J74" i="41"/>
  <c r="G70" i="41"/>
  <c r="G74" i="41"/>
  <c r="F74" i="41"/>
  <c r="F70" i="41"/>
  <c r="A40" i="47"/>
  <c r="B3" i="44"/>
  <c r="A1" i="44"/>
  <c r="B3" i="42"/>
  <c r="A1" i="42"/>
  <c r="T71" i="41"/>
  <c r="G89" i="41"/>
  <c r="G89" i="43"/>
  <c r="J88" i="41"/>
  <c r="J88" i="43"/>
  <c r="F88" i="41"/>
  <c r="F88" i="43"/>
  <c r="E89" i="41"/>
  <c r="E89" i="43"/>
  <c r="G88" i="41"/>
  <c r="G88" i="43"/>
  <c r="I89" i="43"/>
  <c r="E88" i="41"/>
  <c r="E88" i="43"/>
  <c r="J89" i="41"/>
  <c r="J89" i="43"/>
  <c r="F89" i="41"/>
  <c r="F89" i="43"/>
  <c r="I88" i="43"/>
  <c r="F93" i="41"/>
  <c r="F93" i="43"/>
  <c r="B5" i="44"/>
  <c r="B7" i="44"/>
  <c r="A3" i="44"/>
  <c r="B5" i="42"/>
  <c r="A3" i="42"/>
  <c r="U71" i="41"/>
  <c r="G93" i="41"/>
  <c r="G93" i="43"/>
  <c r="A5" i="44"/>
  <c r="J92" i="41"/>
  <c r="J92" i="43"/>
  <c r="G92" i="41"/>
  <c r="G92" i="43"/>
  <c r="J93" i="41"/>
  <c r="J93" i="43"/>
  <c r="F92" i="41"/>
  <c r="F92" i="43"/>
  <c r="I93" i="41"/>
  <c r="I93" i="43"/>
  <c r="I92" i="41"/>
  <c r="I92" i="43"/>
  <c r="E92" i="41"/>
  <c r="E92" i="43"/>
  <c r="E93" i="41"/>
  <c r="E93" i="43"/>
  <c r="B9" i="44"/>
  <c r="A7" i="44"/>
  <c r="B7" i="42"/>
  <c r="A5" i="42"/>
  <c r="B9" i="42"/>
  <c r="A7" i="42"/>
  <c r="B11" i="44"/>
  <c r="A9" i="44"/>
  <c r="B13" i="44"/>
  <c r="A11" i="44"/>
  <c r="A9" i="42"/>
  <c r="B11" i="42"/>
  <c r="B15" i="44"/>
  <c r="A13" i="44"/>
  <c r="B13" i="42"/>
  <c r="A11" i="42"/>
  <c r="B15" i="42"/>
  <c r="A13" i="42"/>
  <c r="B17" i="44"/>
  <c r="A15" i="44"/>
  <c r="B19" i="44"/>
  <c r="A17" i="44"/>
  <c r="B17" i="42"/>
  <c r="A15" i="42"/>
  <c r="A17" i="42"/>
  <c r="B19" i="42"/>
  <c r="B21" i="44"/>
  <c r="A19" i="44"/>
  <c r="B23" i="44"/>
  <c r="A21" i="44"/>
  <c r="B21" i="42"/>
  <c r="A19" i="42"/>
  <c r="U123" i="41"/>
  <c r="T123" i="41"/>
  <c r="W123" i="41"/>
  <c r="U129" i="41"/>
  <c r="T129" i="41"/>
  <c r="W129" i="41"/>
  <c r="W144" i="41"/>
  <c r="T144" i="41"/>
  <c r="U144" i="41"/>
  <c r="R107" i="41"/>
  <c r="W136" i="41"/>
  <c r="U136" i="41"/>
  <c r="T136" i="41"/>
  <c r="T121" i="41"/>
  <c r="U121" i="41"/>
  <c r="W121" i="41"/>
  <c r="U143" i="41"/>
  <c r="T143" i="41"/>
  <c r="W143" i="41"/>
  <c r="T151" i="41"/>
  <c r="U151" i="41"/>
  <c r="W151" i="41"/>
  <c r="W122" i="41"/>
  <c r="T122" i="41"/>
  <c r="U122" i="41"/>
  <c r="T149" i="41"/>
  <c r="U149" i="41"/>
  <c r="W149" i="41"/>
  <c r="W140" i="41"/>
  <c r="U140" i="41"/>
  <c r="T140" i="41"/>
  <c r="T128" i="41"/>
  <c r="W128" i="41"/>
  <c r="U128" i="41"/>
  <c r="U145" i="41"/>
  <c r="W145" i="41"/>
  <c r="T145" i="41"/>
  <c r="T147" i="41"/>
  <c r="U147" i="41"/>
  <c r="W147" i="41"/>
  <c r="W150" i="41"/>
  <c r="T150" i="41"/>
  <c r="U150" i="41"/>
  <c r="U137" i="41"/>
  <c r="T137" i="41"/>
  <c r="W137" i="41"/>
  <c r="U127" i="41"/>
  <c r="T127" i="41"/>
  <c r="W127" i="41"/>
  <c r="W142" i="41"/>
  <c r="U142" i="41"/>
  <c r="T142" i="41"/>
  <c r="S105" i="41"/>
  <c r="S107" i="41"/>
  <c r="S99" i="41"/>
  <c r="S89" i="41"/>
  <c r="S79" i="41"/>
  <c r="S73" i="41"/>
  <c r="S101" i="41"/>
  <c r="S91" i="41"/>
  <c r="S83" i="41"/>
  <c r="S77" i="41"/>
  <c r="S74" i="41"/>
  <c r="S84" i="41"/>
  <c r="S94" i="41"/>
  <c r="S102" i="41"/>
  <c r="S72" i="41"/>
  <c r="S80" i="41"/>
  <c r="S86" i="41"/>
  <c r="S92" i="41"/>
  <c r="S100" i="41"/>
  <c r="V106" i="41"/>
  <c r="V74" i="41"/>
  <c r="V100" i="41"/>
  <c r="V96" i="41"/>
  <c r="V92" i="41"/>
  <c r="V88" i="41"/>
  <c r="V84" i="41"/>
  <c r="V80" i="41"/>
  <c r="V76" i="41"/>
  <c r="V73" i="41"/>
  <c r="V81" i="41"/>
  <c r="V87" i="41"/>
  <c r="V93" i="41"/>
  <c r="V101" i="41"/>
  <c r="V71" i="41"/>
  <c r="V79" i="41"/>
  <c r="V89" i="41"/>
  <c r="V99" i="41"/>
  <c r="V107" i="41"/>
  <c r="Z106" i="41"/>
  <c r="Z102" i="41"/>
  <c r="Z98" i="41"/>
  <c r="Z94" i="41"/>
  <c r="Z91" i="41"/>
  <c r="Z88" i="41"/>
  <c r="Z84" i="41"/>
  <c r="Z81" i="41"/>
  <c r="Z78" i="41"/>
  <c r="Z72" i="41"/>
  <c r="Z75" i="41"/>
  <c r="Z85" i="41"/>
  <c r="Z95" i="41"/>
  <c r="Z103" i="41"/>
  <c r="Z77" i="41"/>
  <c r="Z87" i="41"/>
  <c r="Z97" i="41"/>
  <c r="Z105" i="41"/>
  <c r="AB72" i="41"/>
  <c r="AB106" i="41"/>
  <c r="AB102" i="41"/>
  <c r="AB98" i="41"/>
  <c r="AB94" i="41"/>
  <c r="AB90" i="41"/>
  <c r="AB86" i="41"/>
  <c r="AB82" i="41"/>
  <c r="AB78" i="41"/>
  <c r="AB77" i="41"/>
  <c r="AB87" i="41"/>
  <c r="AB97" i="41"/>
  <c r="AB105" i="41"/>
  <c r="AB71" i="41"/>
  <c r="AB79" i="41"/>
  <c r="AB85" i="41"/>
  <c r="AB91" i="41"/>
  <c r="AB99" i="41"/>
  <c r="AB107" i="41"/>
  <c r="U139" i="41"/>
  <c r="T139" i="41"/>
  <c r="W139" i="41"/>
  <c r="T117" i="41"/>
  <c r="U117" i="41"/>
  <c r="W117" i="41"/>
  <c r="S97" i="41"/>
  <c r="S103" i="41"/>
  <c r="S95" i="41"/>
  <c r="S85" i="41"/>
  <c r="S75" i="41"/>
  <c r="S71" i="41"/>
  <c r="S93" i="41"/>
  <c r="S87" i="41"/>
  <c r="S81" i="41"/>
  <c r="S78" i="41"/>
  <c r="S88" i="41"/>
  <c r="S98" i="41"/>
  <c r="S106" i="41"/>
  <c r="S76" i="41"/>
  <c r="S82" i="41"/>
  <c r="S90" i="41"/>
  <c r="S96" i="41"/>
  <c r="S104" i="41"/>
  <c r="V104" i="41"/>
  <c r="V72" i="41"/>
  <c r="V102" i="41"/>
  <c r="V98" i="41"/>
  <c r="V94" i="41"/>
  <c r="V90" i="41"/>
  <c r="V86" i="41"/>
  <c r="V82" i="41"/>
  <c r="V78" i="41"/>
  <c r="V77" i="41"/>
  <c r="V83" i="41"/>
  <c r="V91" i="41"/>
  <c r="V97" i="41"/>
  <c r="V105" i="41"/>
  <c r="V75" i="41"/>
  <c r="V85" i="41"/>
  <c r="V95" i="41"/>
  <c r="V103" i="41"/>
  <c r="Z104" i="41"/>
  <c r="Z100" i="41"/>
  <c r="Z96" i="41"/>
  <c r="Z92" i="41"/>
  <c r="Z90" i="41"/>
  <c r="Z86" i="41"/>
  <c r="Z82" i="41"/>
  <c r="Z80" i="41"/>
  <c r="Z76" i="41"/>
  <c r="Z74" i="41"/>
  <c r="Z71" i="41"/>
  <c r="Z79" i="41"/>
  <c r="Z89" i="41"/>
  <c r="Z99" i="41"/>
  <c r="Z107" i="41"/>
  <c r="Z73" i="41"/>
  <c r="Z83" i="41"/>
  <c r="Z93" i="41"/>
  <c r="Z101" i="41"/>
  <c r="AB74" i="41"/>
  <c r="AB104" i="41"/>
  <c r="AB100" i="41"/>
  <c r="AB96" i="41"/>
  <c r="AB92" i="41"/>
  <c r="AB88" i="41"/>
  <c r="AB84" i="41"/>
  <c r="AB80" i="41"/>
  <c r="AB76" i="41"/>
  <c r="AB73" i="41"/>
  <c r="AB83" i="41"/>
  <c r="AB93" i="41"/>
  <c r="AB101" i="41"/>
  <c r="AB75" i="41"/>
  <c r="AB81" i="41"/>
  <c r="AB89" i="41"/>
  <c r="AB95" i="41"/>
  <c r="AB103" i="41"/>
  <c r="W131" i="41"/>
  <c r="T131" i="41"/>
  <c r="U131" i="41"/>
  <c r="T120" i="41"/>
  <c r="W120" i="41"/>
  <c r="U120" i="41"/>
  <c r="T130" i="41"/>
  <c r="W130" i="41"/>
  <c r="U130" i="41"/>
  <c r="T125" i="41"/>
  <c r="U125" i="41"/>
  <c r="W125" i="41"/>
  <c r="W138" i="41"/>
  <c r="U138" i="41"/>
  <c r="T138" i="41"/>
  <c r="T124" i="41"/>
  <c r="W124" i="41"/>
  <c r="U124" i="41"/>
  <c r="W118" i="41"/>
  <c r="T118" i="41"/>
  <c r="U118" i="41"/>
  <c r="U133" i="41"/>
  <c r="T133" i="41"/>
  <c r="W133" i="41"/>
  <c r="U141" i="41"/>
  <c r="T141" i="41"/>
  <c r="W141" i="41"/>
  <c r="U119" i="41"/>
  <c r="T119" i="41"/>
  <c r="W119" i="41"/>
  <c r="U135" i="41"/>
  <c r="T135" i="41"/>
  <c r="W135" i="41"/>
  <c r="W146" i="41"/>
  <c r="T146" i="41"/>
  <c r="U146" i="41"/>
  <c r="W126" i="41"/>
  <c r="T126" i="41"/>
  <c r="U126" i="41"/>
  <c r="W148" i="41"/>
  <c r="T148" i="41"/>
  <c r="U148" i="41"/>
  <c r="W134" i="41"/>
  <c r="U134" i="41"/>
  <c r="T134" i="41"/>
  <c r="W132" i="41"/>
  <c r="U132" i="41"/>
  <c r="T132" i="41"/>
  <c r="B25" i="44"/>
  <c r="A23" i="44"/>
  <c r="B23" i="42"/>
  <c r="A21" i="42"/>
  <c r="T88" i="41"/>
  <c r="AA88" i="41"/>
  <c r="W88" i="41"/>
  <c r="U88" i="41"/>
  <c r="T82" i="41"/>
  <c r="AA82" i="41"/>
  <c r="W82" i="41"/>
  <c r="U82" i="41"/>
  <c r="T102" i="41"/>
  <c r="AA102" i="41"/>
  <c r="W102" i="41"/>
  <c r="U102" i="41"/>
  <c r="T89" i="41"/>
  <c r="AA89" i="41"/>
  <c r="W89" i="41"/>
  <c r="U89" i="41"/>
  <c r="T74" i="41"/>
  <c r="AA74" i="41"/>
  <c r="W74" i="41"/>
  <c r="U74" i="41"/>
  <c r="T76" i="41"/>
  <c r="AA76" i="41"/>
  <c r="W76" i="41"/>
  <c r="U76" i="41"/>
  <c r="T87" i="41"/>
  <c r="AA87" i="41"/>
  <c r="W87" i="41"/>
  <c r="U87" i="41"/>
  <c r="T103" i="41"/>
  <c r="AA103" i="41"/>
  <c r="W103" i="41"/>
  <c r="U103" i="41"/>
  <c r="T101" i="41"/>
  <c r="AA101" i="41"/>
  <c r="W101" i="41"/>
  <c r="U101" i="41"/>
  <c r="T84" i="41"/>
  <c r="AA84" i="41"/>
  <c r="W84" i="41"/>
  <c r="U84" i="41"/>
  <c r="T96" i="41"/>
  <c r="AA96" i="41"/>
  <c r="W96" i="41"/>
  <c r="U96" i="41"/>
  <c r="T105" i="41"/>
  <c r="AA105" i="41"/>
  <c r="W105" i="41"/>
  <c r="U105" i="41"/>
  <c r="T78" i="41"/>
  <c r="AA78" i="41"/>
  <c r="W78" i="41"/>
  <c r="U78" i="41"/>
  <c r="T100" i="41"/>
  <c r="AA100" i="41"/>
  <c r="W100" i="41"/>
  <c r="U100" i="41"/>
  <c r="T85" i="41"/>
  <c r="AA85" i="41"/>
  <c r="W85" i="41"/>
  <c r="U85" i="41"/>
  <c r="T116" i="41"/>
  <c r="W116" i="41"/>
  <c r="U116" i="41"/>
  <c r="T90" i="41"/>
  <c r="AA90" i="41"/>
  <c r="W90" i="41"/>
  <c r="U90" i="41"/>
  <c r="T104" i="41"/>
  <c r="AA104" i="41"/>
  <c r="W104" i="41"/>
  <c r="U104" i="41"/>
  <c r="T91" i="41"/>
  <c r="AA91" i="41"/>
  <c r="W91" i="41"/>
  <c r="U91" i="41"/>
  <c r="T75" i="41"/>
  <c r="AA75" i="41"/>
  <c r="W75" i="41"/>
  <c r="U75" i="41"/>
  <c r="T97" i="41"/>
  <c r="AA97" i="41"/>
  <c r="W97" i="41"/>
  <c r="U97" i="41"/>
  <c r="T80" i="41"/>
  <c r="AA80" i="41"/>
  <c r="W80" i="41"/>
  <c r="U80" i="41"/>
  <c r="T94" i="41"/>
  <c r="AA94" i="41"/>
  <c r="W94" i="41"/>
  <c r="U94" i="41"/>
  <c r="T81" i="41"/>
  <c r="AA81" i="41"/>
  <c r="W81" i="41"/>
  <c r="U81" i="41"/>
  <c r="T86" i="41"/>
  <c r="AA86" i="41"/>
  <c r="W86" i="41"/>
  <c r="U86" i="41"/>
  <c r="T73" i="41"/>
  <c r="AA73" i="41"/>
  <c r="W73" i="41"/>
  <c r="U73" i="41"/>
  <c r="T95" i="41"/>
  <c r="AA95" i="41"/>
  <c r="W95" i="41"/>
  <c r="U95" i="41"/>
  <c r="T98" i="41"/>
  <c r="AA98" i="41"/>
  <c r="W98" i="41"/>
  <c r="U98" i="41"/>
  <c r="T83" i="41"/>
  <c r="AA83" i="41"/>
  <c r="W83" i="41"/>
  <c r="U83" i="41"/>
  <c r="T93" i="41"/>
  <c r="AA93" i="41"/>
  <c r="W93" i="41"/>
  <c r="U93" i="41"/>
  <c r="T106" i="41"/>
  <c r="AA106" i="41"/>
  <c r="W106" i="41"/>
  <c r="U106" i="41"/>
  <c r="T107" i="41"/>
  <c r="U107" i="41"/>
  <c r="T99" i="41"/>
  <c r="AA99" i="41"/>
  <c r="W99" i="41"/>
  <c r="U99" i="41"/>
  <c r="T77" i="41"/>
  <c r="AA77" i="41"/>
  <c r="W77" i="41"/>
  <c r="U77" i="41"/>
  <c r="T92" i="41"/>
  <c r="AA92" i="41"/>
  <c r="W92" i="41"/>
  <c r="U92" i="41"/>
  <c r="T79" i="41"/>
  <c r="AA79" i="41"/>
  <c r="W79" i="41"/>
  <c r="U79" i="41"/>
  <c r="B27" i="44"/>
  <c r="A25" i="44"/>
  <c r="B25" i="42"/>
  <c r="A23" i="42"/>
  <c r="AA72" i="41"/>
  <c r="W72" i="41"/>
  <c r="U72" i="41"/>
  <c r="T72" i="41"/>
  <c r="A25" i="42"/>
  <c r="B27" i="42"/>
  <c r="B29" i="44"/>
  <c r="A27" i="44"/>
  <c r="B31" i="44"/>
  <c r="A29" i="44"/>
  <c r="B29" i="42"/>
  <c r="A27" i="42"/>
  <c r="B33" i="44"/>
  <c r="A31" i="44"/>
  <c r="B31" i="42"/>
  <c r="A29" i="42"/>
  <c r="B35" i="44"/>
  <c r="A33" i="44"/>
  <c r="B33" i="42"/>
  <c r="A31" i="42"/>
  <c r="A33" i="42"/>
  <c r="B35" i="42"/>
  <c r="B37" i="44"/>
  <c r="A35" i="44"/>
  <c r="B39" i="44"/>
  <c r="A37" i="44"/>
  <c r="B37" i="42"/>
  <c r="A35" i="42"/>
  <c r="B39" i="42"/>
  <c r="A37" i="42"/>
  <c r="B41" i="44"/>
  <c r="A39" i="44"/>
  <c r="B43" i="44"/>
  <c r="A41" i="44"/>
  <c r="B41" i="42"/>
  <c r="A39" i="42"/>
  <c r="A41" i="42"/>
  <c r="B43" i="42"/>
  <c r="B45" i="44"/>
  <c r="A43" i="44"/>
  <c r="B47" i="44"/>
  <c r="A45" i="44"/>
  <c r="B45" i="42"/>
  <c r="A43" i="42"/>
  <c r="B47" i="42"/>
  <c r="A45" i="42"/>
  <c r="B49" i="44"/>
  <c r="A47" i="44"/>
  <c r="Z51" i="41"/>
  <c r="T51" i="41"/>
  <c r="A51" i="41"/>
  <c r="B51" i="44"/>
  <c r="A49" i="44"/>
  <c r="B49" i="42"/>
  <c r="A47" i="42"/>
  <c r="A49" i="42"/>
  <c r="B51" i="42"/>
  <c r="B53" i="44"/>
  <c r="A51" i="44"/>
  <c r="Y51" i="41"/>
  <c r="S51" i="41"/>
  <c r="B53" i="42"/>
  <c r="A51" i="42"/>
  <c r="B55" i="44"/>
  <c r="A53" i="44"/>
  <c r="B57" i="44"/>
  <c r="A55" i="44"/>
  <c r="B55" i="42"/>
  <c r="A53" i="42"/>
  <c r="B57" i="42"/>
  <c r="A55" i="42"/>
  <c r="B59" i="44"/>
  <c r="A57" i="44"/>
  <c r="A57" i="42"/>
  <c r="B59" i="42"/>
  <c r="B61" i="44"/>
  <c r="A59" i="44"/>
  <c r="B63" i="44"/>
  <c r="A63" i="44"/>
  <c r="A61" i="44"/>
  <c r="B61" i="42"/>
  <c r="A59" i="42"/>
  <c r="B63" i="42"/>
  <c r="A63" i="42"/>
  <c r="A61" i="42"/>
  <c r="G85" i="41"/>
  <c r="G85" i="43"/>
  <c r="J84" i="41"/>
  <c r="J84" i="43"/>
  <c r="J85" i="41"/>
  <c r="J85" i="43"/>
  <c r="E85" i="41"/>
  <c r="E85" i="43"/>
  <c r="F84" i="41"/>
  <c r="F84" i="43"/>
  <c r="F85" i="41"/>
  <c r="F85" i="43"/>
  <c r="I84" i="43"/>
  <c r="I85" i="43"/>
  <c r="G84" i="41"/>
  <c r="E84" i="41"/>
  <c r="G84" i="43"/>
  <c r="E84" i="43"/>
  <c r="Y71" i="41"/>
  <c r="Y115" i="41"/>
  <c r="Y116" i="41"/>
  <c r="Y117" i="41"/>
  <c r="Y118" i="41"/>
  <c r="Y119" i="41"/>
  <c r="Y120" i="41"/>
  <c r="Y121" i="41"/>
  <c r="Y122" i="41"/>
  <c r="Y123" i="41"/>
  <c r="Y124" i="41"/>
  <c r="Y125" i="41"/>
  <c r="Y126" i="41"/>
  <c r="Y127" i="41"/>
  <c r="Y128" i="41"/>
  <c r="Y129" i="41"/>
  <c r="Y130" i="41"/>
  <c r="Y131" i="41"/>
  <c r="Y132" i="41"/>
  <c r="Y133" i="41"/>
  <c r="Y134" i="41"/>
  <c r="Y135" i="41"/>
  <c r="Y136" i="41"/>
  <c r="Y137" i="41"/>
  <c r="Y138" i="41"/>
  <c r="Y139" i="41"/>
  <c r="Y140" i="41"/>
  <c r="Y141" i="41"/>
  <c r="Y142" i="41"/>
  <c r="Y143" i="41"/>
  <c r="Y144" i="41"/>
  <c r="Y145" i="41"/>
  <c r="Y146" i="41"/>
  <c r="Y147" i="41"/>
  <c r="Y148" i="41"/>
  <c r="Y149" i="41"/>
  <c r="Y150" i="41"/>
  <c r="Y151" i="41"/>
  <c r="Y72" i="41"/>
  <c r="Y73" i="41"/>
  <c r="Y74" i="41"/>
  <c r="Y75" i="41"/>
  <c r="Y76" i="41"/>
  <c r="Y77" i="41"/>
  <c r="Y78" i="41"/>
  <c r="Y79" i="41"/>
  <c r="Y80" i="41"/>
  <c r="Y81" i="41"/>
  <c r="Y82" i="41"/>
  <c r="Y83" i="41"/>
  <c r="Y84" i="41"/>
  <c r="Y85" i="41"/>
  <c r="Y86" i="41"/>
  <c r="Y87" i="41"/>
  <c r="Y88" i="41"/>
  <c r="Y89" i="41"/>
  <c r="Y90" i="41"/>
  <c r="Y91" i="41"/>
  <c r="Y92" i="41"/>
  <c r="Y93" i="41"/>
  <c r="Y94" i="41"/>
  <c r="Y95" i="41"/>
  <c r="Y96" i="41"/>
  <c r="Y97" i="41"/>
  <c r="Y98" i="41"/>
  <c r="Y99" i="41"/>
  <c r="Y100" i="41"/>
  <c r="Y101" i="41"/>
  <c r="Y102" i="41"/>
  <c r="Y103" i="41"/>
  <c r="Y104" i="41"/>
  <c r="Y105" i="41"/>
  <c r="Y106" i="41"/>
  <c r="Y107" i="41"/>
  <c r="W107" i="41"/>
  <c r="AA107" i="41"/>
  <c r="W107" i="43"/>
  <c r="Y107" i="43"/>
  <c r="AA107" i="43"/>
</calcChain>
</file>

<file path=xl/sharedStrings.xml><?xml version="1.0" encoding="utf-8"?>
<sst xmlns="http://schemas.openxmlformats.org/spreadsheetml/2006/main" count="353" uniqueCount="146">
  <si>
    <t>JOUR</t>
  </si>
  <si>
    <t>DATE</t>
  </si>
  <si>
    <t>GARDES</t>
  </si>
  <si>
    <t>HM</t>
  </si>
  <si>
    <t>PH</t>
  </si>
  <si>
    <t>RL</t>
  </si>
  <si>
    <t>MJS</t>
  </si>
  <si>
    <t>AS</t>
  </si>
  <si>
    <t>IADE</t>
  </si>
  <si>
    <t>Vacataire 1</t>
  </si>
  <si>
    <t>Vacataire 2</t>
  </si>
  <si>
    <t>Options vacataires</t>
  </si>
  <si>
    <t>CS1</t>
  </si>
  <si>
    <t>Heures</t>
  </si>
  <si>
    <t>CS2</t>
  </si>
  <si>
    <t>Ce mois-ci</t>
  </si>
  <si>
    <t>Astreintes</t>
  </si>
  <si>
    <t>Consultations</t>
  </si>
  <si>
    <t>Nombre de vacations</t>
  </si>
  <si>
    <t>Cumul de l'année en cours</t>
  </si>
  <si>
    <t>IADE 1</t>
  </si>
  <si>
    <t>IADE 2</t>
  </si>
  <si>
    <t>IADE 3</t>
  </si>
  <si>
    <t>Besoin IADE</t>
  </si>
  <si>
    <t>Besoins restant</t>
  </si>
  <si>
    <t>FOUTOU</t>
  </si>
  <si>
    <t>GASSARA</t>
  </si>
  <si>
    <t>HADIJI</t>
  </si>
  <si>
    <t>Réel</t>
  </si>
  <si>
    <t>Théorique</t>
  </si>
  <si>
    <t>SOUED</t>
  </si>
  <si>
    <t>OURCHANE</t>
  </si>
  <si>
    <t>BRADAÏ</t>
  </si>
  <si>
    <t>Liste des vacataires</t>
  </si>
  <si>
    <t>OUASTI</t>
  </si>
  <si>
    <t>BARRAKA</t>
  </si>
  <si>
    <t>Anesthésiste</t>
  </si>
  <si>
    <t>Remplaçant</t>
  </si>
  <si>
    <t>Programme</t>
  </si>
  <si>
    <t>IADE CCB</t>
  </si>
  <si>
    <t>KANA</t>
  </si>
  <si>
    <t>Anesthésistes</t>
  </si>
  <si>
    <t>MAROUANI</t>
  </si>
  <si>
    <t>HALIMI</t>
  </si>
  <si>
    <t>LEPRIYA</t>
  </si>
  <si>
    <t>SERENI</t>
  </si>
  <si>
    <t>SULTAN</t>
  </si>
  <si>
    <t>IADES</t>
  </si>
  <si>
    <t>?</t>
  </si>
  <si>
    <t>Clément Atche</t>
  </si>
  <si>
    <t>Charles Kharoubi</t>
  </si>
  <si>
    <t>Lionel Defaux</t>
  </si>
  <si>
    <t>Sébastien Mercé</t>
  </si>
  <si>
    <t>Sadio Elisabeth</t>
  </si>
  <si>
    <t>MH Lemaire</t>
  </si>
  <si>
    <t>Stéphanie Chandler</t>
  </si>
  <si>
    <t>Sylvie Coquereau</t>
  </si>
  <si>
    <t>Jérémy valencelle</t>
  </si>
  <si>
    <t>Shaïda Abdoul</t>
  </si>
  <si>
    <t>Delphine</t>
  </si>
  <si>
    <t>Ek</t>
  </si>
  <si>
    <t>CHIRURGIENS</t>
  </si>
  <si>
    <t>ANESTHESISTES</t>
  </si>
  <si>
    <t>LEFOLL</t>
  </si>
  <si>
    <t>VDB</t>
  </si>
  <si>
    <t>SOLIGNAC</t>
  </si>
  <si>
    <t>WELBY</t>
  </si>
  <si>
    <t>IRANI</t>
  </si>
  <si>
    <t>KHAYAT</t>
  </si>
  <si>
    <t>PARIENTE</t>
  </si>
  <si>
    <t>DUSSAUX</t>
  </si>
  <si>
    <t>MARTIN</t>
  </si>
  <si>
    <t>BLANCHET</t>
  </si>
  <si>
    <t>14H-18H</t>
  </si>
  <si>
    <t>14h30-18h30</t>
  </si>
  <si>
    <t>Ort 14H-18H</t>
  </si>
  <si>
    <t>14H-16H</t>
  </si>
  <si>
    <t>Oph 14H-18H</t>
  </si>
  <si>
    <t>9H-12H</t>
  </si>
  <si>
    <t>CONSULTATIONS</t>
  </si>
  <si>
    <t>Semaine Domont</t>
  </si>
  <si>
    <t>Samedi Domont</t>
  </si>
  <si>
    <t>Consultations Domont</t>
  </si>
  <si>
    <t>Week-end CCB</t>
  </si>
  <si>
    <t>Congés (pris à ce jour)</t>
  </si>
  <si>
    <t>Vac libre</t>
  </si>
  <si>
    <t xml:space="preserve"> (pris à ce jour)</t>
  </si>
  <si>
    <t>MEZIANE</t>
  </si>
  <si>
    <t>RIBATET</t>
  </si>
  <si>
    <t>KAROUBI</t>
  </si>
  <si>
    <t>PETIT</t>
  </si>
  <si>
    <t>NGUYEN</t>
  </si>
  <si>
    <t>PORTALIER</t>
  </si>
  <si>
    <t>Besoin IADE CCB</t>
  </si>
  <si>
    <t>DUSSUEIL</t>
  </si>
  <si>
    <t>PIATON</t>
  </si>
  <si>
    <t>COLLIOT</t>
  </si>
  <si>
    <t>FAUCHE</t>
  </si>
  <si>
    <t>Vacataire</t>
  </si>
  <si>
    <t>Masse</t>
  </si>
  <si>
    <t/>
  </si>
  <si>
    <t>Impression des consultations (double-clic)</t>
  </si>
  <si>
    <t>Impression Planning CCB         (double-clic)</t>
  </si>
  <si>
    <t>ZEINE</t>
  </si>
  <si>
    <t>EMILIE</t>
  </si>
  <si>
    <t>KENMOGNE</t>
  </si>
  <si>
    <t>WORCEL</t>
  </si>
  <si>
    <t>WEIFF</t>
  </si>
  <si>
    <t>OSTRO</t>
  </si>
  <si>
    <t>NOAC</t>
  </si>
  <si>
    <t>Impression du planning (double-clic)</t>
  </si>
  <si>
    <t>Semaine CCB</t>
  </si>
  <si>
    <t>GALL</t>
  </si>
  <si>
    <t>Remarques</t>
  </si>
  <si>
    <t>LEBON</t>
  </si>
  <si>
    <t>ALEX</t>
  </si>
  <si>
    <t>TOUZ</t>
  </si>
  <si>
    <t>CHARR</t>
  </si>
  <si>
    <t>TERD</t>
  </si>
  <si>
    <t>( dont consultations Ortho )</t>
  </si>
  <si>
    <t>Aziza</t>
  </si>
  <si>
    <t>DUFF</t>
  </si>
  <si>
    <t>BOUTOURIA</t>
  </si>
  <si>
    <t>WAKIM</t>
  </si>
  <si>
    <t>PIRIC</t>
  </si>
  <si>
    <t>RO</t>
  </si>
  <si>
    <t>AREA CCB</t>
  </si>
  <si>
    <t>Astreintes Anesthésistes</t>
  </si>
  <si>
    <t>Anesthésistes 10/15</t>
  </si>
  <si>
    <t>TK</t>
  </si>
  <si>
    <t>Renfort</t>
  </si>
  <si>
    <t>Retour vers Planning_Area</t>
  </si>
  <si>
    <t>Prog mat. HM</t>
  </si>
  <si>
    <t>Prog ap-mid. HM</t>
  </si>
  <si>
    <t>Prog mat. PH</t>
  </si>
  <si>
    <t>Prog ap-mid. PH</t>
  </si>
  <si>
    <t>Prog mat. RL</t>
  </si>
  <si>
    <t>Prog ap-mid. RL</t>
  </si>
  <si>
    <t>Prog mat. RO</t>
  </si>
  <si>
    <t>Prog ap-mid. RO</t>
  </si>
  <si>
    <t>Prog mat. TK</t>
  </si>
  <si>
    <t>Prog ap-mid. TK</t>
  </si>
  <si>
    <t>Prog mat. AS</t>
  </si>
  <si>
    <t>Prog ap-mid. AS</t>
  </si>
  <si>
    <t>Prog mat. Vac 2</t>
  </si>
  <si>
    <t>Prog ap-mid. Vac 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</si>
</sst>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d\,\ yyyy;@"/>
    <numFmt numFmtId="165" formatCode="dd;@"/>
    <numFmt numFmtId="166" formatCode="dd/mm;@"/>
  </numFmts>
  <fonts count="19" x14ac:knownFonts="1">
    <font>
      <sz val="11"/>
      <color theme="1"/>
      <name val="Calibri"/>
      <family val="2"/>
      <scheme val="minor"/>
    </font>
    <font>
      <sz val="10"/>
      <color rgb="FF000000"/>
      <name val="Arial"/>
      <family val="2"/>
    </font>
    <font>
      <b/>
      <sz val="18"/>
      <color rgb="FF000000"/>
      <name val="Arial"/>
      <family val="2"/>
    </font>
    <font>
      <sz val="18"/>
      <color rgb="FF000000"/>
      <name val="Arial"/>
      <family val="2"/>
    </font>
    <font>
      <b/>
      <sz val="12"/>
      <color rgb="FF000000"/>
      <name val="Arial"/>
      <family val="2"/>
    </font>
    <font>
      <sz val="8"/>
      <color rgb="FF000000"/>
      <name val="Arial"/>
      <family val="2"/>
    </font>
    <font>
      <sz val="8"/>
      <color rgb="FFFF6600"/>
      <name val="Arial"/>
      <family val="2"/>
    </font>
    <font>
      <sz val="8"/>
      <color rgb="FF000000"/>
      <name val="Arial"/>
      <family val="2"/>
    </font>
    <font>
      <sz val="9"/>
      <color rgb="FF000000"/>
      <name val="Arial"/>
      <family val="2"/>
    </font>
    <font>
      <b/>
      <sz val="9"/>
      <color rgb="FF000000"/>
      <name val="Arial"/>
      <family val="2"/>
    </font>
    <font>
      <sz val="9"/>
      <color rgb="FFCCCCCC"/>
      <name val="Arial"/>
      <family val="2"/>
    </font>
    <font>
      <sz val="14"/>
      <color rgb="FF000000"/>
      <name val="Arial"/>
      <family val="2"/>
    </font>
    <font>
      <u/>
      <sz val="11"/>
      <color theme="11"/>
      <name val="Calibri"/>
      <family val="2"/>
      <scheme val="minor"/>
    </font>
    <font>
      <u/>
      <sz val="11"/>
      <color theme="10"/>
      <name val="Calibri"/>
      <family val="2"/>
      <scheme val="minor"/>
    </font>
    <font>
      <sz val="10"/>
      <color rgb="FF000000"/>
      <name val="Arial"/>
      <family val="2"/>
    </font>
    <font>
      <b/>
      <sz val="20"/>
      <color rgb="FF000000"/>
      <name val="Arial"/>
      <family val="2"/>
    </font>
    <font>
      <b/>
      <sz val="10"/>
      <color rgb="FF000000"/>
      <name val="Arial"/>
      <family val="2"/>
    </font>
    <font>
      <sz val="12"/>
      <color rgb="FF000000"/>
      <name val="Arial"/>
      <family val="2"/>
    </font>
    <font>
      <b/>
      <sz val="9"/>
      <color indexed="8"/>
      <name val="Arial"/>
      <family val="2"/>
    </font>
  </fonts>
  <fills count="9">
    <fill>
      <patternFill patternType="none"/>
    </fill>
    <fill>
      <patternFill patternType="gray125"/>
    </fill>
    <fill>
      <patternFill patternType="solid">
        <fgColor rgb="FFFFFFFF"/>
        <bgColor indexed="64"/>
      </patternFill>
    </fill>
    <fill>
      <patternFill patternType="solid">
        <fgColor rgb="FFFFC000"/>
        <bgColor indexed="64"/>
      </patternFill>
    </fill>
    <fill>
      <patternFill patternType="solid">
        <fgColor theme="7" tint="0.39997558519241921"/>
        <bgColor indexed="64"/>
      </patternFill>
    </fill>
    <fill>
      <patternFill patternType="solid">
        <fgColor theme="5" tint="0.59996337778862885"/>
        <bgColor indexed="64"/>
      </patternFill>
    </fill>
    <fill>
      <patternFill patternType="solid">
        <fgColor theme="9" tint="0.79998168889431442"/>
        <bgColor indexed="64"/>
      </patternFill>
    </fill>
    <fill>
      <patternFill patternType="solid">
        <fgColor rgb="FFCCFFFF"/>
        <bgColor indexed="64"/>
      </patternFill>
    </fill>
    <fill>
      <patternFill patternType="solid">
        <fgColor rgb="FF00FFFF"/>
        <bgColor indexed="64"/>
      </patternFill>
    </fill>
  </fills>
  <borders count="119">
    <border>
      <left/>
      <right/>
      <top/>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auto="1"/>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auto="1"/>
      </left>
      <right style="thin">
        <color rgb="FF000000"/>
      </right>
      <top style="thin">
        <color rgb="FF000000"/>
      </top>
      <bottom style="thin">
        <color rgb="FF000000"/>
      </bottom>
      <diagonal/>
    </border>
    <border>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rgb="FF000000"/>
      </left>
      <right/>
      <top/>
      <bottom/>
      <diagonal/>
    </border>
    <border>
      <left/>
      <right/>
      <top/>
      <bottom style="thin">
        <color auto="1"/>
      </bottom>
      <diagonal/>
    </border>
    <border>
      <left/>
      <right style="thin">
        <color auto="1"/>
      </right>
      <top/>
      <bottom style="thin">
        <color auto="1"/>
      </bottom>
      <diagonal/>
    </border>
    <border>
      <left style="thin">
        <color auto="1"/>
      </left>
      <right style="thin">
        <color rgb="FF000000"/>
      </right>
      <top style="thin">
        <color auto="1"/>
      </top>
      <bottom style="thin">
        <color rgb="FF000000"/>
      </bottom>
      <diagonal/>
    </border>
    <border>
      <left style="thin">
        <color rgb="FF000000"/>
      </left>
      <right style="thin">
        <color auto="1"/>
      </right>
      <top style="thin">
        <color auto="1"/>
      </top>
      <bottom style="thin">
        <color rgb="FF000000"/>
      </bottom>
      <diagonal/>
    </border>
    <border>
      <left style="thin">
        <color auto="1"/>
      </left>
      <right/>
      <top/>
      <bottom/>
      <diagonal/>
    </border>
    <border>
      <left/>
      <right style="thin">
        <color auto="1"/>
      </right>
      <top style="thin">
        <color auto="1"/>
      </top>
      <bottom/>
      <diagonal/>
    </border>
    <border>
      <left style="thin">
        <color auto="1"/>
      </left>
      <right/>
      <top/>
      <bottom style="thin">
        <color auto="1"/>
      </bottom>
      <diagonal/>
    </border>
    <border>
      <left style="thin">
        <color auto="1"/>
      </left>
      <right style="thin">
        <color auto="1"/>
      </right>
      <top style="thin">
        <color auto="1"/>
      </top>
      <bottom style="thin">
        <color auto="1"/>
      </bottom>
      <diagonal/>
    </border>
    <border>
      <left/>
      <right/>
      <top style="medium">
        <color auto="1"/>
      </top>
      <bottom style="medium">
        <color auto="1"/>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medium">
        <color auto="1"/>
      </right>
      <top style="medium">
        <color auto="1"/>
      </top>
      <bottom/>
      <diagonal/>
    </border>
    <border>
      <left style="thin">
        <color auto="1"/>
      </left>
      <right style="thin">
        <color auto="1"/>
      </right>
      <top style="medium">
        <color auto="1"/>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thin">
        <color auto="1"/>
      </top>
      <bottom style="medium">
        <color auto="1"/>
      </bottom>
      <diagonal/>
    </border>
    <border>
      <left style="medium">
        <color auto="1"/>
      </left>
      <right/>
      <top style="thin">
        <color auto="1"/>
      </top>
      <bottom style="medium">
        <color auto="1"/>
      </bottom>
      <diagonal/>
    </border>
    <border>
      <left style="medium">
        <color auto="1"/>
      </left>
      <right/>
      <top style="medium">
        <color auto="1"/>
      </top>
      <bottom style="thin">
        <color auto="1"/>
      </bottom>
      <diagonal/>
    </border>
    <border>
      <left style="medium">
        <color auto="1"/>
      </left>
      <right/>
      <top style="medium">
        <color auto="1"/>
      </top>
      <bottom/>
      <diagonal/>
    </border>
    <border>
      <left/>
      <right style="medium">
        <color auto="1"/>
      </right>
      <top style="medium">
        <color auto="1"/>
      </top>
      <bottom style="thin">
        <color auto="1"/>
      </bottom>
      <diagonal/>
    </border>
    <border>
      <left/>
      <right style="medium">
        <color auto="1"/>
      </right>
      <top style="thin">
        <color auto="1"/>
      </top>
      <bottom style="medium">
        <color auto="1"/>
      </bottom>
      <diagonal/>
    </border>
    <border>
      <left style="thin">
        <color auto="1"/>
      </left>
      <right/>
      <top style="thin">
        <color auto="1"/>
      </top>
      <bottom style="thin">
        <color rgb="FF000000"/>
      </bottom>
      <diagonal/>
    </border>
    <border>
      <left/>
      <right/>
      <top style="thin">
        <color auto="1"/>
      </top>
      <bottom style="thin">
        <color rgb="FF000000"/>
      </bottom>
      <diagonal/>
    </border>
    <border>
      <left/>
      <right/>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rgb="FF000000"/>
      </left>
      <right style="thin">
        <color rgb="FF000000"/>
      </right>
      <top style="thin">
        <color rgb="FF000000"/>
      </top>
      <bottom/>
      <diagonal/>
    </border>
    <border>
      <left style="thin">
        <color auto="1"/>
      </left>
      <right/>
      <top style="thin">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style="medium">
        <color auto="1"/>
      </top>
      <bottom style="thin">
        <color auto="1"/>
      </bottom>
      <diagonal/>
    </border>
    <border>
      <left/>
      <right/>
      <top style="thin">
        <color auto="1"/>
      </top>
      <bottom style="medium">
        <color auto="1"/>
      </bottom>
      <diagonal/>
    </border>
    <border>
      <left/>
      <right style="thin">
        <color auto="1"/>
      </right>
      <top style="thin">
        <color auto="1"/>
      </top>
      <bottom style="thin">
        <color auto="1"/>
      </bottom>
      <diagonal/>
    </border>
    <border>
      <left/>
      <right/>
      <top style="medium">
        <color auto="1"/>
      </top>
      <bottom/>
      <diagonal/>
    </border>
    <border>
      <left style="double">
        <color auto="1"/>
      </left>
      <right style="thin">
        <color auto="1"/>
      </right>
      <top style="medium">
        <color auto="1"/>
      </top>
      <bottom style="medium">
        <color auto="1"/>
      </bottom>
      <diagonal/>
    </border>
    <border>
      <left style="double">
        <color auto="1"/>
      </left>
      <right style="thin">
        <color auto="1"/>
      </right>
      <top style="medium">
        <color auto="1"/>
      </top>
      <bottom/>
      <diagonal/>
    </border>
    <border>
      <left style="thin">
        <color auto="1"/>
      </left>
      <right style="double">
        <color auto="1"/>
      </right>
      <top style="medium">
        <color auto="1"/>
      </top>
      <bottom/>
      <diagonal/>
    </border>
    <border>
      <left style="thin">
        <color auto="1"/>
      </left>
      <right style="double">
        <color auto="1"/>
      </right>
      <top style="medium">
        <color auto="1"/>
      </top>
      <bottom style="thin">
        <color auto="1"/>
      </bottom>
      <diagonal/>
    </border>
    <border>
      <left style="thin">
        <color auto="1"/>
      </left>
      <right style="double">
        <color auto="1"/>
      </right>
      <top style="thin">
        <color auto="1"/>
      </top>
      <bottom style="medium">
        <color auto="1"/>
      </bottom>
      <diagonal/>
    </border>
    <border>
      <left style="thin">
        <color auto="1"/>
      </left>
      <right style="double">
        <color auto="1"/>
      </right>
      <top style="medium">
        <color auto="1"/>
      </top>
      <bottom style="medium">
        <color auto="1"/>
      </bottom>
      <diagonal/>
    </border>
    <border>
      <left/>
      <right style="medium">
        <color auto="1"/>
      </right>
      <top style="medium">
        <color auto="1"/>
      </top>
      <bottom/>
      <diagonal/>
    </border>
    <border>
      <left style="medium">
        <color auto="1"/>
      </left>
      <right/>
      <top/>
      <bottom style="medium">
        <color auto="1"/>
      </bottom>
      <diagonal/>
    </border>
    <border>
      <left style="medium">
        <color auto="1"/>
      </left>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double">
        <color auto="1"/>
      </left>
      <right style="thin">
        <color auto="1"/>
      </right>
      <top style="medium">
        <color auto="1"/>
      </top>
      <bottom style="thin">
        <color auto="1"/>
      </bottom>
      <diagonal/>
    </border>
    <border>
      <left style="double">
        <color auto="1"/>
      </left>
      <right style="thin">
        <color auto="1"/>
      </right>
      <top style="thin">
        <color auto="1"/>
      </top>
      <bottom style="medium">
        <color auto="1"/>
      </bottom>
      <diagonal/>
    </border>
    <border>
      <left style="thin">
        <color auto="1"/>
      </left>
      <right style="thin">
        <color auto="1"/>
      </right>
      <top/>
      <bottom style="thin">
        <color auto="1"/>
      </bottom>
      <diagonal/>
    </border>
    <border>
      <left style="thin">
        <color auto="1"/>
      </left>
      <right style="thin">
        <color auto="1"/>
      </right>
      <top/>
      <bottom style="medium">
        <color auto="1"/>
      </bottom>
      <diagonal/>
    </border>
    <border>
      <left style="double">
        <color auto="1"/>
      </left>
      <right style="thin">
        <color auto="1"/>
      </right>
      <top/>
      <bottom style="medium">
        <color auto="1"/>
      </bottom>
      <diagonal/>
    </border>
    <border>
      <left style="thin">
        <color auto="1"/>
      </left>
      <right style="thin">
        <color rgb="FF000000"/>
      </right>
      <top/>
      <bottom style="thin">
        <color rgb="FF000000"/>
      </bottom>
      <diagonal/>
    </border>
    <border>
      <left style="thin">
        <color rgb="FF000000"/>
      </left>
      <right style="thin">
        <color auto="1"/>
      </right>
      <top/>
      <bottom style="thin">
        <color rgb="FF000000"/>
      </bottom>
      <diagonal/>
    </border>
    <border>
      <left style="thin">
        <color rgb="FF000000"/>
      </left>
      <right/>
      <top/>
      <bottom style="thin">
        <color rgb="FF000000"/>
      </bottom>
      <diagonal/>
    </border>
    <border>
      <left/>
      <right/>
      <top style="thin">
        <color auto="1"/>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style="thin">
        <color auto="1"/>
      </right>
      <top style="double">
        <color auto="1"/>
      </top>
      <bottom style="thin">
        <color auto="1"/>
      </bottom>
      <diagonal/>
    </border>
    <border>
      <left/>
      <right style="thin">
        <color auto="1"/>
      </right>
      <top/>
      <bottom/>
      <diagonal/>
    </border>
    <border>
      <left/>
      <right style="thin">
        <color rgb="FF000000"/>
      </right>
      <top style="thin">
        <color rgb="FF000000"/>
      </top>
      <bottom/>
      <diagonal/>
    </border>
    <border>
      <left style="thin">
        <color auto="1"/>
      </left>
      <right style="thin">
        <color rgb="FF000000"/>
      </right>
      <top style="double">
        <color auto="1"/>
      </top>
      <bottom style="thin">
        <color auto="1"/>
      </bottom>
      <diagonal/>
    </border>
    <border>
      <left style="thin">
        <color rgb="FF000000"/>
      </left>
      <right style="thin">
        <color auto="1"/>
      </right>
      <top style="double">
        <color auto="1"/>
      </top>
      <bottom style="thin">
        <color auto="1"/>
      </bottom>
      <diagonal/>
    </border>
    <border>
      <left/>
      <right style="thin">
        <color auto="1"/>
      </right>
      <top style="double">
        <color auto="1"/>
      </top>
      <bottom style="thin">
        <color auto="1"/>
      </bottom>
      <diagonal/>
    </border>
    <border>
      <left style="double">
        <color auto="1"/>
      </left>
      <right/>
      <top style="double">
        <color auto="1"/>
      </top>
      <bottom style="medium">
        <color auto="1"/>
      </bottom>
      <diagonal/>
    </border>
    <border>
      <left/>
      <right/>
      <top style="double">
        <color auto="1"/>
      </top>
      <bottom style="medium">
        <color auto="1"/>
      </bottom>
      <diagonal/>
    </border>
    <border>
      <left/>
      <right style="double">
        <color auto="1"/>
      </right>
      <top style="double">
        <color auto="1"/>
      </top>
      <bottom style="medium">
        <color auto="1"/>
      </bottom>
      <diagonal/>
    </border>
    <border>
      <left style="medium">
        <color auto="1"/>
      </left>
      <right style="double">
        <color auto="1"/>
      </right>
      <top style="medium">
        <color auto="1"/>
      </top>
      <bottom/>
      <diagonal/>
    </border>
    <border>
      <left style="medium">
        <color auto="1"/>
      </left>
      <right style="double">
        <color auto="1"/>
      </right>
      <top style="medium">
        <color auto="1"/>
      </top>
      <bottom style="thin">
        <color auto="1"/>
      </bottom>
      <diagonal/>
    </border>
    <border>
      <left style="medium">
        <color auto="1"/>
      </left>
      <right style="double">
        <color auto="1"/>
      </right>
      <top style="thin">
        <color auto="1"/>
      </top>
      <bottom style="medium">
        <color auto="1"/>
      </bottom>
      <diagonal/>
    </border>
    <border>
      <left style="medium">
        <color auto="1"/>
      </left>
      <right style="medium">
        <color auto="1"/>
      </right>
      <top style="thin">
        <color auto="1"/>
      </top>
      <bottom/>
      <diagonal/>
    </border>
    <border>
      <left style="medium">
        <color auto="1"/>
      </left>
      <right style="thin">
        <color auto="1"/>
      </right>
      <top style="thin">
        <color auto="1"/>
      </top>
      <bottom/>
      <diagonal/>
    </border>
    <border>
      <left/>
      <right style="medium">
        <color auto="1"/>
      </right>
      <top style="thin">
        <color auto="1"/>
      </top>
      <bottom style="thin">
        <color auto="1"/>
      </bottom>
      <diagonal/>
    </border>
    <border>
      <left/>
      <right style="thin">
        <color auto="1"/>
      </right>
      <top style="medium">
        <color auto="1"/>
      </top>
      <bottom style="thin">
        <color auto="1"/>
      </bottom>
      <diagonal/>
    </border>
    <border>
      <left/>
      <right style="thin">
        <color auto="1"/>
      </right>
      <top style="thin">
        <color auto="1"/>
      </top>
      <bottom style="medium">
        <color auto="1"/>
      </bottom>
      <diagonal/>
    </border>
    <border>
      <left/>
      <right style="medium">
        <color auto="1"/>
      </right>
      <top/>
      <bottom style="thin">
        <color auto="1"/>
      </bottom>
      <diagonal/>
    </border>
    <border>
      <left style="medium">
        <color auto="1"/>
      </left>
      <right/>
      <top style="thin">
        <color auto="1"/>
      </top>
      <bottom style="thin">
        <color auto="1"/>
      </bottom>
      <diagonal/>
    </border>
    <border>
      <left style="thin">
        <color auto="1"/>
      </left>
      <right style="thin">
        <color rgb="FF000000"/>
      </right>
      <top style="double">
        <color auto="1"/>
      </top>
      <bottom style="thin">
        <color rgb="FF000000"/>
      </bottom>
      <diagonal/>
    </border>
    <border>
      <left style="thin">
        <color rgb="FF000000"/>
      </left>
      <right style="thin">
        <color auto="1"/>
      </right>
      <top style="double">
        <color auto="1"/>
      </top>
      <bottom style="thin">
        <color rgb="FF000000"/>
      </bottom>
      <diagonal/>
    </border>
    <border>
      <left/>
      <right/>
      <top style="double">
        <color auto="1"/>
      </top>
      <bottom style="thin">
        <color rgb="FF000000"/>
      </bottom>
      <diagonal/>
    </border>
    <border>
      <left style="thin">
        <color rgb="FF000000"/>
      </left>
      <right/>
      <top style="double">
        <color auto="1"/>
      </top>
      <bottom style="thin">
        <color rgb="FF000000"/>
      </bottom>
      <diagonal/>
    </border>
    <border>
      <left style="thin">
        <color rgb="FF000000"/>
      </left>
      <right style="thin">
        <color rgb="FF000000"/>
      </right>
      <top style="double">
        <color auto="1"/>
      </top>
      <bottom style="thin">
        <color rgb="FF000000"/>
      </bottom>
      <diagonal/>
    </border>
    <border>
      <left style="thin">
        <color auto="1"/>
      </left>
      <right style="thin">
        <color rgb="FF000000"/>
      </right>
      <top style="thin">
        <color rgb="FF000000"/>
      </top>
      <bottom style="thin">
        <color auto="1"/>
      </bottom>
      <diagonal/>
    </border>
    <border>
      <left style="thin">
        <color auto="1"/>
      </left>
      <right style="thin">
        <color rgb="FF000000"/>
      </right>
      <top/>
      <bottom style="double">
        <color auto="1"/>
      </bottom>
      <diagonal/>
    </border>
    <border>
      <left style="thin">
        <color rgb="FF000000"/>
      </left>
      <right style="thin">
        <color auto="1"/>
      </right>
      <top/>
      <bottom style="double">
        <color auto="1"/>
      </bottom>
      <diagonal/>
    </border>
    <border>
      <left/>
      <right/>
      <top/>
      <bottom style="double">
        <color auto="1"/>
      </bottom>
      <diagonal/>
    </border>
    <border>
      <left style="thin">
        <color rgb="FF000000"/>
      </left>
      <right/>
      <top/>
      <bottom style="double">
        <color auto="1"/>
      </bottom>
      <diagonal/>
    </border>
    <border>
      <left style="thin">
        <color rgb="FF000000"/>
      </left>
      <right style="thin">
        <color auto="1"/>
      </right>
      <top style="thin">
        <color rgb="FF000000"/>
      </top>
      <bottom style="thin">
        <color auto="1"/>
      </bottom>
      <diagonal/>
    </border>
    <border>
      <left/>
      <right/>
      <top style="thin">
        <color rgb="FF000000"/>
      </top>
      <bottom style="thin">
        <color auto="1"/>
      </bottom>
      <diagonal/>
    </border>
    <border>
      <left style="thin">
        <color rgb="FF000000"/>
      </left>
      <right/>
      <top style="thin">
        <color rgb="FF000000"/>
      </top>
      <bottom style="thin">
        <color auto="1"/>
      </bottom>
      <diagonal/>
    </border>
    <border>
      <left style="thin">
        <color rgb="FF000000"/>
      </left>
      <right/>
      <top/>
      <bottom style="double">
        <color rgb="FF000000"/>
      </bottom>
      <diagonal/>
    </border>
    <border>
      <left style="thin">
        <color auto="1"/>
      </left>
      <right style="double">
        <color auto="1"/>
      </right>
      <top/>
      <bottom style="medium">
        <color auto="1"/>
      </bottom>
      <diagonal/>
    </border>
    <border>
      <left/>
      <right style="double">
        <color auto="1"/>
      </right>
      <top/>
      <bottom style="medium">
        <color auto="1"/>
      </bottom>
      <diagonal/>
    </border>
    <border>
      <left/>
      <right style="thin">
        <color auto="1"/>
      </right>
      <top style="medium">
        <color auto="1"/>
      </top>
      <bottom style="medium">
        <color auto="1"/>
      </bottom>
      <diagonal/>
    </border>
    <border>
      <left/>
      <right style="medium">
        <color auto="1"/>
      </right>
      <top/>
      <bottom style="medium">
        <color auto="1"/>
      </bottom>
      <diagonal/>
    </border>
    <border>
      <left style="medium">
        <color auto="1"/>
      </left>
      <right style="thin">
        <color auto="1"/>
      </right>
      <top/>
      <bottom style="medium">
        <color auto="1"/>
      </bottom>
      <diagonal/>
    </border>
    <border>
      <left style="double">
        <color auto="1"/>
      </left>
      <right/>
      <top/>
      <bottom style="medium">
        <color auto="1"/>
      </bottom>
      <diagonal/>
    </border>
    <border>
      <left style="thin">
        <color auto="1"/>
      </left>
      <right style="medium">
        <color auto="1"/>
      </right>
      <top/>
      <bottom style="medium">
        <color auto="1"/>
      </bottom>
      <diagonal/>
    </border>
  </borders>
  <cellStyleXfs count="138">
    <xf numFmtId="0" fontId="0" fillId="0" borderId="0"/>
    <xf numFmtId="0" fontId="1" fillId="0" borderId="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4" fillId="0" borderId="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03">
    <xf numFmtId="0" fontId="0" fillId="0" borderId="0" xfId="0"/>
    <xf numFmtId="0" fontId="5" fillId="0" borderId="0" xfId="1" applyFont="1" applyAlignment="1">
      <alignment vertical="center" wrapText="1"/>
    </xf>
    <xf numFmtId="0" fontId="1" fillId="0" borderId="0" xfId="1" applyAlignment="1">
      <alignment wrapText="1"/>
    </xf>
    <xf numFmtId="0" fontId="1" fillId="0" borderId="0" xfId="1" applyAlignment="1">
      <alignment vertical="center" wrapText="1"/>
    </xf>
    <xf numFmtId="0" fontId="5" fillId="0" borderId="10" xfId="1" applyFont="1" applyBorder="1" applyAlignment="1">
      <alignment vertical="center" wrapText="1"/>
    </xf>
    <xf numFmtId="0" fontId="5" fillId="0" borderId="15" xfId="1" applyFont="1" applyBorder="1" applyAlignment="1">
      <alignment vertical="center" wrapText="1"/>
    </xf>
    <xf numFmtId="0" fontId="1" fillId="0" borderId="15" xfId="1" applyBorder="1" applyAlignment="1">
      <alignment wrapText="1"/>
    </xf>
    <xf numFmtId="0" fontId="5" fillId="0" borderId="0" xfId="1" applyFont="1" applyBorder="1" applyAlignment="1">
      <alignment vertical="center" wrapText="1"/>
    </xf>
    <xf numFmtId="0" fontId="1" fillId="0" borderId="0" xfId="1" applyBorder="1" applyAlignment="1">
      <alignment wrapText="1"/>
    </xf>
    <xf numFmtId="49" fontId="8" fillId="0" borderId="8" xfId="1" applyNumberFormat="1" applyFont="1" applyBorder="1" applyAlignment="1">
      <alignment horizontal="center" vertical="center"/>
    </xf>
    <xf numFmtId="49" fontId="8" fillId="0" borderId="7" xfId="1" applyNumberFormat="1" applyFont="1" applyBorder="1" applyAlignment="1">
      <alignment horizontal="center" vertical="center"/>
    </xf>
    <xf numFmtId="0" fontId="8" fillId="0" borderId="7" xfId="1" applyFont="1" applyBorder="1" applyAlignment="1">
      <alignment vertical="center" wrapText="1"/>
    </xf>
    <xf numFmtId="0" fontId="8" fillId="0" borderId="7" xfId="1" applyFont="1" applyBorder="1" applyAlignment="1">
      <alignment wrapText="1"/>
    </xf>
    <xf numFmtId="0" fontId="8" fillId="0" borderId="9" xfId="1" applyFont="1" applyBorder="1" applyAlignment="1">
      <alignment horizontal="center" vertical="center"/>
    </xf>
    <xf numFmtId="49" fontId="8" fillId="0" borderId="11" xfId="1" applyNumberFormat="1" applyFont="1" applyBorder="1" applyAlignment="1">
      <alignment horizontal="center" vertical="center"/>
    </xf>
    <xf numFmtId="0" fontId="8" fillId="0" borderId="11" xfId="1" applyFont="1" applyBorder="1" applyAlignment="1">
      <alignment vertical="center" wrapText="1"/>
    </xf>
    <xf numFmtId="0" fontId="8" fillId="0" borderId="12" xfId="1" applyFont="1" applyBorder="1" applyAlignment="1">
      <alignment wrapText="1"/>
    </xf>
    <xf numFmtId="0" fontId="8" fillId="0" borderId="0" xfId="1" applyFont="1" applyAlignment="1">
      <alignment vertical="center"/>
    </xf>
    <xf numFmtId="0" fontId="8" fillId="0" borderId="0" xfId="1" applyFont="1" applyAlignment="1">
      <alignment vertical="center" wrapText="1"/>
    </xf>
    <xf numFmtId="49" fontId="10" fillId="2" borderId="11" xfId="1" applyNumberFormat="1" applyFont="1" applyFill="1" applyBorder="1" applyAlignment="1">
      <alignment horizontal="center" vertical="center"/>
    </xf>
    <xf numFmtId="0" fontId="8" fillId="0" borderId="2" xfId="1" applyNumberFormat="1" applyFont="1" applyBorder="1" applyAlignment="1">
      <alignment horizontal="center" vertical="center"/>
    </xf>
    <xf numFmtId="0" fontId="5" fillId="0" borderId="1" xfId="1" applyFont="1" applyBorder="1" applyAlignment="1">
      <alignment vertical="center" wrapText="1"/>
    </xf>
    <xf numFmtId="0" fontId="0" fillId="0" borderId="0" xfId="0"/>
    <xf numFmtId="0" fontId="7" fillId="0" borderId="40" xfId="0" applyFont="1" applyBorder="1" applyAlignment="1">
      <alignment horizontal="center" vertical="center" wrapText="1"/>
    </xf>
    <xf numFmtId="0" fontId="7" fillId="0" borderId="41" xfId="0" applyFont="1" applyBorder="1" applyAlignment="1">
      <alignment horizontal="center" vertical="center" wrapText="1"/>
    </xf>
    <xf numFmtId="0" fontId="7" fillId="0" borderId="42" xfId="0" applyFont="1" applyBorder="1" applyAlignment="1">
      <alignment horizontal="center" vertical="center" wrapText="1"/>
    </xf>
    <xf numFmtId="0" fontId="7" fillId="0" borderId="30" xfId="0" applyFont="1" applyBorder="1" applyAlignment="1">
      <alignment horizontal="center" wrapText="1"/>
    </xf>
    <xf numFmtId="0" fontId="7" fillId="0" borderId="25" xfId="0" applyFont="1" applyBorder="1" applyAlignment="1">
      <alignment horizontal="center" wrapText="1"/>
    </xf>
    <xf numFmtId="0" fontId="7" fillId="0" borderId="31" xfId="0" applyFont="1" applyBorder="1" applyAlignment="1">
      <alignment horizontal="center" wrapText="1"/>
    </xf>
    <xf numFmtId="0" fontId="7" fillId="0" borderId="29" xfId="0" applyFont="1" applyBorder="1" applyAlignment="1">
      <alignment horizontal="center" wrapText="1"/>
    </xf>
    <xf numFmtId="0" fontId="9" fillId="0" borderId="2" xfId="1" applyFont="1" applyBorder="1" applyAlignment="1">
      <alignment horizontal="center" vertical="center"/>
    </xf>
    <xf numFmtId="0" fontId="8" fillId="0" borderId="4" xfId="1" applyFont="1" applyBorder="1" applyAlignment="1">
      <alignment horizontal="center" vertical="center"/>
    </xf>
    <xf numFmtId="0" fontId="9" fillId="0" borderId="6" xfId="1" applyFont="1" applyBorder="1" applyAlignment="1">
      <alignment horizontal="center" vertical="center"/>
    </xf>
    <xf numFmtId="0" fontId="8" fillId="0" borderId="5" xfId="1" applyNumberFormat="1" applyFont="1" applyBorder="1" applyAlignment="1">
      <alignment horizontal="center" vertical="center"/>
    </xf>
    <xf numFmtId="0" fontId="9" fillId="0" borderId="43" xfId="1" applyFont="1" applyBorder="1" applyAlignment="1">
      <alignment horizontal="center" vertical="center"/>
    </xf>
    <xf numFmtId="0" fontId="8" fillId="0" borderId="0" xfId="1" applyFont="1" applyBorder="1" applyAlignment="1">
      <alignment vertical="center" wrapText="1"/>
    </xf>
    <xf numFmtId="49" fontId="8" fillId="0" borderId="18" xfId="1" applyNumberFormat="1" applyFont="1" applyBorder="1" applyAlignment="1">
      <alignment horizontal="center" vertical="center"/>
    </xf>
    <xf numFmtId="49" fontId="8" fillId="0" borderId="12" xfId="1" applyNumberFormat="1" applyFont="1" applyBorder="1" applyAlignment="1">
      <alignment horizontal="center" vertical="center"/>
    </xf>
    <xf numFmtId="0" fontId="8" fillId="0" borderId="18" xfId="1" applyNumberFormat="1" applyFont="1" applyBorder="1" applyAlignment="1">
      <alignment horizontal="center" vertical="center"/>
    </xf>
    <xf numFmtId="0" fontId="5" fillId="0" borderId="23" xfId="1" applyNumberFormat="1" applyFont="1" applyBorder="1" applyAlignment="1">
      <alignment horizontal="center" vertical="center"/>
    </xf>
    <xf numFmtId="0" fontId="0" fillId="0" borderId="49" xfId="0" applyBorder="1"/>
    <xf numFmtId="0" fontId="0" fillId="0" borderId="22" xfId="0" applyBorder="1"/>
    <xf numFmtId="0" fontId="0" fillId="0" borderId="50" xfId="0" applyBorder="1"/>
    <xf numFmtId="0" fontId="0" fillId="0" borderId="51" xfId="0" applyBorder="1"/>
    <xf numFmtId="0" fontId="5" fillId="0" borderId="57" xfId="1" applyFont="1" applyBorder="1" applyAlignment="1">
      <alignment horizontal="center" vertical="center"/>
    </xf>
    <xf numFmtId="0" fontId="5" fillId="0" borderId="58" xfId="1" applyNumberFormat="1" applyFont="1" applyBorder="1" applyAlignment="1">
      <alignment horizontal="center" vertical="center"/>
    </xf>
    <xf numFmtId="22" fontId="5" fillId="0" borderId="20" xfId="1" applyNumberFormat="1" applyFont="1" applyBorder="1" applyAlignment="1">
      <alignment horizontal="center" vertical="center"/>
    </xf>
    <xf numFmtId="0" fontId="8" fillId="0" borderId="0" xfId="1" applyFont="1" applyAlignment="1">
      <alignment wrapText="1"/>
    </xf>
    <xf numFmtId="0" fontId="8" fillId="0" borderId="65" xfId="1" applyFont="1" applyBorder="1" applyAlignment="1">
      <alignment vertical="center" wrapText="1"/>
    </xf>
    <xf numFmtId="0" fontId="8" fillId="0" borderId="66" xfId="1" applyFont="1" applyBorder="1" applyAlignment="1">
      <alignment vertical="center" wrapText="1"/>
    </xf>
    <xf numFmtId="0" fontId="8" fillId="0" borderId="66" xfId="1" applyFont="1" applyBorder="1" applyAlignment="1">
      <alignment vertical="center"/>
    </xf>
    <xf numFmtId="0" fontId="8" fillId="0" borderId="66" xfId="1" applyFont="1" applyBorder="1" applyAlignment="1">
      <alignment wrapText="1"/>
    </xf>
    <xf numFmtId="0" fontId="8" fillId="0" borderId="67" xfId="1" applyFont="1" applyBorder="1" applyAlignment="1">
      <alignment wrapText="1"/>
    </xf>
    <xf numFmtId="0" fontId="0" fillId="0" borderId="49" xfId="0" applyFill="1" applyBorder="1"/>
    <xf numFmtId="0" fontId="0" fillId="0" borderId="50" xfId="0" applyFill="1" applyBorder="1"/>
    <xf numFmtId="0" fontId="8" fillId="0" borderId="75" xfId="1" applyFont="1" applyBorder="1" applyAlignment="1">
      <alignment horizontal="center" vertical="center"/>
    </xf>
    <xf numFmtId="49" fontId="8" fillId="0" borderId="80" xfId="1" applyNumberFormat="1" applyFont="1" applyBorder="1" applyAlignment="1">
      <alignment horizontal="center" vertical="center"/>
    </xf>
    <xf numFmtId="0" fontId="8" fillId="0" borderId="81" xfId="1" applyNumberFormat="1" applyFont="1" applyBorder="1" applyAlignment="1">
      <alignment horizontal="center" vertical="center"/>
    </xf>
    <xf numFmtId="0" fontId="8" fillId="0" borderId="43" xfId="1" applyNumberFormat="1" applyFont="1" applyBorder="1" applyAlignment="1">
      <alignment horizontal="center" vertical="center"/>
    </xf>
    <xf numFmtId="0" fontId="8" fillId="0" borderId="79" xfId="1" applyNumberFormat="1" applyFont="1" applyBorder="1" applyAlignment="1">
      <alignment horizontal="center" vertical="center"/>
    </xf>
    <xf numFmtId="0" fontId="5" fillId="0" borderId="0" xfId="1" applyFont="1" applyAlignment="1">
      <alignment vertical="center"/>
    </xf>
    <xf numFmtId="0" fontId="8" fillId="0" borderId="24" xfId="1" applyFont="1" applyBorder="1" applyAlignment="1">
      <alignment horizontal="center" vertical="center" wrapText="1"/>
    </xf>
    <xf numFmtId="0" fontId="8" fillId="0" borderId="26" xfId="1" applyFont="1" applyBorder="1" applyAlignment="1">
      <alignment horizontal="center" vertical="center" wrapText="1"/>
    </xf>
    <xf numFmtId="0" fontId="8" fillId="0" borderId="28" xfId="1" applyFont="1" applyBorder="1" applyAlignment="1">
      <alignment horizontal="center" vertical="center" wrapText="1"/>
    </xf>
    <xf numFmtId="0" fontId="7" fillId="0" borderId="47" xfId="0" applyFont="1" applyBorder="1" applyAlignment="1">
      <alignment horizontal="center" vertical="center" wrapText="1"/>
    </xf>
    <xf numFmtId="0" fontId="7" fillId="0" borderId="33" xfId="0" applyFont="1" applyBorder="1" applyAlignment="1">
      <alignment horizontal="center" wrapText="1"/>
    </xf>
    <xf numFmtId="0" fontId="7" fillId="0" borderId="32" xfId="0" applyFont="1" applyBorder="1" applyAlignment="1">
      <alignment horizontal="center" wrapText="1"/>
    </xf>
    <xf numFmtId="0" fontId="5" fillId="0" borderId="88" xfId="1" applyFont="1" applyBorder="1" applyAlignment="1">
      <alignment horizontal="center" vertical="center"/>
    </xf>
    <xf numFmtId="0" fontId="1" fillId="0" borderId="0" xfId="1" applyBorder="1" applyAlignment="1"/>
    <xf numFmtId="49" fontId="8" fillId="0" borderId="0" xfId="1" applyNumberFormat="1" applyFont="1" applyBorder="1" applyAlignment="1">
      <alignment horizontal="right" vertical="center"/>
    </xf>
    <xf numFmtId="0" fontId="8" fillId="0" borderId="0" xfId="1" applyFont="1" applyBorder="1" applyAlignment="1">
      <alignment horizontal="left" vertical="center" wrapText="1"/>
    </xf>
    <xf numFmtId="0" fontId="8" fillId="0" borderId="0" xfId="1" applyNumberFormat="1" applyFont="1" applyBorder="1" applyAlignment="1">
      <alignment horizontal="center" vertical="center"/>
    </xf>
    <xf numFmtId="0" fontId="8" fillId="0" borderId="91" xfId="1" applyFont="1" applyBorder="1" applyAlignment="1">
      <alignment wrapText="1"/>
    </xf>
    <xf numFmtId="0" fontId="8" fillId="0" borderId="92" xfId="1" applyFont="1" applyBorder="1" applyAlignment="1">
      <alignment horizontal="center" vertical="center" wrapText="1"/>
    </xf>
    <xf numFmtId="0" fontId="8" fillId="0" borderId="1" xfId="1" applyFont="1" applyBorder="1" applyAlignment="1">
      <alignment vertical="center" wrapText="1"/>
    </xf>
    <xf numFmtId="0" fontId="8" fillId="0" borderId="9" xfId="1" applyFont="1" applyBorder="1" applyAlignment="1">
      <alignment vertical="center" wrapText="1"/>
    </xf>
    <xf numFmtId="0" fontId="5" fillId="0" borderId="41" xfId="1" applyNumberFormat="1" applyFont="1" applyBorder="1" applyAlignment="1">
      <alignment horizontal="center" vertical="center"/>
    </xf>
    <xf numFmtId="0" fontId="5" fillId="0" borderId="20" xfId="1" applyFont="1" applyBorder="1" applyAlignment="1">
      <alignment horizontal="center" vertical="center"/>
    </xf>
    <xf numFmtId="0" fontId="5" fillId="0" borderId="23" xfId="1" applyFont="1" applyBorder="1" applyAlignment="1">
      <alignment horizontal="center" vertical="center"/>
    </xf>
    <xf numFmtId="0" fontId="5" fillId="0" borderId="21" xfId="1" applyFont="1" applyBorder="1" applyAlignment="1">
      <alignment horizontal="center" vertical="center"/>
    </xf>
    <xf numFmtId="0" fontId="1" fillId="5" borderId="18" xfId="1" applyFill="1" applyBorder="1" applyAlignment="1">
      <alignment horizontal="center" vertical="center" wrapText="1"/>
    </xf>
    <xf numFmtId="0" fontId="1" fillId="0" borderId="18" xfId="1" applyBorder="1" applyAlignment="1">
      <alignment horizontal="center" vertical="center" wrapText="1"/>
    </xf>
    <xf numFmtId="0" fontId="1" fillId="5" borderId="31" xfId="1" applyFill="1" applyBorder="1" applyAlignment="1">
      <alignment horizontal="center" vertical="center" wrapText="1"/>
    </xf>
    <xf numFmtId="0" fontId="1" fillId="5" borderId="70" xfId="1" applyFill="1" applyBorder="1" applyAlignment="1">
      <alignment horizontal="center" vertical="center" wrapText="1"/>
    </xf>
    <xf numFmtId="0" fontId="16" fillId="0" borderId="41" xfId="1" applyFont="1" applyBorder="1" applyAlignment="1">
      <alignment horizontal="center" vertical="center" wrapText="1"/>
    </xf>
    <xf numFmtId="0" fontId="16" fillId="0" borderId="41" xfId="1" applyFont="1" applyBorder="1" applyAlignment="1">
      <alignment horizontal="centerContinuous" vertical="center" wrapText="1"/>
    </xf>
    <xf numFmtId="0" fontId="16" fillId="0" borderId="42" xfId="1" applyFont="1" applyBorder="1" applyAlignment="1">
      <alignment horizontal="centerContinuous" vertical="center" wrapText="1"/>
    </xf>
    <xf numFmtId="165" fontId="5" fillId="0" borderId="52" xfId="1" applyNumberFormat="1" applyFont="1" applyFill="1" applyBorder="1" applyAlignment="1">
      <alignment horizontal="right" vertical="center"/>
    </xf>
    <xf numFmtId="0" fontId="5" fillId="0" borderId="35" xfId="1" applyFont="1" applyFill="1" applyBorder="1" applyAlignment="1">
      <alignment horizontal="center" vertical="center"/>
    </xf>
    <xf numFmtId="165" fontId="5" fillId="0" borderId="53" xfId="1" applyNumberFormat="1" applyFont="1" applyFill="1" applyBorder="1" applyAlignment="1">
      <alignment horizontal="right" vertical="center"/>
    </xf>
    <xf numFmtId="0" fontId="5" fillId="0" borderId="36" xfId="1" applyFont="1" applyFill="1" applyBorder="1" applyAlignment="1">
      <alignment horizontal="center" vertical="center"/>
    </xf>
    <xf numFmtId="0" fontId="5" fillId="0" borderId="24" xfId="1" applyFont="1" applyFill="1" applyBorder="1" applyAlignment="1">
      <alignment horizontal="center" vertical="center"/>
    </xf>
    <xf numFmtId="0" fontId="5" fillId="0" borderId="30" xfId="1" applyFont="1" applyFill="1" applyBorder="1" applyAlignment="1">
      <alignment horizontal="center" vertical="center"/>
    </xf>
    <xf numFmtId="0" fontId="5" fillId="0" borderId="25" xfId="1" applyFont="1" applyFill="1" applyBorder="1" applyAlignment="1">
      <alignment horizontal="center" vertical="center"/>
    </xf>
    <xf numFmtId="0" fontId="5" fillId="0" borderId="89" xfId="1" applyFont="1" applyFill="1" applyBorder="1" applyAlignment="1">
      <alignment horizontal="center" vertical="center"/>
    </xf>
    <xf numFmtId="0" fontId="5" fillId="0" borderId="28" xfId="1" applyFont="1" applyFill="1" applyBorder="1" applyAlignment="1">
      <alignment horizontal="center" vertical="center"/>
    </xf>
    <xf numFmtId="0" fontId="5" fillId="0" borderId="31" xfId="1" applyFont="1" applyFill="1" applyBorder="1" applyAlignment="1">
      <alignment horizontal="center" vertical="center"/>
    </xf>
    <xf numFmtId="0" fontId="5" fillId="0" borderId="29" xfId="1" applyFont="1" applyFill="1" applyBorder="1" applyAlignment="1">
      <alignment horizontal="center" vertical="center"/>
    </xf>
    <xf numFmtId="0" fontId="5" fillId="0" borderId="90" xfId="1" applyFont="1" applyFill="1" applyBorder="1" applyAlignment="1">
      <alignment horizontal="center" vertical="center"/>
    </xf>
    <xf numFmtId="0" fontId="5" fillId="0" borderId="33" xfId="1" applyFont="1" applyFill="1" applyBorder="1" applyAlignment="1">
      <alignment horizontal="center" vertical="center"/>
    </xf>
    <xf numFmtId="0" fontId="5" fillId="0" borderId="32" xfId="1" applyFont="1" applyFill="1" applyBorder="1" applyAlignment="1">
      <alignment horizontal="center" vertical="center"/>
    </xf>
    <xf numFmtId="0" fontId="8" fillId="0" borderId="101" xfId="1" applyFont="1" applyBorder="1" applyAlignment="1">
      <alignment horizontal="center" vertical="center"/>
    </xf>
    <xf numFmtId="0" fontId="8" fillId="0" borderId="102" xfId="1" applyFont="1" applyBorder="1" applyAlignment="1">
      <alignment horizontal="center" vertical="center"/>
    </xf>
    <xf numFmtId="0" fontId="8" fillId="0" borderId="107" xfId="1" applyFont="1" applyBorder="1" applyAlignment="1">
      <alignment horizontal="center" vertical="center"/>
    </xf>
    <xf numFmtId="0" fontId="8" fillId="0" borderId="110" xfId="1" applyFont="1" applyBorder="1" applyAlignment="1">
      <alignment horizontal="center" vertical="center"/>
    </xf>
    <xf numFmtId="0" fontId="8" fillId="0" borderId="111" xfId="1" applyFont="1" applyBorder="1" applyAlignment="1">
      <alignment horizontal="center" vertical="center"/>
    </xf>
    <xf numFmtId="0" fontId="8" fillId="0" borderId="108" xfId="1" applyFont="1" applyBorder="1" applyAlignment="1">
      <alignment horizontal="center" vertical="center"/>
    </xf>
    <xf numFmtId="0" fontId="8" fillId="6" borderId="65" xfId="1" applyFont="1" applyFill="1" applyBorder="1" applyAlignment="1">
      <alignment vertical="center" wrapText="1"/>
    </xf>
    <xf numFmtId="0" fontId="8" fillId="6" borderId="24" xfId="1" applyFont="1" applyFill="1" applyBorder="1" applyAlignment="1">
      <alignment horizontal="center" vertical="center" wrapText="1"/>
    </xf>
    <xf numFmtId="0" fontId="8" fillId="6" borderId="66" xfId="1" applyFont="1" applyFill="1" applyBorder="1" applyAlignment="1">
      <alignment vertical="center" wrapText="1"/>
    </xf>
    <xf numFmtId="0" fontId="8" fillId="6" borderId="67" xfId="1" applyFont="1" applyFill="1" applyBorder="1" applyAlignment="1">
      <alignment vertical="center" wrapText="1"/>
    </xf>
    <xf numFmtId="0" fontId="8" fillId="6" borderId="26" xfId="1" applyFont="1" applyFill="1" applyBorder="1" applyAlignment="1">
      <alignment horizontal="center" vertical="center" wrapText="1"/>
    </xf>
    <xf numFmtId="0" fontId="8" fillId="6" borderId="28" xfId="1" applyFont="1" applyFill="1" applyBorder="1" applyAlignment="1">
      <alignment horizontal="center" vertical="center" wrapText="1"/>
    </xf>
    <xf numFmtId="0" fontId="5" fillId="7" borderId="33" xfId="1" applyFont="1" applyFill="1" applyBorder="1" applyAlignment="1">
      <alignment horizontal="center" vertical="center"/>
    </xf>
    <xf numFmtId="0" fontId="5" fillId="7" borderId="45" xfId="1" applyFont="1" applyFill="1" applyBorder="1" applyAlignment="1">
      <alignment horizontal="center" vertical="center"/>
    </xf>
    <xf numFmtId="0" fontId="5" fillId="7" borderId="30" xfId="1" applyFont="1" applyFill="1" applyBorder="1" applyAlignment="1">
      <alignment horizontal="center" vertical="center"/>
    </xf>
    <xf numFmtId="0" fontId="5" fillId="7" borderId="32" xfId="1" applyFont="1" applyFill="1" applyBorder="1" applyAlignment="1">
      <alignment horizontal="center" vertical="center"/>
    </xf>
    <xf numFmtId="0" fontId="5" fillId="7" borderId="44" xfId="1" applyFont="1" applyFill="1" applyBorder="1" applyAlignment="1">
      <alignment horizontal="center" vertical="center"/>
    </xf>
    <xf numFmtId="0" fontId="5" fillId="7" borderId="31" xfId="1" applyFont="1" applyFill="1" applyBorder="1" applyAlignment="1">
      <alignment horizontal="center" vertical="center"/>
    </xf>
    <xf numFmtId="0" fontId="5" fillId="0" borderId="59" xfId="1" applyFont="1" applyFill="1" applyBorder="1" applyAlignment="1">
      <alignment horizontal="center" vertical="center"/>
    </xf>
    <xf numFmtId="0" fontId="5" fillId="0" borderId="60" xfId="1" applyFont="1" applyFill="1" applyBorder="1" applyAlignment="1">
      <alignment horizontal="center" vertical="center"/>
    </xf>
    <xf numFmtId="0" fontId="5" fillId="0" borderId="56" xfId="1" applyFont="1" applyBorder="1" applyAlignment="1">
      <alignment horizontal="center" vertical="center"/>
    </xf>
    <xf numFmtId="0" fontId="5" fillId="0" borderId="41" xfId="1" applyFont="1" applyBorder="1" applyAlignment="1">
      <alignment horizontal="center" vertical="center"/>
    </xf>
    <xf numFmtId="0" fontId="6" fillId="0" borderId="61" xfId="1" applyFont="1" applyBorder="1" applyAlignment="1">
      <alignment horizontal="center" vertical="center"/>
    </xf>
    <xf numFmtId="0" fontId="5" fillId="2" borderId="30" xfId="1" applyFont="1" applyFill="1" applyBorder="1" applyAlignment="1">
      <alignment horizontal="center" vertical="center"/>
    </xf>
    <xf numFmtId="0" fontId="5" fillId="2" borderId="31" xfId="1" applyFont="1" applyFill="1" applyBorder="1" applyAlignment="1">
      <alignment horizontal="center" vertical="center"/>
    </xf>
    <xf numFmtId="0" fontId="5" fillId="2" borderId="114" xfId="1" applyFont="1" applyFill="1" applyBorder="1" applyAlignment="1">
      <alignment horizontal="center" vertical="center"/>
    </xf>
    <xf numFmtId="0" fontId="5" fillId="2" borderId="94" xfId="1" applyFont="1" applyFill="1" applyBorder="1" applyAlignment="1">
      <alignment horizontal="center" vertical="center"/>
    </xf>
    <xf numFmtId="0" fontId="5" fillId="2" borderId="95" xfId="1" applyFont="1" applyFill="1" applyBorder="1" applyAlignment="1">
      <alignment horizontal="center" vertical="center"/>
    </xf>
    <xf numFmtId="164" fontId="2" fillId="0" borderId="39" xfId="1" applyNumberFormat="1" applyFont="1" applyBorder="1" applyAlignment="1">
      <alignment horizontal="centerContinuous" vertical="center"/>
    </xf>
    <xf numFmtId="0" fontId="3" fillId="0" borderId="39" xfId="1" applyFont="1" applyBorder="1" applyAlignment="1">
      <alignment horizontal="centerContinuous" wrapText="1"/>
    </xf>
    <xf numFmtId="0" fontId="3" fillId="0" borderId="113" xfId="1" applyFont="1" applyBorder="1" applyAlignment="1">
      <alignment horizontal="centerContinuous" wrapText="1"/>
    </xf>
    <xf numFmtId="0" fontId="5" fillId="0" borderId="23" xfId="1" applyFont="1" applyBorder="1" applyAlignment="1">
      <alignment horizontal="center" vertical="center"/>
    </xf>
    <xf numFmtId="0" fontId="0" fillId="0" borderId="0" xfId="0" applyBorder="1"/>
    <xf numFmtId="0" fontId="8" fillId="0" borderId="27" xfId="1" applyFont="1" applyBorder="1" applyAlignment="1">
      <alignment horizontal="center" vertical="center" wrapText="1"/>
    </xf>
    <xf numFmtId="0" fontId="8" fillId="6" borderId="27" xfId="1" applyFont="1" applyFill="1" applyBorder="1" applyAlignment="1">
      <alignment horizontal="center" vertical="center" wrapText="1"/>
    </xf>
    <xf numFmtId="0" fontId="8" fillId="6" borderId="25" xfId="1" applyFont="1" applyFill="1" applyBorder="1" applyAlignment="1">
      <alignment horizontal="center" vertical="center" wrapText="1"/>
    </xf>
    <xf numFmtId="0" fontId="18" fillId="0" borderId="42" xfId="1" applyFont="1" applyBorder="1" applyAlignment="1">
      <alignment horizontal="center" vertical="center" wrapText="1"/>
    </xf>
    <xf numFmtId="0" fontId="8" fillId="0" borderId="29" xfId="1" applyFont="1" applyBorder="1" applyAlignment="1">
      <alignment horizontal="center" vertical="center" wrapText="1"/>
    </xf>
    <xf numFmtId="0" fontId="8" fillId="6" borderId="29" xfId="1" applyFont="1" applyFill="1" applyBorder="1" applyAlignment="1">
      <alignment horizontal="center" vertical="center" wrapText="1"/>
    </xf>
    <xf numFmtId="0" fontId="8" fillId="0" borderId="25" xfId="1" applyFont="1" applyBorder="1" applyAlignment="1">
      <alignment horizontal="center" vertical="center" wrapText="1"/>
    </xf>
    <xf numFmtId="0" fontId="8" fillId="0" borderId="42" xfId="1" applyFont="1" applyBorder="1" applyAlignment="1">
      <alignment horizontal="center" vertical="center" wrapText="1"/>
    </xf>
    <xf numFmtId="0" fontId="18" fillId="0" borderId="116" xfId="1" applyFont="1" applyBorder="1" applyAlignment="1">
      <alignment horizontal="center" vertical="center" wrapText="1"/>
    </xf>
    <xf numFmtId="0" fontId="8" fillId="0" borderId="116" xfId="1" applyFont="1" applyBorder="1" applyAlignment="1">
      <alignment horizontal="center" vertical="center" wrapText="1"/>
    </xf>
    <xf numFmtId="0" fontId="8" fillId="0" borderId="27" xfId="1" applyFont="1" applyBorder="1" applyAlignment="1">
      <alignment horizontal="center" vertical="center" wrapText="1"/>
    </xf>
    <xf numFmtId="0" fontId="8" fillId="0" borderId="25" xfId="1" applyFont="1" applyBorder="1" applyAlignment="1">
      <alignment horizontal="center" vertical="center" wrapText="1"/>
    </xf>
    <xf numFmtId="0" fontId="8" fillId="0" borderId="42" xfId="1" applyFont="1" applyBorder="1" applyAlignment="1">
      <alignment horizontal="center" vertical="center" wrapText="1"/>
    </xf>
    <xf numFmtId="0" fontId="8" fillId="6" borderId="29" xfId="1" applyFont="1" applyFill="1" applyBorder="1" applyAlignment="1">
      <alignment horizontal="center" vertical="center" wrapText="1"/>
    </xf>
    <xf numFmtId="0" fontId="8" fillId="6" borderId="27" xfId="1" applyFont="1" applyFill="1" applyBorder="1" applyAlignment="1">
      <alignment horizontal="center" vertical="center" wrapText="1"/>
    </xf>
    <xf numFmtId="0" fontId="5" fillId="0" borderId="20" xfId="1" applyFont="1" applyBorder="1" applyAlignment="1">
      <alignment horizontal="center" vertical="center"/>
    </xf>
    <xf numFmtId="0" fontId="5" fillId="0" borderId="23" xfId="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8" fillId="0" borderId="29" xfId="1" applyFont="1" applyBorder="1" applyAlignment="1">
      <alignment horizontal="center" vertical="center" wrapText="1"/>
    </xf>
    <xf numFmtId="0" fontId="8" fillId="6" borderId="25" xfId="1" applyFont="1" applyFill="1" applyBorder="1" applyAlignment="1">
      <alignment horizontal="center" vertical="center" wrapText="1"/>
    </xf>
    <xf numFmtId="0" fontId="18" fillId="0" borderId="42" xfId="1" applyFont="1" applyBorder="1" applyAlignment="1">
      <alignment horizontal="center" vertical="center" wrapText="1"/>
    </xf>
    <xf numFmtId="164" fontId="4" fillId="0" borderId="117" xfId="1" applyNumberFormat="1" applyFont="1" applyBorder="1" applyAlignment="1">
      <alignment vertical="center"/>
    </xf>
    <xf numFmtId="164" fontId="4" fillId="0" borderId="39" xfId="1" applyNumberFormat="1" applyFont="1" applyBorder="1" applyAlignment="1">
      <alignment vertical="center"/>
    </xf>
    <xf numFmtId="0" fontId="1" fillId="0" borderId="39" xfId="1" applyBorder="1" applyAlignment="1">
      <alignment wrapText="1"/>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13" fillId="0" borderId="34" xfId="137" applyBorder="1" applyAlignment="1">
      <alignment horizontal="center" vertical="center"/>
    </xf>
    <xf numFmtId="164" fontId="4" fillId="0" borderId="85" xfId="1" applyNumberFormat="1" applyFont="1" applyBorder="1" applyAlignment="1">
      <alignment horizontal="center" vertical="center"/>
    </xf>
    <xf numFmtId="164" fontId="4" fillId="0" borderId="86" xfId="1" applyNumberFormat="1" applyFont="1" applyBorder="1" applyAlignment="1">
      <alignment horizontal="center" vertical="center"/>
    </xf>
    <xf numFmtId="164" fontId="4" fillId="0" borderId="87" xfId="1" applyNumberFormat="1" applyFont="1" applyBorder="1" applyAlignment="1">
      <alignment horizontal="center" vertical="center"/>
    </xf>
    <xf numFmtId="0" fontId="8" fillId="6" borderId="31" xfId="1" applyFont="1" applyFill="1" applyBorder="1" applyAlignment="1">
      <alignment horizontal="center" vertical="center" wrapText="1"/>
    </xf>
    <xf numFmtId="0" fontId="1" fillId="0" borderId="97" xfId="1" applyBorder="1" applyAlignment="1">
      <alignment horizontal="center" wrapText="1"/>
    </xf>
    <xf numFmtId="0" fontId="1" fillId="0" borderId="54" xfId="1" applyBorder="1" applyAlignment="1">
      <alignment horizontal="center" wrapText="1"/>
    </xf>
    <xf numFmtId="0" fontId="1" fillId="0" borderId="77" xfId="1" applyBorder="1" applyAlignment="1">
      <alignment horizontal="center" vertical="center" wrapText="1"/>
    </xf>
    <xf numFmtId="0" fontId="1" fillId="0" borderId="93" xfId="1" applyBorder="1" applyAlignment="1">
      <alignment horizontal="center" vertical="center" wrapText="1"/>
    </xf>
    <xf numFmtId="0" fontId="1" fillId="5" borderId="32" xfId="1" applyFill="1" applyBorder="1" applyAlignment="1">
      <alignment horizontal="center" wrapText="1"/>
    </xf>
    <xf numFmtId="0" fontId="1" fillId="5" borderId="95" xfId="1" applyFill="1" applyBorder="1" applyAlignment="1">
      <alignment horizontal="center" wrapText="1"/>
    </xf>
    <xf numFmtId="0" fontId="1" fillId="5" borderId="44" xfId="1" applyFill="1" applyBorder="1" applyAlignment="1">
      <alignment horizontal="center" vertical="center" wrapText="1"/>
    </xf>
    <xf numFmtId="0" fontId="1" fillId="5" borderId="36" xfId="1" applyFill="1" applyBorder="1" applyAlignment="1">
      <alignment horizontal="center" vertical="center" wrapText="1"/>
    </xf>
    <xf numFmtId="0" fontId="1" fillId="5" borderId="97" xfId="1" applyFill="1" applyBorder="1" applyAlignment="1">
      <alignment horizontal="center" wrapText="1"/>
    </xf>
    <xf numFmtId="0" fontId="1" fillId="5" borderId="54" xfId="1" applyFill="1" applyBorder="1" applyAlignment="1">
      <alignment horizontal="center" wrapText="1"/>
    </xf>
    <xf numFmtId="0" fontId="1" fillId="5" borderId="77" xfId="1" applyFill="1" applyBorder="1" applyAlignment="1">
      <alignment horizontal="center" vertical="center" wrapText="1"/>
    </xf>
    <xf numFmtId="0" fontId="1" fillId="5" borderId="93" xfId="1" applyFill="1" applyBorder="1" applyAlignment="1">
      <alignment horizontal="center" vertical="center" wrapText="1"/>
    </xf>
    <xf numFmtId="0" fontId="8" fillId="6" borderId="18" xfId="1" applyFont="1" applyFill="1" applyBorder="1" applyAlignment="1">
      <alignment horizontal="center" vertical="center" wrapText="1"/>
    </xf>
    <xf numFmtId="0" fontId="8" fillId="0" borderId="18" xfId="1" applyFont="1" applyBorder="1" applyAlignment="1">
      <alignment horizontal="center" vertical="center" wrapText="1"/>
    </xf>
    <xf numFmtId="0" fontId="16" fillId="0" borderId="47" xfId="1" applyFont="1" applyBorder="1" applyAlignment="1">
      <alignment horizontal="center" vertical="center" wrapText="1"/>
    </xf>
    <xf numFmtId="0" fontId="16" fillId="0" borderId="19" xfId="1" applyFont="1" applyBorder="1" applyAlignment="1">
      <alignment horizontal="center" vertical="center" wrapText="1"/>
    </xf>
    <xf numFmtId="0" fontId="16" fillId="0" borderId="48" xfId="1" applyFont="1" applyBorder="1" applyAlignment="1">
      <alignment horizontal="center" vertical="center" wrapText="1"/>
    </xf>
    <xf numFmtId="0" fontId="1" fillId="5" borderId="33" xfId="1" applyFill="1" applyBorder="1" applyAlignment="1">
      <alignment horizontal="center" wrapText="1"/>
    </xf>
    <xf numFmtId="0" fontId="1" fillId="5" borderId="94" xfId="1" applyFill="1" applyBorder="1" applyAlignment="1">
      <alignment horizontal="center" wrapText="1"/>
    </xf>
    <xf numFmtId="0" fontId="1" fillId="5" borderId="17" xfId="1" applyFill="1" applyBorder="1" applyAlignment="1">
      <alignment horizontal="center" vertical="center" wrapText="1"/>
    </xf>
    <xf numFmtId="0" fontId="1" fillId="5" borderId="96" xfId="1" applyFill="1" applyBorder="1" applyAlignment="1">
      <alignment horizontal="center" vertical="center" wrapText="1"/>
    </xf>
    <xf numFmtId="0" fontId="8" fillId="0" borderId="30" xfId="1" applyFont="1" applyBorder="1" applyAlignment="1">
      <alignment horizontal="center" vertical="center" wrapText="1"/>
    </xf>
    <xf numFmtId="49" fontId="8" fillId="0" borderId="77" xfId="1" applyNumberFormat="1" applyFont="1" applyBorder="1" applyAlignment="1">
      <alignment horizontal="right" vertical="center"/>
    </xf>
    <xf numFmtId="49" fontId="8" fillId="0" borderId="78" xfId="1" applyNumberFormat="1" applyFont="1" applyBorder="1" applyAlignment="1">
      <alignment horizontal="right" vertical="center"/>
    </xf>
    <xf numFmtId="0" fontId="8" fillId="0" borderId="78" xfId="1" applyFont="1" applyBorder="1" applyAlignment="1">
      <alignment horizontal="left" vertical="center" wrapText="1"/>
    </xf>
    <xf numFmtId="0" fontId="8" fillId="0" borderId="54" xfId="1" applyFont="1" applyBorder="1" applyAlignment="1">
      <alignment horizontal="left" vertical="center" wrapText="1"/>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41" xfId="1" applyFont="1" applyFill="1" applyBorder="1" applyAlignment="1">
      <alignment horizontal="center" vertical="center"/>
    </xf>
    <xf numFmtId="0" fontId="5" fillId="0" borderId="61" xfId="1" applyNumberFormat="1" applyFont="1" applyFill="1" applyBorder="1" applyAlignment="1">
      <alignment horizontal="center" vertical="center"/>
    </xf>
    <xf numFmtId="0" fontId="5" fillId="0" borderId="68" xfId="1" applyFont="1" applyFill="1" applyBorder="1" applyAlignment="1">
      <alignment horizontal="center" vertical="center"/>
    </xf>
    <xf numFmtId="0" fontId="5" fillId="0" borderId="69" xfId="1" applyFont="1" applyFill="1" applyBorder="1" applyAlignment="1">
      <alignment horizontal="center" vertical="center"/>
    </xf>
    <xf numFmtId="165" fontId="5" fillId="0" borderId="30" xfId="1" applyNumberFormat="1" applyFont="1" applyFill="1" applyBorder="1" applyAlignment="1">
      <alignment horizontal="center" vertical="center"/>
    </xf>
    <xf numFmtId="165" fontId="5" fillId="0" borderId="31" xfId="1" applyNumberFormat="1" applyFont="1" applyFill="1" applyBorder="1" applyAlignment="1">
      <alignment horizontal="center" vertical="center"/>
    </xf>
    <xf numFmtId="0" fontId="5" fillId="2" borderId="47" xfId="1" applyFont="1" applyFill="1" applyBorder="1" applyAlignment="1">
      <alignment horizontal="center" vertical="center"/>
    </xf>
    <xf numFmtId="0" fontId="5" fillId="2" borderId="48" xfId="1" applyFont="1" applyFill="1" applyBorder="1" applyAlignment="1">
      <alignment horizontal="center" vertical="center"/>
    </xf>
    <xf numFmtId="0" fontId="5" fillId="0" borderId="20" xfId="1" applyFont="1" applyBorder="1" applyAlignment="1">
      <alignment horizontal="center" vertical="center"/>
    </xf>
    <xf numFmtId="0" fontId="5" fillId="0" borderId="23" xfId="1" applyFont="1" applyBorder="1" applyAlignment="1">
      <alignment horizontal="center" vertical="center"/>
    </xf>
    <xf numFmtId="0" fontId="5" fillId="0" borderId="21" xfId="1" applyFont="1" applyBorder="1" applyAlignment="1">
      <alignment horizontal="center" vertical="center"/>
    </xf>
    <xf numFmtId="0" fontId="5" fillId="0" borderId="24" xfId="1" applyFont="1" applyBorder="1" applyAlignment="1">
      <alignment horizontal="center" vertical="center"/>
    </xf>
    <xf numFmtId="0" fontId="5" fillId="0" borderId="28" xfId="1" applyFont="1" applyBorder="1" applyAlignment="1">
      <alignment horizontal="center" vertical="center"/>
    </xf>
    <xf numFmtId="165" fontId="5" fillId="0" borderId="25" xfId="1" applyNumberFormat="1" applyFont="1" applyBorder="1" applyAlignment="1">
      <alignment horizontal="center" vertical="center"/>
    </xf>
    <xf numFmtId="165" fontId="5" fillId="0" borderId="29" xfId="1" applyNumberFormat="1" applyFont="1" applyBorder="1" applyAlignment="1">
      <alignment horizontal="center" vertical="center"/>
    </xf>
    <xf numFmtId="0" fontId="5" fillId="0" borderId="56" xfId="1" applyFont="1" applyFill="1" applyBorder="1" applyAlignment="1">
      <alignment horizontal="center" vertical="center"/>
    </xf>
    <xf numFmtId="165" fontId="5" fillId="0" borderId="41" xfId="1" applyNumberFormat="1" applyFont="1" applyFill="1" applyBorder="1" applyAlignment="1">
      <alignment horizontal="center" vertical="center"/>
    </xf>
    <xf numFmtId="0" fontId="5" fillId="0" borderId="41" xfId="1" applyNumberFormat="1" applyFont="1" applyFill="1" applyBorder="1" applyAlignment="1">
      <alignment horizontal="center" vertical="center"/>
    </xf>
    <xf numFmtId="0" fontId="9" fillId="3" borderId="37" xfId="1" applyFont="1" applyFill="1" applyBorder="1" applyAlignment="1">
      <alignment horizontal="center" vertical="center"/>
    </xf>
    <xf numFmtId="0" fontId="9" fillId="3" borderId="38" xfId="1" applyFont="1" applyFill="1" applyBorder="1" applyAlignment="1">
      <alignment horizontal="center" vertical="center"/>
    </xf>
    <xf numFmtId="0" fontId="15" fillId="0" borderId="34" xfId="1" applyFont="1" applyBorder="1" applyAlignment="1">
      <alignment horizontal="center" vertical="center" wrapText="1"/>
    </xf>
    <xf numFmtId="0" fontId="15" fillId="0" borderId="55" xfId="1" applyFont="1" applyBorder="1" applyAlignment="1">
      <alignment horizontal="center" vertical="center" wrapText="1"/>
    </xf>
    <xf numFmtId="0" fontId="15" fillId="0" borderId="62" xfId="1" applyFont="1" applyBorder="1" applyAlignment="1">
      <alignment horizontal="center" vertical="center" wrapText="1"/>
    </xf>
    <xf numFmtId="0" fontId="9" fillId="4" borderId="4" xfId="1" applyFont="1" applyFill="1" applyBorder="1" applyAlignment="1">
      <alignment horizontal="center" vertical="center"/>
    </xf>
    <xf numFmtId="0" fontId="9" fillId="4" borderId="9" xfId="1" applyFont="1" applyFill="1" applyBorder="1" applyAlignment="1">
      <alignment horizontal="center" vertical="center"/>
    </xf>
    <xf numFmtId="49" fontId="9" fillId="0" borderId="6" xfId="1" applyNumberFormat="1" applyFont="1" applyBorder="1" applyAlignment="1">
      <alignment horizontal="center" vertical="center"/>
    </xf>
    <xf numFmtId="0" fontId="9" fillId="0" borderId="3" xfId="1" applyFont="1" applyBorder="1" applyAlignment="1">
      <alignment vertical="center" wrapText="1"/>
    </xf>
    <xf numFmtId="0" fontId="9" fillId="0" borderId="9" xfId="1" applyFont="1" applyBorder="1" applyAlignment="1">
      <alignment vertical="center" wrapText="1"/>
    </xf>
    <xf numFmtId="0" fontId="9" fillId="0" borderId="6" xfId="1" applyFont="1" applyBorder="1" applyAlignment="1">
      <alignment wrapText="1"/>
    </xf>
    <xf numFmtId="49" fontId="8" fillId="0" borderId="6" xfId="1" applyNumberFormat="1" applyFont="1" applyBorder="1" applyAlignment="1">
      <alignment horizontal="center" vertical="center"/>
    </xf>
    <xf numFmtId="0" fontId="8" fillId="0" borderId="3" xfId="1" applyFont="1" applyBorder="1" applyAlignment="1">
      <alignment vertical="center" wrapText="1"/>
    </xf>
    <xf numFmtId="0" fontId="8" fillId="0" borderId="9" xfId="1" applyFont="1" applyBorder="1" applyAlignment="1">
      <alignment vertical="center" wrapText="1"/>
    </xf>
    <xf numFmtId="0" fontId="8" fillId="0" borderId="6" xfId="1" applyFont="1" applyBorder="1" applyAlignment="1">
      <alignment wrapText="1"/>
    </xf>
    <xf numFmtId="49" fontId="8" fillId="0" borderId="73" xfId="1" applyNumberFormat="1" applyFont="1" applyBorder="1" applyAlignment="1">
      <alignment horizontal="center" vertical="center"/>
    </xf>
    <xf numFmtId="0" fontId="8" fillId="0" borderId="74" xfId="1" applyFont="1" applyBorder="1" applyAlignment="1">
      <alignment vertical="center" wrapText="1"/>
    </xf>
    <xf numFmtId="0" fontId="8" fillId="0" borderId="1" xfId="1" applyFont="1" applyBorder="1" applyAlignment="1">
      <alignment vertical="center" wrapText="1"/>
    </xf>
    <xf numFmtId="0" fontId="8" fillId="0" borderId="73" xfId="1" applyFont="1" applyBorder="1" applyAlignment="1">
      <alignment wrapText="1"/>
    </xf>
    <xf numFmtId="49" fontId="8" fillId="0" borderId="82" xfId="1" applyNumberFormat="1" applyFont="1" applyBorder="1" applyAlignment="1">
      <alignment horizontal="center" vertical="center"/>
    </xf>
    <xf numFmtId="0" fontId="8" fillId="0" borderId="83" xfId="1" applyFont="1" applyBorder="1" applyAlignment="1">
      <alignment vertical="center" wrapText="1"/>
    </xf>
    <xf numFmtId="0" fontId="8" fillId="0" borderId="84" xfId="1" applyFont="1" applyBorder="1" applyAlignment="1">
      <alignment vertical="center" wrapText="1"/>
    </xf>
    <xf numFmtId="0" fontId="8" fillId="0" borderId="79" xfId="1" applyFont="1" applyBorder="1" applyAlignment="1">
      <alignment wrapText="1"/>
    </xf>
    <xf numFmtId="49" fontId="8" fillId="0" borderId="98" xfId="1" applyNumberFormat="1" applyFont="1" applyBorder="1" applyAlignment="1">
      <alignment horizontal="center" vertical="center"/>
    </xf>
    <xf numFmtId="0" fontId="8" fillId="0" borderId="99" xfId="1" applyFont="1" applyBorder="1" applyAlignment="1">
      <alignment vertical="center" wrapText="1"/>
    </xf>
    <xf numFmtId="0" fontId="8" fillId="0" borderId="100" xfId="1" applyFont="1" applyBorder="1" applyAlignment="1">
      <alignment vertical="center" wrapText="1"/>
    </xf>
    <xf numFmtId="0" fontId="8" fillId="0" borderId="98" xfId="1" applyFont="1" applyBorder="1" applyAlignment="1">
      <alignment wrapText="1"/>
    </xf>
    <xf numFmtId="49" fontId="8" fillId="0" borderId="103" xfId="1" applyNumberFormat="1" applyFont="1" applyBorder="1" applyAlignment="1">
      <alignment horizontal="center" vertical="center"/>
    </xf>
    <xf numFmtId="0" fontId="8" fillId="0" borderId="108" xfId="1" applyFont="1" applyBorder="1" applyAlignment="1">
      <alignment vertical="center" wrapText="1"/>
    </xf>
    <xf numFmtId="0" fontId="8" fillId="0" borderId="109" xfId="1" applyFont="1" applyBorder="1" applyAlignment="1">
      <alignment vertical="center" wrapText="1"/>
    </xf>
    <xf numFmtId="0" fontId="8" fillId="0" borderId="103" xfId="1" applyFont="1" applyBorder="1" applyAlignment="1">
      <alignment wrapText="1"/>
    </xf>
    <xf numFmtId="49" fontId="8" fillId="0" borderId="46" xfId="1" applyNumberFormat="1" applyFont="1" applyBorder="1" applyAlignment="1">
      <alignment horizontal="center" vertical="center" wrapText="1"/>
    </xf>
    <xf numFmtId="49" fontId="8" fillId="0" borderId="76" xfId="1" applyNumberFormat="1" applyFont="1" applyBorder="1" applyAlignment="1">
      <alignment horizontal="center" vertical="center" wrapText="1"/>
    </xf>
    <xf numFmtId="49" fontId="8" fillId="0" borderId="16" xfId="1" applyNumberFormat="1" applyFont="1" applyBorder="1" applyAlignment="1">
      <alignment horizontal="center" vertical="center" wrapText="1"/>
    </xf>
    <xf numFmtId="49" fontId="8" fillId="0" borderId="15" xfId="1" applyNumberFormat="1" applyFont="1" applyBorder="1" applyAlignment="1">
      <alignment horizontal="center" vertical="center" wrapText="1"/>
    </xf>
    <xf numFmtId="49" fontId="8" fillId="0" borderId="0" xfId="1" applyNumberFormat="1" applyFont="1" applyBorder="1" applyAlignment="1">
      <alignment horizontal="center" vertical="center" wrapText="1"/>
    </xf>
    <xf numFmtId="49" fontId="8" fillId="0" borderId="80" xfId="1" applyNumberFormat="1" applyFont="1" applyBorder="1" applyAlignment="1">
      <alignment horizontal="center" vertical="center" wrapText="1"/>
    </xf>
    <xf numFmtId="49" fontId="8" fillId="0" borderId="17" xfId="1" applyNumberFormat="1" applyFont="1" applyBorder="1" applyAlignment="1">
      <alignment horizontal="center" vertical="center" wrapText="1"/>
    </xf>
    <xf numFmtId="49" fontId="8" fillId="0" borderId="11" xfId="1" applyNumberFormat="1" applyFont="1" applyBorder="1" applyAlignment="1">
      <alignment horizontal="center" vertical="center" wrapText="1"/>
    </xf>
    <xf numFmtId="49" fontId="8" fillId="0" borderId="12" xfId="1" applyNumberFormat="1" applyFont="1" applyBorder="1" applyAlignment="1">
      <alignment horizontal="center" vertical="center" wrapText="1"/>
    </xf>
    <xf numFmtId="49" fontId="9" fillId="0" borderId="13" xfId="1" applyNumberFormat="1" applyFont="1" applyBorder="1" applyAlignment="1">
      <alignment horizontal="center" vertical="center"/>
    </xf>
    <xf numFmtId="0" fontId="9" fillId="0" borderId="14" xfId="1" applyFont="1" applyBorder="1" applyAlignment="1">
      <alignment vertical="center" wrapText="1"/>
    </xf>
    <xf numFmtId="0" fontId="9" fillId="0" borderId="38" xfId="1" applyFont="1" applyBorder="1" applyAlignment="1">
      <alignment vertical="center" wrapText="1"/>
    </xf>
    <xf numFmtId="0" fontId="9" fillId="0" borderId="13" xfId="1" applyFont="1" applyBorder="1" applyAlignment="1">
      <alignment wrapText="1"/>
    </xf>
    <xf numFmtId="49" fontId="8" fillId="0" borderId="104" xfId="1" applyNumberFormat="1" applyFont="1" applyBorder="1" applyAlignment="1">
      <alignment horizontal="center" vertical="center"/>
    </xf>
    <xf numFmtId="0" fontId="8" fillId="0" borderId="105" xfId="1" applyFont="1" applyBorder="1" applyAlignment="1">
      <alignment vertical="center" wrapText="1"/>
    </xf>
    <xf numFmtId="0" fontId="8" fillId="0" borderId="106" xfId="1" applyFont="1" applyBorder="1" applyAlignment="1">
      <alignment vertical="center" wrapText="1"/>
    </xf>
    <xf numFmtId="0" fontId="8" fillId="0" borderId="104" xfId="1" applyFont="1" applyBorder="1" applyAlignment="1">
      <alignment wrapText="1"/>
    </xf>
    <xf numFmtId="0" fontId="15" fillId="0" borderId="34" xfId="1" applyFont="1" applyBorder="1" applyAlignment="1">
      <alignment horizontal="center" vertical="center" textRotation="255" wrapText="1"/>
    </xf>
    <xf numFmtId="0" fontId="15" fillId="0" borderId="55" xfId="1" applyFont="1" applyBorder="1" applyAlignment="1">
      <alignment horizontal="center" vertical="center" textRotation="255" wrapText="1"/>
    </xf>
    <xf numFmtId="0" fontId="15" fillId="0" borderId="64" xfId="1" applyFont="1" applyBorder="1" applyAlignment="1">
      <alignment horizontal="center" vertical="center" textRotation="255" wrapText="1"/>
    </xf>
    <xf numFmtId="0" fontId="15" fillId="0" borderId="0" xfId="1" applyFont="1" applyBorder="1" applyAlignment="1">
      <alignment horizontal="center" vertical="center" textRotation="255" wrapText="1"/>
    </xf>
    <xf numFmtId="0" fontId="15" fillId="0" borderId="63" xfId="1" applyFont="1" applyBorder="1" applyAlignment="1">
      <alignment horizontal="center" vertical="center" textRotation="255" wrapText="1"/>
    </xf>
    <xf numFmtId="0" fontId="15" fillId="0" borderId="39" xfId="1" applyFont="1" applyBorder="1" applyAlignment="1">
      <alignment horizontal="center" vertical="center" textRotation="255" wrapText="1"/>
    </xf>
    <xf numFmtId="0" fontId="8" fillId="6" borderId="30" xfId="1" applyFont="1" applyFill="1" applyBorder="1" applyAlignment="1">
      <alignment horizontal="center" vertical="center" wrapText="1"/>
    </xf>
    <xf numFmtId="0" fontId="8" fillId="0" borderId="31" xfId="1" applyFont="1" applyBorder="1" applyAlignment="1">
      <alignment horizontal="center" vertical="center" wrapText="1"/>
    </xf>
    <xf numFmtId="0" fontId="5" fillId="0" borderId="23" xfId="1" applyNumberFormat="1" applyFont="1" applyFill="1" applyBorder="1" applyAlignment="1">
      <alignment horizontal="center" vertical="center"/>
    </xf>
    <xf numFmtId="0" fontId="5" fillId="0" borderId="71" xfId="1" applyNumberFormat="1" applyFont="1" applyFill="1" applyBorder="1" applyAlignment="1">
      <alignment horizontal="center" vertical="center"/>
    </xf>
    <xf numFmtId="0" fontId="11" fillId="3" borderId="77" xfId="1" applyFont="1" applyFill="1" applyBorder="1" applyAlignment="1">
      <alignment horizontal="center" vertical="center" wrapText="1"/>
    </xf>
    <xf numFmtId="0" fontId="11" fillId="3" borderId="78" xfId="1" applyFont="1" applyFill="1" applyBorder="1" applyAlignment="1">
      <alignment horizontal="center" vertical="center" wrapText="1"/>
    </xf>
    <xf numFmtId="0" fontId="11" fillId="3" borderId="54" xfId="1" applyFont="1" applyFill="1" applyBorder="1" applyAlignment="1">
      <alignment horizontal="center" vertical="center" wrapText="1"/>
    </xf>
    <xf numFmtId="0" fontId="17" fillId="3" borderId="77" xfId="1" applyFont="1" applyFill="1" applyBorder="1" applyAlignment="1">
      <alignment horizontal="center" vertical="center" wrapText="1"/>
    </xf>
    <xf numFmtId="0" fontId="17" fillId="3" borderId="78" xfId="1" applyFont="1" applyFill="1" applyBorder="1" applyAlignment="1">
      <alignment horizontal="center" vertical="center" wrapText="1"/>
    </xf>
    <xf numFmtId="0" fontId="17" fillId="3" borderId="54" xfId="1" applyFont="1" applyFill="1" applyBorder="1" applyAlignment="1">
      <alignment horizontal="center" vertical="center" wrapText="1"/>
    </xf>
    <xf numFmtId="0" fontId="8" fillId="0" borderId="77" xfId="1" applyFont="1" applyBorder="1" applyAlignment="1">
      <alignment horizontal="center" vertical="center" wrapText="1"/>
    </xf>
    <xf numFmtId="0" fontId="8" fillId="0" borderId="54" xfId="1" applyFont="1" applyBorder="1" applyAlignment="1">
      <alignment horizontal="center" vertical="center" wrapText="1"/>
    </xf>
    <xf numFmtId="0" fontId="8" fillId="0" borderId="71" xfId="1" applyFont="1" applyBorder="1" applyAlignment="1">
      <alignment horizontal="center" vertical="center" wrapText="1"/>
    </xf>
    <xf numFmtId="0" fontId="8" fillId="0" borderId="45" xfId="1" applyFont="1" applyBorder="1" applyAlignment="1">
      <alignment horizontal="center" vertical="center" wrapText="1"/>
    </xf>
    <xf numFmtId="0" fontId="8" fillId="0" borderId="94" xfId="1" applyFont="1" applyBorder="1" applyAlignment="1">
      <alignment horizontal="center" vertical="center" wrapText="1"/>
    </xf>
    <xf numFmtId="165" fontId="5" fillId="0" borderId="23" xfId="1" applyNumberFormat="1" applyFont="1" applyFill="1" applyBorder="1" applyAlignment="1">
      <alignment horizontal="center" vertical="center"/>
    </xf>
    <xf numFmtId="165" fontId="5" fillId="0" borderId="71" xfId="1" applyNumberFormat="1" applyFont="1" applyFill="1" applyBorder="1" applyAlignment="1">
      <alignment horizontal="center" vertical="center"/>
    </xf>
    <xf numFmtId="0" fontId="5" fillId="0" borderId="57" xfId="1" applyFont="1" applyFill="1" applyBorder="1" applyAlignment="1">
      <alignment horizontal="center" vertical="center"/>
    </xf>
    <xf numFmtId="0" fontId="5" fillId="0" borderId="72" xfId="1" applyFont="1" applyFill="1" applyBorder="1" applyAlignment="1">
      <alignment horizontal="center" vertical="center"/>
    </xf>
    <xf numFmtId="165" fontId="13" fillId="0" borderId="21" xfId="137" applyNumberFormat="1" applyBorder="1" applyAlignment="1">
      <alignment horizontal="center" vertical="center"/>
    </xf>
    <xf numFmtId="165" fontId="13" fillId="0" borderId="118" xfId="137" applyNumberFormat="1" applyBorder="1" applyAlignment="1">
      <alignment horizontal="center" vertical="center"/>
    </xf>
    <xf numFmtId="0" fontId="5" fillId="0" borderId="23" xfId="1" applyFont="1" applyFill="1" applyBorder="1" applyAlignment="1">
      <alignment horizontal="center" vertical="center"/>
    </xf>
    <xf numFmtId="0" fontId="5" fillId="0" borderId="71" xfId="1" applyFont="1" applyFill="1" applyBorder="1" applyAlignment="1">
      <alignment horizontal="center" vertical="center"/>
    </xf>
    <xf numFmtId="0" fontId="5" fillId="0" borderId="58" xfId="1" applyNumberFormat="1" applyFont="1" applyFill="1" applyBorder="1" applyAlignment="1">
      <alignment horizontal="center" vertical="center"/>
    </xf>
    <xf numFmtId="0" fontId="5" fillId="0" borderId="112" xfId="1" applyNumberFormat="1" applyFont="1" applyFill="1" applyBorder="1" applyAlignment="1">
      <alignment horizontal="center" vertical="center"/>
    </xf>
    <xf numFmtId="0" fontId="18" fillId="0" borderId="71" xfId="1" applyFont="1" applyBorder="1" applyAlignment="1">
      <alignment horizontal="center" vertical="center" wrapText="1"/>
    </xf>
    <xf numFmtId="0" fontId="8" fillId="0" borderId="44" xfId="1" applyFont="1" applyBorder="1" applyAlignment="1">
      <alignment horizontal="center" vertical="center" wrapText="1"/>
    </xf>
    <xf numFmtId="0" fontId="8" fillId="0" borderId="95" xfId="1" applyFont="1" applyBorder="1" applyAlignment="1">
      <alignment horizontal="center" vertical="center" wrapText="1"/>
    </xf>
    <xf numFmtId="0" fontId="15" fillId="0" borderId="63" xfId="1" applyFont="1" applyBorder="1" applyAlignment="1">
      <alignment horizontal="center" vertical="center" wrapText="1"/>
    </xf>
    <xf numFmtId="0" fontId="15" fillId="0" borderId="39" xfId="1" applyFont="1" applyBorder="1" applyAlignment="1">
      <alignment horizontal="center" vertical="center" wrapText="1"/>
    </xf>
    <xf numFmtId="0" fontId="15" fillId="0" borderId="115" xfId="1" applyFont="1" applyBorder="1" applyAlignment="1">
      <alignment horizontal="center" vertical="center" wrapText="1"/>
    </xf>
    <xf numFmtId="0" fontId="11" fillId="0" borderId="0" xfId="0" applyFont="1" applyBorder="1" applyAlignment="1">
      <alignment horizontal="center" vertical="center" wrapText="1"/>
    </xf>
    <xf numFmtId="0" fontId="7" fillId="0" borderId="24" xfId="0" applyFont="1" applyBorder="1" applyAlignment="1">
      <alignment horizontal="center" vertical="center" wrapText="1"/>
    </xf>
    <xf numFmtId="0" fontId="7" fillId="0" borderId="28" xfId="0" applyFont="1" applyBorder="1" applyAlignment="1">
      <alignment horizontal="center" vertical="center" wrapText="1"/>
    </xf>
    <xf numFmtId="166" fontId="7" fillId="0" borderId="30" xfId="0" applyNumberFormat="1" applyFont="1" applyBorder="1" applyAlignment="1">
      <alignment horizontal="center" vertical="center" wrapText="1"/>
    </xf>
    <xf numFmtId="166" fontId="7" fillId="0" borderId="31" xfId="0" applyNumberFormat="1" applyFont="1" applyBorder="1" applyAlignment="1">
      <alignment horizontal="center" vertical="center" wrapText="1"/>
    </xf>
    <xf numFmtId="0" fontId="13" fillId="8" borderId="0" xfId="137" applyFill="1" applyAlignment="1">
      <alignment horizontal="center" vertical="center"/>
    </xf>
  </cellXfs>
  <cellStyles count="138">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137" builtinId="8"/>
    <cellStyle name="Lien hypertexte visité" xfId="2" builtinId="9" hidden="1"/>
    <cellStyle name="Lien hypertexte visité" xfId="3" builtinId="9" hidden="1"/>
    <cellStyle name="Lien hypertexte visité" xfId="4" builtinId="9" hidden="1"/>
    <cellStyle name="Lien hypertexte visité" xfId="5" builtinId="9" hidden="1"/>
    <cellStyle name="Lien hypertexte visité" xfId="6"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Normal" xfId="0" builtinId="0"/>
    <cellStyle name="Normal 2" xfId="1"/>
    <cellStyle name="Normal 2 2" xfId="52"/>
  </cellStyles>
  <dxfs count="96">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bgColor rgb="FFFF0000"/>
        </patternFill>
      </fill>
    </dxf>
    <dxf>
      <fill>
        <patternFill>
          <bgColor rgb="FF00B0F0"/>
        </patternFill>
      </fill>
    </dxf>
    <dxf>
      <fill>
        <patternFill>
          <bgColor rgb="FF66FF33"/>
        </patternFill>
      </fill>
    </dxf>
    <dxf>
      <fill>
        <patternFill>
          <bgColor rgb="FFFF66FF"/>
        </patternFill>
      </fill>
    </dxf>
    <dxf>
      <fill>
        <patternFill>
          <bgColor rgb="FFFF66FF"/>
        </patternFill>
      </fill>
    </dxf>
    <dxf>
      <fill>
        <patternFill>
          <bgColor rgb="FFFFFF00"/>
        </patternFill>
      </fill>
    </dxf>
    <dxf>
      <fill>
        <patternFill>
          <bgColor rgb="FFFFFF00"/>
        </patternFill>
      </fill>
    </dxf>
    <dxf>
      <fill>
        <patternFill>
          <bgColor rgb="FFFFFF00"/>
        </patternFill>
      </fill>
    </dxf>
    <dxf>
      <fill>
        <patternFill>
          <bgColor rgb="FF02F475"/>
        </patternFill>
      </fill>
    </dxf>
    <dxf>
      <fill>
        <patternFill>
          <bgColor rgb="FF02F47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bgColor rgb="FF02F475"/>
        </patternFill>
      </fill>
    </dxf>
    <dxf>
      <fill>
        <patternFill>
          <bgColor rgb="FF02F475"/>
        </patternFill>
      </fill>
    </dxf>
    <dxf>
      <font>
        <color auto="1"/>
      </font>
      <fill>
        <patternFill>
          <bgColor rgb="FFFFFF00"/>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ill>
        <patternFill>
          <bgColor rgb="FF66FF33"/>
        </patternFill>
      </fill>
    </dxf>
    <dxf>
      <fill>
        <patternFill>
          <bgColor rgb="FFFF0000"/>
        </patternFill>
      </fill>
    </dxf>
    <dxf>
      <fill>
        <patternFill>
          <bgColor rgb="FF66FF33"/>
        </patternFill>
      </fill>
    </dxf>
    <dxf>
      <fill>
        <patternFill>
          <bgColor rgb="FF00B0F0"/>
        </patternFill>
      </fill>
    </dxf>
    <dxf>
      <fill>
        <patternFill>
          <bgColor rgb="FFFF0000"/>
        </patternFill>
      </fill>
    </dxf>
    <dxf>
      <fill>
        <patternFill>
          <bgColor rgb="FFFF66FF"/>
        </patternFill>
      </fill>
    </dxf>
    <dxf>
      <fill>
        <patternFill>
          <bgColor rgb="FFFF66FF"/>
        </patternFill>
      </fill>
    </dxf>
    <dxf>
      <fill>
        <patternFill>
          <bgColor rgb="FFFFFF00"/>
        </patternFill>
      </fill>
    </dxf>
    <dxf>
      <fill>
        <patternFill>
          <bgColor rgb="FFFFFF00"/>
        </patternFill>
      </fill>
    </dxf>
    <dxf>
      <fill>
        <patternFill>
          <bgColor rgb="FFFFFF00"/>
        </patternFill>
      </fill>
    </dxf>
    <dxf>
      <fill>
        <patternFill>
          <bgColor rgb="FF02F475"/>
        </patternFill>
      </fill>
    </dxf>
    <dxf>
      <fill>
        <patternFill>
          <bgColor rgb="FF02F475"/>
        </patternFill>
      </fill>
    </dxf>
    <dxf>
      <fill>
        <patternFill>
          <bgColor rgb="FF92D050"/>
        </patternFill>
      </fill>
    </dxf>
    <dxf>
      <fill>
        <patternFill>
          <bgColor rgb="FFFF0000"/>
        </patternFill>
      </fill>
    </dxf>
    <dxf>
      <fill>
        <patternFill>
          <bgColor theme="3" tint="0.39994506668294322"/>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02F475"/>
        </patternFill>
      </fill>
    </dxf>
    <dxf>
      <fill>
        <patternFill>
          <bgColor rgb="FF02F475"/>
        </patternFill>
      </fill>
    </dxf>
    <dxf>
      <font>
        <color auto="1"/>
      </font>
      <fill>
        <patternFill>
          <bgColor rgb="FFFFFF00"/>
        </patternFill>
      </fill>
    </dxf>
    <dxf>
      <fill>
        <patternFill>
          <bgColor rgb="FF92D050"/>
        </patternFill>
      </fill>
    </dxf>
    <dxf>
      <fill>
        <patternFill>
          <bgColor rgb="FFFF0000"/>
        </patternFill>
      </fill>
    </dxf>
    <dxf>
      <fill>
        <patternFill>
          <bgColor theme="3" tint="0.39994506668294322"/>
        </patternFill>
      </fill>
    </dxf>
  </dxfs>
  <tableStyles count="0" defaultTableStyle="TableStyleMedium2" defaultPivotStyle="PivotStyleLight16"/>
  <colors>
    <mruColors>
      <color rgb="FF00FFFF"/>
      <color rgb="FF66FF33"/>
      <color rgb="FF02F490"/>
      <color rgb="FFCCFFFF"/>
      <color rgb="FFFF66FF"/>
      <color rgb="FF02F475"/>
      <color rgb="FF19C3FF"/>
      <color rgb="FFFFFFFF"/>
      <color rgb="FF029075"/>
      <color rgb="FF00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_IADE_201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IADE Oct 15"/>
      <sheetName val="IADE Nov 15"/>
    </sheetNames>
    <sheetDataSet>
      <sheetData sheetId="0" refreshError="1"/>
      <sheetData sheetId="1">
        <row r="3">
          <cell r="F3" t="str">
            <v/>
          </cell>
          <cell r="G3" t="str">
            <v/>
          </cell>
          <cell r="I3" t="str">
            <v/>
          </cell>
        </row>
        <row r="4">
          <cell r="F4" t="str">
            <v/>
          </cell>
          <cell r="G4" t="str">
            <v/>
          </cell>
          <cell r="I4" t="str">
            <v/>
          </cell>
        </row>
        <row r="5">
          <cell r="F5" t="str">
            <v/>
          </cell>
          <cell r="G5" t="str">
            <v/>
          </cell>
          <cell r="I5" t="str">
            <v/>
          </cell>
        </row>
        <row r="6">
          <cell r="F6" t="str">
            <v/>
          </cell>
          <cell r="G6" t="str">
            <v/>
          </cell>
          <cell r="I6" t="str">
            <v/>
          </cell>
        </row>
        <row r="7">
          <cell r="F7" t="str">
            <v/>
          </cell>
          <cell r="G7" t="str">
            <v/>
          </cell>
          <cell r="I7" t="str">
            <v/>
          </cell>
        </row>
        <row r="8">
          <cell r="F8" t="str">
            <v/>
          </cell>
          <cell r="G8" t="str">
            <v/>
          </cell>
          <cell r="I8" t="str">
            <v/>
          </cell>
        </row>
        <row r="9">
          <cell r="F9" t="str">
            <v/>
          </cell>
          <cell r="G9" t="str">
            <v/>
          </cell>
          <cell r="I9" t="str">
            <v/>
          </cell>
        </row>
        <row r="10">
          <cell r="F10" t="str">
            <v/>
          </cell>
          <cell r="G10" t="str">
            <v/>
          </cell>
          <cell r="I10" t="str">
            <v/>
          </cell>
        </row>
        <row r="11">
          <cell r="C11" t="str">
            <v>Delphine</v>
          </cell>
          <cell r="D11" t="str">
            <v>Denis</v>
          </cell>
          <cell r="F11" t="str">
            <v/>
          </cell>
          <cell r="G11">
            <v>2</v>
          </cell>
          <cell r="I11" t="str">
            <v/>
          </cell>
        </row>
        <row r="12">
          <cell r="C12" t="str">
            <v>Delphine</v>
          </cell>
          <cell r="D12" t="str">
            <v>Denis</v>
          </cell>
          <cell r="F12" t="str">
            <v/>
          </cell>
          <cell r="G12">
            <v>2</v>
          </cell>
          <cell r="I12" t="str">
            <v/>
          </cell>
        </row>
        <row r="13">
          <cell r="F13" t="str">
            <v/>
          </cell>
          <cell r="G13" t="str">
            <v/>
          </cell>
          <cell r="I13" t="str">
            <v/>
          </cell>
        </row>
        <row r="14">
          <cell r="F14" t="str">
            <v/>
          </cell>
          <cell r="G14" t="str">
            <v/>
          </cell>
          <cell r="I14" t="str">
            <v/>
          </cell>
        </row>
        <row r="15">
          <cell r="F15" t="str">
            <v/>
          </cell>
          <cell r="G15" t="str">
            <v/>
          </cell>
          <cell r="I15" t="str">
            <v/>
          </cell>
        </row>
        <row r="16">
          <cell r="F16" t="str">
            <v/>
          </cell>
          <cell r="G16" t="str">
            <v/>
          </cell>
          <cell r="I16" t="str">
            <v/>
          </cell>
        </row>
        <row r="17">
          <cell r="C17" t="str">
            <v>Jérémy valencelle</v>
          </cell>
          <cell r="F17" t="str">
            <v/>
          </cell>
          <cell r="G17">
            <v>1</v>
          </cell>
          <cell r="I17" t="str">
            <v/>
          </cell>
        </row>
        <row r="18">
          <cell r="C18" t="str">
            <v>Lydie Bertrand</v>
          </cell>
          <cell r="F18" t="str">
            <v/>
          </cell>
          <cell r="G18">
            <v>1</v>
          </cell>
          <cell r="I18" t="str">
            <v/>
          </cell>
        </row>
        <row r="19">
          <cell r="F19" t="str">
            <v/>
          </cell>
          <cell r="G19" t="str">
            <v/>
          </cell>
          <cell r="I19" t="str">
            <v/>
          </cell>
        </row>
        <row r="20">
          <cell r="F20" t="str">
            <v/>
          </cell>
          <cell r="G20" t="str">
            <v/>
          </cell>
          <cell r="I20" t="str">
            <v/>
          </cell>
        </row>
        <row r="21">
          <cell r="F21" t="str">
            <v/>
          </cell>
          <cell r="G21" t="str">
            <v/>
          </cell>
          <cell r="I21" t="str">
            <v/>
          </cell>
        </row>
        <row r="22">
          <cell r="F22" t="str">
            <v/>
          </cell>
          <cell r="G22" t="str">
            <v/>
          </cell>
          <cell r="I22" t="str">
            <v/>
          </cell>
        </row>
        <row r="23">
          <cell r="F23" t="str">
            <v/>
          </cell>
          <cell r="G23" t="str">
            <v/>
          </cell>
          <cell r="I23" t="str">
            <v/>
          </cell>
        </row>
        <row r="24">
          <cell r="F24" t="str">
            <v/>
          </cell>
          <cell r="G24" t="str">
            <v/>
          </cell>
          <cell r="I24" t="str">
            <v/>
          </cell>
        </row>
        <row r="25">
          <cell r="F25" t="str">
            <v/>
          </cell>
          <cell r="G25" t="str">
            <v/>
          </cell>
          <cell r="I25" t="str">
            <v/>
          </cell>
        </row>
        <row r="26">
          <cell r="F26" t="str">
            <v/>
          </cell>
          <cell r="G26" t="str">
            <v/>
          </cell>
          <cell r="I26" t="str">
            <v/>
          </cell>
        </row>
        <row r="27">
          <cell r="F27" t="str">
            <v/>
          </cell>
          <cell r="G27" t="str">
            <v/>
          </cell>
          <cell r="I27" t="str">
            <v/>
          </cell>
        </row>
        <row r="28">
          <cell r="F28" t="str">
            <v/>
          </cell>
          <cell r="G28" t="str">
            <v/>
          </cell>
          <cell r="I28" t="str">
            <v/>
          </cell>
        </row>
        <row r="29">
          <cell r="F29" t="str">
            <v/>
          </cell>
          <cell r="G29" t="str">
            <v/>
          </cell>
          <cell r="I29" t="str">
            <v/>
          </cell>
        </row>
        <row r="30">
          <cell r="F30" t="str">
            <v/>
          </cell>
          <cell r="G30" t="str">
            <v/>
          </cell>
          <cell r="I30" t="str">
            <v/>
          </cell>
        </row>
        <row r="31">
          <cell r="F31" t="str">
            <v/>
          </cell>
          <cell r="G31" t="str">
            <v/>
          </cell>
          <cell r="I31" t="str">
            <v/>
          </cell>
        </row>
        <row r="32">
          <cell r="F32" t="str">
            <v/>
          </cell>
          <cell r="G32" t="str">
            <v/>
          </cell>
          <cell r="I32" t="str">
            <v/>
          </cell>
        </row>
        <row r="33">
          <cell r="F33" t="str">
            <v/>
          </cell>
          <cell r="G33" t="str">
            <v/>
          </cell>
          <cell r="I33" t="str">
            <v/>
          </cell>
        </row>
        <row r="34">
          <cell r="F34" t="str">
            <v/>
          </cell>
          <cell r="G34" t="str">
            <v/>
          </cell>
          <cell r="I34" t="str">
            <v/>
          </cell>
        </row>
        <row r="35">
          <cell r="F35" t="str">
            <v/>
          </cell>
          <cell r="G35" t="str">
            <v/>
          </cell>
          <cell r="I35" t="str">
            <v/>
          </cell>
        </row>
        <row r="36">
          <cell r="F36" t="str">
            <v/>
          </cell>
          <cell r="G36" t="str">
            <v/>
          </cell>
          <cell r="I36" t="str">
            <v/>
          </cell>
        </row>
        <row r="37">
          <cell r="F37" t="str">
            <v/>
          </cell>
          <cell r="G37" t="str">
            <v/>
          </cell>
          <cell r="I37" t="str">
            <v/>
          </cell>
        </row>
        <row r="38">
          <cell r="F38" t="str">
            <v/>
          </cell>
          <cell r="G38" t="str">
            <v/>
          </cell>
          <cell r="I38" t="str">
            <v/>
          </cell>
        </row>
        <row r="39">
          <cell r="F39" t="str">
            <v/>
          </cell>
          <cell r="G39" t="str">
            <v/>
          </cell>
          <cell r="I39" t="str">
            <v/>
          </cell>
        </row>
        <row r="40">
          <cell r="F40" t="str">
            <v/>
          </cell>
          <cell r="G40" t="str">
            <v/>
          </cell>
          <cell r="I40" t="str">
            <v/>
          </cell>
        </row>
        <row r="41">
          <cell r="F41" t="str">
            <v/>
          </cell>
          <cell r="G41" t="str">
            <v/>
          </cell>
          <cell r="I41" t="str">
            <v/>
          </cell>
        </row>
        <row r="42">
          <cell r="F42" t="str">
            <v/>
          </cell>
          <cell r="G42" t="str">
            <v/>
          </cell>
          <cell r="I42" t="str">
            <v/>
          </cell>
        </row>
        <row r="43">
          <cell r="F43" t="str">
            <v/>
          </cell>
          <cell r="G43" t="str">
            <v/>
          </cell>
          <cell r="I43" t="str">
            <v/>
          </cell>
        </row>
        <row r="44">
          <cell r="F44" t="str">
            <v/>
          </cell>
          <cell r="G44" t="str">
            <v/>
          </cell>
          <cell r="I44" t="str">
            <v/>
          </cell>
        </row>
        <row r="45">
          <cell r="F45" t="str">
            <v/>
          </cell>
          <cell r="G45" t="str">
            <v/>
          </cell>
          <cell r="I45" t="str">
            <v/>
          </cell>
        </row>
        <row r="46">
          <cell r="F46" t="str">
            <v/>
          </cell>
          <cell r="G46" t="str">
            <v/>
          </cell>
          <cell r="I46" t="str">
            <v/>
          </cell>
        </row>
        <row r="47">
          <cell r="F47" t="str">
            <v/>
          </cell>
          <cell r="G47" t="str">
            <v/>
          </cell>
          <cell r="I47" t="str">
            <v/>
          </cell>
        </row>
        <row r="48">
          <cell r="F48" t="str">
            <v/>
          </cell>
          <cell r="G48" t="str">
            <v/>
          </cell>
          <cell r="I48" t="str">
            <v/>
          </cell>
        </row>
        <row r="49">
          <cell r="F49" t="str">
            <v/>
          </cell>
          <cell r="G49" t="str">
            <v/>
          </cell>
          <cell r="I49" t="str">
            <v/>
          </cell>
        </row>
        <row r="50">
          <cell r="F50" t="str">
            <v/>
          </cell>
          <cell r="G50" t="str">
            <v/>
          </cell>
          <cell r="I50" t="str">
            <v/>
          </cell>
        </row>
        <row r="51">
          <cell r="F51" t="str">
            <v/>
          </cell>
          <cell r="G51" t="str">
            <v/>
          </cell>
          <cell r="I51" t="str">
            <v/>
          </cell>
        </row>
        <row r="52">
          <cell r="F52" t="str">
            <v/>
          </cell>
          <cell r="G52" t="str">
            <v/>
          </cell>
          <cell r="I52" t="str">
            <v/>
          </cell>
        </row>
        <row r="53">
          <cell r="F53" t="str">
            <v/>
          </cell>
          <cell r="G53" t="str">
            <v/>
          </cell>
          <cell r="I53" t="str">
            <v/>
          </cell>
        </row>
        <row r="54">
          <cell r="F54" t="str">
            <v/>
          </cell>
          <cell r="G54" t="str">
            <v/>
          </cell>
          <cell r="I54" t="str">
            <v/>
          </cell>
        </row>
        <row r="55">
          <cell r="F55" t="str">
            <v/>
          </cell>
          <cell r="G55" t="str">
            <v/>
          </cell>
          <cell r="I55" t="str">
            <v/>
          </cell>
        </row>
        <row r="56">
          <cell r="F56" t="str">
            <v/>
          </cell>
          <cell r="G56" t="str">
            <v/>
          </cell>
          <cell r="I56" t="str">
            <v/>
          </cell>
        </row>
        <row r="57">
          <cell r="F57" t="str">
            <v/>
          </cell>
          <cell r="G57" t="str">
            <v/>
          </cell>
          <cell r="I57" t="str">
            <v/>
          </cell>
        </row>
        <row r="58">
          <cell r="F58" t="str">
            <v/>
          </cell>
          <cell r="G58" t="str">
            <v/>
          </cell>
          <cell r="I58" t="str">
            <v/>
          </cell>
        </row>
        <row r="59">
          <cell r="F59" t="str">
            <v/>
          </cell>
          <cell r="G59" t="str">
            <v/>
          </cell>
          <cell r="I59" t="str">
            <v/>
          </cell>
        </row>
        <row r="60">
          <cell r="F60" t="str">
            <v/>
          </cell>
          <cell r="G60" t="str">
            <v/>
          </cell>
          <cell r="I60" t="str">
            <v/>
          </cell>
        </row>
        <row r="61">
          <cell r="F61" t="str">
            <v/>
          </cell>
          <cell r="G61" t="str">
            <v/>
          </cell>
          <cell r="I61" t="str">
            <v/>
          </cell>
        </row>
        <row r="62">
          <cell r="F62" t="str">
            <v/>
          </cell>
          <cell r="G62" t="str">
            <v/>
          </cell>
          <cell r="I62" t="str">
            <v/>
          </cell>
        </row>
        <row r="63">
          <cell r="F63" t="str">
            <v/>
          </cell>
          <cell r="G63" t="str">
            <v/>
          </cell>
          <cell r="I63" t="str">
            <v/>
          </cell>
        </row>
        <row r="64">
          <cell r="F64" t="str">
            <v/>
          </cell>
          <cell r="G64" t="str">
            <v/>
          </cell>
          <cell r="I64" t="str">
            <v/>
          </cell>
        </row>
      </sheetData>
      <sheetData sheetId="2">
        <row r="3">
          <cell r="F3" t="str">
            <v/>
          </cell>
          <cell r="G3" t="str">
            <v/>
          </cell>
          <cell r="I3" t="str">
            <v/>
          </cell>
        </row>
        <row r="4">
          <cell r="F4" t="str">
            <v/>
          </cell>
          <cell r="G4" t="str">
            <v/>
          </cell>
          <cell r="I4" t="str">
            <v/>
          </cell>
        </row>
        <row r="5">
          <cell r="F5" t="str">
            <v/>
          </cell>
          <cell r="G5" t="str">
            <v/>
          </cell>
          <cell r="I5" t="str">
            <v/>
          </cell>
        </row>
        <row r="6">
          <cell r="F6" t="str">
            <v/>
          </cell>
          <cell r="G6" t="str">
            <v/>
          </cell>
          <cell r="I6" t="str">
            <v/>
          </cell>
        </row>
        <row r="7">
          <cell r="F7" t="str">
            <v/>
          </cell>
          <cell r="G7" t="str">
            <v/>
          </cell>
          <cell r="I7" t="str">
            <v/>
          </cell>
        </row>
        <row r="8">
          <cell r="F8" t="str">
            <v/>
          </cell>
          <cell r="G8" t="str">
            <v/>
          </cell>
          <cell r="I8" t="str">
            <v/>
          </cell>
        </row>
        <row r="9">
          <cell r="F9" t="str">
            <v/>
          </cell>
          <cell r="G9" t="str">
            <v/>
          </cell>
          <cell r="I9" t="str">
            <v/>
          </cell>
        </row>
        <row r="10">
          <cell r="F10" t="str">
            <v/>
          </cell>
          <cell r="G10" t="str">
            <v/>
          </cell>
          <cell r="I10" t="str">
            <v/>
          </cell>
        </row>
        <row r="11">
          <cell r="F11" t="str">
            <v/>
          </cell>
          <cell r="G11" t="str">
            <v/>
          </cell>
          <cell r="I11" t="str">
            <v/>
          </cell>
        </row>
        <row r="12">
          <cell r="F12" t="str">
            <v/>
          </cell>
          <cell r="G12" t="str">
            <v/>
          </cell>
          <cell r="I12" t="str">
            <v/>
          </cell>
        </row>
        <row r="13">
          <cell r="F13" t="str">
            <v/>
          </cell>
          <cell r="G13" t="str">
            <v/>
          </cell>
          <cell r="I13" t="str">
            <v/>
          </cell>
        </row>
        <row r="14">
          <cell r="F14" t="str">
            <v/>
          </cell>
          <cell r="G14" t="str">
            <v/>
          </cell>
          <cell r="I14" t="str">
            <v/>
          </cell>
        </row>
        <row r="15">
          <cell r="F15" t="str">
            <v/>
          </cell>
          <cell r="G15" t="str">
            <v/>
          </cell>
          <cell r="I15" t="str">
            <v/>
          </cell>
        </row>
        <row r="16">
          <cell r="F16" t="str">
            <v/>
          </cell>
          <cell r="G16" t="str">
            <v/>
          </cell>
          <cell r="I16" t="str">
            <v/>
          </cell>
        </row>
        <row r="17">
          <cell r="F17" t="str">
            <v/>
          </cell>
          <cell r="G17" t="str">
            <v/>
          </cell>
          <cell r="I17" t="str">
            <v/>
          </cell>
        </row>
        <row r="18">
          <cell r="F18" t="str">
            <v/>
          </cell>
          <cell r="G18" t="str">
            <v/>
          </cell>
          <cell r="I18" t="str">
            <v/>
          </cell>
        </row>
        <row r="19">
          <cell r="F19" t="str">
            <v/>
          </cell>
          <cell r="G19" t="str">
            <v/>
          </cell>
          <cell r="I19" t="str">
            <v/>
          </cell>
        </row>
        <row r="20">
          <cell r="F20" t="str">
            <v/>
          </cell>
          <cell r="G20" t="str">
            <v/>
          </cell>
          <cell r="I20" t="str">
            <v/>
          </cell>
        </row>
        <row r="21">
          <cell r="F21" t="str">
            <v/>
          </cell>
          <cell r="G21" t="str">
            <v/>
          </cell>
          <cell r="I21" t="str">
            <v/>
          </cell>
        </row>
        <row r="22">
          <cell r="F22" t="str">
            <v/>
          </cell>
          <cell r="G22" t="str">
            <v/>
          </cell>
          <cell r="I22" t="str">
            <v/>
          </cell>
        </row>
        <row r="23">
          <cell r="F23" t="str">
            <v/>
          </cell>
          <cell r="G23" t="str">
            <v/>
          </cell>
          <cell r="I23" t="str">
            <v/>
          </cell>
        </row>
        <row r="24">
          <cell r="F24" t="str">
            <v/>
          </cell>
          <cell r="G24" t="str">
            <v/>
          </cell>
          <cell r="I24" t="str">
            <v/>
          </cell>
        </row>
        <row r="25">
          <cell r="F25" t="str">
            <v/>
          </cell>
          <cell r="G25" t="str">
            <v/>
          </cell>
          <cell r="I25" t="str">
            <v/>
          </cell>
        </row>
        <row r="26">
          <cell r="F26" t="str">
            <v/>
          </cell>
          <cell r="G26" t="str">
            <v/>
          </cell>
          <cell r="I26" t="str">
            <v/>
          </cell>
        </row>
        <row r="27">
          <cell r="F27" t="str">
            <v/>
          </cell>
          <cell r="G27" t="str">
            <v/>
          </cell>
          <cell r="I27" t="str">
            <v/>
          </cell>
        </row>
        <row r="28">
          <cell r="F28" t="str">
            <v/>
          </cell>
          <cell r="G28" t="str">
            <v/>
          </cell>
          <cell r="I28" t="str">
            <v/>
          </cell>
        </row>
        <row r="29">
          <cell r="F29" t="str">
            <v/>
          </cell>
          <cell r="G29" t="str">
            <v/>
          </cell>
          <cell r="I29" t="str">
            <v/>
          </cell>
        </row>
        <row r="30">
          <cell r="F30" t="str">
            <v/>
          </cell>
          <cell r="G30" t="str">
            <v/>
          </cell>
          <cell r="I30" t="str">
            <v/>
          </cell>
        </row>
        <row r="31">
          <cell r="F31" t="str">
            <v/>
          </cell>
          <cell r="G31" t="str">
            <v/>
          </cell>
          <cell r="I31" t="str">
            <v/>
          </cell>
        </row>
        <row r="32">
          <cell r="F32" t="str">
            <v/>
          </cell>
          <cell r="G32" t="str">
            <v/>
          </cell>
          <cell r="I32" t="str">
            <v/>
          </cell>
        </row>
        <row r="33">
          <cell r="F33" t="str">
            <v/>
          </cell>
          <cell r="G33" t="str">
            <v/>
          </cell>
          <cell r="I33" t="str">
            <v/>
          </cell>
        </row>
        <row r="34">
          <cell r="F34" t="str">
            <v/>
          </cell>
          <cell r="G34" t="str">
            <v/>
          </cell>
          <cell r="I34" t="str">
            <v/>
          </cell>
        </row>
        <row r="35">
          <cell r="F35" t="str">
            <v/>
          </cell>
          <cell r="G35" t="str">
            <v/>
          </cell>
          <cell r="I35" t="str">
            <v/>
          </cell>
        </row>
        <row r="36">
          <cell r="F36" t="str">
            <v/>
          </cell>
          <cell r="G36" t="str">
            <v/>
          </cell>
          <cell r="I36" t="str">
            <v/>
          </cell>
        </row>
        <row r="37">
          <cell r="F37" t="str">
            <v/>
          </cell>
          <cell r="G37" t="str">
            <v/>
          </cell>
          <cell r="I37" t="str">
            <v/>
          </cell>
        </row>
        <row r="38">
          <cell r="F38" t="str">
            <v/>
          </cell>
          <cell r="G38" t="str">
            <v/>
          </cell>
          <cell r="I38" t="str">
            <v/>
          </cell>
        </row>
        <row r="39">
          <cell r="F39" t="str">
            <v/>
          </cell>
          <cell r="G39" t="str">
            <v/>
          </cell>
          <cell r="I39" t="str">
            <v/>
          </cell>
        </row>
        <row r="40">
          <cell r="F40" t="str">
            <v/>
          </cell>
          <cell r="G40" t="str">
            <v/>
          </cell>
          <cell r="I40" t="str">
            <v/>
          </cell>
        </row>
        <row r="41">
          <cell r="F41" t="str">
            <v/>
          </cell>
          <cell r="G41" t="str">
            <v/>
          </cell>
          <cell r="I41" t="str">
            <v/>
          </cell>
        </row>
        <row r="42">
          <cell r="F42" t="str">
            <v/>
          </cell>
          <cell r="G42" t="str">
            <v/>
          </cell>
          <cell r="I42" t="str">
            <v/>
          </cell>
        </row>
        <row r="43">
          <cell r="F43" t="str">
            <v/>
          </cell>
          <cell r="G43" t="str">
            <v/>
          </cell>
          <cell r="I43" t="str">
            <v/>
          </cell>
        </row>
        <row r="44">
          <cell r="F44" t="str">
            <v/>
          </cell>
          <cell r="G44" t="str">
            <v/>
          </cell>
          <cell r="I44" t="str">
            <v/>
          </cell>
        </row>
        <row r="45">
          <cell r="F45" t="str">
            <v/>
          </cell>
          <cell r="G45" t="str">
            <v/>
          </cell>
          <cell r="I45" t="str">
            <v/>
          </cell>
        </row>
        <row r="46">
          <cell r="F46" t="str">
            <v/>
          </cell>
          <cell r="G46" t="str">
            <v/>
          </cell>
          <cell r="I46" t="str">
            <v/>
          </cell>
        </row>
        <row r="47">
          <cell r="F47" t="str">
            <v/>
          </cell>
          <cell r="G47" t="str">
            <v/>
          </cell>
          <cell r="I47" t="str">
            <v/>
          </cell>
        </row>
        <row r="48">
          <cell r="F48" t="str">
            <v/>
          </cell>
          <cell r="G48" t="str">
            <v/>
          </cell>
          <cell r="I48" t="str">
            <v/>
          </cell>
        </row>
        <row r="49">
          <cell r="F49" t="str">
            <v/>
          </cell>
          <cell r="G49" t="str">
            <v/>
          </cell>
          <cell r="I49" t="str">
            <v/>
          </cell>
        </row>
        <row r="50">
          <cell r="F50" t="str">
            <v/>
          </cell>
          <cell r="G50" t="str">
            <v/>
          </cell>
          <cell r="I50" t="str">
            <v/>
          </cell>
        </row>
        <row r="51">
          <cell r="F51" t="str">
            <v/>
          </cell>
          <cell r="G51" t="str">
            <v/>
          </cell>
          <cell r="I51" t="str">
            <v/>
          </cell>
        </row>
        <row r="52">
          <cell r="F52" t="str">
            <v/>
          </cell>
          <cell r="G52" t="str">
            <v/>
          </cell>
          <cell r="I52" t="str">
            <v/>
          </cell>
        </row>
        <row r="53">
          <cell r="F53" t="str">
            <v/>
          </cell>
          <cell r="G53" t="str">
            <v/>
          </cell>
          <cell r="I53" t="str">
            <v/>
          </cell>
        </row>
        <row r="54">
          <cell r="F54" t="str">
            <v/>
          </cell>
          <cell r="G54" t="str">
            <v/>
          </cell>
          <cell r="I54" t="str">
            <v/>
          </cell>
        </row>
        <row r="55">
          <cell r="F55" t="str">
            <v/>
          </cell>
          <cell r="G55" t="str">
            <v/>
          </cell>
          <cell r="I55" t="str">
            <v/>
          </cell>
        </row>
        <row r="56">
          <cell r="F56" t="str">
            <v/>
          </cell>
          <cell r="G56" t="str">
            <v/>
          </cell>
          <cell r="I56" t="str">
            <v/>
          </cell>
        </row>
        <row r="57">
          <cell r="F57" t="str">
            <v/>
          </cell>
          <cell r="G57" t="str">
            <v/>
          </cell>
          <cell r="I57" t="str">
            <v/>
          </cell>
        </row>
        <row r="58">
          <cell r="F58" t="str">
            <v/>
          </cell>
          <cell r="G58" t="str">
            <v/>
          </cell>
          <cell r="I58" t="str">
            <v/>
          </cell>
        </row>
        <row r="59">
          <cell r="F59" t="str">
            <v/>
          </cell>
          <cell r="G59" t="str">
            <v/>
          </cell>
          <cell r="I59" t="str">
            <v/>
          </cell>
        </row>
        <row r="60">
          <cell r="F60" t="str">
            <v/>
          </cell>
          <cell r="G60" t="str">
            <v/>
          </cell>
          <cell r="I60" t="str">
            <v/>
          </cell>
        </row>
        <row r="61">
          <cell r="F61" t="str">
            <v/>
          </cell>
          <cell r="G61" t="str">
            <v/>
          </cell>
          <cell r="I61" t="str">
            <v/>
          </cell>
        </row>
        <row r="62">
          <cell r="F62" t="str">
            <v/>
          </cell>
          <cell r="G62" t="str">
            <v/>
          </cell>
          <cell r="I62" t="str">
            <v/>
          </cell>
        </row>
        <row r="63">
          <cell r="F63" t="str">
            <v/>
          </cell>
          <cell r="G63" t="str">
            <v/>
          </cell>
          <cell r="I63" t="str">
            <v/>
          </cell>
        </row>
        <row r="64">
          <cell r="F64" t="str">
            <v/>
          </cell>
          <cell r="G64" t="str">
            <v/>
          </cell>
          <cell r="I64" t="str">
            <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2015_10_repart.xlsm" TargetMode="External"/><Relationship Id="rId13" Type="http://schemas.openxmlformats.org/officeDocument/2006/relationships/hyperlink" Target="2015_10_repart.xlsm" TargetMode="External"/><Relationship Id="rId18" Type="http://schemas.openxmlformats.org/officeDocument/2006/relationships/hyperlink" Target="2015_10_repart.xlsm" TargetMode="External"/><Relationship Id="rId26" Type="http://schemas.openxmlformats.org/officeDocument/2006/relationships/hyperlink" Target="2015_10_repart.xlsm" TargetMode="External"/><Relationship Id="rId3" Type="http://schemas.openxmlformats.org/officeDocument/2006/relationships/hyperlink" Target="2015_10_repart.xlsm" TargetMode="External"/><Relationship Id="rId21" Type="http://schemas.openxmlformats.org/officeDocument/2006/relationships/hyperlink" Target="2015_10_repart.xlsm" TargetMode="External"/><Relationship Id="rId7" Type="http://schemas.openxmlformats.org/officeDocument/2006/relationships/hyperlink" Target="2015_10_repart.xlsm" TargetMode="External"/><Relationship Id="rId12" Type="http://schemas.openxmlformats.org/officeDocument/2006/relationships/hyperlink" Target="2015_10_repart.xlsm" TargetMode="External"/><Relationship Id="rId17" Type="http://schemas.openxmlformats.org/officeDocument/2006/relationships/hyperlink" Target="2015_10_repart.xlsm" TargetMode="External"/><Relationship Id="rId25" Type="http://schemas.openxmlformats.org/officeDocument/2006/relationships/hyperlink" Target="2015_10_repart.xlsm" TargetMode="External"/><Relationship Id="rId2" Type="http://schemas.openxmlformats.org/officeDocument/2006/relationships/hyperlink" Target="2015_10_repart.xlsm" TargetMode="External"/><Relationship Id="rId16" Type="http://schemas.openxmlformats.org/officeDocument/2006/relationships/hyperlink" Target="2015_10_repart.xlsm" TargetMode="External"/><Relationship Id="rId20" Type="http://schemas.openxmlformats.org/officeDocument/2006/relationships/hyperlink" Target="2015_10_repart.xlsm" TargetMode="External"/><Relationship Id="rId29" Type="http://schemas.openxmlformats.org/officeDocument/2006/relationships/hyperlink" Target="2015_10_repart.xlsm" TargetMode="External"/><Relationship Id="rId1" Type="http://schemas.openxmlformats.org/officeDocument/2006/relationships/hyperlink" Target="2015_10_repart.xlsm" TargetMode="External"/><Relationship Id="rId6" Type="http://schemas.openxmlformats.org/officeDocument/2006/relationships/hyperlink" Target="2015_10_repart.xlsm" TargetMode="External"/><Relationship Id="rId11" Type="http://schemas.openxmlformats.org/officeDocument/2006/relationships/hyperlink" Target="2015_10_repart.xlsm" TargetMode="External"/><Relationship Id="rId24" Type="http://schemas.openxmlformats.org/officeDocument/2006/relationships/hyperlink" Target="2015_10_repart.xlsm" TargetMode="External"/><Relationship Id="rId32" Type="http://schemas.openxmlformats.org/officeDocument/2006/relationships/printerSettings" Target="../printerSettings/printerSettings2.bin"/><Relationship Id="rId5" Type="http://schemas.openxmlformats.org/officeDocument/2006/relationships/hyperlink" Target="2015_10_repart.xlsm" TargetMode="External"/><Relationship Id="rId15" Type="http://schemas.openxmlformats.org/officeDocument/2006/relationships/hyperlink" Target="2015_10_repart.xlsm" TargetMode="External"/><Relationship Id="rId23" Type="http://schemas.openxmlformats.org/officeDocument/2006/relationships/hyperlink" Target="2015_10_repart.xlsm" TargetMode="External"/><Relationship Id="rId28" Type="http://schemas.openxmlformats.org/officeDocument/2006/relationships/hyperlink" Target="2015_10_repart.xlsm" TargetMode="External"/><Relationship Id="rId10" Type="http://schemas.openxmlformats.org/officeDocument/2006/relationships/hyperlink" Target="2015_10_repart.xlsm" TargetMode="External"/><Relationship Id="rId19" Type="http://schemas.openxmlformats.org/officeDocument/2006/relationships/hyperlink" Target="2015_10_repart.xlsm" TargetMode="External"/><Relationship Id="rId31" Type="http://schemas.openxmlformats.org/officeDocument/2006/relationships/hyperlink" Target="2015_10_repart.xlsm" TargetMode="External"/><Relationship Id="rId4" Type="http://schemas.openxmlformats.org/officeDocument/2006/relationships/hyperlink" Target="2015_10_repart.xlsm" TargetMode="External"/><Relationship Id="rId9" Type="http://schemas.openxmlformats.org/officeDocument/2006/relationships/hyperlink" Target="2015_10_repart.xlsm" TargetMode="External"/><Relationship Id="rId14" Type="http://schemas.openxmlformats.org/officeDocument/2006/relationships/hyperlink" Target="2015_10_repart.xlsm" TargetMode="External"/><Relationship Id="rId22" Type="http://schemas.openxmlformats.org/officeDocument/2006/relationships/hyperlink" Target="2015_10_repart.xlsm" TargetMode="External"/><Relationship Id="rId27" Type="http://schemas.openxmlformats.org/officeDocument/2006/relationships/hyperlink" Target="2015_10_repart.xlsm" TargetMode="External"/><Relationship Id="rId30" Type="http://schemas.openxmlformats.org/officeDocument/2006/relationships/hyperlink" Target="2015_10_repart.xlsm"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Google%20Drive/ARE%20Domont%202015/2014_04_repart.xlsx" TargetMode="External"/><Relationship Id="rId18" Type="http://schemas.openxmlformats.org/officeDocument/2006/relationships/hyperlink" Target="../Google%20Drive/ARE%20Domont%202015/2014_04_repart.xlsx" TargetMode="External"/><Relationship Id="rId26" Type="http://schemas.openxmlformats.org/officeDocument/2006/relationships/hyperlink" Target="../Google%20Drive/ARE%20Domont%202015/2014_04_repart.xlsx" TargetMode="External"/><Relationship Id="rId3" Type="http://schemas.openxmlformats.org/officeDocument/2006/relationships/hyperlink" Target="../Google%20Drive/ARE%20Domont%202015/2014_04_repart.xlsx" TargetMode="External"/><Relationship Id="rId21" Type="http://schemas.openxmlformats.org/officeDocument/2006/relationships/hyperlink" Target="../Google%20Drive/ARE%20Domont%202015/2014_04_repart.xlsx" TargetMode="External"/><Relationship Id="rId34" Type="http://schemas.openxmlformats.org/officeDocument/2006/relationships/printerSettings" Target="../printerSettings/printerSettings3.bin"/><Relationship Id="rId7" Type="http://schemas.openxmlformats.org/officeDocument/2006/relationships/hyperlink" Target="../Google%20Drive/ARE%20Domont%202015/2014_04_repart.xlsx" TargetMode="External"/><Relationship Id="rId12" Type="http://schemas.openxmlformats.org/officeDocument/2006/relationships/hyperlink" Target="../Google%20Drive/ARE%20Domont%202015/2014_04_repart.xlsx" TargetMode="External"/><Relationship Id="rId17" Type="http://schemas.openxmlformats.org/officeDocument/2006/relationships/hyperlink" Target="../Google%20Drive/ARE%20Domont%202015/2014_04_repart.xlsx" TargetMode="External"/><Relationship Id="rId25" Type="http://schemas.openxmlformats.org/officeDocument/2006/relationships/hyperlink" Target="../Google%20Drive/ARE%20Domont%202015/2014_04_repart.xlsx" TargetMode="External"/><Relationship Id="rId33" Type="http://schemas.openxmlformats.org/officeDocument/2006/relationships/hyperlink" Target="../Google%20Drive/ARE%20Domont%202015/2014_04_repart.xlsx" TargetMode="External"/><Relationship Id="rId2" Type="http://schemas.openxmlformats.org/officeDocument/2006/relationships/hyperlink" Target="../Google%20Drive/ARE%20Domont%202015/2014_04_repart.xlsx" TargetMode="External"/><Relationship Id="rId16" Type="http://schemas.openxmlformats.org/officeDocument/2006/relationships/hyperlink" Target="../Google%20Drive/ARE%20Domont%202015/2014_04_repart.xlsx" TargetMode="External"/><Relationship Id="rId20" Type="http://schemas.openxmlformats.org/officeDocument/2006/relationships/hyperlink" Target="../Google%20Drive/ARE%20Domont%202015/2014_04_repart.xlsx" TargetMode="External"/><Relationship Id="rId29" Type="http://schemas.openxmlformats.org/officeDocument/2006/relationships/hyperlink" Target="../Google%20Drive/ARE%20Domont%202015/2014_04_repart.xlsx" TargetMode="External"/><Relationship Id="rId1" Type="http://schemas.openxmlformats.org/officeDocument/2006/relationships/hyperlink" Target="../Google%20Drive/ARE%20Domont%202015/2014_04_repart.xlsx" TargetMode="External"/><Relationship Id="rId6" Type="http://schemas.openxmlformats.org/officeDocument/2006/relationships/hyperlink" Target="../Google%20Drive/ARE%20Domont%202015/2014_04_repart.xlsx" TargetMode="External"/><Relationship Id="rId11" Type="http://schemas.openxmlformats.org/officeDocument/2006/relationships/hyperlink" Target="../Google%20Drive/ARE%20Domont%202015/2014_04_repart.xlsx" TargetMode="External"/><Relationship Id="rId24" Type="http://schemas.openxmlformats.org/officeDocument/2006/relationships/hyperlink" Target="../Google%20Drive/ARE%20Domont%202015/2014_04_repart.xlsx" TargetMode="External"/><Relationship Id="rId32" Type="http://schemas.openxmlformats.org/officeDocument/2006/relationships/hyperlink" Target="../Google%20Drive/ARE%20Domont%202015/2014_03_repart.xlsx" TargetMode="External"/><Relationship Id="rId5" Type="http://schemas.openxmlformats.org/officeDocument/2006/relationships/hyperlink" Target="../Google%20Drive/ARE%20Domont%202015/2014_04_repart.xlsx" TargetMode="External"/><Relationship Id="rId15" Type="http://schemas.openxmlformats.org/officeDocument/2006/relationships/hyperlink" Target="../Google%20Drive/ARE%20Domont%202015/2014_04_repart.xlsx" TargetMode="External"/><Relationship Id="rId23" Type="http://schemas.openxmlformats.org/officeDocument/2006/relationships/hyperlink" Target="../Google%20Drive/ARE%20Domont%202015/2014_04_repart.xlsx" TargetMode="External"/><Relationship Id="rId28" Type="http://schemas.openxmlformats.org/officeDocument/2006/relationships/hyperlink" Target="../Google%20Drive/ARE%20Domont%202015/2014_04_repart.xlsx" TargetMode="External"/><Relationship Id="rId10" Type="http://schemas.openxmlformats.org/officeDocument/2006/relationships/hyperlink" Target="../Google%20Drive/ARE%20Domont%202015/2014_04_repart.xlsx" TargetMode="External"/><Relationship Id="rId19" Type="http://schemas.openxmlformats.org/officeDocument/2006/relationships/hyperlink" Target="../Google%20Drive/ARE%20Domont%202015/R%C3%A9partition%20journali%C3%A8re%20Mars%202014.xlsx" TargetMode="External"/><Relationship Id="rId31" Type="http://schemas.openxmlformats.org/officeDocument/2006/relationships/hyperlink" Target="../Google%20Drive/ARE%20Domont%202015/2014_04_repart.xlsx" TargetMode="External"/><Relationship Id="rId4" Type="http://schemas.openxmlformats.org/officeDocument/2006/relationships/hyperlink" Target="../Google%20Drive/ARE%20Domont%202015/2014_04_repart.xlsx" TargetMode="External"/><Relationship Id="rId9" Type="http://schemas.openxmlformats.org/officeDocument/2006/relationships/hyperlink" Target="../Google%20Drive/ARE%20Domont%202015/2014_03_repart.xlsx" TargetMode="External"/><Relationship Id="rId14" Type="http://schemas.openxmlformats.org/officeDocument/2006/relationships/hyperlink" Target="../Google%20Drive/ARE%20Domont%202015/2014_04_repart.xlsx" TargetMode="External"/><Relationship Id="rId22" Type="http://schemas.openxmlformats.org/officeDocument/2006/relationships/hyperlink" Target="../Google%20Drive/ARE%20Domont%202015/2014_04_repart.xlsx" TargetMode="External"/><Relationship Id="rId27" Type="http://schemas.openxmlformats.org/officeDocument/2006/relationships/hyperlink" Target="../Google%20Drive/ARE%20Domont%202015/2014_04_repart.xlsx" TargetMode="External"/><Relationship Id="rId30" Type="http://schemas.openxmlformats.org/officeDocument/2006/relationships/hyperlink" Target="../Google%20Drive/ARE%20Domont%202015/2014_04_repart.xlsx" TargetMode="External"/><Relationship Id="rId8" Type="http://schemas.openxmlformats.org/officeDocument/2006/relationships/hyperlink" Target="../Google%20Drive/ARE%20Domont%202015/2014_04_repart.xls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enableFormatConditionsCalculation="0"/>
  <dimension ref="A1:A107"/>
  <sheetViews>
    <sheetView workbookViewId="0">
      <selection activeCell="A9" sqref="A9:A14"/>
    </sheetView>
  </sheetViews>
  <sheetFormatPr baseColWidth="10" defaultColWidth="10.85546875" defaultRowHeight="15" x14ac:dyDescent="0.25"/>
  <cols>
    <col min="1" max="1" width="23.28515625" style="22" bestFit="1" customWidth="1"/>
    <col min="2" max="2" width="10.85546875" style="22"/>
    <col min="3" max="3" width="13.42578125" style="22" bestFit="1" customWidth="1"/>
    <col min="4" max="4" width="10.85546875" style="22"/>
    <col min="5" max="5" width="18.42578125" style="22" bestFit="1" customWidth="1"/>
    <col min="6" max="16384" width="10.85546875" style="22"/>
  </cols>
  <sheetData>
    <row r="1" spans="1:1" ht="15.75" thickBot="1" x14ac:dyDescent="0.3">
      <c r="A1" s="40" t="s">
        <v>41</v>
      </c>
    </row>
    <row r="2" spans="1:1" x14ac:dyDescent="0.25">
      <c r="A2" s="41" t="s">
        <v>42</v>
      </c>
    </row>
    <row r="3" spans="1:1" x14ac:dyDescent="0.25">
      <c r="A3" s="42" t="s">
        <v>43</v>
      </c>
    </row>
    <row r="4" spans="1:1" x14ac:dyDescent="0.25">
      <c r="A4" s="42" t="s">
        <v>44</v>
      </c>
    </row>
    <row r="5" spans="1:1" x14ac:dyDescent="0.25">
      <c r="A5" s="42" t="s">
        <v>45</v>
      </c>
    </row>
    <row r="6" spans="1:1" ht="15.75" thickBot="1" x14ac:dyDescent="0.3">
      <c r="A6" s="43" t="s">
        <v>46</v>
      </c>
    </row>
    <row r="7" spans="1:1" ht="15.75" thickBot="1" x14ac:dyDescent="0.3">
      <c r="A7" s="133"/>
    </row>
    <row r="8" spans="1:1" ht="15.75" thickBot="1" x14ac:dyDescent="0.3">
      <c r="A8" s="40" t="s">
        <v>128</v>
      </c>
    </row>
    <row r="9" spans="1:1" x14ac:dyDescent="0.25">
      <c r="A9" s="41" t="s">
        <v>42</v>
      </c>
    </row>
    <row r="10" spans="1:1" x14ac:dyDescent="0.25">
      <c r="A10" s="42" t="s">
        <v>43</v>
      </c>
    </row>
    <row r="11" spans="1:1" x14ac:dyDescent="0.25">
      <c r="A11" s="42" t="s">
        <v>44</v>
      </c>
    </row>
    <row r="12" spans="1:1" x14ac:dyDescent="0.25">
      <c r="A12" s="42" t="s">
        <v>31</v>
      </c>
    </row>
    <row r="13" spans="1:1" x14ac:dyDescent="0.25">
      <c r="A13" s="42" t="s">
        <v>40</v>
      </c>
    </row>
    <row r="14" spans="1:1" ht="15.75" thickBot="1" x14ac:dyDescent="0.3">
      <c r="A14" s="43" t="s">
        <v>46</v>
      </c>
    </row>
    <row r="15" spans="1:1" ht="15.75" thickBot="1" x14ac:dyDescent="0.3"/>
    <row r="16" spans="1:1" ht="15.75" thickBot="1" x14ac:dyDescent="0.3">
      <c r="A16" s="40" t="s">
        <v>127</v>
      </c>
    </row>
    <row r="17" spans="1:1" x14ac:dyDescent="0.25">
      <c r="A17" s="41" t="s">
        <v>42</v>
      </c>
    </row>
    <row r="18" spans="1:1" x14ac:dyDescent="0.25">
      <c r="A18" s="42" t="s">
        <v>43</v>
      </c>
    </row>
    <row r="19" spans="1:1" x14ac:dyDescent="0.25">
      <c r="A19" s="42" t="s">
        <v>44</v>
      </c>
    </row>
    <row r="20" spans="1:1" x14ac:dyDescent="0.25">
      <c r="A20" s="42" t="s">
        <v>31</v>
      </c>
    </row>
    <row r="21" spans="1:1" x14ac:dyDescent="0.25">
      <c r="A21" s="42" t="s">
        <v>40</v>
      </c>
    </row>
    <row r="22" spans="1:1" x14ac:dyDescent="0.25">
      <c r="A22" s="42" t="s">
        <v>46</v>
      </c>
    </row>
    <row r="23" spans="1:1" ht="15.75" thickBot="1" x14ac:dyDescent="0.3">
      <c r="A23" s="43" t="s">
        <v>126</v>
      </c>
    </row>
    <row r="25" spans="1:1" ht="15.75" thickBot="1" x14ac:dyDescent="0.3"/>
    <row r="26" spans="1:1" ht="15.75" thickBot="1" x14ac:dyDescent="0.3">
      <c r="A26" s="40" t="s">
        <v>33</v>
      </c>
    </row>
    <row r="27" spans="1:1" x14ac:dyDescent="0.25">
      <c r="A27" s="41" t="s">
        <v>32</v>
      </c>
    </row>
    <row r="28" spans="1:1" x14ac:dyDescent="0.25">
      <c r="A28" s="42" t="s">
        <v>122</v>
      </c>
    </row>
    <row r="29" spans="1:1" x14ac:dyDescent="0.25">
      <c r="A29" s="42" t="s">
        <v>35</v>
      </c>
    </row>
    <row r="30" spans="1:1" x14ac:dyDescent="0.25">
      <c r="A30" s="42" t="s">
        <v>25</v>
      </c>
    </row>
    <row r="31" spans="1:1" x14ac:dyDescent="0.25">
      <c r="A31" s="42" t="s">
        <v>26</v>
      </c>
    </row>
    <row r="32" spans="1:1" x14ac:dyDescent="0.25">
      <c r="A32" s="42" t="s">
        <v>27</v>
      </c>
    </row>
    <row r="33" spans="1:1" x14ac:dyDescent="0.25">
      <c r="A33" s="42" t="s">
        <v>40</v>
      </c>
    </row>
    <row r="34" spans="1:1" x14ac:dyDescent="0.25">
      <c r="A34" s="42" t="s">
        <v>105</v>
      </c>
    </row>
    <row r="35" spans="1:1" x14ac:dyDescent="0.25">
      <c r="A35" s="42" t="s">
        <v>34</v>
      </c>
    </row>
    <row r="36" spans="1:1" x14ac:dyDescent="0.25">
      <c r="A36" s="42" t="s">
        <v>31</v>
      </c>
    </row>
    <row r="37" spans="1:1" x14ac:dyDescent="0.25">
      <c r="A37" s="42" t="s">
        <v>104</v>
      </c>
    </row>
    <row r="38" spans="1:1" x14ac:dyDescent="0.25">
      <c r="A38" s="42" t="s">
        <v>30</v>
      </c>
    </row>
    <row r="39" spans="1:1" x14ac:dyDescent="0.25">
      <c r="A39" s="42" t="s">
        <v>124</v>
      </c>
    </row>
    <row r="40" spans="1:1" ht="15.75" thickBot="1" x14ac:dyDescent="0.3">
      <c r="A40" s="43" t="str">
        <f>""</f>
        <v/>
      </c>
    </row>
    <row r="42" spans="1:1" ht="15.75" thickBot="1" x14ac:dyDescent="0.3"/>
    <row r="43" spans="1:1" ht="15.75" thickBot="1" x14ac:dyDescent="0.3">
      <c r="A43" s="40" t="s">
        <v>47</v>
      </c>
    </row>
    <row r="44" spans="1:1" x14ac:dyDescent="0.25">
      <c r="A44" s="41" t="s">
        <v>48</v>
      </c>
    </row>
    <row r="45" spans="1:1" x14ac:dyDescent="0.25">
      <c r="A45" s="42" t="s">
        <v>120</v>
      </c>
    </row>
    <row r="46" spans="1:1" x14ac:dyDescent="0.25">
      <c r="A46" s="42" t="s">
        <v>49</v>
      </c>
    </row>
    <row r="47" spans="1:1" x14ac:dyDescent="0.25">
      <c r="A47" s="42" t="s">
        <v>50</v>
      </c>
    </row>
    <row r="48" spans="1:1" x14ac:dyDescent="0.25">
      <c r="A48" s="42" t="s">
        <v>51</v>
      </c>
    </row>
    <row r="49" spans="1:1" x14ac:dyDescent="0.25">
      <c r="A49" s="42" t="s">
        <v>52</v>
      </c>
    </row>
    <row r="50" spans="1:1" x14ac:dyDescent="0.25">
      <c r="A50" s="42" t="s">
        <v>53</v>
      </c>
    </row>
    <row r="51" spans="1:1" x14ac:dyDescent="0.25">
      <c r="A51" s="42" t="s">
        <v>54</v>
      </c>
    </row>
    <row r="52" spans="1:1" x14ac:dyDescent="0.25">
      <c r="A52" s="42" t="s">
        <v>55</v>
      </c>
    </row>
    <row r="53" spans="1:1" x14ac:dyDescent="0.25">
      <c r="A53" s="42" t="s">
        <v>56</v>
      </c>
    </row>
    <row r="54" spans="1:1" x14ac:dyDescent="0.25">
      <c r="A54" s="42" t="s">
        <v>57</v>
      </c>
    </row>
    <row r="55" spans="1:1" x14ac:dyDescent="0.25">
      <c r="A55" s="42" t="s">
        <v>58</v>
      </c>
    </row>
    <row r="56" spans="1:1" x14ac:dyDescent="0.25">
      <c r="A56" s="42" t="s">
        <v>59</v>
      </c>
    </row>
    <row r="57" spans="1:1" x14ac:dyDescent="0.25">
      <c r="A57" s="42" t="s">
        <v>60</v>
      </c>
    </row>
    <row r="58" spans="1:1" ht="15.75" thickBot="1" x14ac:dyDescent="0.3">
      <c r="A58" s="43"/>
    </row>
    <row r="59" spans="1:1" ht="15.75" thickBot="1" x14ac:dyDescent="0.3"/>
    <row r="60" spans="1:1" ht="15.75" thickBot="1" x14ac:dyDescent="0.3">
      <c r="A60" s="53" t="s">
        <v>79</v>
      </c>
    </row>
    <row r="61" spans="1:1" x14ac:dyDescent="0.25">
      <c r="A61" s="41" t="s">
        <v>73</v>
      </c>
    </row>
    <row r="62" spans="1:1" x14ac:dyDescent="0.25">
      <c r="A62" s="54" t="s">
        <v>74</v>
      </c>
    </row>
    <row r="63" spans="1:1" x14ac:dyDescent="0.25">
      <c r="A63" s="54" t="s">
        <v>75</v>
      </c>
    </row>
    <row r="64" spans="1:1" x14ac:dyDescent="0.25">
      <c r="A64" s="42" t="s">
        <v>76</v>
      </c>
    </row>
    <row r="65" spans="1:1" x14ac:dyDescent="0.25">
      <c r="A65" s="42" t="s">
        <v>77</v>
      </c>
    </row>
    <row r="66" spans="1:1" x14ac:dyDescent="0.25">
      <c r="A66" s="42" t="s">
        <v>78</v>
      </c>
    </row>
    <row r="67" spans="1:1" ht="15.75" thickBot="1" x14ac:dyDescent="0.3">
      <c r="A67" s="43"/>
    </row>
    <row r="69" spans="1:1" ht="15.75" thickBot="1" x14ac:dyDescent="0.3"/>
    <row r="70" spans="1:1" ht="15.75" thickBot="1" x14ac:dyDescent="0.3">
      <c r="A70" s="40" t="s">
        <v>61</v>
      </c>
    </row>
    <row r="71" spans="1:1" x14ac:dyDescent="0.25">
      <c r="A71" s="48" t="s">
        <v>63</v>
      </c>
    </row>
    <row r="72" spans="1:1" x14ac:dyDescent="0.25">
      <c r="A72" s="49" t="s">
        <v>64</v>
      </c>
    </row>
    <row r="73" spans="1:1" x14ac:dyDescent="0.25">
      <c r="A73" s="50" t="s">
        <v>121</v>
      </c>
    </row>
    <row r="74" spans="1:1" x14ac:dyDescent="0.25">
      <c r="A74" s="49" t="s">
        <v>87</v>
      </c>
    </row>
    <row r="75" spans="1:1" x14ac:dyDescent="0.25">
      <c r="A75" s="49" t="s">
        <v>65</v>
      </c>
    </row>
    <row r="76" spans="1:1" x14ac:dyDescent="0.25">
      <c r="A76" s="49" t="s">
        <v>116</v>
      </c>
    </row>
    <row r="77" spans="1:1" x14ac:dyDescent="0.25">
      <c r="A77" s="49" t="s">
        <v>103</v>
      </c>
    </row>
    <row r="78" spans="1:1" x14ac:dyDescent="0.25">
      <c r="A78" s="49" t="s">
        <v>66</v>
      </c>
    </row>
    <row r="79" spans="1:1" x14ac:dyDescent="0.25">
      <c r="A79" s="49" t="s">
        <v>115</v>
      </c>
    </row>
    <row r="80" spans="1:1" x14ac:dyDescent="0.25">
      <c r="A80" s="49" t="s">
        <v>67</v>
      </c>
    </row>
    <row r="81" spans="1:1" x14ac:dyDescent="0.25">
      <c r="A81" s="49" t="s">
        <v>68</v>
      </c>
    </row>
    <row r="82" spans="1:1" x14ac:dyDescent="0.25">
      <c r="A82" s="51" t="s">
        <v>69</v>
      </c>
    </row>
    <row r="83" spans="1:1" x14ac:dyDescent="0.25">
      <c r="A83" s="51" t="s">
        <v>30</v>
      </c>
    </row>
    <row r="84" spans="1:1" x14ac:dyDescent="0.25">
      <c r="A84" s="51" t="s">
        <v>117</v>
      </c>
    </row>
    <row r="85" spans="1:1" x14ac:dyDescent="0.25">
      <c r="A85" s="49" t="s">
        <v>88</v>
      </c>
    </row>
    <row r="86" spans="1:1" x14ac:dyDescent="0.25">
      <c r="A86" s="49" t="s">
        <v>89</v>
      </c>
    </row>
    <row r="87" spans="1:1" x14ac:dyDescent="0.25">
      <c r="A87" s="51" t="s">
        <v>70</v>
      </c>
    </row>
    <row r="88" spans="1:1" x14ac:dyDescent="0.25">
      <c r="A88" s="51" t="s">
        <v>71</v>
      </c>
    </row>
    <row r="89" spans="1:1" x14ac:dyDescent="0.25">
      <c r="A89" s="51" t="s">
        <v>112</v>
      </c>
    </row>
    <row r="90" spans="1:1" x14ac:dyDescent="0.25">
      <c r="A90" s="51" t="s">
        <v>72</v>
      </c>
    </row>
    <row r="91" spans="1:1" x14ac:dyDescent="0.25">
      <c r="A91" s="51" t="s">
        <v>91</v>
      </c>
    </row>
    <row r="92" spans="1:1" x14ac:dyDescent="0.25">
      <c r="A92" s="51" t="s">
        <v>92</v>
      </c>
    </row>
    <row r="93" spans="1:1" x14ac:dyDescent="0.25">
      <c r="A93" s="51" t="s">
        <v>90</v>
      </c>
    </row>
    <row r="94" spans="1:1" x14ac:dyDescent="0.25">
      <c r="A94" s="51" t="s">
        <v>118</v>
      </c>
    </row>
    <row r="95" spans="1:1" x14ac:dyDescent="0.25">
      <c r="A95" s="51" t="s">
        <v>108</v>
      </c>
    </row>
    <row r="96" spans="1:1" x14ac:dyDescent="0.25">
      <c r="A96" s="51" t="s">
        <v>107</v>
      </c>
    </row>
    <row r="97" spans="1:1" x14ac:dyDescent="0.25">
      <c r="A97" s="51" t="s">
        <v>114</v>
      </c>
    </row>
    <row r="98" spans="1:1" x14ac:dyDescent="0.25">
      <c r="A98" s="72" t="s">
        <v>95</v>
      </c>
    </row>
    <row r="99" spans="1:1" x14ac:dyDescent="0.25">
      <c r="A99" s="72" t="s">
        <v>109</v>
      </c>
    </row>
    <row r="100" spans="1:1" x14ac:dyDescent="0.25">
      <c r="A100" s="72" t="s">
        <v>96</v>
      </c>
    </row>
    <row r="101" spans="1:1" x14ac:dyDescent="0.25">
      <c r="A101" s="72" t="s">
        <v>94</v>
      </c>
    </row>
    <row r="102" spans="1:1" x14ac:dyDescent="0.25">
      <c r="A102" s="72" t="s">
        <v>97</v>
      </c>
    </row>
    <row r="103" spans="1:1" x14ac:dyDescent="0.25">
      <c r="A103" s="72" t="s">
        <v>123</v>
      </c>
    </row>
    <row r="104" spans="1:1" x14ac:dyDescent="0.25">
      <c r="A104" s="72" t="s">
        <v>106</v>
      </c>
    </row>
    <row r="105" spans="1:1" x14ac:dyDescent="0.25">
      <c r="A105" s="72"/>
    </row>
    <row r="106" spans="1:1" x14ac:dyDescent="0.25">
      <c r="A106" s="72"/>
    </row>
    <row r="107" spans="1:1" ht="15.75" thickBot="1" x14ac:dyDescent="0.3">
      <c r="A107" s="52"/>
    </row>
  </sheetData>
  <pageMargins left="0.7" right="0.7" top="0.75" bottom="0.75" header="0.3" footer="0.3"/>
  <pageSetup paperSize="9" orientation="portrait" horizontalDpi="4294967293" verticalDpi="4294967293"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enableFormatConditionsCalculation="0">
    <tabColor rgb="FF00B050"/>
    <pageSetUpPr fitToPage="1"/>
  </sheetPr>
  <dimension ref="A1:AS151"/>
  <sheetViews>
    <sheetView showZeros="0" tabSelected="1" zoomScale="85" zoomScaleNormal="85" zoomScalePageLayoutView="55" workbookViewId="0">
      <pane xSplit="2" ySplit="2" topLeftCell="C3" activePane="bottomRight" state="frozen"/>
      <selection activeCell="L31" sqref="L31:L32"/>
      <selection pane="topRight" activeCell="L31" sqref="L31:L32"/>
      <selection pane="bottomLeft" activeCell="L31" sqref="L31:L32"/>
      <selection pane="bottomRight" activeCell="B3" sqref="B3:B4"/>
    </sheetView>
  </sheetViews>
  <sheetFormatPr baseColWidth="10" defaultColWidth="17.140625" defaultRowHeight="12.75" customHeight="1" x14ac:dyDescent="0.2"/>
  <cols>
    <col min="1" max="1" width="4.42578125" style="2" customWidth="1"/>
    <col min="2" max="2" width="4.85546875" style="2" bestFit="1" customWidth="1"/>
    <col min="3" max="3" width="5" style="2" customWidth="1"/>
    <col min="4" max="4" width="9.140625" style="2" customWidth="1"/>
    <col min="5" max="6" width="19.42578125" style="2" customWidth="1"/>
    <col min="7" max="7" width="20.7109375" style="2" bestFit="1" customWidth="1"/>
    <col min="8" max="9" width="23.7109375" style="2" bestFit="1" customWidth="1"/>
    <col min="10" max="10" width="19.42578125" style="2" customWidth="1"/>
    <col min="11" max="11" width="5.28515625" style="2" customWidth="1"/>
    <col min="12" max="12" width="9.140625" style="2" customWidth="1"/>
    <col min="13" max="13" width="4.42578125" style="2" bestFit="1" customWidth="1"/>
    <col min="14" max="14" width="25" style="2" bestFit="1" customWidth="1"/>
    <col min="15" max="15" width="9.140625" style="2" customWidth="1"/>
    <col min="16" max="16" width="4.42578125" style="2" bestFit="1" customWidth="1"/>
    <col min="17" max="17" width="17.42578125" style="2" customWidth="1"/>
    <col min="18" max="18" width="15" style="2" customWidth="1"/>
    <col min="19" max="19" width="5.28515625" style="2" bestFit="1" customWidth="1"/>
    <col min="20" max="20" width="5.42578125" style="2" bestFit="1" customWidth="1"/>
    <col min="21" max="21" width="5.7109375" style="2" customWidth="1"/>
    <col min="22" max="22" width="10" style="2" customWidth="1"/>
    <col min="23" max="23" width="5.7109375" style="2" customWidth="1"/>
    <col min="24" max="24" width="10" style="2" customWidth="1"/>
    <col min="25" max="25" width="5.28515625" style="2" bestFit="1" customWidth="1"/>
    <col min="26" max="26" width="5.42578125" style="2" bestFit="1" customWidth="1"/>
    <col min="27" max="28" width="10" style="2" customWidth="1"/>
    <col min="29" max="31" width="17" style="2" customWidth="1"/>
    <col min="32" max="32" width="10" style="2" customWidth="1"/>
    <col min="33" max="38" width="8" style="2" hidden="1" customWidth="1"/>
    <col min="39" max="16384" width="17.140625" style="2"/>
  </cols>
  <sheetData>
    <row r="1" spans="1:38" ht="25.5" customHeight="1" thickTop="1" thickBot="1" x14ac:dyDescent="0.4">
      <c r="A1" s="129" t="str">
        <f>"Mois de "&amp;CHOOSE(MONTH($B$3),"janvier","février","mars","avril","mai","juin","juillet","aout","septembre","octobre","novembre","décembre")&amp;" "&amp;YEAR($B$3)</f>
        <v>Mois de octobre 2015</v>
      </c>
      <c r="B1" s="130"/>
      <c r="C1" s="130"/>
      <c r="D1" s="129"/>
      <c r="E1" s="129"/>
      <c r="F1" s="129"/>
      <c r="G1" s="129"/>
      <c r="H1" s="129"/>
      <c r="I1" s="129"/>
      <c r="J1" s="129"/>
      <c r="K1" s="130"/>
      <c r="L1" s="130"/>
      <c r="M1" s="130"/>
      <c r="N1" s="130"/>
      <c r="O1" s="130"/>
      <c r="P1" s="130"/>
      <c r="Q1" s="130"/>
      <c r="R1" s="131"/>
      <c r="S1" s="162" t="str">
        <f>"Consultations "&amp;CHOOSE(MONTH($B$3),"janvier","février","mars","avril","mai","juin","juillet","aout","septembre","octobre","novembre","décembre")&amp;" "&amp;YEAR($B$3)</f>
        <v>Consultations octobre 2015</v>
      </c>
      <c r="T1" s="163"/>
      <c r="U1" s="163"/>
      <c r="V1" s="163"/>
      <c r="W1" s="163"/>
      <c r="X1" s="164"/>
      <c r="Y1" s="162" t="str">
        <f>"CCB "&amp;CHOOSE(MONTH($B$3),"janvier","février","mars","avril","mai","juin","juillet","aout","septembre","octobre","novembre","décembre")&amp;" "&amp;YEAR($B$3)</f>
        <v>CCB octobre 2015</v>
      </c>
      <c r="Z1" s="163"/>
      <c r="AA1" s="163"/>
      <c r="AB1" s="163"/>
      <c r="AC1" s="163"/>
      <c r="AD1" s="163"/>
      <c r="AE1" s="163"/>
      <c r="AF1" s="163"/>
      <c r="AG1" s="163"/>
      <c r="AH1" s="163"/>
      <c r="AI1" s="163"/>
      <c r="AJ1" s="163"/>
      <c r="AK1" s="164"/>
      <c r="AL1" s="157"/>
    </row>
    <row r="2" spans="1:38" ht="15" customHeight="1" thickBot="1" x14ac:dyDescent="0.25">
      <c r="A2" s="46"/>
      <c r="B2" s="79" t="s">
        <v>1</v>
      </c>
      <c r="C2" s="200" t="s">
        <v>2</v>
      </c>
      <c r="D2" s="201"/>
      <c r="E2" s="77" t="s">
        <v>3</v>
      </c>
      <c r="F2" s="78" t="s">
        <v>4</v>
      </c>
      <c r="G2" s="78" t="s">
        <v>5</v>
      </c>
      <c r="H2" s="132" t="s">
        <v>125</v>
      </c>
      <c r="I2" s="78" t="s">
        <v>129</v>
      </c>
      <c r="J2" s="78" t="s">
        <v>7</v>
      </c>
      <c r="K2" s="161" t="s">
        <v>8</v>
      </c>
      <c r="L2" s="202" t="s">
        <v>9</v>
      </c>
      <c r="M2" s="203"/>
      <c r="N2" s="204"/>
      <c r="O2" s="202" t="s">
        <v>10</v>
      </c>
      <c r="P2" s="203"/>
      <c r="Q2" s="204"/>
      <c r="R2" s="67" t="s">
        <v>11</v>
      </c>
      <c r="S2" s="44" t="s">
        <v>0</v>
      </c>
      <c r="T2" s="78" t="s">
        <v>1</v>
      </c>
      <c r="U2" s="39" t="s">
        <v>12</v>
      </c>
      <c r="V2" s="39" t="s">
        <v>13</v>
      </c>
      <c r="W2" s="39" t="s">
        <v>14</v>
      </c>
      <c r="X2" s="45" t="s">
        <v>13</v>
      </c>
      <c r="Y2" s="121" t="s">
        <v>0</v>
      </c>
      <c r="Z2" s="122" t="s">
        <v>1</v>
      </c>
      <c r="AA2" s="76" t="s">
        <v>36</v>
      </c>
      <c r="AB2" s="76" t="s">
        <v>37</v>
      </c>
      <c r="AC2" s="76" t="s">
        <v>38</v>
      </c>
      <c r="AD2" s="76" t="s">
        <v>130</v>
      </c>
      <c r="AE2" s="76" t="s">
        <v>113</v>
      </c>
      <c r="AF2" s="123" t="s">
        <v>39</v>
      </c>
      <c r="AG2" s="126" t="s">
        <v>3</v>
      </c>
      <c r="AH2" s="122" t="s">
        <v>4</v>
      </c>
      <c r="AI2" s="122" t="s">
        <v>5</v>
      </c>
      <c r="AJ2" s="122" t="s">
        <v>125</v>
      </c>
      <c r="AK2" s="122" t="s">
        <v>129</v>
      </c>
      <c r="AL2" s="122" t="s">
        <v>7</v>
      </c>
    </row>
    <row r="3" spans="1:38" ht="12.75" customHeight="1" x14ac:dyDescent="0.2">
      <c r="A3" s="205" t="str">
        <f>IF((B3=""),"",CHOOSE(WEEKDAY(B3,2),"L","M","M","J","V","S","D"))</f>
        <v>J</v>
      </c>
      <c r="B3" s="285">
        <v>42278</v>
      </c>
      <c r="C3" s="87" t="str">
        <f t="shared" ref="C3" si="0">IF(D3="","","Dom :")</f>
        <v/>
      </c>
      <c r="D3" s="88"/>
      <c r="E3" s="113" t="str">
        <f t="shared" ref="E3" si="1">IF(($U3="HM"),IF(($V3="9H-12H"),"CS 9H-12H",""),IF(($W3="HM"),IF(($X3="9H-12H"),"CS 9H-12H",""),""))&amp;IF($AA3="MAROUANI",IF($A3="D","","CCB"),"")</f>
        <v/>
      </c>
      <c r="F3" s="114" t="str">
        <f t="shared" ref="F3" si="2">IF(($U3="PH"),IF(($V3="9H-12H"),"CS 9H-12H",""),IF(($W3="PH"),IF(L19($X3="9H-12H"),"CS 9H-12H",""),""))&amp;IF($AA3="HALIMI",IF($A3="D","","CCB"),"")</f>
        <v/>
      </c>
      <c r="G3" s="115" t="str">
        <f t="shared" ref="G3" si="3">IF(($U3="RL"),IF(($V3="9H-12H"),"CS 9H-12H",""),IF(($W3="RL"),IF(($X3="9H-12H"),"CS 9H-12H",""),""))&amp;IF($AA3="LEPRIYA",IF($A3="D","","CCB"),"")</f>
        <v/>
      </c>
      <c r="H3" s="115" t="str">
        <f t="shared" ref="H3:H63" si="4">IF(($U3="RO"),IF(($V3="9H-12H"),"CS 9H-12H",""),IF(($W3="RO"),IF(($X3="9H-12H"),"CS 9H-12H",""),""))&amp;IF($AA3="OURCHANE",IF($A3="D","","CCB"),"")</f>
        <v/>
      </c>
      <c r="I3" s="115" t="str">
        <f t="shared" ref="I3:I63" si="5">IF(($U3="TK"),IF(($V3="9H-12H"),"CS 9H-12H",""),IF(($W3="TK"),IF(($X3="9H-12H"),"CS 9H-12H",""),""))&amp;IF($AA3="KANA",IF($A3="D","","CCB"),"")</f>
        <v/>
      </c>
      <c r="J3" s="114" t="str">
        <f t="shared" ref="J3" si="6">IF(($U3="AS"),IF(($V3="9H-12H"),"CS 9H-12H",""),IF(($W3="AS"),IF(($X3="9H-12H"),"CS 9H-12H",""),""))&amp;IF($AA3="SULTAN",IF($A3="D","","CCB"),"")</f>
        <v/>
      </c>
      <c r="K3" s="99"/>
      <c r="L3" s="91"/>
      <c r="M3" s="92"/>
      <c r="N3" s="93" t="str">
        <f>IF(($U3="VAC1"),IF(($V3="9H-12H"),"CS 9H-12H",""),IF(($W3="VAC1"),IF(($X3="9H-12H"),"CS 9H-12H",""),""))&amp;IF($M3="HM",$E3,IF($M3="PH",$F3,IF($M3="RL",$G3,IF($M3="RO",$H3,IF($M3="TK",$I3,IF($M3="AS",$J3,""))))))</f>
        <v/>
      </c>
      <c r="O3" s="91"/>
      <c r="P3" s="92"/>
      <c r="Q3" s="93" t="str">
        <f t="shared" ref="Q3" si="7">IF(($U3="VAC2"),IF(($V3="9H-12H"),"CS 9H-12H",""),IF(($W3="VAC2"),IF(($X3="9H-12H"),"CS 9H-12H",""),""))&amp;IF($P3="HM",$E3,IF($P3="PH",$F3,IF($P3="RL",$G3,IF($P3="RO",$I3,IF($P3="AS",$J3,"")))))</f>
        <v/>
      </c>
      <c r="R3" s="94"/>
      <c r="S3" s="283" t="str">
        <f>A3</f>
        <v>J</v>
      </c>
      <c r="T3" s="281">
        <f>$B$3</f>
        <v>42278</v>
      </c>
      <c r="U3" s="287"/>
      <c r="V3" s="268"/>
      <c r="W3" s="287"/>
      <c r="X3" s="289"/>
      <c r="Y3" s="283" t="str">
        <f>A3</f>
        <v>J</v>
      </c>
      <c r="Z3" s="281">
        <f>B3</f>
        <v>42278</v>
      </c>
      <c r="AA3" s="268"/>
      <c r="AB3" s="159"/>
      <c r="AC3" s="159"/>
      <c r="AD3" s="159"/>
      <c r="AE3" s="268"/>
      <c r="AF3" s="119"/>
      <c r="AG3" s="127" t="str">
        <f>IF($D3="MAROUANI",IF($A3="S","Sam",IF(OR($A3="L",$A3="M",$A3="J",$A3="V"),"Sem","")),"")</f>
        <v/>
      </c>
      <c r="AH3" s="124" t="str">
        <f>IF($D3="HALIMI",IF($A3="S","Sam",IF(OR($A3="L",$A3="M",$A3="J",$A3="V"),"Sem","")),"")</f>
        <v/>
      </c>
      <c r="AI3" s="124" t="str">
        <f>IF($D3="LEPRIYA",IF($A3="S","Sam",IF(OR($A3="L",$A3="M",$A3="J",$A3="V"),"Sem","")),"")</f>
        <v/>
      </c>
      <c r="AJ3" s="124" t="str">
        <f>IF($D3="OURCHANE",IF($A3="S","Sam",IF(OR($A3="L",$A3="M",$A3="J",$A3="V"),"Sem","")),"")</f>
        <v/>
      </c>
      <c r="AK3" s="124" t="str">
        <f>IF($D3="KANA",IF($A3="S","Sam",IF(OR($A3="L",$A3="M",$A3="J",$A3="V"),"Sem","")),"")</f>
        <v/>
      </c>
      <c r="AL3" s="124" t="str">
        <f>IF($D3="SULTAN",IF($A3="S","Sam",IF(OR($A3="L",$A3="M",$A3="J",$A3="V"),"Sem","")),"")</f>
        <v/>
      </c>
    </row>
    <row r="4" spans="1:38" ht="15.75" customHeight="1" thickBot="1" x14ac:dyDescent="0.25">
      <c r="A4" s="206"/>
      <c r="B4" s="286"/>
      <c r="C4" s="89" t="str">
        <f t="shared" ref="C4:C64" si="8">IF($D4="","","CCB :")</f>
        <v/>
      </c>
      <c r="D4" s="90" t="str">
        <f t="shared" ref="D4:D64" si="9">IF($AA3="","",$AA3)</f>
        <v/>
      </c>
      <c r="E4" s="116" t="str">
        <f t="shared" ref="E4" si="10">IF(($U3="HM"),IF(($V3="9H-12H"),"",("CS "&amp;$V3)),IF(($W3="HM"),IF(($X3="9H-12H"),"",("CS "&amp;$X3)),""))&amp;IF($AA3="MAROUANI",IF(OR($A3="S",$A3="D"),"","CCB"),"")</f>
        <v/>
      </c>
      <c r="F4" s="117" t="str">
        <f t="shared" ref="F4" si="11">IF(($U3="PH"),IF(($V3="9H-12H"),"",("CS "&amp;$V3)),IF(($W3="PH"),IF(($X3="9H-12H"),"",("CS "&amp;$X3)),""))&amp;IF($AA3="HALIMI",IF(OR($A3="S",$A3="D"),"","CCB"),"")</f>
        <v/>
      </c>
      <c r="G4" s="118" t="str">
        <f t="shared" ref="G4" si="12">IF(($U3="RL"),IF(($V3="9H-12H"),"",("CS "&amp;$V3)),IF(($W3="RL"),IF(($X3="9H-12H"),"",("CS "&amp;$X3)),""))&amp;IF($AA3="LEPRIYA",IF(OR($A3="S",$A3="D"),"","CCB"),"")</f>
        <v/>
      </c>
      <c r="H4" s="118" t="str">
        <f t="shared" ref="H4:H64" si="13">IF(($U3="RO"),IF(($V3="9H-12H"),"",("CS "&amp;$V3)),IF(($W3="RO"),IF(($X3="9H-12H"),"",("CS "&amp;$X3)),""))&amp;IF($AA3="OURCHANE",IF(OR($A3="S",$A3="D"),"","CCB"),"")</f>
        <v/>
      </c>
      <c r="I4" s="118" t="str">
        <f t="shared" ref="I4:I64" si="14">IF(($U3="TK"),IF(($V3="9H-12H"),"",("CS "&amp;$V3)),IF(($W3="TK"),IF(($X3="9H-12H"),"",("CS "&amp;$X3)),""))&amp;IF($AA3="KANA",IF(OR($A3="S",$A3="D"),"","CCB"),"")</f>
        <v/>
      </c>
      <c r="J4" s="117" t="str">
        <f t="shared" ref="J4" si="15">IF(($U3="AS"),IF(($V3="9H-12H"),"",("CS "&amp;$V3)),IF(($W3="AS"),IF(($X3="9H-12H"),"",("CS "&amp;$X3)),""))&amp;IF($AA3="SULTAN",IF(OR($A3="S",$A3="D"),"","CCB"),"")</f>
        <v/>
      </c>
      <c r="K4" s="100"/>
      <c r="L4" s="95"/>
      <c r="M4" s="96"/>
      <c r="N4" s="97" t="str">
        <f>IF(($U3="VAC1"),IF(($V3="9H-12H"),"",("CS "&amp;$V3)),IF(($W3="VAC1"),IF(($X3="9H-12H"),"",("CS "&amp;$X3)),""))&amp;IF($M4="HM",$E4,IF($M4="PH",$F4,IF($M4="RL",$G4,IF($M4="RO",$H4,IF($M4="TK",$I4,IF($M4="AS",$J4,""))))))</f>
        <v/>
      </c>
      <c r="O4" s="95"/>
      <c r="P4" s="96"/>
      <c r="Q4" s="97" t="str">
        <f t="shared" ref="Q4" si="16">IF(($U3="VAC2"),IF(($V3="9H-12H"),"",("CS "&amp;$V3)),IF(($W3="VAC2"),IF(($X3="9H-12H"),"",("CS "&amp;$X3)),""))&amp;IF($P4="HM",$E4,IF($P4="PH",$F4,IF($P4="RL",$G4,IF($P4="RO",$I4,IF($P4="AS",$J4,"")))))</f>
        <v/>
      </c>
      <c r="R4" s="98"/>
      <c r="S4" s="284"/>
      <c r="T4" s="282"/>
      <c r="U4" s="288"/>
      <c r="V4" s="269"/>
      <c r="W4" s="288"/>
      <c r="X4" s="290"/>
      <c r="Y4" s="284"/>
      <c r="Z4" s="282"/>
      <c r="AA4" s="269"/>
      <c r="AB4" s="160"/>
      <c r="AC4" s="160"/>
      <c r="AD4" s="160"/>
      <c r="AE4" s="269"/>
      <c r="AF4" s="120"/>
      <c r="AG4" s="128" t="str">
        <f>IF($D4="MAROUANI",IF(OR($A3="S",$A3="D"),"WE CCB","Sem CCB"),"")</f>
        <v/>
      </c>
      <c r="AH4" s="125" t="str">
        <f>IF($D4="HALIMI",IF(OR($A3="S",$A3="D"),"WE CCB","Sem CCB"),"")</f>
        <v/>
      </c>
      <c r="AI4" s="125" t="str">
        <f>IF($D4="LEPRIYA",IF(OR($A3="S",$A3="D"),"WE CCB","Sem CCB"),"")</f>
        <v/>
      </c>
      <c r="AJ4" s="125" t="str">
        <f>IF($D4="OURCHANE",IF(OR($A3="S",$A3="D"),"WE CCB","Sem CCB"),"")</f>
        <v/>
      </c>
      <c r="AK4" s="125" t="str">
        <f>IF($D4="KANA",IF(OR($A3="S",$A3="D"),"WE CCB","Sem CCB"),"")</f>
        <v/>
      </c>
      <c r="AL4" s="125" t="str">
        <f>IF($D4="SULTAN",IF(OR($A3="S",$A3="D"),"WE CCB","Sem CCB"),"")</f>
        <v/>
      </c>
    </row>
    <row r="5" spans="1:38" ht="12.75" customHeight="1" x14ac:dyDescent="0.2">
      <c r="A5" s="205" t="str">
        <f>IF((B5=""),"",CHOOSE(WEEKDAY(B5,2),"L","M","M","J","V","S","D"))</f>
        <v>V</v>
      </c>
      <c r="B5" s="285">
        <f>IF(($B3=""),"",IF((MONTH(B3)=MONTH(($B3+1))),($B3+1),""))</f>
        <v>42279</v>
      </c>
      <c r="C5" s="87" t="str">
        <f t="shared" ref="C5" si="17">IF(D5="","","Dom :")</f>
        <v/>
      </c>
      <c r="D5" s="88"/>
      <c r="E5" s="113" t="str">
        <f t="shared" ref="E5" si="18">IF(($U5="HM"),IF(($V5="9H-12H"),"CS 9H-12H",""),IF(($W5="HM"),IF(($X5="9H-12H"),"CS 9H-12H",""),""))&amp;IF($AA5="MAROUANI",IF($A5="D","","CCB"),"")</f>
        <v/>
      </c>
      <c r="F5" s="114" t="str">
        <f t="shared" ref="F5" si="19">IF(($U5="PH"),IF(($V5="9H-12H"),"CS 9H-12H",""),IF(($W5="PH"),IF(L21($X5="9H-12H"),"CS 9H-12H",""),""))&amp;IF($AA5="HALIMI",IF($A5="D","","CCB"),"")</f>
        <v/>
      </c>
      <c r="G5" s="115" t="str">
        <f t="shared" ref="G5" si="20">IF(($U5="RL"),IF(($V5="9H-12H"),"CS 9H-12H",""),IF(($W5="RL"),IF(($X5="9H-12H"),"CS 9H-12H",""),""))&amp;IF($AA5="LEPRIYA",IF($A5="D","","CCB"),"")</f>
        <v/>
      </c>
      <c r="H5" s="115" t="str">
        <f t="shared" si="4"/>
        <v/>
      </c>
      <c r="I5" s="115" t="str">
        <f t="shared" si="5"/>
        <v/>
      </c>
      <c r="J5" s="114" t="str">
        <f t="shared" ref="J5" si="21">IF(($U5="AS"),IF(($V5="9H-12H"),"CS 9H-12H",""),IF(($W5="AS"),IF(($X5="9H-12H"),"CS 9H-12H",""),""))&amp;IF($AA5="SULTAN",IF($A5="D","","CCB"),"")</f>
        <v/>
      </c>
      <c r="K5" s="99"/>
      <c r="L5" s="91"/>
      <c r="M5" s="92"/>
      <c r="N5" s="93" t="str">
        <f t="shared" ref="N5" si="22">IF(($U5="VAC1"),IF(($V5="9H-12H"),"CS 9H-12H",""),IF(($W5="VAC1"),IF(($X5="9H-12H"),"CS 9H-12H",""),""))&amp;IF($M5="HM",$E5,IF($M5="PH",$F5,IF($M5="RL",$G5,IF($M5="RO",$H5,IF($M5="TK",$I5,IF($M5="AS",$J5,""))))))</f>
        <v/>
      </c>
      <c r="O5" s="91"/>
      <c r="P5" s="92"/>
      <c r="Q5" s="93" t="str">
        <f t="shared" ref="Q5" si="23">IF(($U5="VAC2"),IF(($V5="9H-12H"),"CS 9H-12H",""),IF(($W5="VAC2"),IF(($X5="9H-12H"),"CS 9H-12H",""),""))&amp;IF($P5="HM",$E5,IF($P5="PH",$F5,IF($P5="RL",$G5,IF($P5="RO",$I5,IF($P5="AS",$J5,"")))))</f>
        <v/>
      </c>
      <c r="R5" s="94"/>
      <c r="S5" s="283" t="str">
        <f>A5</f>
        <v>V</v>
      </c>
      <c r="T5" s="281">
        <f>B5</f>
        <v>42279</v>
      </c>
      <c r="U5" s="287"/>
      <c r="V5" s="268"/>
      <c r="W5" s="287"/>
      <c r="X5" s="289"/>
      <c r="Y5" s="283" t="str">
        <f>A5</f>
        <v>V</v>
      </c>
      <c r="Z5" s="281">
        <f>B5</f>
        <v>42279</v>
      </c>
      <c r="AA5" s="268"/>
      <c r="AB5" s="159"/>
      <c r="AC5" s="159"/>
      <c r="AD5" s="159"/>
      <c r="AE5" s="268"/>
      <c r="AF5" s="119"/>
      <c r="AG5" s="127" t="str">
        <f t="shared" ref="AG5" si="24">IF($D5="MAROUANI",IF($A5="S","Sam",IF(OR($A5="L",$A5="M",$A5="J",$A5="V"),"Sem","")),"")</f>
        <v/>
      </c>
      <c r="AH5" s="124" t="str">
        <f t="shared" ref="AH5" si="25">IF($D5="HALIMI",IF($A5="S","Sam",IF(OR($A5="L",$A5="M",$A5="J",$A5="V"),"Sem","")),"")</f>
        <v/>
      </c>
      <c r="AI5" s="124" t="str">
        <f t="shared" ref="AI5" si="26">IF($D5="LEPRIYA",IF($A5="S","Sam",IF(OR($A5="L",$A5="M",$A5="J",$A5="V"),"Sem","")),"")</f>
        <v/>
      </c>
      <c r="AJ5" s="124" t="str">
        <f t="shared" ref="AJ5" si="27">IF($D5="OURCHANE",IF($A5="S","Sam",IF(OR($A5="L",$A5="M",$A5="J",$A5="V"),"Sem","")),"")</f>
        <v/>
      </c>
      <c r="AK5" s="124" t="str">
        <f t="shared" ref="AK5" si="28">IF($D5="KANA",IF($A5="S","Sam",IF(OR($A5="L",$A5="M",$A5="J",$A5="V"),"Sem","")),"")</f>
        <v/>
      </c>
      <c r="AL5" s="124" t="str">
        <f t="shared" ref="AL5" si="29">IF($D5="SULTAN",IF($A5="S","Sam",IF(OR($A5="L",$A5="M",$A5="J",$A5="V"),"Sem","")),"")</f>
        <v/>
      </c>
    </row>
    <row r="6" spans="1:38" ht="13.5" customHeight="1" thickBot="1" x14ac:dyDescent="0.25">
      <c r="A6" s="206"/>
      <c r="B6" s="286"/>
      <c r="C6" s="89" t="str">
        <f t="shared" si="8"/>
        <v/>
      </c>
      <c r="D6" s="90" t="str">
        <f t="shared" si="9"/>
        <v/>
      </c>
      <c r="E6" s="116" t="str">
        <f t="shared" ref="E6" si="30">IF(($U5="HM"),IF(($V5="9H-12H"),"",("CS "&amp;$V5)),IF(($W5="HM"),IF(($X5="9H-12H"),"",("CS "&amp;$X5)),""))&amp;IF($AA5="MAROUANI",IF(OR($A5="S",$A5="D"),"","CCB"),"")</f>
        <v/>
      </c>
      <c r="F6" s="117" t="str">
        <f t="shared" ref="F6" si="31">IF(($U5="PH"),IF(($V5="9H-12H"),"",("CS "&amp;$V5)),IF(($W5="PH"),IF(($X5="9H-12H"),"",("CS "&amp;$X5)),""))&amp;IF($AA5="HALIMI",IF(OR($A5="S",$A5="D"),"","CCB"),"")</f>
        <v/>
      </c>
      <c r="G6" s="118" t="str">
        <f t="shared" ref="G6" si="32">IF(($U5="RL"),IF(($V5="9H-12H"),"",("CS "&amp;$V5)),IF(($W5="RL"),IF(($X5="9H-12H"),"",("CS "&amp;$X5)),""))&amp;IF($AA5="LEPRIYA",IF(OR($A5="S",$A5="D"),"","CCB"),"")</f>
        <v/>
      </c>
      <c r="H6" s="118" t="str">
        <f t="shared" si="13"/>
        <v/>
      </c>
      <c r="I6" s="118" t="str">
        <f t="shared" si="14"/>
        <v/>
      </c>
      <c r="J6" s="117" t="str">
        <f t="shared" ref="J6" si="33">IF(($U5="AS"),IF(($V5="9H-12H"),"",("CS "&amp;$V5)),IF(($W5="AS"),IF(($X5="9H-12H"),"",("CS "&amp;$X5)),""))&amp;IF($AA5="SULTAN",IF(OR($A5="S",$A5="D"),"","CCB"),"")</f>
        <v/>
      </c>
      <c r="K6" s="100"/>
      <c r="L6" s="95"/>
      <c r="M6" s="96"/>
      <c r="N6" s="97" t="str">
        <f t="shared" ref="N6" si="34">IF(($U5="VAC1"),IF(($V5="9H-12H"),"",("CS "&amp;$V5)),IF(($W5="VAC1"),IF(($X5="9H-12H"),"",("CS "&amp;$X5)),""))&amp;IF($M6="HM",$E6,IF($M6="PH",$F6,IF($M6="RL",$G6,IF($M6="RO",$H6,IF($M6="TK",$I6,IF($M6="AS",$J6,""))))))</f>
        <v/>
      </c>
      <c r="O6" s="95"/>
      <c r="P6" s="96"/>
      <c r="Q6" s="97" t="str">
        <f t="shared" ref="Q6" si="35">IF(($U5="VAC2"),IF(($V5="9H-12H"),"",("CS "&amp;$V5)),IF(($W5="VAC2"),IF(($X5="9H-12H"),"",("CS "&amp;$X5)),""))&amp;IF($P6="HM",$E6,IF($P6="PH",$F6,IF($P6="RL",$G6,IF($P6="RO",$I6,IF($P6="AS",$J6,"")))))</f>
        <v/>
      </c>
      <c r="R6" s="98"/>
      <c r="S6" s="284"/>
      <c r="T6" s="282"/>
      <c r="U6" s="288"/>
      <c r="V6" s="269"/>
      <c r="W6" s="288"/>
      <c r="X6" s="290"/>
      <c r="Y6" s="284"/>
      <c r="Z6" s="282"/>
      <c r="AA6" s="269"/>
      <c r="AB6" s="160"/>
      <c r="AC6" s="160"/>
      <c r="AD6" s="160"/>
      <c r="AE6" s="269"/>
      <c r="AF6" s="120"/>
      <c r="AG6" s="128" t="str">
        <f t="shared" ref="AG6" si="36">IF($D6="MAROUANI",IF(OR($A5="S",$A5="D"),"WE CCB","Sem CCB"),"")</f>
        <v/>
      </c>
      <c r="AH6" s="125" t="str">
        <f t="shared" ref="AH6" si="37">IF($D6="HALIMI",IF(OR($A5="S",$A5="D"),"WE CCB","Sem CCB"),"")</f>
        <v/>
      </c>
      <c r="AI6" s="125" t="str">
        <f t="shared" ref="AI6" si="38">IF($D6="LEPRIYA",IF(OR($A5="S",$A5="D"),"WE CCB","Sem CCB"),"")</f>
        <v/>
      </c>
      <c r="AJ6" s="125" t="str">
        <f t="shared" ref="AJ6" si="39">IF($D6="OURCHANE",IF(OR($A5="S",$A5="D"),"WE CCB","Sem CCB"),"")</f>
        <v/>
      </c>
      <c r="AK6" s="125" t="str">
        <f t="shared" ref="AK6" si="40">IF($D6="KANA",IF(OR($A5="S",$A5="D"),"WE CCB","Sem CCB"),"")</f>
        <v/>
      </c>
      <c r="AL6" s="125" t="str">
        <f t="shared" ref="AL6" si="41">IF($D6="SULTAN",IF(OR($A5="S",$A5="D"),"WE CCB","Sem CCB"),"")</f>
        <v/>
      </c>
    </row>
    <row r="7" spans="1:38" ht="12.75" customHeight="1" x14ac:dyDescent="0.2">
      <c r="A7" s="205" t="str">
        <f>IF((B7=""),"",CHOOSE(WEEKDAY(B7,2),"L","M","M","J","V","S","D"))</f>
        <v>S</v>
      </c>
      <c r="B7" s="285">
        <f t="shared" ref="B7" si="42">IF(($B5=""),"",IF((MONTH(B5)=MONTH(($B5+1))),($B5+1),""))</f>
        <v>42280</v>
      </c>
      <c r="C7" s="87" t="str">
        <f t="shared" ref="C7" si="43">IF(D7="","","Dom :")</f>
        <v/>
      </c>
      <c r="D7" s="88"/>
      <c r="E7" s="113" t="str">
        <f t="shared" ref="E7" si="44">IF(($U7="HM"),IF(($V7="9H-12H"),"CS 9H-12H",""),IF(($W7="HM"),IF(($X7="9H-12H"),"CS 9H-12H",""),""))&amp;IF($AA7="MAROUANI",IF($A7="D","","CCB"),"")</f>
        <v/>
      </c>
      <c r="F7" s="114" t="str">
        <f t="shared" ref="F7" si="45">IF(($U7="PH"),IF(($V7="9H-12H"),"CS 9H-12H",""),IF(($W7="PH"),IF(L23($X7="9H-12H"),"CS 9H-12H",""),""))&amp;IF($AA7="HALIMI",IF($A7="D","","CCB"),"")</f>
        <v/>
      </c>
      <c r="G7" s="115" t="str">
        <f t="shared" ref="G7" si="46">IF(($U7="RL"),IF(($V7="9H-12H"),"CS 9H-12H",""),IF(($W7="RL"),IF(($X7="9H-12H"),"CS 9H-12H",""),""))&amp;IF($AA7="LEPRIYA",IF($A7="D","","CCB"),"")</f>
        <v/>
      </c>
      <c r="H7" s="115" t="str">
        <f t="shared" si="4"/>
        <v/>
      </c>
      <c r="I7" s="115" t="str">
        <f t="shared" si="5"/>
        <v/>
      </c>
      <c r="J7" s="114" t="str">
        <f t="shared" ref="J7" si="47">IF(($U7="AS"),IF(($V7="9H-12H"),"CS 9H-12H",""),IF(($W7="AS"),IF(($X7="9H-12H"),"CS 9H-12H",""),""))&amp;IF($AA7="SULTAN",IF($A7="D","","CCB"),"")</f>
        <v/>
      </c>
      <c r="K7" s="99"/>
      <c r="L7" s="91"/>
      <c r="M7" s="92"/>
      <c r="N7" s="93" t="str">
        <f t="shared" ref="N7" si="48">IF(($U7="VAC1"),IF(($V7="9H-12H"),"CS 9H-12H",""),IF(($W7="VAC1"),IF(($X7="9H-12H"),"CS 9H-12H",""),""))&amp;IF($M7="HM",$E7,IF($M7="PH",$F7,IF($M7="RL",$G7,IF($M7="RO",$H7,IF($M7="TK",$I7,IF($M7="AS",$J7,""))))))</f>
        <v/>
      </c>
      <c r="O7" s="91"/>
      <c r="P7" s="92"/>
      <c r="Q7" s="93" t="str">
        <f t="shared" ref="Q7" si="49">IF(($U7="VAC2"),IF(($V7="9H-12H"),"CS 9H-12H",""),IF(($W7="VAC2"),IF(($X7="9H-12H"),"CS 9H-12H",""),""))&amp;IF($P7="HM",$E7,IF($P7="PH",$F7,IF($P7="RL",$G7,IF($P7="RO",$I7,IF($P7="AS",$J7,"")))))</f>
        <v/>
      </c>
      <c r="R7" s="94"/>
      <c r="S7" s="283" t="str">
        <f>A7</f>
        <v>S</v>
      </c>
      <c r="T7" s="281">
        <f>B7</f>
        <v>42280</v>
      </c>
      <c r="U7" s="287"/>
      <c r="V7" s="268"/>
      <c r="W7" s="287"/>
      <c r="X7" s="289"/>
      <c r="Y7" s="283" t="str">
        <f>A7</f>
        <v>S</v>
      </c>
      <c r="Z7" s="281">
        <f>B7</f>
        <v>42280</v>
      </c>
      <c r="AA7" s="268"/>
      <c r="AB7" s="159"/>
      <c r="AC7" s="159"/>
      <c r="AD7" s="159"/>
      <c r="AE7" s="268"/>
      <c r="AF7" s="119"/>
      <c r="AG7" s="127" t="str">
        <f t="shared" ref="AG7" si="50">IF($D7="MAROUANI",IF($A7="S","Sam",IF(OR($A7="L",$A7="M",$A7="J",$A7="V"),"Sem","")),"")</f>
        <v/>
      </c>
      <c r="AH7" s="124" t="str">
        <f t="shared" ref="AH7" si="51">IF($D7="HALIMI",IF($A7="S","Sam",IF(OR($A7="L",$A7="M",$A7="J",$A7="V"),"Sem","")),"")</f>
        <v/>
      </c>
      <c r="AI7" s="124" t="str">
        <f t="shared" ref="AI7" si="52">IF($D7="LEPRIYA",IF($A7="S","Sam",IF(OR($A7="L",$A7="M",$A7="J",$A7="V"),"Sem","")),"")</f>
        <v/>
      </c>
      <c r="AJ7" s="124" t="str">
        <f t="shared" ref="AJ7" si="53">IF($D7="OURCHANE",IF($A7="S","Sam",IF(OR($A7="L",$A7="M",$A7="J",$A7="V"),"Sem","")),"")</f>
        <v/>
      </c>
      <c r="AK7" s="124" t="str">
        <f t="shared" ref="AK7" si="54">IF($D7="KANA",IF($A7="S","Sam",IF(OR($A7="L",$A7="M",$A7="J",$A7="V"),"Sem","")),"")</f>
        <v/>
      </c>
      <c r="AL7" s="124" t="str">
        <f t="shared" ref="AL7" si="55">IF($D7="SULTAN",IF($A7="S","Sam",IF(OR($A7="L",$A7="M",$A7="J",$A7="V"),"Sem","")),"")</f>
        <v/>
      </c>
    </row>
    <row r="8" spans="1:38" ht="13.5" customHeight="1" thickBot="1" x14ac:dyDescent="0.25">
      <c r="A8" s="206"/>
      <c r="B8" s="286"/>
      <c r="C8" s="89" t="str">
        <f t="shared" ref="C8" si="56">IF($D8="","","CCB :")</f>
        <v/>
      </c>
      <c r="D8" s="90" t="str">
        <f t="shared" si="9"/>
        <v/>
      </c>
      <c r="E8" s="116" t="str">
        <f t="shared" ref="E8" si="57">IF(($U7="HM"),IF(($V7="9H-12H"),"",("CS "&amp;$V7)),IF(($W7="HM"),IF(($X7="9H-12H"),"",("CS "&amp;$X7)),""))&amp;IF($AA7="MAROUANI",IF(OR($A7="S",$A7="D"),"","CCB"),"")</f>
        <v/>
      </c>
      <c r="F8" s="117" t="str">
        <f t="shared" ref="F8" si="58">IF(($U7="PH"),IF(($V7="9H-12H"),"",("CS "&amp;$V7)),IF(($W7="PH"),IF(($X7="9H-12H"),"",("CS "&amp;$X7)),""))&amp;IF($AA7="HALIMI",IF(OR($A7="S",$A7="D"),"","CCB"),"")</f>
        <v/>
      </c>
      <c r="G8" s="118" t="str">
        <f t="shared" ref="G8" si="59">IF(($U7="RL"),IF(($V7="9H-12H"),"",("CS "&amp;$V7)),IF(($W7="RL"),IF(($X7="9H-12H"),"",("CS "&amp;$X7)),""))&amp;IF($AA7="LEPRIYA",IF(OR($A7="S",$A7="D"),"","CCB"),"")</f>
        <v/>
      </c>
      <c r="H8" s="118" t="str">
        <f t="shared" si="13"/>
        <v/>
      </c>
      <c r="I8" s="118" t="str">
        <f t="shared" si="14"/>
        <v/>
      </c>
      <c r="J8" s="117" t="str">
        <f t="shared" ref="J8" si="60">IF(($U7="AS"),IF(($V7="9H-12H"),"",("CS "&amp;$V7)),IF(($W7="AS"),IF(($X7="9H-12H"),"",("CS "&amp;$X7)),""))&amp;IF($AA7="SULTAN",IF(OR($A7="S",$A7="D"),"","CCB"),"")</f>
        <v/>
      </c>
      <c r="K8" s="100"/>
      <c r="L8" s="95"/>
      <c r="M8" s="96"/>
      <c r="N8" s="97" t="str">
        <f t="shared" ref="N8" si="61">IF(($U7="VAC1"),IF(($V7="9H-12H"),"",("CS "&amp;$V7)),IF(($W7="VAC1"),IF(($X7="9H-12H"),"",("CS "&amp;$X7)),""))&amp;IF($M8="HM",$E8,IF($M8="PH",$F8,IF($M8="RL",$G8,IF($M8="RO",$H8,IF($M8="TK",$I8,IF($M8="AS",$J8,""))))))</f>
        <v/>
      </c>
      <c r="O8" s="95"/>
      <c r="P8" s="96"/>
      <c r="Q8" s="97" t="str">
        <f t="shared" ref="Q8" si="62">IF(($U7="VAC2"),IF(($V7="9H-12H"),"",("CS "&amp;$V7)),IF(($W7="VAC2"),IF(($X7="9H-12H"),"",("CS "&amp;$X7)),""))&amp;IF($P8="HM",$E8,IF($P8="PH",$F8,IF($P8="RL",$G8,IF($P8="RO",$I8,IF($P8="AS",$J8,"")))))</f>
        <v/>
      </c>
      <c r="R8" s="98"/>
      <c r="S8" s="284"/>
      <c r="T8" s="282"/>
      <c r="U8" s="288"/>
      <c r="V8" s="269"/>
      <c r="W8" s="288"/>
      <c r="X8" s="290"/>
      <c r="Y8" s="284"/>
      <c r="Z8" s="282"/>
      <c r="AA8" s="269"/>
      <c r="AB8" s="160"/>
      <c r="AC8" s="160"/>
      <c r="AD8" s="160"/>
      <c r="AE8" s="269"/>
      <c r="AF8" s="120"/>
      <c r="AG8" s="128" t="str">
        <f t="shared" ref="AG8" si="63">IF($D8="MAROUANI",IF(OR($A7="S",$A7="D"),"WE CCB","Sem CCB"),"")</f>
        <v/>
      </c>
      <c r="AH8" s="125" t="str">
        <f t="shared" ref="AH8" si="64">IF($D8="HALIMI",IF(OR($A7="S",$A7="D"),"WE CCB","Sem CCB"),"")</f>
        <v/>
      </c>
      <c r="AI8" s="125" t="str">
        <f t="shared" ref="AI8" si="65">IF($D8="LEPRIYA",IF(OR($A7="S",$A7="D"),"WE CCB","Sem CCB"),"")</f>
        <v/>
      </c>
      <c r="AJ8" s="125" t="str">
        <f t="shared" ref="AJ8" si="66">IF($D8="OURCHANE",IF(OR($A7="S",$A7="D"),"WE CCB","Sem CCB"),"")</f>
        <v/>
      </c>
      <c r="AK8" s="125" t="str">
        <f t="shared" ref="AK8" si="67">IF($D8="KANA",IF(OR($A7="S",$A7="D"),"WE CCB","Sem CCB"),"")</f>
        <v/>
      </c>
      <c r="AL8" s="125" t="str">
        <f t="shared" ref="AL8" si="68">IF($D8="SULTAN",IF(OR($A7="S",$A7="D"),"WE CCB","Sem CCB"),"")</f>
        <v/>
      </c>
    </row>
    <row r="9" spans="1:38" ht="12.75" customHeight="1" x14ac:dyDescent="0.2">
      <c r="A9" s="205" t="str">
        <f>IF((B9=""),"",CHOOSE(WEEKDAY(B9,2),"L","M","M","J","V","S","D"))</f>
        <v>D</v>
      </c>
      <c r="B9" s="285">
        <f t="shared" ref="B9" si="69">IF(($B7=""),"",IF((MONTH(B7)=MONTH(($B7+1))),($B7+1),""))</f>
        <v>42281</v>
      </c>
      <c r="C9" s="87" t="str">
        <f t="shared" ref="C9" si="70">IF(D9="","","Dom :")</f>
        <v/>
      </c>
      <c r="D9" s="88"/>
      <c r="E9" s="113" t="str">
        <f t="shared" ref="E9" si="71">IF(($U9="HM"),IF(($V9="9H-12H"),"CS 9H-12H",""),IF(($W9="HM"),IF(($X9="9H-12H"),"CS 9H-12H",""),""))&amp;IF($AA9="MAROUANI",IF($A9="D","","CCB"),"")</f>
        <v/>
      </c>
      <c r="F9" s="114" t="str">
        <f t="shared" ref="F9" si="72">IF(($U9="PH"),IF(($V9="9H-12H"),"CS 9H-12H",""),IF(($W9="PH"),IF(L25($X9="9H-12H"),"CS 9H-12H",""),""))&amp;IF($AA9="HALIMI",IF($A9="D","","CCB"),"")</f>
        <v/>
      </c>
      <c r="G9" s="115" t="str">
        <f t="shared" ref="G9" si="73">IF(($U9="RL"),IF(($V9="9H-12H"),"CS 9H-12H",""),IF(($W9="RL"),IF(($X9="9H-12H"),"CS 9H-12H",""),""))&amp;IF($AA9="LEPRIYA",IF($A9="D","","CCB"),"")</f>
        <v/>
      </c>
      <c r="H9" s="115" t="str">
        <f t="shared" si="4"/>
        <v/>
      </c>
      <c r="I9" s="115" t="str">
        <f t="shared" si="5"/>
        <v/>
      </c>
      <c r="J9" s="114" t="str">
        <f t="shared" ref="J9" si="74">IF(($U9="AS"),IF(($V9="9H-12H"),"CS 9H-12H",""),IF(($W9="AS"),IF(($X9="9H-12H"),"CS 9H-12H",""),""))&amp;IF($AA9="SULTAN",IF($A9="D","","CCB"),"")</f>
        <v/>
      </c>
      <c r="K9" s="99"/>
      <c r="L9" s="91"/>
      <c r="M9" s="92"/>
      <c r="N9" s="93" t="str">
        <f t="shared" ref="N9" si="75">IF(($U9="VAC1"),IF(($V9="9H-12H"),"CS 9H-12H",""),IF(($W9="VAC1"),IF(($X9="9H-12H"),"CS 9H-12H",""),""))&amp;IF($M9="HM",$E9,IF($M9="PH",$F9,IF($M9="RL",$G9,IF($M9="RO",$H9,IF($M9="TK",$I9,IF($M9="AS",$J9,""))))))</f>
        <v/>
      </c>
      <c r="O9" s="91"/>
      <c r="P9" s="92"/>
      <c r="Q9" s="93" t="str">
        <f t="shared" ref="Q9" si="76">IF(($U9="VAC2"),IF(($V9="9H-12H"),"CS 9H-12H",""),IF(($W9="VAC2"),IF(($X9="9H-12H"),"CS 9H-12H",""),""))&amp;IF($P9="HM",$E9,IF($P9="PH",$F9,IF($P9="RL",$G9,IF($P9="RO",$I9,IF($P9="AS",$J9,"")))))</f>
        <v/>
      </c>
      <c r="R9" s="94"/>
      <c r="S9" s="283" t="str">
        <f>A9</f>
        <v>D</v>
      </c>
      <c r="T9" s="281">
        <f>B9</f>
        <v>42281</v>
      </c>
      <c r="U9" s="287"/>
      <c r="V9" s="268"/>
      <c r="W9" s="287"/>
      <c r="X9" s="289"/>
      <c r="Y9" s="283" t="str">
        <f>A9</f>
        <v>D</v>
      </c>
      <c r="Z9" s="281">
        <f>B9</f>
        <v>42281</v>
      </c>
      <c r="AA9" s="268"/>
      <c r="AB9" s="159"/>
      <c r="AC9" s="159"/>
      <c r="AD9" s="159"/>
      <c r="AE9" s="268"/>
      <c r="AF9" s="119"/>
      <c r="AG9" s="127" t="str">
        <f t="shared" ref="AG9" si="77">IF($D9="MAROUANI",IF($A9="S","Sam",IF(OR($A9="L",$A9="M",$A9="J",$A9="V"),"Sem","")),"")</f>
        <v/>
      </c>
      <c r="AH9" s="124" t="str">
        <f t="shared" ref="AH9" si="78">IF($D9="HALIMI",IF($A9="S","Sam",IF(OR($A9="L",$A9="M",$A9="J",$A9="V"),"Sem","")),"")</f>
        <v/>
      </c>
      <c r="AI9" s="124" t="str">
        <f t="shared" ref="AI9" si="79">IF($D9="LEPRIYA",IF($A9="S","Sam",IF(OR($A9="L",$A9="M",$A9="J",$A9="V"),"Sem","")),"")</f>
        <v/>
      </c>
      <c r="AJ9" s="124" t="str">
        <f t="shared" ref="AJ9" si="80">IF($D9="OURCHANE",IF($A9="S","Sam",IF(OR($A9="L",$A9="M",$A9="J",$A9="V"),"Sem","")),"")</f>
        <v/>
      </c>
      <c r="AK9" s="124" t="str">
        <f t="shared" ref="AK9" si="81">IF($D9="KANA",IF($A9="S","Sam",IF(OR($A9="L",$A9="M",$A9="J",$A9="V"),"Sem","")),"")</f>
        <v/>
      </c>
      <c r="AL9" s="124" t="str">
        <f t="shared" ref="AL9" si="82">IF($D9="SULTAN",IF($A9="S","Sam",IF(OR($A9="L",$A9="M",$A9="J",$A9="V"),"Sem","")),"")</f>
        <v/>
      </c>
    </row>
    <row r="10" spans="1:38" ht="13.5" customHeight="1" thickBot="1" x14ac:dyDescent="0.25">
      <c r="A10" s="206"/>
      <c r="B10" s="286"/>
      <c r="C10" s="89" t="str">
        <f t="shared" si="8"/>
        <v/>
      </c>
      <c r="D10" s="90" t="str">
        <f t="shared" si="9"/>
        <v/>
      </c>
      <c r="E10" s="116" t="str">
        <f t="shared" ref="E10" si="83">IF(($U9="HM"),IF(($V9="9H-12H"),"",("CS "&amp;$V9)),IF(($W9="HM"),IF(($X9="9H-12H"),"",("CS "&amp;$X9)),""))&amp;IF($AA9="MAROUANI",IF(OR($A9="S",$A9="D"),"","CCB"),"")</f>
        <v/>
      </c>
      <c r="F10" s="117" t="str">
        <f t="shared" ref="F10" si="84">IF(($U9="PH"),IF(($V9="9H-12H"),"",("CS "&amp;$V9)),IF(($W9="PH"),IF(($X9="9H-12H"),"",("CS "&amp;$X9)),""))&amp;IF($AA9="HALIMI",IF(OR($A9="S",$A9="D"),"","CCB"),"")</f>
        <v/>
      </c>
      <c r="G10" s="118" t="str">
        <f t="shared" ref="G10" si="85">IF(($U9="RL"),IF(($V9="9H-12H"),"",("CS "&amp;$V9)),IF(($W9="RL"),IF(($X9="9H-12H"),"",("CS "&amp;$X9)),""))&amp;IF($AA9="LEPRIYA",IF(OR($A9="S",$A9="D"),"","CCB"),"")</f>
        <v/>
      </c>
      <c r="H10" s="118" t="str">
        <f t="shared" si="13"/>
        <v/>
      </c>
      <c r="I10" s="118" t="str">
        <f t="shared" si="14"/>
        <v/>
      </c>
      <c r="J10" s="117" t="str">
        <f t="shared" ref="J10" si="86">IF(($U9="AS"),IF(($V9="9H-12H"),"",("CS "&amp;$V9)),IF(($W9="AS"),IF(($X9="9H-12H"),"",("CS "&amp;$X9)),""))&amp;IF($AA9="SULTAN",IF(OR($A9="S",$A9="D"),"","CCB"),"")</f>
        <v/>
      </c>
      <c r="K10" s="100"/>
      <c r="L10" s="95"/>
      <c r="M10" s="96"/>
      <c r="N10" s="97" t="str">
        <f t="shared" ref="N10" si="87">IF(($U9="VAC1"),IF(($V9="9H-12H"),"",("CS "&amp;$V9)),IF(($W9="VAC1"),IF(($X9="9H-12H"),"",("CS "&amp;$X9)),""))&amp;IF($M10="HM",$E10,IF($M10="PH",$F10,IF($M10="RL",$G10,IF($M10="RO",$H10,IF($M10="TK",$I10,IF($M10="AS",$J10,""))))))</f>
        <v/>
      </c>
      <c r="O10" s="95"/>
      <c r="P10" s="96"/>
      <c r="Q10" s="97" t="str">
        <f t="shared" ref="Q10" si="88">IF(($U9="VAC2"),IF(($V9="9H-12H"),"",("CS "&amp;$V9)),IF(($W9="VAC2"),IF(($X9="9H-12H"),"",("CS "&amp;$X9)),""))&amp;IF($P10="HM",$E10,IF($P10="PH",$F10,IF($P10="RL",$G10,IF($P10="RO",$I10,IF($P10="AS",$J10,"")))))</f>
        <v/>
      </c>
      <c r="R10" s="98"/>
      <c r="S10" s="284"/>
      <c r="T10" s="282"/>
      <c r="U10" s="288"/>
      <c r="V10" s="269"/>
      <c r="W10" s="288"/>
      <c r="X10" s="290"/>
      <c r="Y10" s="284"/>
      <c r="Z10" s="282"/>
      <c r="AA10" s="269"/>
      <c r="AB10" s="160"/>
      <c r="AC10" s="160"/>
      <c r="AD10" s="160"/>
      <c r="AE10" s="269"/>
      <c r="AF10" s="120"/>
      <c r="AG10" s="128" t="str">
        <f t="shared" ref="AG10" si="89">IF($D10="MAROUANI",IF(OR($A9="S",$A9="D"),"WE CCB","Sem CCB"),"")</f>
        <v/>
      </c>
      <c r="AH10" s="125" t="str">
        <f t="shared" ref="AH10" si="90">IF($D10="HALIMI",IF(OR($A9="S",$A9="D"),"WE CCB","Sem CCB"),"")</f>
        <v/>
      </c>
      <c r="AI10" s="125" t="str">
        <f t="shared" ref="AI10" si="91">IF($D10="LEPRIYA",IF(OR($A9="S",$A9="D"),"WE CCB","Sem CCB"),"")</f>
        <v/>
      </c>
      <c r="AJ10" s="125" t="str">
        <f t="shared" ref="AJ10" si="92">IF($D10="OURCHANE",IF(OR($A9="S",$A9="D"),"WE CCB","Sem CCB"),"")</f>
        <v/>
      </c>
      <c r="AK10" s="125" t="str">
        <f t="shared" ref="AK10" si="93">IF($D10="KANA",IF(OR($A9="S",$A9="D"),"WE CCB","Sem CCB"),"")</f>
        <v/>
      </c>
      <c r="AL10" s="125" t="str">
        <f t="shared" ref="AL10" si="94">IF($D10="SULTAN",IF(OR($A9="S",$A9="D"),"WE CCB","Sem CCB"),"")</f>
        <v/>
      </c>
    </row>
    <row r="11" spans="1:38" ht="12.75" customHeight="1" x14ac:dyDescent="0.2">
      <c r="A11" s="205" t="str">
        <f>IF((B11=""),"",CHOOSE(WEEKDAY(B11,2),"L","M","M","J","V","S","D"))</f>
        <v>L</v>
      </c>
      <c r="B11" s="285">
        <f t="shared" ref="B11" si="95">IF(($B9=""),"",IF((MONTH(B9)=MONTH(($B9+1))),($B9+1),""))</f>
        <v>42282</v>
      </c>
      <c r="C11" s="87" t="str">
        <f t="shared" ref="C11" si="96">IF(D11="","","Dom :")</f>
        <v/>
      </c>
      <c r="D11" s="88"/>
      <c r="E11" s="113" t="str">
        <f t="shared" ref="E11" si="97">IF(($U11="HM"),IF(($V11="9H-12H"),"CS 9H-12H",""),IF(($W11="HM"),IF(($X11="9H-12H"),"CS 9H-12H",""),""))&amp;IF($AA11="MAROUANI",IF($A11="D","","CCB"),"")</f>
        <v/>
      </c>
      <c r="F11" s="114" t="str">
        <f t="shared" ref="F11" si="98">IF(($U11="PH"),IF(($V11="9H-12H"),"CS 9H-12H",""),IF(($W11="PH"),IF(L27($X11="9H-12H"),"CS 9H-12H",""),""))&amp;IF($AA11="HALIMI",IF($A11="D","","CCB"),"")</f>
        <v/>
      </c>
      <c r="G11" s="115" t="str">
        <f t="shared" ref="G11" si="99">IF(($U11="RL"),IF(($V11="9H-12H"),"CS 9H-12H",""),IF(($W11="RL"),IF(($X11="9H-12H"),"CS 9H-12H",""),""))&amp;IF($AA11="LEPRIYA",IF($A11="D","","CCB"),"")</f>
        <v/>
      </c>
      <c r="H11" s="115" t="str">
        <f t="shared" si="4"/>
        <v/>
      </c>
      <c r="I11" s="115" t="str">
        <f t="shared" si="5"/>
        <v/>
      </c>
      <c r="J11" s="114" t="str">
        <f t="shared" ref="J11" si="100">IF(($U11="AS"),IF(($V11="9H-12H"),"CS 9H-12H",""),IF(($W11="AS"),IF(($X11="9H-12H"),"CS 9H-12H",""),""))&amp;IF($AA11="SULTAN",IF($A11="D","","CCB"),"")</f>
        <v/>
      </c>
      <c r="K11" s="99"/>
      <c r="L11" s="91"/>
      <c r="M11" s="92"/>
      <c r="N11" s="93" t="str">
        <f t="shared" ref="N11" si="101">IF(($U11="VAC1"),IF(($V11="9H-12H"),"CS 9H-12H",""),IF(($W11="VAC1"),IF(($X11="9H-12H"),"CS 9H-12H",""),""))&amp;IF($M11="HM",$E11,IF($M11="PH",$F11,IF($M11="RL",$G11,IF($M11="RO",$H11,IF($M11="TK",$I11,IF($M11="AS",$J11,""))))))</f>
        <v/>
      </c>
      <c r="O11" s="91"/>
      <c r="P11" s="92"/>
      <c r="Q11" s="93" t="str">
        <f t="shared" ref="Q11" si="102">IF(($U11="VAC2"),IF(($V11="9H-12H"),"CS 9H-12H",""),IF(($W11="VAC2"),IF(($X11="9H-12H"),"CS 9H-12H",""),""))&amp;IF($P11="HM",$E11,IF($P11="PH",$F11,IF($P11="RL",$G11,IF($P11="RO",$I11,IF($P11="AS",$J11,"")))))</f>
        <v/>
      </c>
      <c r="R11" s="94"/>
      <c r="S11" s="283" t="str">
        <f>A11</f>
        <v>L</v>
      </c>
      <c r="T11" s="281">
        <f>B11</f>
        <v>42282</v>
      </c>
      <c r="U11" s="287"/>
      <c r="V11" s="268"/>
      <c r="W11" s="287"/>
      <c r="X11" s="289"/>
      <c r="Y11" s="283" t="str">
        <f>A11</f>
        <v>L</v>
      </c>
      <c r="Z11" s="281">
        <f>B11</f>
        <v>42282</v>
      </c>
      <c r="AA11" s="268"/>
      <c r="AB11" s="159"/>
      <c r="AC11" s="159"/>
      <c r="AD11" s="159"/>
      <c r="AE11" s="268"/>
      <c r="AF11" s="119"/>
      <c r="AG11" s="127" t="str">
        <f t="shared" ref="AG11" si="103">IF($D11="MAROUANI",IF($A11="S","Sam",IF(OR($A11="L",$A11="M",$A11="J",$A11="V"),"Sem","")),"")</f>
        <v/>
      </c>
      <c r="AH11" s="124" t="str">
        <f t="shared" ref="AH11" si="104">IF($D11="HALIMI",IF($A11="S","Sam",IF(OR($A11="L",$A11="M",$A11="J",$A11="V"),"Sem","")),"")</f>
        <v/>
      </c>
      <c r="AI11" s="124" t="str">
        <f t="shared" ref="AI11" si="105">IF($D11="LEPRIYA",IF($A11="S","Sam",IF(OR($A11="L",$A11="M",$A11="J",$A11="V"),"Sem","")),"")</f>
        <v/>
      </c>
      <c r="AJ11" s="124" t="str">
        <f t="shared" ref="AJ11" si="106">IF($D11="OURCHANE",IF($A11="S","Sam",IF(OR($A11="L",$A11="M",$A11="J",$A11="V"),"Sem","")),"")</f>
        <v/>
      </c>
      <c r="AK11" s="124" t="str">
        <f t="shared" ref="AK11" si="107">IF($D11="KANA",IF($A11="S","Sam",IF(OR($A11="L",$A11="M",$A11="J",$A11="V"),"Sem","")),"")</f>
        <v/>
      </c>
      <c r="AL11" s="124" t="str">
        <f t="shared" ref="AL11" si="108">IF($D11="SULTAN",IF($A11="S","Sam",IF(OR($A11="L",$A11="M",$A11="J",$A11="V"),"Sem","")),"")</f>
        <v/>
      </c>
    </row>
    <row r="12" spans="1:38" ht="13.5" customHeight="1" thickBot="1" x14ac:dyDescent="0.25">
      <c r="A12" s="206"/>
      <c r="B12" s="286"/>
      <c r="C12" s="89" t="str">
        <f t="shared" si="8"/>
        <v/>
      </c>
      <c r="D12" s="90" t="str">
        <f t="shared" si="9"/>
        <v/>
      </c>
      <c r="E12" s="116" t="str">
        <f t="shared" ref="E12" si="109">IF(($U11="HM"),IF(($V11="9H-12H"),"",("CS "&amp;$V11)),IF(($W11="HM"),IF(($X11="9H-12H"),"",("CS "&amp;$X11)),""))&amp;IF($AA11="MAROUANI",IF(OR($A11="S",$A11="D"),"","CCB"),"")</f>
        <v/>
      </c>
      <c r="F12" s="117" t="str">
        <f t="shared" ref="F12" si="110">IF(($U11="PH"),IF(($V11="9H-12H"),"",("CS "&amp;$V11)),IF(($W11="PH"),IF(($X11="9H-12H"),"",("CS "&amp;$X11)),""))&amp;IF($AA11="HALIMI",IF(OR($A11="S",$A11="D"),"","CCB"),"")</f>
        <v/>
      </c>
      <c r="G12" s="118" t="str">
        <f t="shared" ref="G12" si="111">IF(($U11="RL"),IF(($V11="9H-12H"),"",("CS "&amp;$V11)),IF(($W11="RL"),IF(($X11="9H-12H"),"",("CS "&amp;$X11)),""))&amp;IF($AA11="LEPRIYA",IF(OR($A11="S",$A11="D"),"","CCB"),"")</f>
        <v/>
      </c>
      <c r="H12" s="118" t="str">
        <f t="shared" si="13"/>
        <v/>
      </c>
      <c r="I12" s="118" t="str">
        <f t="shared" si="14"/>
        <v/>
      </c>
      <c r="J12" s="117" t="str">
        <f t="shared" ref="J12" si="112">IF(($U11="AS"),IF(($V11="9H-12H"),"",("CS "&amp;$V11)),IF(($W11="AS"),IF(($X11="9H-12H"),"",("CS "&amp;$X11)),""))&amp;IF($AA11="SULTAN",IF(OR($A11="S",$A11="D"),"","CCB"),"")</f>
        <v/>
      </c>
      <c r="K12" s="100"/>
      <c r="L12" s="95"/>
      <c r="M12" s="96"/>
      <c r="N12" s="97" t="str">
        <f t="shared" ref="N12" si="113">IF(($U11="VAC1"),IF(($V11="9H-12H"),"",("CS "&amp;$V11)),IF(($W11="VAC1"),IF(($X11="9H-12H"),"",("CS "&amp;$X11)),""))&amp;IF($M12="HM",$E12,IF($M12="PH",$F12,IF($M12="RL",$G12,IF($M12="RO",$H12,IF($M12="TK",$I12,IF($M12="AS",$J12,""))))))</f>
        <v/>
      </c>
      <c r="O12" s="95"/>
      <c r="P12" s="96"/>
      <c r="Q12" s="97" t="str">
        <f t="shared" ref="Q12" si="114">IF(($U11="VAC2"),IF(($V11="9H-12H"),"",("CS "&amp;$V11)),IF(($W11="VAC2"),IF(($X11="9H-12H"),"",("CS "&amp;$X11)),""))&amp;IF($P12="HM",$E12,IF($P12="PH",$F12,IF($P12="RL",$G12,IF($P12="RO",$I12,IF($P12="AS",$J12,"")))))</f>
        <v/>
      </c>
      <c r="R12" s="98"/>
      <c r="S12" s="284"/>
      <c r="T12" s="282"/>
      <c r="U12" s="288"/>
      <c r="V12" s="269"/>
      <c r="W12" s="288"/>
      <c r="X12" s="290"/>
      <c r="Y12" s="284"/>
      <c r="Z12" s="282"/>
      <c r="AA12" s="269"/>
      <c r="AB12" s="160"/>
      <c r="AC12" s="160"/>
      <c r="AD12" s="160"/>
      <c r="AE12" s="269"/>
      <c r="AF12" s="120"/>
      <c r="AG12" s="128" t="str">
        <f t="shared" ref="AG12" si="115">IF($D12="MAROUANI",IF(OR($A11="S",$A11="D"),"WE CCB","Sem CCB"),"")</f>
        <v/>
      </c>
      <c r="AH12" s="125" t="str">
        <f t="shared" ref="AH12" si="116">IF($D12="HALIMI",IF(OR($A11="S",$A11="D"),"WE CCB","Sem CCB"),"")</f>
        <v/>
      </c>
      <c r="AI12" s="125" t="str">
        <f t="shared" ref="AI12" si="117">IF($D12="LEPRIYA",IF(OR($A11="S",$A11="D"),"WE CCB","Sem CCB"),"")</f>
        <v/>
      </c>
      <c r="AJ12" s="125" t="str">
        <f t="shared" ref="AJ12" si="118">IF($D12="OURCHANE",IF(OR($A11="S",$A11="D"),"WE CCB","Sem CCB"),"")</f>
        <v/>
      </c>
      <c r="AK12" s="125" t="str">
        <f t="shared" ref="AK12" si="119">IF($D12="KANA",IF(OR($A11="S",$A11="D"),"WE CCB","Sem CCB"),"")</f>
        <v/>
      </c>
      <c r="AL12" s="125" t="str">
        <f t="shared" ref="AL12" si="120">IF($D12="SULTAN",IF(OR($A11="S",$A11="D"),"WE CCB","Sem CCB"),"")</f>
        <v/>
      </c>
    </row>
    <row r="13" spans="1:38" ht="12.75" customHeight="1" x14ac:dyDescent="0.2">
      <c r="A13" s="205" t="str">
        <f>IF((B13=""),"",CHOOSE(WEEKDAY(B13,2),"L","M","M","J","V","S","D"))</f>
        <v>M</v>
      </c>
      <c r="B13" s="285">
        <f t="shared" ref="B13" si="121">IF(($B11=""),"",IF((MONTH(B11)=MONTH(($B11+1))),($B11+1),""))</f>
        <v>42283</v>
      </c>
      <c r="C13" s="87" t="str">
        <f t="shared" ref="C13" si="122">IF(D13="","","Dom :")</f>
        <v/>
      </c>
      <c r="D13" s="88"/>
      <c r="E13" s="113" t="str">
        <f t="shared" ref="E13" si="123">IF(($U13="HM"),IF(($V13="9H-12H"),"CS 9H-12H",""),IF(($W13="HM"),IF(($X13="9H-12H"),"CS 9H-12H",""),""))&amp;IF($AA13="MAROUANI",IF($A13="D","","CCB"),"")</f>
        <v/>
      </c>
      <c r="F13" s="114" t="str">
        <f t="shared" ref="F13" si="124">IF(($U13="PH"),IF(($V13="9H-12H"),"CS 9H-12H",""),IF(($W13="PH"),IF(L29($X13="9H-12H"),"CS 9H-12H",""),""))&amp;IF($AA13="HALIMI",IF($A13="D","","CCB"),"")</f>
        <v/>
      </c>
      <c r="G13" s="115" t="str">
        <f t="shared" ref="G13" si="125">IF(($U13="RL"),IF(($V13="9H-12H"),"CS 9H-12H",""),IF(($W13="RL"),IF(($X13="9H-12H"),"CS 9H-12H",""),""))&amp;IF($AA13="LEPRIYA",IF($A13="D","","CCB"),"")</f>
        <v/>
      </c>
      <c r="H13" s="115" t="str">
        <f t="shared" si="4"/>
        <v/>
      </c>
      <c r="I13" s="115" t="str">
        <f t="shared" si="5"/>
        <v/>
      </c>
      <c r="J13" s="114" t="str">
        <f t="shared" ref="J13" si="126">IF(($U13="AS"),IF(($V13="9H-12H"),"CS 9H-12H",""),IF(($W13="AS"),IF(($X13="9H-12H"),"CS 9H-12H",""),""))&amp;IF($AA13="SULTAN",IF($A13="D","","CCB"),"")</f>
        <v/>
      </c>
      <c r="K13" s="99"/>
      <c r="L13" s="91"/>
      <c r="M13" s="92"/>
      <c r="N13" s="93" t="str">
        <f t="shared" ref="N13" si="127">IF(($U13="VAC1"),IF(($V13="9H-12H"),"CS 9H-12H",""),IF(($W13="VAC1"),IF(($X13="9H-12H"),"CS 9H-12H",""),""))&amp;IF($M13="HM",$E13,IF($M13="PH",$F13,IF($M13="RL",$G13,IF($M13="RO",$H13,IF($M13="TK",$I13,IF($M13="AS",$J13,""))))))</f>
        <v/>
      </c>
      <c r="O13" s="91"/>
      <c r="P13" s="92"/>
      <c r="Q13" s="93" t="str">
        <f t="shared" ref="Q13" si="128">IF(($U13="VAC2"),IF(($V13="9H-12H"),"CS 9H-12H",""),IF(($W13="VAC2"),IF(($X13="9H-12H"),"CS 9H-12H",""),""))&amp;IF($P13="HM",$E13,IF($P13="PH",$F13,IF($P13="RL",$G13,IF($P13="RO",$I13,IF($P13="AS",$J13,"")))))</f>
        <v/>
      </c>
      <c r="R13" s="94"/>
      <c r="S13" s="283" t="str">
        <f>A13</f>
        <v>M</v>
      </c>
      <c r="T13" s="281">
        <f>B13</f>
        <v>42283</v>
      </c>
      <c r="U13" s="287"/>
      <c r="V13" s="268"/>
      <c r="W13" s="287"/>
      <c r="X13" s="289"/>
      <c r="Y13" s="283" t="str">
        <f>A13</f>
        <v>M</v>
      </c>
      <c r="Z13" s="281">
        <f>B13</f>
        <v>42283</v>
      </c>
      <c r="AA13" s="268"/>
      <c r="AB13" s="159"/>
      <c r="AC13" s="159"/>
      <c r="AD13" s="159"/>
      <c r="AE13" s="268"/>
      <c r="AF13" s="119"/>
      <c r="AG13" s="127" t="str">
        <f t="shared" ref="AG13" si="129">IF($D13="MAROUANI",IF($A13="S","Sam",IF(OR($A13="L",$A13="M",$A13="J",$A13="V"),"Sem","")),"")</f>
        <v/>
      </c>
      <c r="AH13" s="124" t="str">
        <f t="shared" ref="AH13" si="130">IF($D13="HALIMI",IF($A13="S","Sam",IF(OR($A13="L",$A13="M",$A13="J",$A13="V"),"Sem","")),"")</f>
        <v/>
      </c>
      <c r="AI13" s="124" t="str">
        <f t="shared" ref="AI13" si="131">IF($D13="LEPRIYA",IF($A13="S","Sam",IF(OR($A13="L",$A13="M",$A13="J",$A13="V"),"Sem","")),"")</f>
        <v/>
      </c>
      <c r="AJ13" s="124" t="str">
        <f t="shared" ref="AJ13" si="132">IF($D13="OURCHANE",IF($A13="S","Sam",IF(OR($A13="L",$A13="M",$A13="J",$A13="V"),"Sem","")),"")</f>
        <v/>
      </c>
      <c r="AK13" s="124" t="str">
        <f t="shared" ref="AK13" si="133">IF($D13="KANA",IF($A13="S","Sam",IF(OR($A13="L",$A13="M",$A13="J",$A13="V"),"Sem","")),"")</f>
        <v/>
      </c>
      <c r="AL13" s="124" t="str">
        <f t="shared" ref="AL13" si="134">IF($D13="SULTAN",IF($A13="S","Sam",IF(OR($A13="L",$A13="M",$A13="J",$A13="V"),"Sem","")),"")</f>
        <v/>
      </c>
    </row>
    <row r="14" spans="1:38" ht="13.5" customHeight="1" thickBot="1" x14ac:dyDescent="0.25">
      <c r="A14" s="206"/>
      <c r="B14" s="286"/>
      <c r="C14" s="89" t="str">
        <f t="shared" si="8"/>
        <v/>
      </c>
      <c r="D14" s="90" t="str">
        <f t="shared" si="9"/>
        <v/>
      </c>
      <c r="E14" s="116" t="str">
        <f t="shared" ref="E14" si="135">IF(($U13="HM"),IF(($V13="9H-12H"),"",("CS "&amp;$V13)),IF(($W13="HM"),IF(($X13="9H-12H"),"",("CS "&amp;$X13)),""))&amp;IF($AA13="MAROUANI",IF(OR($A13="S",$A13="D"),"","CCB"),"")</f>
        <v/>
      </c>
      <c r="F14" s="117" t="str">
        <f t="shared" ref="F14" si="136">IF(($U13="PH"),IF(($V13="9H-12H"),"",("CS "&amp;$V13)),IF(($W13="PH"),IF(($X13="9H-12H"),"",("CS "&amp;$X13)),""))&amp;IF($AA13="HALIMI",IF(OR($A13="S",$A13="D"),"","CCB"),"")</f>
        <v/>
      </c>
      <c r="G14" s="118" t="str">
        <f t="shared" ref="G14" si="137">IF(($U13="RL"),IF(($V13="9H-12H"),"",("CS "&amp;$V13)),IF(($W13="RL"),IF(($X13="9H-12H"),"",("CS "&amp;$X13)),""))&amp;IF($AA13="LEPRIYA",IF(OR($A13="S",$A13="D"),"","CCB"),"")</f>
        <v/>
      </c>
      <c r="H14" s="118" t="str">
        <f t="shared" si="13"/>
        <v/>
      </c>
      <c r="I14" s="118" t="str">
        <f t="shared" si="14"/>
        <v/>
      </c>
      <c r="J14" s="117" t="str">
        <f t="shared" ref="J14" si="138">IF(($U13="AS"),IF(($V13="9H-12H"),"",("CS "&amp;$V13)),IF(($W13="AS"),IF(($X13="9H-12H"),"",("CS "&amp;$X13)),""))&amp;IF($AA13="SULTAN",IF(OR($A13="S",$A13="D"),"","CCB"),"")</f>
        <v/>
      </c>
      <c r="K14" s="100"/>
      <c r="L14" s="95"/>
      <c r="M14" s="96"/>
      <c r="N14" s="97" t="str">
        <f t="shared" ref="N14" si="139">IF(($U13="VAC1"),IF(($V13="9H-12H"),"",("CS "&amp;$V13)),IF(($W13="VAC1"),IF(($X13="9H-12H"),"",("CS "&amp;$X13)),""))&amp;IF($M14="HM",$E14,IF($M14="PH",$F14,IF($M14="RL",$G14,IF($M14="RO",$H14,IF($M14="TK",$I14,IF($M14="AS",$J14,""))))))</f>
        <v/>
      </c>
      <c r="O14" s="95"/>
      <c r="P14" s="96"/>
      <c r="Q14" s="97" t="str">
        <f t="shared" ref="Q14" si="140">IF(($U13="VAC2"),IF(($V13="9H-12H"),"",("CS "&amp;$V13)),IF(($W13="VAC2"),IF(($X13="9H-12H"),"",("CS "&amp;$X13)),""))&amp;IF($P14="HM",$E14,IF($P14="PH",$F14,IF($P14="RL",$G14,IF($P14="RO",$I14,IF($P14="AS",$J14,"")))))</f>
        <v/>
      </c>
      <c r="R14" s="98"/>
      <c r="S14" s="284"/>
      <c r="T14" s="282"/>
      <c r="U14" s="288"/>
      <c r="V14" s="269"/>
      <c r="W14" s="288"/>
      <c r="X14" s="290"/>
      <c r="Y14" s="284"/>
      <c r="Z14" s="282"/>
      <c r="AA14" s="269"/>
      <c r="AB14" s="160"/>
      <c r="AC14" s="160"/>
      <c r="AD14" s="160"/>
      <c r="AE14" s="269"/>
      <c r="AF14" s="120"/>
      <c r="AG14" s="128" t="str">
        <f t="shared" ref="AG14" si="141">IF($D14="MAROUANI",IF(OR($A13="S",$A13="D"),"WE CCB","Sem CCB"),"")</f>
        <v/>
      </c>
      <c r="AH14" s="125" t="str">
        <f t="shared" ref="AH14" si="142">IF($D14="HALIMI",IF(OR($A13="S",$A13="D"),"WE CCB","Sem CCB"),"")</f>
        <v/>
      </c>
      <c r="AI14" s="125" t="str">
        <f t="shared" ref="AI14" si="143">IF($D14="LEPRIYA",IF(OR($A13="S",$A13="D"),"WE CCB","Sem CCB"),"")</f>
        <v/>
      </c>
      <c r="AJ14" s="125" t="str">
        <f t="shared" ref="AJ14" si="144">IF($D14="OURCHANE",IF(OR($A13="S",$A13="D"),"WE CCB","Sem CCB"),"")</f>
        <v/>
      </c>
      <c r="AK14" s="125" t="str">
        <f t="shared" ref="AK14" si="145">IF($D14="KANA",IF(OR($A13="S",$A13="D"),"WE CCB","Sem CCB"),"")</f>
        <v/>
      </c>
      <c r="AL14" s="125" t="str">
        <f t="shared" ref="AL14" si="146">IF($D14="SULTAN",IF(OR($A13="S",$A13="D"),"WE CCB","Sem CCB"),"")</f>
        <v/>
      </c>
    </row>
    <row r="15" spans="1:38" ht="12.75" customHeight="1" x14ac:dyDescent="0.2">
      <c r="A15" s="205" t="str">
        <f>IF((B15=""),"",CHOOSE(WEEKDAY(B15,2),"L","M","M","J","V","S","D"))</f>
        <v>M</v>
      </c>
      <c r="B15" s="285">
        <f t="shared" ref="B15:B63" si="147">IF(($B13=""),"",IF((MONTH(B13)=MONTH(($B13+1))),($B13+1),""))</f>
        <v>42284</v>
      </c>
      <c r="C15" s="87" t="str">
        <f t="shared" ref="C15" si="148">IF(D15="","","Dom :")</f>
        <v/>
      </c>
      <c r="D15" s="88"/>
      <c r="E15" s="113" t="str">
        <f t="shared" ref="E15" si="149">IF(($U15="HM"),IF(($V15="9H-12H"),"CS 9H-12H",""),IF(($W15="HM"),IF(($X15="9H-12H"),"CS 9H-12H",""),""))&amp;IF($AA15="MAROUANI",IF($A15="D","","CCB"),"")</f>
        <v/>
      </c>
      <c r="F15" s="114" t="str">
        <f t="shared" ref="F15" si="150">IF(($U15="PH"),IF(($V15="9H-12H"),"CS 9H-12H",""),IF(($W15="PH"),IF(L31($X15="9H-12H"),"CS 9H-12H",""),""))&amp;IF($AA15="HALIMI",IF($A15="D","","CCB"),"")</f>
        <v/>
      </c>
      <c r="G15" s="115" t="str">
        <f t="shared" ref="G15" si="151">IF(($U15="RL"),IF(($V15="9H-12H"),"CS 9H-12H",""),IF(($W15="RL"),IF(($X15="9H-12H"),"CS 9H-12H",""),""))&amp;IF($AA15="LEPRIYA",IF($A15="D","","CCB"),"")</f>
        <v/>
      </c>
      <c r="H15" s="115" t="str">
        <f t="shared" si="4"/>
        <v/>
      </c>
      <c r="I15" s="115" t="str">
        <f t="shared" si="5"/>
        <v/>
      </c>
      <c r="J15" s="114" t="str">
        <f t="shared" ref="J15" si="152">IF(($U15="AS"),IF(($V15="9H-12H"),"CS 9H-12H",""),IF(($W15="AS"),IF(($X15="9H-12H"),"CS 9H-12H",""),""))&amp;IF($AA15="SULTAN",IF($A15="D","","CCB"),"")</f>
        <v/>
      </c>
      <c r="K15" s="99"/>
      <c r="L15" s="91"/>
      <c r="M15" s="92"/>
      <c r="N15" s="93" t="str">
        <f t="shared" ref="N15" si="153">IF(($U15="VAC1"),IF(($V15="9H-12H"),"CS 9H-12H",""),IF(($W15="VAC1"),IF(($X15="9H-12H"),"CS 9H-12H",""),""))&amp;IF($M15="HM",$E15,IF($M15="PH",$F15,IF($M15="RL",$G15,IF($M15="RO",$H15,IF($M15="TK",$I15,IF($M15="AS",$J15,""))))))</f>
        <v/>
      </c>
      <c r="O15" s="91"/>
      <c r="P15" s="92"/>
      <c r="Q15" s="93" t="str">
        <f t="shared" ref="Q15" si="154">IF(($U15="VAC2"),IF(($V15="9H-12H"),"CS 9H-12H",""),IF(($W15="VAC2"),IF(($X15="9H-12H"),"CS 9H-12H",""),""))&amp;IF($P15="HM",$E15,IF($P15="PH",$F15,IF($P15="RL",$G15,IF($P15="RO",$I15,IF($P15="AS",$J15,"")))))</f>
        <v/>
      </c>
      <c r="R15" s="94"/>
      <c r="S15" s="283" t="str">
        <f>A15</f>
        <v>M</v>
      </c>
      <c r="T15" s="281">
        <f>B15</f>
        <v>42284</v>
      </c>
      <c r="U15" s="287"/>
      <c r="V15" s="268"/>
      <c r="W15" s="287"/>
      <c r="X15" s="289"/>
      <c r="Y15" s="283" t="str">
        <f>A15</f>
        <v>M</v>
      </c>
      <c r="Z15" s="281">
        <f>B15</f>
        <v>42284</v>
      </c>
      <c r="AA15" s="268"/>
      <c r="AB15" s="159"/>
      <c r="AC15" s="159"/>
      <c r="AD15" s="159"/>
      <c r="AE15" s="268"/>
      <c r="AF15" s="119"/>
      <c r="AG15" s="127" t="str">
        <f t="shared" ref="AG15" si="155">IF($D15="MAROUANI",IF($A15="S","Sam",IF(OR($A15="L",$A15="M",$A15="J",$A15="V"),"Sem","")),"")</f>
        <v/>
      </c>
      <c r="AH15" s="124" t="str">
        <f t="shared" ref="AH15" si="156">IF($D15="HALIMI",IF($A15="S","Sam",IF(OR($A15="L",$A15="M",$A15="J",$A15="V"),"Sem","")),"")</f>
        <v/>
      </c>
      <c r="AI15" s="124" t="str">
        <f t="shared" ref="AI15" si="157">IF($D15="LEPRIYA",IF($A15="S","Sam",IF(OR($A15="L",$A15="M",$A15="J",$A15="V"),"Sem","")),"")</f>
        <v/>
      </c>
      <c r="AJ15" s="124" t="str">
        <f t="shared" ref="AJ15" si="158">IF($D15="OURCHANE",IF($A15="S","Sam",IF(OR($A15="L",$A15="M",$A15="J",$A15="V"),"Sem","")),"")</f>
        <v/>
      </c>
      <c r="AK15" s="124" t="str">
        <f t="shared" ref="AK15" si="159">IF($D15="KANA",IF($A15="S","Sam",IF(OR($A15="L",$A15="M",$A15="J",$A15="V"),"Sem","")),"")</f>
        <v/>
      </c>
      <c r="AL15" s="124" t="str">
        <f t="shared" ref="AL15" si="160">IF($D15="SULTAN",IF($A15="S","Sam",IF(OR($A15="L",$A15="M",$A15="J",$A15="V"),"Sem","")),"")</f>
        <v/>
      </c>
    </row>
    <row r="16" spans="1:38" ht="13.5" customHeight="1" thickBot="1" x14ac:dyDescent="0.25">
      <c r="A16" s="206"/>
      <c r="B16" s="286"/>
      <c r="C16" s="89" t="str">
        <f t="shared" si="8"/>
        <v/>
      </c>
      <c r="D16" s="90" t="str">
        <f t="shared" si="9"/>
        <v/>
      </c>
      <c r="E16" s="116" t="str">
        <f t="shared" ref="E16" si="161">IF(($U15="HM"),IF(($V15="9H-12H"),"",("CS "&amp;$V15)),IF(($W15="HM"),IF(($X15="9H-12H"),"",("CS "&amp;$X15)),""))&amp;IF($AA15="MAROUANI",IF(OR($A15="S",$A15="D"),"","CCB"),"")</f>
        <v/>
      </c>
      <c r="F16" s="117" t="str">
        <f t="shared" ref="F16" si="162">IF(($U15="PH"),IF(($V15="9H-12H"),"",("CS "&amp;$V15)),IF(($W15="PH"),IF(($X15="9H-12H"),"",("CS "&amp;$X15)),""))&amp;IF($AA15="HALIMI",IF(OR($A15="S",$A15="D"),"","CCB"),"")</f>
        <v/>
      </c>
      <c r="G16" s="118" t="str">
        <f t="shared" ref="G16" si="163">IF(($U15="RL"),IF(($V15="9H-12H"),"",("CS "&amp;$V15)),IF(($W15="RL"),IF(($X15="9H-12H"),"",("CS "&amp;$X15)),""))&amp;IF($AA15="LEPRIYA",IF(OR($A15="S",$A15="D"),"","CCB"),"")</f>
        <v/>
      </c>
      <c r="H16" s="118" t="str">
        <f t="shared" si="13"/>
        <v/>
      </c>
      <c r="I16" s="118" t="str">
        <f t="shared" si="14"/>
        <v/>
      </c>
      <c r="J16" s="117" t="str">
        <f t="shared" ref="J16" si="164">IF(($U15="AS"),IF(($V15="9H-12H"),"",("CS "&amp;$V15)),IF(($W15="AS"),IF(($X15="9H-12H"),"",("CS "&amp;$X15)),""))&amp;IF($AA15="SULTAN",IF(OR($A15="S",$A15="D"),"","CCB"),"")</f>
        <v/>
      </c>
      <c r="K16" s="100"/>
      <c r="L16" s="95"/>
      <c r="M16" s="96"/>
      <c r="N16" s="97" t="str">
        <f t="shared" ref="N16" si="165">IF(($U15="VAC1"),IF(($V15="9H-12H"),"",("CS "&amp;$V15)),IF(($W15="VAC1"),IF(($X15="9H-12H"),"",("CS "&amp;$X15)),""))&amp;IF($M16="HM",$E16,IF($M16="PH",$F16,IF($M16="RL",$G16,IF($M16="RO",$H16,IF($M16="TK",$I16,IF($M16="AS",$J16,""))))))</f>
        <v/>
      </c>
      <c r="O16" s="95"/>
      <c r="P16" s="96"/>
      <c r="Q16" s="97" t="str">
        <f t="shared" ref="Q16" si="166">IF(($U15="VAC2"),IF(($V15="9H-12H"),"",("CS "&amp;$V15)),IF(($W15="VAC2"),IF(($X15="9H-12H"),"",("CS "&amp;$X15)),""))&amp;IF($P16="HM",$E16,IF($P16="PH",$F16,IF($P16="RL",$G16,IF($P16="RO",$I16,IF($P16="AS",$J16,"")))))</f>
        <v/>
      </c>
      <c r="R16" s="98"/>
      <c r="S16" s="284"/>
      <c r="T16" s="282"/>
      <c r="U16" s="288"/>
      <c r="V16" s="269"/>
      <c r="W16" s="288"/>
      <c r="X16" s="290"/>
      <c r="Y16" s="284"/>
      <c r="Z16" s="282"/>
      <c r="AA16" s="269"/>
      <c r="AB16" s="160"/>
      <c r="AC16" s="160"/>
      <c r="AD16" s="160"/>
      <c r="AE16" s="269"/>
      <c r="AF16" s="120"/>
      <c r="AG16" s="128" t="str">
        <f t="shared" ref="AG16" si="167">IF($D16="MAROUANI",IF(OR($A15="S",$A15="D"),"WE CCB","Sem CCB"),"")</f>
        <v/>
      </c>
      <c r="AH16" s="125" t="str">
        <f t="shared" ref="AH16" si="168">IF($D16="HALIMI",IF(OR($A15="S",$A15="D"),"WE CCB","Sem CCB"),"")</f>
        <v/>
      </c>
      <c r="AI16" s="125" t="str">
        <f t="shared" ref="AI16" si="169">IF($D16="LEPRIYA",IF(OR($A15="S",$A15="D"),"WE CCB","Sem CCB"),"")</f>
        <v/>
      </c>
      <c r="AJ16" s="125" t="str">
        <f t="shared" ref="AJ16" si="170">IF($D16="OURCHANE",IF(OR($A15="S",$A15="D"),"WE CCB","Sem CCB"),"")</f>
        <v/>
      </c>
      <c r="AK16" s="125" t="str">
        <f t="shared" ref="AK16" si="171">IF($D16="KANA",IF(OR($A15="S",$A15="D"),"WE CCB","Sem CCB"),"")</f>
        <v/>
      </c>
      <c r="AL16" s="125" t="str">
        <f t="shared" ref="AL16" si="172">IF($D16="SULTAN",IF(OR($A15="S",$A15="D"),"WE CCB","Sem CCB"),"")</f>
        <v/>
      </c>
    </row>
    <row r="17" spans="1:38" ht="12.75" customHeight="1" x14ac:dyDescent="0.2">
      <c r="A17" s="205" t="str">
        <f>IF((B17=""),"",CHOOSE(WEEKDAY(B17,2),"L","M","M","J","V","S","D"))</f>
        <v>J</v>
      </c>
      <c r="B17" s="285">
        <f t="shared" ref="B17:B57" si="173">IF(($B15=""),"",IF((MONTH(B15)=MONTH(($B15+1))),($B15+1),""))</f>
        <v>42285</v>
      </c>
      <c r="C17" s="87" t="str">
        <f t="shared" ref="C17" si="174">IF(D17="","","Dom :")</f>
        <v/>
      </c>
      <c r="D17" s="88"/>
      <c r="E17" s="113" t="s">
        <v>132</v>
      </c>
      <c r="F17" s="114" t="s">
        <v>134</v>
      </c>
      <c r="G17" s="115" t="s">
        <v>136</v>
      </c>
      <c r="H17" s="115" t="s">
        <v>138</v>
      </c>
      <c r="I17" s="115" t="s">
        <v>140</v>
      </c>
      <c r="J17" s="114" t="s">
        <v>142</v>
      </c>
      <c r="K17" s="99"/>
      <c r="L17" s="91" t="s">
        <v>34</v>
      </c>
      <c r="M17" s="92" t="s">
        <v>7</v>
      </c>
      <c r="N17" s="93" t="str">
        <f t="shared" ref="N17" si="175">IF(($U17="VAC1"),IF(($V17="9H-12H"),"CS 9H-12H",""),IF(($W17="VAC1"),IF(($X17="9H-12H"),"CS 9H-12H",""),""))&amp;IF($M17="HM",$E17,IF($M17="PH",$F17,IF($M17="RL",$G17,IF($M17="RO",$H17,IF($M17="TK",$I17,IF($M17="AS",$J17,""))))))</f>
        <v>Prog mat. AS</v>
      </c>
      <c r="O17" s="91" t="s">
        <v>30</v>
      </c>
      <c r="P17" s="92"/>
      <c r="Q17" s="93" t="s">
        <v>144</v>
      </c>
      <c r="R17" s="94"/>
      <c r="S17" s="283" t="str">
        <f>A17</f>
        <v>J</v>
      </c>
      <c r="T17" s="281">
        <f>B17</f>
        <v>42285</v>
      </c>
      <c r="U17" s="287"/>
      <c r="V17" s="268"/>
      <c r="W17" s="287"/>
      <c r="X17" s="289"/>
      <c r="Y17" s="283" t="str">
        <f>A17</f>
        <v>J</v>
      </c>
      <c r="Z17" s="281">
        <f>B17</f>
        <v>42285</v>
      </c>
      <c r="AA17" s="268"/>
      <c r="AB17" s="159"/>
      <c r="AC17" s="159"/>
      <c r="AD17" s="159"/>
      <c r="AE17" s="268"/>
      <c r="AF17" s="119"/>
      <c r="AG17" s="127" t="str">
        <f t="shared" ref="AG17" si="176">IF($D17="MAROUANI",IF($A17="S","Sam",IF(OR($A17="L",$A17="M",$A17="J",$A17="V"),"Sem","")),"")</f>
        <v/>
      </c>
      <c r="AH17" s="124" t="str">
        <f t="shared" ref="AH17" si="177">IF($D17="HALIMI",IF($A17="S","Sam",IF(OR($A17="L",$A17="M",$A17="J",$A17="V"),"Sem","")),"")</f>
        <v/>
      </c>
      <c r="AI17" s="124" t="str">
        <f t="shared" ref="AI17" si="178">IF($D17="LEPRIYA",IF($A17="S","Sam",IF(OR($A17="L",$A17="M",$A17="J",$A17="V"),"Sem","")),"")</f>
        <v/>
      </c>
      <c r="AJ17" s="124" t="str">
        <f t="shared" ref="AJ17" si="179">IF($D17="OURCHANE",IF($A17="S","Sam",IF(OR($A17="L",$A17="M",$A17="J",$A17="V"),"Sem","")),"")</f>
        <v/>
      </c>
      <c r="AK17" s="124" t="str">
        <f t="shared" ref="AK17" si="180">IF($D17="KANA",IF($A17="S","Sam",IF(OR($A17="L",$A17="M",$A17="J",$A17="V"),"Sem","")),"")</f>
        <v/>
      </c>
      <c r="AL17" s="124" t="str">
        <f t="shared" ref="AL17" si="181">IF($D17="SULTAN",IF($A17="S","Sam",IF(OR($A17="L",$A17="M",$A17="J",$A17="V"),"Sem","")),"")</f>
        <v/>
      </c>
    </row>
    <row r="18" spans="1:38" ht="13.5" customHeight="1" thickBot="1" x14ac:dyDescent="0.25">
      <c r="A18" s="206"/>
      <c r="B18" s="286"/>
      <c r="C18" s="89" t="str">
        <f t="shared" si="8"/>
        <v/>
      </c>
      <c r="D18" s="90" t="str">
        <f t="shared" si="9"/>
        <v/>
      </c>
      <c r="E18" s="116" t="s">
        <v>133</v>
      </c>
      <c r="F18" s="117" t="s">
        <v>135</v>
      </c>
      <c r="G18" s="118" t="s">
        <v>137</v>
      </c>
      <c r="H18" s="118" t="s">
        <v>139</v>
      </c>
      <c r="I18" s="118" t="s">
        <v>141</v>
      </c>
      <c r="J18" s="117" t="s">
        <v>143</v>
      </c>
      <c r="K18" s="100"/>
      <c r="L18" s="95" t="s">
        <v>34</v>
      </c>
      <c r="M18" s="96" t="s">
        <v>125</v>
      </c>
      <c r="N18" s="97" t="str">
        <f t="shared" ref="N18" si="182">IF(($U17="VAC1"),IF(($V17="9H-12H"),"",("CS "&amp;$V17)),IF(($W17="VAC1"),IF(($X17="9H-12H"),"",("CS "&amp;$X17)),""))&amp;IF($M18="HM",$E18,IF($M18="PH",$F18,IF($M18="RL",$G18,IF($M18="RO",$H18,IF($M18="TK",$I18,IF($M18="AS",$J18,""))))))</f>
        <v>Prog ap-mid. RO</v>
      </c>
      <c r="O18" s="95" t="s">
        <v>124</v>
      </c>
      <c r="P18" s="96"/>
      <c r="Q18" s="97" t="s">
        <v>145</v>
      </c>
      <c r="R18" s="98"/>
      <c r="S18" s="284"/>
      <c r="T18" s="282"/>
      <c r="U18" s="288"/>
      <c r="V18" s="269"/>
      <c r="W18" s="288"/>
      <c r="X18" s="290"/>
      <c r="Y18" s="284"/>
      <c r="Z18" s="282"/>
      <c r="AA18" s="269"/>
      <c r="AB18" s="160"/>
      <c r="AC18" s="160"/>
      <c r="AD18" s="160"/>
      <c r="AE18" s="269"/>
      <c r="AF18" s="120"/>
      <c r="AG18" s="128" t="str">
        <f t="shared" ref="AG18" si="183">IF($D18="MAROUANI",IF(OR($A17="S",$A17="D"),"WE CCB","Sem CCB"),"")</f>
        <v/>
      </c>
      <c r="AH18" s="125" t="str">
        <f t="shared" ref="AH18" si="184">IF($D18="HALIMI",IF(OR($A17="S",$A17="D"),"WE CCB","Sem CCB"),"")</f>
        <v/>
      </c>
      <c r="AI18" s="125" t="str">
        <f t="shared" ref="AI18" si="185">IF($D18="LEPRIYA",IF(OR($A17="S",$A17="D"),"WE CCB","Sem CCB"),"")</f>
        <v/>
      </c>
      <c r="AJ18" s="125" t="str">
        <f t="shared" ref="AJ18" si="186">IF($D18="OURCHANE",IF(OR($A17="S",$A17="D"),"WE CCB","Sem CCB"),"")</f>
        <v/>
      </c>
      <c r="AK18" s="125" t="str">
        <f t="shared" ref="AK18" si="187">IF($D18="KANA",IF(OR($A17="S",$A17="D"),"WE CCB","Sem CCB"),"")</f>
        <v/>
      </c>
      <c r="AL18" s="125" t="str">
        <f t="shared" ref="AL18" si="188">IF($D18="SULTAN",IF(OR($A17="S",$A17="D"),"WE CCB","Sem CCB"),"")</f>
        <v/>
      </c>
    </row>
    <row r="19" spans="1:38" ht="12.75" customHeight="1" x14ac:dyDescent="0.2">
      <c r="A19" s="205" t="str">
        <f>IF((B19=""),"",CHOOSE(WEEKDAY(B19,2),"L","M","M","J","V","S","D"))</f>
        <v>V</v>
      </c>
      <c r="B19" s="285">
        <f t="shared" ref="B19:B59" si="189">IF(($B17=""),"",IF((MONTH(B17)=MONTH(($B17+1))),($B17+1),""))</f>
        <v>42286</v>
      </c>
      <c r="C19" s="87" t="str">
        <f t="shared" ref="C19" si="190">IF(D19="","","Dom :")</f>
        <v/>
      </c>
      <c r="D19" s="88"/>
      <c r="E19" s="113" t="str">
        <f t="shared" ref="E19" si="191">IF(($U19="HM"),IF(($V19="9H-12H"),"CS 9H-12H",""),IF(($W19="HM"),IF(($X19="9H-12H"),"CS 9H-12H",""),""))&amp;IF($AA19="MAROUANI",IF($A19="D","","CCB"),"")</f>
        <v/>
      </c>
      <c r="F19" s="114" t="str">
        <f t="shared" ref="F19" si="192">IF(($U19="PH"),IF(($V19="9H-12H"),"CS 9H-12H",""),IF(($W19="PH"),IF(L35($X19="9H-12H"),"CS 9H-12H",""),""))&amp;IF($AA19="HALIMI",IF($A19="D","","CCB"),"")</f>
        <v/>
      </c>
      <c r="G19" s="115" t="str">
        <f t="shared" ref="G19" si="193">IF(($U19="RL"),IF(($V19="9H-12H"),"CS 9H-12H",""),IF(($W19="RL"),IF(($X19="9H-12H"),"CS 9H-12H",""),""))&amp;IF($AA19="LEPRIYA",IF($A19="D","","CCB"),"")</f>
        <v/>
      </c>
      <c r="H19" s="115" t="str">
        <f t="shared" si="4"/>
        <v/>
      </c>
      <c r="I19" s="115" t="str">
        <f t="shared" si="5"/>
        <v/>
      </c>
      <c r="J19" s="114" t="str">
        <f t="shared" ref="J19" si="194">IF(($U19="AS"),IF(($V19="9H-12H"),"CS 9H-12H",""),IF(($W19="AS"),IF(($X19="9H-12H"),"CS 9H-12H",""),""))&amp;IF($AA19="SULTAN",IF($A19="D","","CCB"),"")</f>
        <v/>
      </c>
      <c r="K19" s="99"/>
      <c r="L19" s="91"/>
      <c r="M19" s="92"/>
      <c r="N19" s="93" t="str">
        <f t="shared" ref="N19" si="195">IF(($U19="VAC1"),IF(($V19="9H-12H"),"CS 9H-12H",""),IF(($W19="VAC1"),IF(($X19="9H-12H"),"CS 9H-12H",""),""))&amp;IF($M19="HM",$E19,IF($M19="PH",$F19,IF($M19="RL",$G19,IF($M19="RO",$H19,IF($M19="TK",$I19,IF($M19="AS",$J19,""))))))</f>
        <v/>
      </c>
      <c r="O19" s="91"/>
      <c r="P19" s="92"/>
      <c r="Q19" s="93" t="str">
        <f t="shared" ref="Q19" si="196">IF(($U19="VAC2"),IF(($V19="9H-12H"),"CS 9H-12H",""),IF(($W19="VAC2"),IF(($X19="9H-12H"),"CS 9H-12H",""),""))&amp;IF($P19="HM",$E19,IF($P19="PH",$F19,IF($P19="RL",$G19,IF($P19="RO",$I19,IF($P19="AS",$J19,"")))))</f>
        <v/>
      </c>
      <c r="R19" s="94"/>
      <c r="S19" s="283" t="str">
        <f>A19</f>
        <v>V</v>
      </c>
      <c r="T19" s="281">
        <f>B19</f>
        <v>42286</v>
      </c>
      <c r="U19" s="287"/>
      <c r="V19" s="268"/>
      <c r="W19" s="287"/>
      <c r="X19" s="289"/>
      <c r="Y19" s="283" t="str">
        <f>A19</f>
        <v>V</v>
      </c>
      <c r="Z19" s="281">
        <f>B19</f>
        <v>42286</v>
      </c>
      <c r="AA19" s="268"/>
      <c r="AB19" s="159"/>
      <c r="AC19" s="159"/>
      <c r="AD19" s="159"/>
      <c r="AE19" s="268"/>
      <c r="AF19" s="119"/>
      <c r="AG19" s="127" t="str">
        <f t="shared" ref="AG19" si="197">IF($D19="MAROUANI",IF($A19="S","Sam",IF(OR($A19="L",$A19="M",$A19="J",$A19="V"),"Sem","")),"")</f>
        <v/>
      </c>
      <c r="AH19" s="124" t="str">
        <f t="shared" ref="AH19" si="198">IF($D19="HALIMI",IF($A19="S","Sam",IF(OR($A19="L",$A19="M",$A19="J",$A19="V"),"Sem","")),"")</f>
        <v/>
      </c>
      <c r="AI19" s="124" t="str">
        <f t="shared" ref="AI19" si="199">IF($D19="LEPRIYA",IF($A19="S","Sam",IF(OR($A19="L",$A19="M",$A19="J",$A19="V"),"Sem","")),"")</f>
        <v/>
      </c>
      <c r="AJ19" s="124" t="str">
        <f t="shared" ref="AJ19" si="200">IF($D19="OURCHANE",IF($A19="S","Sam",IF(OR($A19="L",$A19="M",$A19="J",$A19="V"),"Sem","")),"")</f>
        <v/>
      </c>
      <c r="AK19" s="124" t="str">
        <f t="shared" ref="AK19" si="201">IF($D19="KANA",IF($A19="S","Sam",IF(OR($A19="L",$A19="M",$A19="J",$A19="V"),"Sem","")),"")</f>
        <v/>
      </c>
      <c r="AL19" s="124" t="str">
        <f t="shared" ref="AL19" si="202">IF($D19="SULTAN",IF($A19="S","Sam",IF(OR($A19="L",$A19="M",$A19="J",$A19="V"),"Sem","")),"")</f>
        <v/>
      </c>
    </row>
    <row r="20" spans="1:38" ht="13.5" customHeight="1" thickBot="1" x14ac:dyDescent="0.25">
      <c r="A20" s="206"/>
      <c r="B20" s="286"/>
      <c r="C20" s="89" t="str">
        <f t="shared" si="8"/>
        <v/>
      </c>
      <c r="D20" s="90" t="str">
        <f t="shared" si="9"/>
        <v/>
      </c>
      <c r="E20" s="116" t="str">
        <f t="shared" ref="E20" si="203">IF(($U19="HM"),IF(($V19="9H-12H"),"",("CS "&amp;$V19)),IF(($W19="HM"),IF(($X19="9H-12H"),"",("CS "&amp;$X19)),""))&amp;IF($AA19="MAROUANI",IF(OR($A19="S",$A19="D"),"","CCB"),"")</f>
        <v/>
      </c>
      <c r="F20" s="117" t="str">
        <f t="shared" ref="F20" si="204">IF(($U19="PH"),IF(($V19="9H-12H"),"",("CS "&amp;$V19)),IF(($W19="PH"),IF(($X19="9H-12H"),"",("CS "&amp;$X19)),""))&amp;IF($AA19="HALIMI",IF(OR($A19="S",$A19="D"),"","CCB"),"")</f>
        <v/>
      </c>
      <c r="G20" s="118" t="str">
        <f t="shared" ref="G20" si="205">IF(($U19="RL"),IF(($V19="9H-12H"),"",("CS "&amp;$V19)),IF(($W19="RL"),IF(($X19="9H-12H"),"",("CS "&amp;$X19)),""))&amp;IF($AA19="LEPRIYA",IF(OR($A19="S",$A19="D"),"","CCB"),"")</f>
        <v/>
      </c>
      <c r="H20" s="118" t="str">
        <f t="shared" si="13"/>
        <v/>
      </c>
      <c r="I20" s="118" t="str">
        <f t="shared" si="14"/>
        <v/>
      </c>
      <c r="J20" s="117" t="str">
        <f t="shared" ref="J20" si="206">IF(($U19="AS"),IF(($V19="9H-12H"),"",("CS "&amp;$V19)),IF(($W19="AS"),IF(($X19="9H-12H"),"",("CS "&amp;$X19)),""))&amp;IF($AA19="SULTAN",IF(OR($A19="S",$A19="D"),"","CCB"),"")</f>
        <v/>
      </c>
      <c r="K20" s="100"/>
      <c r="L20" s="95"/>
      <c r="M20" s="96"/>
      <c r="N20" s="97" t="str">
        <f t="shared" ref="N20" si="207">IF(($U19="VAC1"),IF(($V19="9H-12H"),"",("CS "&amp;$V19)),IF(($W19="VAC1"),IF(($X19="9H-12H"),"",("CS "&amp;$X19)),""))&amp;IF($M20="HM",$E20,IF($M20="PH",$F20,IF($M20="RL",$G20,IF($M20="RO",$H20,IF($M20="TK",$I20,IF($M20="AS",$J20,""))))))</f>
        <v/>
      </c>
      <c r="O20" s="95"/>
      <c r="P20" s="96"/>
      <c r="Q20" s="97" t="str">
        <f t="shared" ref="Q20" si="208">IF(($U19="VAC2"),IF(($V19="9H-12H"),"",("CS "&amp;$V19)),IF(($W19="VAC2"),IF(($X19="9H-12H"),"",("CS "&amp;$X19)),""))&amp;IF($P20="HM",$E20,IF($P20="PH",$F20,IF($P20="RL",$G20,IF($P20="RO",$I20,IF($P20="AS",$J20,"")))))</f>
        <v/>
      </c>
      <c r="R20" s="98"/>
      <c r="S20" s="284"/>
      <c r="T20" s="282"/>
      <c r="U20" s="288"/>
      <c r="V20" s="269"/>
      <c r="W20" s="288"/>
      <c r="X20" s="290"/>
      <c r="Y20" s="284"/>
      <c r="Z20" s="282"/>
      <c r="AA20" s="269"/>
      <c r="AB20" s="160"/>
      <c r="AC20" s="160"/>
      <c r="AD20" s="160"/>
      <c r="AE20" s="269"/>
      <c r="AF20" s="120"/>
      <c r="AG20" s="128" t="str">
        <f t="shared" ref="AG20" si="209">IF($D20="MAROUANI",IF(OR($A19="S",$A19="D"),"WE CCB","Sem CCB"),"")</f>
        <v/>
      </c>
      <c r="AH20" s="125" t="str">
        <f t="shared" ref="AH20" si="210">IF($D20="HALIMI",IF(OR($A19="S",$A19="D"),"WE CCB","Sem CCB"),"")</f>
        <v/>
      </c>
      <c r="AI20" s="125" t="str">
        <f t="shared" ref="AI20" si="211">IF($D20="LEPRIYA",IF(OR($A19="S",$A19="D"),"WE CCB","Sem CCB"),"")</f>
        <v/>
      </c>
      <c r="AJ20" s="125" t="str">
        <f t="shared" ref="AJ20" si="212">IF($D20="OURCHANE",IF(OR($A19="S",$A19="D"),"WE CCB","Sem CCB"),"")</f>
        <v/>
      </c>
      <c r="AK20" s="125" t="str">
        <f t="shared" ref="AK20" si="213">IF($D20="KANA",IF(OR($A19="S",$A19="D"),"WE CCB","Sem CCB"),"")</f>
        <v/>
      </c>
      <c r="AL20" s="125" t="str">
        <f t="shared" ref="AL20" si="214">IF($D20="SULTAN",IF(OR($A19="S",$A19="D"),"WE CCB","Sem CCB"),"")</f>
        <v/>
      </c>
    </row>
    <row r="21" spans="1:38" ht="12.75" customHeight="1" x14ac:dyDescent="0.2">
      <c r="A21" s="205" t="str">
        <f>IF((B21=""),"",CHOOSE(WEEKDAY(B21,2),"L","M","M","J","V","S","D"))</f>
        <v>S</v>
      </c>
      <c r="B21" s="285">
        <f t="shared" ref="B21:B61" si="215">IF(($B19=""),"",IF((MONTH(B19)=MONTH(($B19+1))),($B19+1),""))</f>
        <v>42287</v>
      </c>
      <c r="C21" s="87" t="str">
        <f t="shared" ref="C21" si="216">IF(D21="","","Dom :")</f>
        <v/>
      </c>
      <c r="D21" s="88"/>
      <c r="E21" s="113" t="str">
        <f t="shared" ref="E21" si="217">IF(($U21="HM"),IF(($V21="9H-12H"),"CS 9H-12H",""),IF(($W21="HM"),IF(($X21="9H-12H"),"CS 9H-12H",""),""))&amp;IF($AA21="MAROUANI",IF($A21="D","","CCB"),"")</f>
        <v/>
      </c>
      <c r="F21" s="114" t="str">
        <f t="shared" ref="F21" si="218">IF(($U21="PH"),IF(($V21="9H-12H"),"CS 9H-12H",""),IF(($W21="PH"),IF(L37($X21="9H-12H"),"CS 9H-12H",""),""))&amp;IF($AA21="HALIMI",IF($A21="D","","CCB"),"")</f>
        <v/>
      </c>
      <c r="G21" s="115" t="str">
        <f t="shared" ref="G21" si="219">IF(($U21="RL"),IF(($V21="9H-12H"),"CS 9H-12H",""),IF(($W21="RL"),IF(($X21="9H-12H"),"CS 9H-12H",""),""))&amp;IF($AA21="LEPRIYA",IF($A21="D","","CCB"),"")</f>
        <v/>
      </c>
      <c r="H21" s="115" t="str">
        <f t="shared" si="4"/>
        <v/>
      </c>
      <c r="I21" s="115" t="str">
        <f t="shared" si="5"/>
        <v/>
      </c>
      <c r="J21" s="114" t="str">
        <f t="shared" ref="J21" si="220">IF(($U21="AS"),IF(($V21="9H-12H"),"CS 9H-12H",""),IF(($W21="AS"),IF(($X21="9H-12H"),"CS 9H-12H",""),""))&amp;IF($AA21="SULTAN",IF($A21="D","","CCB"),"")</f>
        <v/>
      </c>
      <c r="K21" s="99"/>
      <c r="L21" s="91"/>
      <c r="M21" s="92"/>
      <c r="N21" s="93" t="str">
        <f t="shared" ref="N21" si="221">IF(($U21="VAC1"),IF(($V21="9H-12H"),"CS 9H-12H",""),IF(($W21="VAC1"),IF(($X21="9H-12H"),"CS 9H-12H",""),""))&amp;IF($M21="HM",$E21,IF($M21="PH",$F21,IF($M21="RL",$G21,IF($M21="RO",$H21,IF($M21="TK",$I21,IF($M21="AS",$J21,""))))))</f>
        <v/>
      </c>
      <c r="O21" s="91"/>
      <c r="P21" s="92"/>
      <c r="Q21" s="93" t="str">
        <f t="shared" ref="Q21" si="222">IF(($U21="VAC2"),IF(($V21="9H-12H"),"CS 9H-12H",""),IF(($W21="VAC2"),IF(($X21="9H-12H"),"CS 9H-12H",""),""))&amp;IF($P21="HM",$E21,IF($P21="PH",$F21,IF($P21="RL",$G21,IF($P21="RO",$I21,IF($P21="AS",$J21,"")))))</f>
        <v/>
      </c>
      <c r="R21" s="94"/>
      <c r="S21" s="283" t="str">
        <f>A21</f>
        <v>S</v>
      </c>
      <c r="T21" s="281">
        <f>B21</f>
        <v>42287</v>
      </c>
      <c r="U21" s="287"/>
      <c r="V21" s="268"/>
      <c r="W21" s="287"/>
      <c r="X21" s="289"/>
      <c r="Y21" s="283" t="str">
        <f>A21</f>
        <v>S</v>
      </c>
      <c r="Z21" s="281">
        <f>B21</f>
        <v>42287</v>
      </c>
      <c r="AA21" s="268"/>
      <c r="AB21" s="159"/>
      <c r="AC21" s="159"/>
      <c r="AD21" s="159"/>
      <c r="AE21" s="268"/>
      <c r="AF21" s="119"/>
      <c r="AG21" s="127" t="str">
        <f t="shared" ref="AG21" si="223">IF($D21="MAROUANI",IF($A21="S","Sam",IF(OR($A21="L",$A21="M",$A21="J",$A21="V"),"Sem","")),"")</f>
        <v/>
      </c>
      <c r="AH21" s="124" t="str">
        <f t="shared" ref="AH21" si="224">IF($D21="HALIMI",IF($A21="S","Sam",IF(OR($A21="L",$A21="M",$A21="J",$A21="V"),"Sem","")),"")</f>
        <v/>
      </c>
      <c r="AI21" s="124" t="str">
        <f t="shared" ref="AI21" si="225">IF($D21="LEPRIYA",IF($A21="S","Sam",IF(OR($A21="L",$A21="M",$A21="J",$A21="V"),"Sem","")),"")</f>
        <v/>
      </c>
      <c r="AJ21" s="124" t="str">
        <f t="shared" ref="AJ21" si="226">IF($D21="OURCHANE",IF($A21="S","Sam",IF(OR($A21="L",$A21="M",$A21="J",$A21="V"),"Sem","")),"")</f>
        <v/>
      </c>
      <c r="AK21" s="124" t="str">
        <f t="shared" ref="AK21" si="227">IF($D21="KANA",IF($A21="S","Sam",IF(OR($A21="L",$A21="M",$A21="J",$A21="V"),"Sem","")),"")</f>
        <v/>
      </c>
      <c r="AL21" s="124" t="str">
        <f t="shared" ref="AL21" si="228">IF($D21="SULTAN",IF($A21="S","Sam",IF(OR($A21="L",$A21="M",$A21="J",$A21="V"),"Sem","")),"")</f>
        <v/>
      </c>
    </row>
    <row r="22" spans="1:38" ht="13.5" customHeight="1" thickBot="1" x14ac:dyDescent="0.25">
      <c r="A22" s="206"/>
      <c r="B22" s="286"/>
      <c r="C22" s="89" t="str">
        <f t="shared" si="8"/>
        <v/>
      </c>
      <c r="D22" s="90" t="str">
        <f t="shared" si="9"/>
        <v/>
      </c>
      <c r="E22" s="116" t="str">
        <f t="shared" ref="E22" si="229">IF(($U21="HM"),IF(($V21="9H-12H"),"",("CS "&amp;$V21)),IF(($W21="HM"),IF(($X21="9H-12H"),"",("CS "&amp;$X21)),""))&amp;IF($AA21="MAROUANI",IF(OR($A21="S",$A21="D"),"","CCB"),"")</f>
        <v/>
      </c>
      <c r="F22" s="117" t="str">
        <f t="shared" ref="F22" si="230">IF(($U21="PH"),IF(($V21="9H-12H"),"",("CS "&amp;$V21)),IF(($W21="PH"),IF(($X21="9H-12H"),"",("CS "&amp;$X21)),""))&amp;IF($AA21="HALIMI",IF(OR($A21="S",$A21="D"),"","CCB"),"")</f>
        <v/>
      </c>
      <c r="G22" s="118" t="str">
        <f t="shared" ref="G22" si="231">IF(($U21="RL"),IF(($V21="9H-12H"),"",("CS "&amp;$V21)),IF(($W21="RL"),IF(($X21="9H-12H"),"",("CS "&amp;$X21)),""))&amp;IF($AA21="LEPRIYA",IF(OR($A21="S",$A21="D"),"","CCB"),"")</f>
        <v/>
      </c>
      <c r="H22" s="118" t="str">
        <f t="shared" si="13"/>
        <v/>
      </c>
      <c r="I22" s="118" t="str">
        <f t="shared" si="14"/>
        <v/>
      </c>
      <c r="J22" s="117" t="str">
        <f t="shared" ref="J22" si="232">IF(($U21="AS"),IF(($V21="9H-12H"),"",("CS "&amp;$V21)),IF(($W21="AS"),IF(($X21="9H-12H"),"",("CS "&amp;$X21)),""))&amp;IF($AA21="SULTAN",IF(OR($A21="S",$A21="D"),"","CCB"),"")</f>
        <v/>
      </c>
      <c r="K22" s="100"/>
      <c r="L22" s="95"/>
      <c r="M22" s="96"/>
      <c r="N22" s="97" t="str">
        <f t="shared" ref="N22" si="233">IF(($U21="VAC1"),IF(($V21="9H-12H"),"",("CS "&amp;$V21)),IF(($W21="VAC1"),IF(($X21="9H-12H"),"",("CS "&amp;$X21)),""))&amp;IF($M22="HM",$E22,IF($M22="PH",$F22,IF($M22="RL",$G22,IF($M22="RO",$H22,IF($M22="TK",$I22,IF($M22="AS",$J22,""))))))</f>
        <v/>
      </c>
      <c r="O22" s="95"/>
      <c r="P22" s="96"/>
      <c r="Q22" s="97" t="str">
        <f t="shared" ref="Q22" si="234">IF(($U21="VAC2"),IF(($V21="9H-12H"),"",("CS "&amp;$V21)),IF(($W21="VAC2"),IF(($X21="9H-12H"),"",("CS "&amp;$X21)),""))&amp;IF($P22="HM",$E22,IF($P22="PH",$F22,IF($P22="RL",$G22,IF($P22="RO",$I22,IF($P22="AS",$J22,"")))))</f>
        <v/>
      </c>
      <c r="R22" s="98"/>
      <c r="S22" s="284"/>
      <c r="T22" s="282"/>
      <c r="U22" s="288"/>
      <c r="V22" s="269"/>
      <c r="W22" s="288"/>
      <c r="X22" s="290"/>
      <c r="Y22" s="284"/>
      <c r="Z22" s="282"/>
      <c r="AA22" s="269"/>
      <c r="AB22" s="160"/>
      <c r="AC22" s="160"/>
      <c r="AD22" s="160"/>
      <c r="AE22" s="269"/>
      <c r="AF22" s="120"/>
      <c r="AG22" s="128" t="str">
        <f t="shared" ref="AG22" si="235">IF($D22="MAROUANI",IF(OR($A21="S",$A21="D"),"WE CCB","Sem CCB"),"")</f>
        <v/>
      </c>
      <c r="AH22" s="125" t="str">
        <f t="shared" ref="AH22" si="236">IF($D22="HALIMI",IF(OR($A21="S",$A21="D"),"WE CCB","Sem CCB"),"")</f>
        <v/>
      </c>
      <c r="AI22" s="125" t="str">
        <f t="shared" ref="AI22" si="237">IF($D22="LEPRIYA",IF(OR($A21="S",$A21="D"),"WE CCB","Sem CCB"),"")</f>
        <v/>
      </c>
      <c r="AJ22" s="125" t="str">
        <f t="shared" ref="AJ22" si="238">IF($D22="OURCHANE",IF(OR($A21="S",$A21="D"),"WE CCB","Sem CCB"),"")</f>
        <v/>
      </c>
      <c r="AK22" s="125" t="str">
        <f t="shared" ref="AK22" si="239">IF($D22="KANA",IF(OR($A21="S",$A21="D"),"WE CCB","Sem CCB"),"")</f>
        <v/>
      </c>
      <c r="AL22" s="125" t="str">
        <f t="shared" ref="AL22" si="240">IF($D22="SULTAN",IF(OR($A21="S",$A21="D"),"WE CCB","Sem CCB"),"")</f>
        <v/>
      </c>
    </row>
    <row r="23" spans="1:38" ht="12.75" customHeight="1" x14ac:dyDescent="0.2">
      <c r="A23" s="205" t="str">
        <f>IF((B23=""),"",CHOOSE(WEEKDAY(B23,2),"L","M","M","J","V","S","D"))</f>
        <v>D</v>
      </c>
      <c r="B23" s="285">
        <f t="shared" si="147"/>
        <v>42288</v>
      </c>
      <c r="C23" s="87" t="str">
        <f t="shared" ref="C23" si="241">IF(D23="","","Dom :")</f>
        <v/>
      </c>
      <c r="D23" s="88"/>
      <c r="E23" s="113" t="str">
        <f t="shared" ref="E23" si="242">IF(($U23="HM"),IF(($V23="9H-12H"),"CS 9H-12H",""),IF(($W23="HM"),IF(($X23="9H-12H"),"CS 9H-12H",""),""))&amp;IF($AA23="MAROUANI",IF($A23="D","","CCB"),"")</f>
        <v/>
      </c>
      <c r="F23" s="114" t="str">
        <f t="shared" ref="F23" si="243">IF(($U23="PH"),IF(($V23="9H-12H"),"CS 9H-12H",""),IF(($W23="PH"),IF(L39($X23="9H-12H"),"CS 9H-12H",""),""))&amp;IF($AA23="HALIMI",IF($A23="D","","CCB"),"")</f>
        <v/>
      </c>
      <c r="G23" s="115" t="str">
        <f t="shared" ref="G23" si="244">IF(($U23="RL"),IF(($V23="9H-12H"),"CS 9H-12H",""),IF(($W23="RL"),IF(($X23="9H-12H"),"CS 9H-12H",""),""))&amp;IF($AA23="LEPRIYA",IF($A23="D","","CCB"),"")</f>
        <v/>
      </c>
      <c r="H23" s="115" t="str">
        <f t="shared" si="4"/>
        <v/>
      </c>
      <c r="I23" s="115" t="str">
        <f t="shared" si="5"/>
        <v/>
      </c>
      <c r="J23" s="114" t="str">
        <f t="shared" ref="J23" si="245">IF(($U23="AS"),IF(($V23="9H-12H"),"CS 9H-12H",""),IF(($W23="AS"),IF(($X23="9H-12H"),"CS 9H-12H",""),""))&amp;IF($AA23="SULTAN",IF($A23="D","","CCB"),"")</f>
        <v/>
      </c>
      <c r="K23" s="99"/>
      <c r="L23" s="91"/>
      <c r="M23" s="92"/>
      <c r="N23" s="93" t="str">
        <f t="shared" ref="N23" si="246">IF(($U23="VAC1"),IF(($V23="9H-12H"),"CS 9H-12H",""),IF(($W23="VAC1"),IF(($X23="9H-12H"),"CS 9H-12H",""),""))&amp;IF($M23="HM",$E23,IF($M23="PH",$F23,IF($M23="RL",$G23,IF($M23="RO",$H23,IF($M23="TK",$I23,IF($M23="AS",$J23,""))))))</f>
        <v/>
      </c>
      <c r="O23" s="91"/>
      <c r="P23" s="92"/>
      <c r="Q23" s="93" t="str">
        <f t="shared" ref="Q23" si="247">IF(($U23="VAC2"),IF(($V23="9H-12H"),"CS 9H-12H",""),IF(($W23="VAC2"),IF(($X23="9H-12H"),"CS 9H-12H",""),""))&amp;IF($P23="HM",$E23,IF($P23="PH",$F23,IF($P23="RL",$G23,IF($P23="RO",$I23,IF($P23="AS",$J23,"")))))</f>
        <v/>
      </c>
      <c r="R23" s="94"/>
      <c r="S23" s="283" t="str">
        <f>A23</f>
        <v>D</v>
      </c>
      <c r="T23" s="281">
        <f>B23</f>
        <v>42288</v>
      </c>
      <c r="U23" s="287"/>
      <c r="V23" s="268"/>
      <c r="W23" s="287"/>
      <c r="X23" s="289"/>
      <c r="Y23" s="283" t="str">
        <f>A23</f>
        <v>D</v>
      </c>
      <c r="Z23" s="281">
        <f>B23</f>
        <v>42288</v>
      </c>
      <c r="AA23" s="268"/>
      <c r="AB23" s="159"/>
      <c r="AC23" s="159"/>
      <c r="AD23" s="159"/>
      <c r="AE23" s="268"/>
      <c r="AF23" s="119"/>
      <c r="AG23" s="127" t="str">
        <f t="shared" ref="AG23" si="248">IF($D23="MAROUANI",IF($A23="S","Sam",IF(OR($A23="L",$A23="M",$A23="J",$A23="V"),"Sem","")),"")</f>
        <v/>
      </c>
      <c r="AH23" s="124" t="str">
        <f t="shared" ref="AH23" si="249">IF($D23="HALIMI",IF($A23="S","Sam",IF(OR($A23="L",$A23="M",$A23="J",$A23="V"),"Sem","")),"")</f>
        <v/>
      </c>
      <c r="AI23" s="124" t="str">
        <f t="shared" ref="AI23" si="250">IF($D23="LEPRIYA",IF($A23="S","Sam",IF(OR($A23="L",$A23="M",$A23="J",$A23="V"),"Sem","")),"")</f>
        <v/>
      </c>
      <c r="AJ23" s="124" t="str">
        <f t="shared" ref="AJ23" si="251">IF($D23="OURCHANE",IF($A23="S","Sam",IF(OR($A23="L",$A23="M",$A23="J",$A23="V"),"Sem","")),"")</f>
        <v/>
      </c>
      <c r="AK23" s="124" t="str">
        <f t="shared" ref="AK23" si="252">IF($D23="KANA",IF($A23="S","Sam",IF(OR($A23="L",$A23="M",$A23="J",$A23="V"),"Sem","")),"")</f>
        <v/>
      </c>
      <c r="AL23" s="124" t="str">
        <f t="shared" ref="AL23" si="253">IF($D23="SULTAN",IF($A23="S","Sam",IF(OR($A23="L",$A23="M",$A23="J",$A23="V"),"Sem","")),"")</f>
        <v/>
      </c>
    </row>
    <row r="24" spans="1:38" ht="13.5" customHeight="1" thickBot="1" x14ac:dyDescent="0.25">
      <c r="A24" s="206"/>
      <c r="B24" s="286"/>
      <c r="C24" s="89" t="str">
        <f t="shared" si="8"/>
        <v/>
      </c>
      <c r="D24" s="90" t="str">
        <f t="shared" si="9"/>
        <v/>
      </c>
      <c r="E24" s="116" t="str">
        <f t="shared" ref="E24" si="254">IF(($U23="HM"),IF(($V23="9H-12H"),"",("CS "&amp;$V23)),IF(($W23="HM"),IF(($X23="9H-12H"),"",("CS "&amp;$X23)),""))&amp;IF($AA23="MAROUANI",IF(OR($A23="S",$A23="D"),"","CCB"),"")</f>
        <v/>
      </c>
      <c r="F24" s="117" t="str">
        <f t="shared" ref="F24" si="255">IF(($U23="PH"),IF(($V23="9H-12H"),"",("CS "&amp;$V23)),IF(($W23="PH"),IF(($X23="9H-12H"),"",("CS "&amp;$X23)),""))&amp;IF($AA23="HALIMI",IF(OR($A23="S",$A23="D"),"","CCB"),"")</f>
        <v/>
      </c>
      <c r="G24" s="118" t="str">
        <f t="shared" ref="G24" si="256">IF(($U23="RL"),IF(($V23="9H-12H"),"",("CS "&amp;$V23)),IF(($W23="RL"),IF(($X23="9H-12H"),"",("CS "&amp;$X23)),""))&amp;IF($AA23="LEPRIYA",IF(OR($A23="S",$A23="D"),"","CCB"),"")</f>
        <v/>
      </c>
      <c r="H24" s="118" t="str">
        <f t="shared" si="13"/>
        <v/>
      </c>
      <c r="I24" s="118" t="str">
        <f t="shared" si="14"/>
        <v/>
      </c>
      <c r="J24" s="117" t="str">
        <f t="shared" ref="J24" si="257">IF(($U23="AS"),IF(($V23="9H-12H"),"",("CS "&amp;$V23)),IF(($W23="AS"),IF(($X23="9H-12H"),"",("CS "&amp;$X23)),""))&amp;IF($AA23="SULTAN",IF(OR($A23="S",$A23="D"),"","CCB"),"")</f>
        <v/>
      </c>
      <c r="K24" s="100"/>
      <c r="L24" s="95"/>
      <c r="M24" s="96"/>
      <c r="N24" s="97" t="str">
        <f t="shared" ref="N24" si="258">IF(($U23="VAC1"),IF(($V23="9H-12H"),"",("CS "&amp;$V23)),IF(($W23="VAC1"),IF(($X23="9H-12H"),"",("CS "&amp;$X23)),""))&amp;IF($M24="HM",$E24,IF($M24="PH",$F24,IF($M24="RL",$G24,IF($M24="RO",$H24,IF($M24="TK",$I24,IF($M24="AS",$J24,""))))))</f>
        <v/>
      </c>
      <c r="O24" s="95"/>
      <c r="P24" s="96"/>
      <c r="Q24" s="97" t="str">
        <f t="shared" ref="Q24" si="259">IF(($U23="VAC2"),IF(($V23="9H-12H"),"",("CS "&amp;$V23)),IF(($W23="VAC2"),IF(($X23="9H-12H"),"",("CS "&amp;$X23)),""))&amp;IF($P24="HM",$E24,IF($P24="PH",$F24,IF($P24="RL",$G24,IF($P24="RO",$I24,IF($P24="AS",$J24,"")))))</f>
        <v/>
      </c>
      <c r="R24" s="98"/>
      <c r="S24" s="284"/>
      <c r="T24" s="282"/>
      <c r="U24" s="288"/>
      <c r="V24" s="269"/>
      <c r="W24" s="288"/>
      <c r="X24" s="290"/>
      <c r="Y24" s="284"/>
      <c r="Z24" s="282"/>
      <c r="AA24" s="269"/>
      <c r="AB24" s="160"/>
      <c r="AC24" s="160"/>
      <c r="AD24" s="160"/>
      <c r="AE24" s="269"/>
      <c r="AF24" s="120"/>
      <c r="AG24" s="128" t="str">
        <f t="shared" ref="AG24" si="260">IF($D24="MAROUANI",IF(OR($A23="S",$A23="D"),"WE CCB","Sem CCB"),"")</f>
        <v/>
      </c>
      <c r="AH24" s="125" t="str">
        <f t="shared" ref="AH24" si="261">IF($D24="HALIMI",IF(OR($A23="S",$A23="D"),"WE CCB","Sem CCB"),"")</f>
        <v/>
      </c>
      <c r="AI24" s="125" t="str">
        <f t="shared" ref="AI24" si="262">IF($D24="LEPRIYA",IF(OR($A23="S",$A23="D"),"WE CCB","Sem CCB"),"")</f>
        <v/>
      </c>
      <c r="AJ24" s="125" t="str">
        <f t="shared" ref="AJ24" si="263">IF($D24="OURCHANE",IF(OR($A23="S",$A23="D"),"WE CCB","Sem CCB"),"")</f>
        <v/>
      </c>
      <c r="AK24" s="125" t="str">
        <f t="shared" ref="AK24" si="264">IF($D24="KANA",IF(OR($A23="S",$A23="D"),"WE CCB","Sem CCB"),"")</f>
        <v/>
      </c>
      <c r="AL24" s="125" t="str">
        <f t="shared" ref="AL24" si="265">IF($D24="SULTAN",IF(OR($A23="S",$A23="D"),"WE CCB","Sem CCB"),"")</f>
        <v/>
      </c>
    </row>
    <row r="25" spans="1:38" ht="12.75" customHeight="1" x14ac:dyDescent="0.2">
      <c r="A25" s="205" t="str">
        <f>IF((B25=""),"",CHOOSE(WEEKDAY(B25,2),"L","M","M","J","V","S","D"))</f>
        <v>L</v>
      </c>
      <c r="B25" s="285">
        <f t="shared" si="173"/>
        <v>42289</v>
      </c>
      <c r="C25" s="87" t="str">
        <f t="shared" ref="C25" si="266">IF(D25="","","Dom :")</f>
        <v/>
      </c>
      <c r="D25" s="88"/>
      <c r="E25" s="113" t="str">
        <f t="shared" ref="E25" si="267">IF(($U25="HM"),IF(($V25="9H-12H"),"CS 9H-12H",""),IF(($W25="HM"),IF(($X25="9H-12H"),"CS 9H-12H",""),""))&amp;IF($AA25="MAROUANI",IF($A25="D","","CCB"),"")</f>
        <v/>
      </c>
      <c r="F25" s="114" t="str">
        <f t="shared" ref="F25" si="268">IF(($U25="PH"),IF(($V25="9H-12H"),"CS 9H-12H",""),IF(($W25="PH"),IF(L41($X25="9H-12H"),"CS 9H-12H",""),""))&amp;IF($AA25="HALIMI",IF($A25="D","","CCB"),"")</f>
        <v/>
      </c>
      <c r="G25" s="115" t="str">
        <f t="shared" ref="G25" si="269">IF(($U25="RL"),IF(($V25="9H-12H"),"CS 9H-12H",""),IF(($W25="RL"),IF(($X25="9H-12H"),"CS 9H-12H",""),""))&amp;IF($AA25="LEPRIYA",IF($A25="D","","CCB"),"")</f>
        <v/>
      </c>
      <c r="H25" s="115" t="str">
        <f t="shared" si="4"/>
        <v/>
      </c>
      <c r="I25" s="115" t="str">
        <f t="shared" si="5"/>
        <v/>
      </c>
      <c r="J25" s="114" t="str">
        <f t="shared" ref="J25" si="270">IF(($U25="AS"),IF(($V25="9H-12H"),"CS 9H-12H",""),IF(($W25="AS"),IF(($X25="9H-12H"),"CS 9H-12H",""),""))&amp;IF($AA25="SULTAN",IF($A25="D","","CCB"),"")</f>
        <v/>
      </c>
      <c r="K25" s="99"/>
      <c r="L25" s="91"/>
      <c r="M25" s="92"/>
      <c r="N25" s="93" t="str">
        <f t="shared" ref="N25" si="271">IF(($U25="VAC1"),IF(($V25="9H-12H"),"CS 9H-12H",""),IF(($W25="VAC1"),IF(($X25="9H-12H"),"CS 9H-12H",""),""))&amp;IF($M25="HM",$E25,IF($M25="PH",$F25,IF($M25="RL",$G25,IF($M25="RO",$H25,IF($M25="TK",$I25,IF($M25="AS",$J25,""))))))</f>
        <v/>
      </c>
      <c r="O25" s="91"/>
      <c r="P25" s="92"/>
      <c r="Q25" s="93" t="str">
        <f t="shared" ref="Q25" si="272">IF(($U25="VAC2"),IF(($V25="9H-12H"),"CS 9H-12H",""),IF(($W25="VAC2"),IF(($X25="9H-12H"),"CS 9H-12H",""),""))&amp;IF($P25="HM",$E25,IF($P25="PH",$F25,IF($P25="RL",$G25,IF($P25="RO",$I25,IF($P25="AS",$J25,"")))))</f>
        <v/>
      </c>
      <c r="R25" s="94"/>
      <c r="S25" s="283" t="str">
        <f>A25</f>
        <v>L</v>
      </c>
      <c r="T25" s="281">
        <f>B25</f>
        <v>42289</v>
      </c>
      <c r="U25" s="287"/>
      <c r="V25" s="268"/>
      <c r="W25" s="287"/>
      <c r="X25" s="289"/>
      <c r="Y25" s="283" t="str">
        <f>A25</f>
        <v>L</v>
      </c>
      <c r="Z25" s="281">
        <f>B25</f>
        <v>42289</v>
      </c>
      <c r="AA25" s="268"/>
      <c r="AB25" s="159"/>
      <c r="AC25" s="159"/>
      <c r="AD25" s="159"/>
      <c r="AE25" s="268"/>
      <c r="AF25" s="119"/>
      <c r="AG25" s="127" t="str">
        <f t="shared" ref="AG25" si="273">IF($D25="MAROUANI",IF($A25="S","Sam",IF(OR($A25="L",$A25="M",$A25="J",$A25="V"),"Sem","")),"")</f>
        <v/>
      </c>
      <c r="AH25" s="124" t="str">
        <f t="shared" ref="AH25" si="274">IF($D25="HALIMI",IF($A25="S","Sam",IF(OR($A25="L",$A25="M",$A25="J",$A25="V"),"Sem","")),"")</f>
        <v/>
      </c>
      <c r="AI25" s="124" t="str">
        <f t="shared" ref="AI25" si="275">IF($D25="LEPRIYA",IF($A25="S","Sam",IF(OR($A25="L",$A25="M",$A25="J",$A25="V"),"Sem","")),"")</f>
        <v/>
      </c>
      <c r="AJ25" s="124" t="str">
        <f t="shared" ref="AJ25" si="276">IF($D25="OURCHANE",IF($A25="S","Sam",IF(OR($A25="L",$A25="M",$A25="J",$A25="V"),"Sem","")),"")</f>
        <v/>
      </c>
      <c r="AK25" s="124" t="str">
        <f t="shared" ref="AK25" si="277">IF($D25="KANA",IF($A25="S","Sam",IF(OR($A25="L",$A25="M",$A25="J",$A25="V"),"Sem","")),"")</f>
        <v/>
      </c>
      <c r="AL25" s="124" t="str">
        <f t="shared" ref="AL25" si="278">IF($D25="SULTAN",IF($A25="S","Sam",IF(OR($A25="L",$A25="M",$A25="J",$A25="V"),"Sem","")),"")</f>
        <v/>
      </c>
    </row>
    <row r="26" spans="1:38" ht="13.5" customHeight="1" thickBot="1" x14ac:dyDescent="0.25">
      <c r="A26" s="206"/>
      <c r="B26" s="286"/>
      <c r="C26" s="89" t="str">
        <f t="shared" si="8"/>
        <v/>
      </c>
      <c r="D26" s="90" t="str">
        <f t="shared" si="9"/>
        <v/>
      </c>
      <c r="E26" s="116" t="str">
        <f t="shared" ref="E26" si="279">IF(($U25="HM"),IF(($V25="9H-12H"),"",("CS "&amp;$V25)),IF(($W25="HM"),IF(($X25="9H-12H"),"",("CS "&amp;$X25)),""))&amp;IF($AA25="MAROUANI",IF(OR($A25="S",$A25="D"),"","CCB"),"")</f>
        <v/>
      </c>
      <c r="F26" s="117" t="str">
        <f t="shared" ref="F26" si="280">IF(($U25="PH"),IF(($V25="9H-12H"),"",("CS "&amp;$V25)),IF(($W25="PH"),IF(($X25="9H-12H"),"",("CS "&amp;$X25)),""))&amp;IF($AA25="HALIMI",IF(OR($A25="S",$A25="D"),"","CCB"),"")</f>
        <v/>
      </c>
      <c r="G26" s="118" t="str">
        <f t="shared" ref="G26" si="281">IF(($U25="RL"),IF(($V25="9H-12H"),"",("CS "&amp;$V25)),IF(($W25="RL"),IF(($X25="9H-12H"),"",("CS "&amp;$X25)),""))&amp;IF($AA25="LEPRIYA",IF(OR($A25="S",$A25="D"),"","CCB"),"")</f>
        <v/>
      </c>
      <c r="H26" s="118" t="str">
        <f t="shared" si="13"/>
        <v/>
      </c>
      <c r="I26" s="118" t="str">
        <f t="shared" si="14"/>
        <v/>
      </c>
      <c r="J26" s="117" t="str">
        <f t="shared" ref="J26" si="282">IF(($U25="AS"),IF(($V25="9H-12H"),"",("CS "&amp;$V25)),IF(($W25="AS"),IF(($X25="9H-12H"),"",("CS "&amp;$X25)),""))&amp;IF($AA25="SULTAN",IF(OR($A25="S",$A25="D"),"","CCB"),"")</f>
        <v/>
      </c>
      <c r="K26" s="100"/>
      <c r="L26" s="95"/>
      <c r="M26" s="96"/>
      <c r="N26" s="97" t="str">
        <f t="shared" ref="N26" si="283">IF(($U25="VAC1"),IF(($V25="9H-12H"),"",("CS "&amp;$V25)),IF(($W25="VAC1"),IF(($X25="9H-12H"),"",("CS "&amp;$X25)),""))&amp;IF($M26="HM",$E26,IF($M26="PH",$F26,IF($M26="RL",$G26,IF($M26="RO",$H26,IF($M26="TK",$I26,IF($M26="AS",$J26,""))))))</f>
        <v/>
      </c>
      <c r="O26" s="95"/>
      <c r="P26" s="96"/>
      <c r="Q26" s="97" t="str">
        <f t="shared" ref="Q26" si="284">IF(($U25="VAC2"),IF(($V25="9H-12H"),"",("CS "&amp;$V25)),IF(($W25="VAC2"),IF(($X25="9H-12H"),"",("CS "&amp;$X25)),""))&amp;IF($P26="HM",$E26,IF($P26="PH",$F26,IF($P26="RL",$G26,IF($P26="RO",$I26,IF($P26="AS",$J26,"")))))</f>
        <v/>
      </c>
      <c r="R26" s="98"/>
      <c r="S26" s="284"/>
      <c r="T26" s="282"/>
      <c r="U26" s="288"/>
      <c r="V26" s="269"/>
      <c r="W26" s="288"/>
      <c r="X26" s="290"/>
      <c r="Y26" s="284"/>
      <c r="Z26" s="282"/>
      <c r="AA26" s="269"/>
      <c r="AB26" s="160"/>
      <c r="AC26" s="160"/>
      <c r="AD26" s="160"/>
      <c r="AE26" s="269"/>
      <c r="AF26" s="120"/>
      <c r="AG26" s="128" t="str">
        <f t="shared" ref="AG26" si="285">IF($D26="MAROUANI",IF(OR($A25="S",$A25="D"),"WE CCB","Sem CCB"),"")</f>
        <v/>
      </c>
      <c r="AH26" s="125" t="str">
        <f t="shared" ref="AH26" si="286">IF($D26="HALIMI",IF(OR($A25="S",$A25="D"),"WE CCB","Sem CCB"),"")</f>
        <v/>
      </c>
      <c r="AI26" s="125" t="str">
        <f t="shared" ref="AI26" si="287">IF($D26="LEPRIYA",IF(OR($A25="S",$A25="D"),"WE CCB","Sem CCB"),"")</f>
        <v/>
      </c>
      <c r="AJ26" s="125" t="str">
        <f t="shared" ref="AJ26" si="288">IF($D26="OURCHANE",IF(OR($A25="S",$A25="D"),"WE CCB","Sem CCB"),"")</f>
        <v/>
      </c>
      <c r="AK26" s="125" t="str">
        <f t="shared" ref="AK26" si="289">IF($D26="KANA",IF(OR($A25="S",$A25="D"),"WE CCB","Sem CCB"),"")</f>
        <v/>
      </c>
      <c r="AL26" s="125" t="str">
        <f t="shared" ref="AL26" si="290">IF($D26="SULTAN",IF(OR($A25="S",$A25="D"),"WE CCB","Sem CCB"),"")</f>
        <v/>
      </c>
    </row>
    <row r="27" spans="1:38" ht="12.75" customHeight="1" x14ac:dyDescent="0.2">
      <c r="A27" s="205" t="str">
        <f>IF((B27=""),"",CHOOSE(WEEKDAY(B27,2),"L","M","M","J","V","S","D"))</f>
        <v>M</v>
      </c>
      <c r="B27" s="285">
        <f t="shared" si="189"/>
        <v>42290</v>
      </c>
      <c r="C27" s="87" t="str">
        <f t="shared" ref="C27" si="291">IF(D27="","","Dom :")</f>
        <v/>
      </c>
      <c r="D27" s="88"/>
      <c r="E27" s="113" t="str">
        <f t="shared" ref="E27" si="292">IF(($U27="HM"),IF(($V27="9H-12H"),"CS 9H-12H",""),IF(($W27="HM"),IF(($X27="9H-12H"),"CS 9H-12H",""),""))&amp;IF($AA27="MAROUANI",IF($A27="D","","CCB"),"")</f>
        <v/>
      </c>
      <c r="F27" s="114" t="str">
        <f t="shared" ref="F27" si="293">IF(($U27="PH"),IF(($V27="9H-12H"),"CS 9H-12H",""),IF(($W27="PH"),IF(L43($X27="9H-12H"),"CS 9H-12H",""),""))&amp;IF($AA27="HALIMI",IF($A27="D","","CCB"),"")</f>
        <v/>
      </c>
      <c r="G27" s="115" t="str">
        <f t="shared" ref="G27" si="294">IF(($U27="RL"),IF(($V27="9H-12H"),"CS 9H-12H",""),IF(($W27="RL"),IF(($X27="9H-12H"),"CS 9H-12H",""),""))&amp;IF($AA27="LEPRIYA",IF($A27="D","","CCB"),"")</f>
        <v/>
      </c>
      <c r="H27" s="115" t="str">
        <f t="shared" si="4"/>
        <v/>
      </c>
      <c r="I27" s="115" t="str">
        <f t="shared" si="5"/>
        <v/>
      </c>
      <c r="J27" s="114" t="str">
        <f t="shared" ref="J27" si="295">IF(($U27="AS"),IF(($V27="9H-12H"),"CS 9H-12H",""),IF(($W27="AS"),IF(($X27="9H-12H"),"CS 9H-12H",""),""))&amp;IF($AA27="SULTAN",IF($A27="D","","CCB"),"")</f>
        <v/>
      </c>
      <c r="K27" s="99"/>
      <c r="L27" s="91"/>
      <c r="M27" s="92"/>
      <c r="N27" s="93" t="str">
        <f t="shared" ref="N27" si="296">IF(($U27="VAC1"),IF(($V27="9H-12H"),"CS 9H-12H",""),IF(($W27="VAC1"),IF(($X27="9H-12H"),"CS 9H-12H",""),""))&amp;IF($M27="HM",$E27,IF($M27="PH",$F27,IF($M27="RL",$G27,IF($M27="RO",$H27,IF($M27="TK",$I27,IF($M27="AS",$J27,""))))))</f>
        <v/>
      </c>
      <c r="O27" s="91"/>
      <c r="P27" s="92"/>
      <c r="Q27" s="93" t="str">
        <f t="shared" ref="Q27" si="297">IF(($U27="VAC2"),IF(($V27="9H-12H"),"CS 9H-12H",""),IF(($W27="VAC2"),IF(($X27="9H-12H"),"CS 9H-12H",""),""))&amp;IF($P27="HM",$E27,IF($P27="PH",$F27,IF($P27="RL",$G27,IF($P27="RO",$I27,IF($P27="AS",$J27,"")))))</f>
        <v/>
      </c>
      <c r="R27" s="94"/>
      <c r="S27" s="283" t="str">
        <f>A27</f>
        <v>M</v>
      </c>
      <c r="T27" s="281">
        <f>B27</f>
        <v>42290</v>
      </c>
      <c r="U27" s="287"/>
      <c r="V27" s="268"/>
      <c r="W27" s="287"/>
      <c r="X27" s="289"/>
      <c r="Y27" s="283" t="str">
        <f>A27</f>
        <v>M</v>
      </c>
      <c r="Z27" s="281">
        <f>B27</f>
        <v>42290</v>
      </c>
      <c r="AA27" s="268"/>
      <c r="AB27" s="159"/>
      <c r="AC27" s="159"/>
      <c r="AD27" s="159"/>
      <c r="AE27" s="268"/>
      <c r="AF27" s="119"/>
      <c r="AG27" s="127" t="str">
        <f t="shared" ref="AG27" si="298">IF($D27="MAROUANI",IF($A27="S","Sam",IF(OR($A27="L",$A27="M",$A27="J",$A27="V"),"Sem","")),"")</f>
        <v/>
      </c>
      <c r="AH27" s="124" t="str">
        <f t="shared" ref="AH27" si="299">IF($D27="HALIMI",IF($A27="S","Sam",IF(OR($A27="L",$A27="M",$A27="J",$A27="V"),"Sem","")),"")</f>
        <v/>
      </c>
      <c r="AI27" s="124" t="str">
        <f t="shared" ref="AI27" si="300">IF($D27="LEPRIYA",IF($A27="S","Sam",IF(OR($A27="L",$A27="M",$A27="J",$A27="V"),"Sem","")),"")</f>
        <v/>
      </c>
      <c r="AJ27" s="124" t="str">
        <f t="shared" ref="AJ27" si="301">IF($D27="OURCHANE",IF($A27="S","Sam",IF(OR($A27="L",$A27="M",$A27="J",$A27="V"),"Sem","")),"")</f>
        <v/>
      </c>
      <c r="AK27" s="124" t="str">
        <f t="shared" ref="AK27" si="302">IF($D27="KANA",IF($A27="S","Sam",IF(OR($A27="L",$A27="M",$A27="J",$A27="V"),"Sem","")),"")</f>
        <v/>
      </c>
      <c r="AL27" s="124" t="str">
        <f t="shared" ref="AL27" si="303">IF($D27="SULTAN",IF($A27="S","Sam",IF(OR($A27="L",$A27="M",$A27="J",$A27="V"),"Sem","")),"")</f>
        <v/>
      </c>
    </row>
    <row r="28" spans="1:38" ht="13.5" customHeight="1" thickBot="1" x14ac:dyDescent="0.25">
      <c r="A28" s="206"/>
      <c r="B28" s="286"/>
      <c r="C28" s="89" t="str">
        <f t="shared" si="8"/>
        <v/>
      </c>
      <c r="D28" s="90" t="str">
        <f t="shared" si="9"/>
        <v/>
      </c>
      <c r="E28" s="116" t="str">
        <f t="shared" ref="E28" si="304">IF(($U27="HM"),IF(($V27="9H-12H"),"",("CS "&amp;$V27)),IF(($W27="HM"),IF(($X27="9H-12H"),"",("CS "&amp;$X27)),""))&amp;IF($AA27="MAROUANI",IF(OR($A27="S",$A27="D"),"","CCB"),"")</f>
        <v/>
      </c>
      <c r="F28" s="117" t="str">
        <f t="shared" ref="F28" si="305">IF(($U27="PH"),IF(($V27="9H-12H"),"",("CS "&amp;$V27)),IF(($W27="PH"),IF(($X27="9H-12H"),"",("CS "&amp;$X27)),""))&amp;IF($AA27="HALIMI",IF(OR($A27="S",$A27="D"),"","CCB"),"")</f>
        <v/>
      </c>
      <c r="G28" s="118" t="str">
        <f t="shared" ref="G28" si="306">IF(($U27="RL"),IF(($V27="9H-12H"),"",("CS "&amp;$V27)),IF(($W27="RL"),IF(($X27="9H-12H"),"",("CS "&amp;$X27)),""))&amp;IF($AA27="LEPRIYA",IF(OR($A27="S",$A27="D"),"","CCB"),"")</f>
        <v/>
      </c>
      <c r="H28" s="118" t="str">
        <f t="shared" si="13"/>
        <v/>
      </c>
      <c r="I28" s="118" t="str">
        <f t="shared" si="14"/>
        <v/>
      </c>
      <c r="J28" s="117" t="str">
        <f t="shared" ref="J28" si="307">IF(($U27="AS"),IF(($V27="9H-12H"),"",("CS "&amp;$V27)),IF(($W27="AS"),IF(($X27="9H-12H"),"",("CS "&amp;$X27)),""))&amp;IF($AA27="SULTAN",IF(OR($A27="S",$A27="D"),"","CCB"),"")</f>
        <v/>
      </c>
      <c r="K28" s="100"/>
      <c r="L28" s="95"/>
      <c r="M28" s="96"/>
      <c r="N28" s="97" t="str">
        <f t="shared" ref="N28" si="308">IF(($U27="VAC1"),IF(($V27="9H-12H"),"",("CS "&amp;$V27)),IF(($W27="VAC1"),IF(($X27="9H-12H"),"",("CS "&amp;$X27)),""))&amp;IF($M28="HM",$E28,IF($M28="PH",$F28,IF($M28="RL",$G28,IF($M28="RO",$H28,IF($M28="TK",$I28,IF($M28="AS",$J28,""))))))</f>
        <v/>
      </c>
      <c r="O28" s="95"/>
      <c r="P28" s="96"/>
      <c r="Q28" s="97" t="str">
        <f t="shared" ref="Q28" si="309">IF(($U27="VAC2"),IF(($V27="9H-12H"),"",("CS "&amp;$V27)),IF(($W27="VAC2"),IF(($X27="9H-12H"),"",("CS "&amp;$X27)),""))&amp;IF($P28="HM",$E28,IF($P28="PH",$F28,IF($P28="RL",$G28,IF($P28="RO",$I28,IF($P28="AS",$J28,"")))))</f>
        <v/>
      </c>
      <c r="R28" s="98"/>
      <c r="S28" s="284"/>
      <c r="T28" s="282"/>
      <c r="U28" s="288"/>
      <c r="V28" s="269"/>
      <c r="W28" s="288"/>
      <c r="X28" s="290"/>
      <c r="Y28" s="284"/>
      <c r="Z28" s="282"/>
      <c r="AA28" s="269"/>
      <c r="AB28" s="160"/>
      <c r="AC28" s="160"/>
      <c r="AD28" s="160"/>
      <c r="AE28" s="269"/>
      <c r="AF28" s="120"/>
      <c r="AG28" s="128" t="str">
        <f t="shared" ref="AG28" si="310">IF($D28="MAROUANI",IF(OR($A27="S",$A27="D"),"WE CCB","Sem CCB"),"")</f>
        <v/>
      </c>
      <c r="AH28" s="125" t="str">
        <f t="shared" ref="AH28" si="311">IF($D28="HALIMI",IF(OR($A27="S",$A27="D"),"WE CCB","Sem CCB"),"")</f>
        <v/>
      </c>
      <c r="AI28" s="125" t="str">
        <f t="shared" ref="AI28" si="312">IF($D28="LEPRIYA",IF(OR($A27="S",$A27="D"),"WE CCB","Sem CCB"),"")</f>
        <v/>
      </c>
      <c r="AJ28" s="125" t="str">
        <f t="shared" ref="AJ28" si="313">IF($D28="OURCHANE",IF(OR($A27="S",$A27="D"),"WE CCB","Sem CCB"),"")</f>
        <v/>
      </c>
      <c r="AK28" s="125" t="str">
        <f t="shared" ref="AK28" si="314">IF($D28="KANA",IF(OR($A27="S",$A27="D"),"WE CCB","Sem CCB"),"")</f>
        <v/>
      </c>
      <c r="AL28" s="125" t="str">
        <f t="shared" ref="AL28" si="315">IF($D28="SULTAN",IF(OR($A27="S",$A27="D"),"WE CCB","Sem CCB"),"")</f>
        <v/>
      </c>
    </row>
    <row r="29" spans="1:38" ht="12.75" customHeight="1" x14ac:dyDescent="0.2">
      <c r="A29" s="205" t="str">
        <f>IF((B29=""),"",CHOOSE(WEEKDAY(B29,2),"L","M","M","J","V","S","D"))</f>
        <v>M</v>
      </c>
      <c r="B29" s="285">
        <f t="shared" si="215"/>
        <v>42291</v>
      </c>
      <c r="C29" s="87" t="str">
        <f t="shared" ref="C29" si="316">IF(D29="","","Dom :")</f>
        <v/>
      </c>
      <c r="D29" s="88"/>
      <c r="E29" s="113" t="str">
        <f t="shared" ref="E29" si="317">IF(($U29="HM"),IF(($V29="9H-12H"),"CS 9H-12H",""),IF(($W29="HM"),IF(($X29="9H-12H"),"CS 9H-12H",""),""))&amp;IF($AA29="MAROUANI",IF($A29="D","","CCB"),"")</f>
        <v/>
      </c>
      <c r="F29" s="114" t="str">
        <f t="shared" ref="F29" si="318">IF(($U29="PH"),IF(($V29="9H-12H"),"CS 9H-12H",""),IF(($W29="PH"),IF(L45($X29="9H-12H"),"CS 9H-12H",""),""))&amp;IF($AA29="HALIMI",IF($A29="D","","CCB"),"")</f>
        <v/>
      </c>
      <c r="G29" s="115" t="str">
        <f t="shared" ref="G29" si="319">IF(($U29="RL"),IF(($V29="9H-12H"),"CS 9H-12H",""),IF(($W29="RL"),IF(($X29="9H-12H"),"CS 9H-12H",""),""))&amp;IF($AA29="LEPRIYA",IF($A29="D","","CCB"),"")</f>
        <v/>
      </c>
      <c r="H29" s="115" t="str">
        <f t="shared" si="4"/>
        <v/>
      </c>
      <c r="I29" s="115" t="str">
        <f t="shared" si="5"/>
        <v/>
      </c>
      <c r="J29" s="114" t="str">
        <f t="shared" ref="J29" si="320">IF(($U29="AS"),IF(($V29="9H-12H"),"CS 9H-12H",""),IF(($W29="AS"),IF(($X29="9H-12H"),"CS 9H-12H",""),""))&amp;IF($AA29="SULTAN",IF($A29="D","","CCB"),"")</f>
        <v/>
      </c>
      <c r="K29" s="99"/>
      <c r="L29" s="91"/>
      <c r="M29" s="92"/>
      <c r="N29" s="93" t="str">
        <f t="shared" ref="N29" si="321">IF(($U29="VAC1"),IF(($V29="9H-12H"),"CS 9H-12H",""),IF(($W29="VAC1"),IF(($X29="9H-12H"),"CS 9H-12H",""),""))&amp;IF($M29="HM",$E29,IF($M29="PH",$F29,IF($M29="RL",$G29,IF($M29="RO",$H29,IF($M29="TK",$I29,IF($M29="AS",$J29,""))))))</f>
        <v/>
      </c>
      <c r="O29" s="91"/>
      <c r="P29" s="92"/>
      <c r="Q29" s="93" t="str">
        <f t="shared" ref="Q29" si="322">IF(($U29="VAC2"),IF(($V29="9H-12H"),"CS 9H-12H",""),IF(($W29="VAC2"),IF(($X29="9H-12H"),"CS 9H-12H",""),""))&amp;IF($P29="HM",$E29,IF($P29="PH",$F29,IF($P29="RL",$G29,IF($P29="RO",$I29,IF($P29="AS",$J29,"")))))</f>
        <v/>
      </c>
      <c r="R29" s="94"/>
      <c r="S29" s="283" t="str">
        <f>A29</f>
        <v>M</v>
      </c>
      <c r="T29" s="281">
        <f>B29</f>
        <v>42291</v>
      </c>
      <c r="U29" s="287"/>
      <c r="V29" s="268"/>
      <c r="W29" s="287"/>
      <c r="X29" s="289"/>
      <c r="Y29" s="283" t="str">
        <f>A29</f>
        <v>M</v>
      </c>
      <c r="Z29" s="281">
        <f>B29</f>
        <v>42291</v>
      </c>
      <c r="AA29" s="268"/>
      <c r="AB29" s="159"/>
      <c r="AC29" s="159"/>
      <c r="AD29" s="159"/>
      <c r="AE29" s="268"/>
      <c r="AF29" s="119"/>
      <c r="AG29" s="127" t="str">
        <f t="shared" ref="AG29" si="323">IF($D29="MAROUANI",IF($A29="S","Sam",IF(OR($A29="L",$A29="M",$A29="J",$A29="V"),"Sem","")),"")</f>
        <v/>
      </c>
      <c r="AH29" s="124" t="str">
        <f t="shared" ref="AH29" si="324">IF($D29="HALIMI",IF($A29="S","Sam",IF(OR($A29="L",$A29="M",$A29="J",$A29="V"),"Sem","")),"")</f>
        <v/>
      </c>
      <c r="AI29" s="124" t="str">
        <f t="shared" ref="AI29" si="325">IF($D29="LEPRIYA",IF($A29="S","Sam",IF(OR($A29="L",$A29="M",$A29="J",$A29="V"),"Sem","")),"")</f>
        <v/>
      </c>
      <c r="AJ29" s="124" t="str">
        <f t="shared" ref="AJ29" si="326">IF($D29="OURCHANE",IF($A29="S","Sam",IF(OR($A29="L",$A29="M",$A29="J",$A29="V"),"Sem","")),"")</f>
        <v/>
      </c>
      <c r="AK29" s="124" t="str">
        <f t="shared" ref="AK29" si="327">IF($D29="KANA",IF($A29="S","Sam",IF(OR($A29="L",$A29="M",$A29="J",$A29="V"),"Sem","")),"")</f>
        <v/>
      </c>
      <c r="AL29" s="124" t="str">
        <f t="shared" ref="AL29" si="328">IF($D29="SULTAN",IF($A29="S","Sam",IF(OR($A29="L",$A29="M",$A29="J",$A29="V"),"Sem","")),"")</f>
        <v/>
      </c>
    </row>
    <row r="30" spans="1:38" ht="13.5" customHeight="1" thickBot="1" x14ac:dyDescent="0.25">
      <c r="A30" s="206"/>
      <c r="B30" s="286"/>
      <c r="C30" s="89" t="str">
        <f t="shared" si="8"/>
        <v/>
      </c>
      <c r="D30" s="90" t="str">
        <f t="shared" si="9"/>
        <v/>
      </c>
      <c r="E30" s="116" t="str">
        <f t="shared" ref="E30" si="329">IF(($U29="HM"),IF(($V29="9H-12H"),"",("CS "&amp;$V29)),IF(($W29="HM"),IF(($X29="9H-12H"),"",("CS "&amp;$X29)),""))&amp;IF($AA29="MAROUANI",IF(OR($A29="S",$A29="D"),"","CCB"),"")</f>
        <v/>
      </c>
      <c r="F30" s="117" t="str">
        <f t="shared" ref="F30" si="330">IF(($U29="PH"),IF(($V29="9H-12H"),"",("CS "&amp;$V29)),IF(($W29="PH"),IF(($X29="9H-12H"),"",("CS "&amp;$X29)),""))&amp;IF($AA29="HALIMI",IF(OR($A29="S",$A29="D"),"","CCB"),"")</f>
        <v/>
      </c>
      <c r="G30" s="118" t="str">
        <f t="shared" ref="G30" si="331">IF(($U29="RL"),IF(($V29="9H-12H"),"",("CS "&amp;$V29)),IF(($W29="RL"),IF(($X29="9H-12H"),"",("CS "&amp;$X29)),""))&amp;IF($AA29="LEPRIYA",IF(OR($A29="S",$A29="D"),"","CCB"),"")</f>
        <v/>
      </c>
      <c r="H30" s="118" t="str">
        <f t="shared" si="13"/>
        <v/>
      </c>
      <c r="I30" s="118" t="str">
        <f t="shared" si="14"/>
        <v/>
      </c>
      <c r="J30" s="117" t="str">
        <f t="shared" ref="J30" si="332">IF(($U29="AS"),IF(($V29="9H-12H"),"",("CS "&amp;$V29)),IF(($W29="AS"),IF(($X29="9H-12H"),"",("CS "&amp;$X29)),""))&amp;IF($AA29="SULTAN",IF(OR($A29="S",$A29="D"),"","CCB"),"")</f>
        <v/>
      </c>
      <c r="K30" s="100"/>
      <c r="L30" s="95"/>
      <c r="M30" s="96"/>
      <c r="N30" s="97" t="str">
        <f t="shared" ref="N30" si="333">IF(($U29="VAC1"),IF(($V29="9H-12H"),"",("CS "&amp;$V29)),IF(($W29="VAC1"),IF(($X29="9H-12H"),"",("CS "&amp;$X29)),""))&amp;IF($M30="HM",$E30,IF($M30="PH",$F30,IF($M30="RL",$G30,IF($M30="RO",$H30,IF($M30="TK",$I30,IF($M30="AS",$J30,""))))))</f>
        <v/>
      </c>
      <c r="O30" s="95"/>
      <c r="P30" s="96"/>
      <c r="Q30" s="97" t="str">
        <f t="shared" ref="Q30" si="334">IF(($U29="VAC2"),IF(($V29="9H-12H"),"",("CS "&amp;$V29)),IF(($W29="VAC2"),IF(($X29="9H-12H"),"",("CS "&amp;$X29)),""))&amp;IF($P30="HM",$E30,IF($P30="PH",$F30,IF($P30="RL",$G30,IF($P30="RO",$I30,IF($P30="AS",$J30,"")))))</f>
        <v/>
      </c>
      <c r="R30" s="98"/>
      <c r="S30" s="284"/>
      <c r="T30" s="282"/>
      <c r="U30" s="288"/>
      <c r="V30" s="269"/>
      <c r="W30" s="288"/>
      <c r="X30" s="290"/>
      <c r="Y30" s="284"/>
      <c r="Z30" s="282"/>
      <c r="AA30" s="269"/>
      <c r="AB30" s="160"/>
      <c r="AC30" s="160"/>
      <c r="AD30" s="160"/>
      <c r="AE30" s="269"/>
      <c r="AF30" s="120"/>
      <c r="AG30" s="128" t="str">
        <f t="shared" ref="AG30" si="335">IF($D30="MAROUANI",IF(OR($A29="S",$A29="D"),"WE CCB","Sem CCB"),"")</f>
        <v/>
      </c>
      <c r="AH30" s="125" t="str">
        <f t="shared" ref="AH30" si="336">IF($D30="HALIMI",IF(OR($A29="S",$A29="D"),"WE CCB","Sem CCB"),"")</f>
        <v/>
      </c>
      <c r="AI30" s="125" t="str">
        <f t="shared" ref="AI30" si="337">IF($D30="LEPRIYA",IF(OR($A29="S",$A29="D"),"WE CCB","Sem CCB"),"")</f>
        <v/>
      </c>
      <c r="AJ30" s="125" t="str">
        <f t="shared" ref="AJ30" si="338">IF($D30="OURCHANE",IF(OR($A29="S",$A29="D"),"WE CCB","Sem CCB"),"")</f>
        <v/>
      </c>
      <c r="AK30" s="125" t="str">
        <f t="shared" ref="AK30" si="339">IF($D30="KANA",IF(OR($A29="S",$A29="D"),"WE CCB","Sem CCB"),"")</f>
        <v/>
      </c>
      <c r="AL30" s="125" t="str">
        <f t="shared" ref="AL30" si="340">IF($D30="SULTAN",IF(OR($A29="S",$A29="D"),"WE CCB","Sem CCB"),"")</f>
        <v/>
      </c>
    </row>
    <row r="31" spans="1:38" ht="12.75" customHeight="1" x14ac:dyDescent="0.2">
      <c r="A31" s="205" t="str">
        <f>IF((B31=""),"",CHOOSE(WEEKDAY(B31,2),"L","M","M","J","V","S","D"))</f>
        <v>J</v>
      </c>
      <c r="B31" s="285">
        <f t="shared" si="147"/>
        <v>42292</v>
      </c>
      <c r="C31" s="87" t="str">
        <f t="shared" ref="C31" si="341">IF(D31="","","Dom :")</f>
        <v/>
      </c>
      <c r="D31" s="88"/>
      <c r="E31" s="113" t="str">
        <f t="shared" ref="E31" si="342">IF(($U31="HM"),IF(($V31="9H-12H"),"CS 9H-12H",""),IF(($W31="HM"),IF(($X31="9H-12H"),"CS 9H-12H",""),""))&amp;IF($AA31="MAROUANI",IF($A31="D","","CCB"),"")</f>
        <v/>
      </c>
      <c r="F31" s="114" t="str">
        <f t="shared" ref="F31" si="343">IF(($U31="PH"),IF(($V31="9H-12H"),"CS 9H-12H",""),IF(($W31="PH"),IF(L47($X31="9H-12H"),"CS 9H-12H",""),""))&amp;IF($AA31="HALIMI",IF($A31="D","","CCB"),"")</f>
        <v/>
      </c>
      <c r="G31" s="115" t="str">
        <f t="shared" ref="G31" si="344">IF(($U31="RL"),IF(($V31="9H-12H"),"CS 9H-12H",""),IF(($W31="RL"),IF(($X31="9H-12H"),"CS 9H-12H",""),""))&amp;IF($AA31="LEPRIYA",IF($A31="D","","CCB"),"")</f>
        <v/>
      </c>
      <c r="H31" s="115" t="str">
        <f t="shared" si="4"/>
        <v/>
      </c>
      <c r="I31" s="115" t="str">
        <f t="shared" si="5"/>
        <v/>
      </c>
      <c r="J31" s="114" t="str">
        <f t="shared" ref="J31" si="345">IF(($U31="AS"),IF(($V31="9H-12H"),"CS 9H-12H",""),IF(($W31="AS"),IF(($X31="9H-12H"),"CS 9H-12H",""),""))&amp;IF($AA31="SULTAN",IF($A31="D","","CCB"),"")</f>
        <v/>
      </c>
      <c r="K31" s="99"/>
      <c r="L31" s="91"/>
      <c r="M31" s="92"/>
      <c r="N31" s="93" t="str">
        <f t="shared" ref="N31" si="346">IF(($U31="VAC1"),IF(($V31="9H-12H"),"CS 9H-12H",""),IF(($W31="VAC1"),IF(($X31="9H-12H"),"CS 9H-12H",""),""))&amp;IF($M31="HM",$E31,IF($M31="PH",$F31,IF($M31="RL",$G31,IF($M31="RO",$H31,IF($M31="TK",$I31,IF($M31="AS",$J31,""))))))</f>
        <v/>
      </c>
      <c r="O31" s="91"/>
      <c r="P31" s="92"/>
      <c r="Q31" s="93" t="str">
        <f t="shared" ref="Q31" si="347">IF(($U31="VAC2"),IF(($V31="9H-12H"),"CS 9H-12H",""),IF(($W31="VAC2"),IF(($X31="9H-12H"),"CS 9H-12H",""),""))&amp;IF($P31="HM",$E31,IF($P31="PH",$F31,IF($P31="RL",$G31,IF($P31="RO",$I31,IF($P31="AS",$J31,"")))))</f>
        <v/>
      </c>
      <c r="R31" s="94"/>
      <c r="S31" s="283" t="str">
        <f>A31</f>
        <v>J</v>
      </c>
      <c r="T31" s="281">
        <f>B31</f>
        <v>42292</v>
      </c>
      <c r="U31" s="287"/>
      <c r="V31" s="268"/>
      <c r="W31" s="287"/>
      <c r="X31" s="289"/>
      <c r="Y31" s="283" t="str">
        <f>A31</f>
        <v>J</v>
      </c>
      <c r="Z31" s="281">
        <f>B31</f>
        <v>42292</v>
      </c>
      <c r="AA31" s="268"/>
      <c r="AB31" s="159"/>
      <c r="AC31" s="159"/>
      <c r="AD31" s="159"/>
      <c r="AE31" s="268"/>
      <c r="AF31" s="119"/>
      <c r="AG31" s="127" t="str">
        <f t="shared" ref="AG31" si="348">IF($D31="MAROUANI",IF($A31="S","Sam",IF(OR($A31="L",$A31="M",$A31="J",$A31="V"),"Sem","")),"")</f>
        <v/>
      </c>
      <c r="AH31" s="124" t="str">
        <f t="shared" ref="AH31" si="349">IF($D31="HALIMI",IF($A31="S","Sam",IF(OR($A31="L",$A31="M",$A31="J",$A31="V"),"Sem","")),"")</f>
        <v/>
      </c>
      <c r="AI31" s="124" t="str">
        <f t="shared" ref="AI31" si="350">IF($D31="LEPRIYA",IF($A31="S","Sam",IF(OR($A31="L",$A31="M",$A31="J",$A31="V"),"Sem","")),"")</f>
        <v/>
      </c>
      <c r="AJ31" s="124" t="str">
        <f t="shared" ref="AJ31" si="351">IF($D31="OURCHANE",IF($A31="S","Sam",IF(OR($A31="L",$A31="M",$A31="J",$A31="V"),"Sem","")),"")</f>
        <v/>
      </c>
      <c r="AK31" s="124" t="str">
        <f t="shared" ref="AK31" si="352">IF($D31="KANA",IF($A31="S","Sam",IF(OR($A31="L",$A31="M",$A31="J",$A31="V"),"Sem","")),"")</f>
        <v/>
      </c>
      <c r="AL31" s="124" t="str">
        <f t="shared" ref="AL31" si="353">IF($D31="SULTAN",IF($A31="S","Sam",IF(OR($A31="L",$A31="M",$A31="J",$A31="V"),"Sem","")),"")</f>
        <v/>
      </c>
    </row>
    <row r="32" spans="1:38" ht="13.5" customHeight="1" thickBot="1" x14ac:dyDescent="0.25">
      <c r="A32" s="206"/>
      <c r="B32" s="286"/>
      <c r="C32" s="89" t="str">
        <f t="shared" si="8"/>
        <v/>
      </c>
      <c r="D32" s="90" t="str">
        <f t="shared" si="9"/>
        <v/>
      </c>
      <c r="E32" s="116" t="str">
        <f t="shared" ref="E32" si="354">IF(($U31="HM"),IF(($V31="9H-12H"),"",("CS "&amp;$V31)),IF(($W31="HM"),IF(($X31="9H-12H"),"",("CS "&amp;$X31)),""))&amp;IF($AA31="MAROUANI",IF(OR($A31="S",$A31="D"),"","CCB"),"")</f>
        <v/>
      </c>
      <c r="F32" s="117" t="str">
        <f t="shared" ref="F32" si="355">IF(($U31="PH"),IF(($V31="9H-12H"),"",("CS "&amp;$V31)),IF(($W31="PH"),IF(($X31="9H-12H"),"",("CS "&amp;$X31)),""))&amp;IF($AA31="HALIMI",IF(OR($A31="S",$A31="D"),"","CCB"),"")</f>
        <v/>
      </c>
      <c r="G32" s="118" t="str">
        <f t="shared" ref="G32" si="356">IF(($U31="RL"),IF(($V31="9H-12H"),"",("CS "&amp;$V31)),IF(($W31="RL"),IF(($X31="9H-12H"),"",("CS "&amp;$X31)),""))&amp;IF($AA31="LEPRIYA",IF(OR($A31="S",$A31="D"),"","CCB"),"")</f>
        <v/>
      </c>
      <c r="H32" s="118" t="str">
        <f t="shared" si="13"/>
        <v/>
      </c>
      <c r="I32" s="118" t="str">
        <f t="shared" si="14"/>
        <v/>
      </c>
      <c r="J32" s="117" t="str">
        <f t="shared" ref="J32" si="357">IF(($U31="AS"),IF(($V31="9H-12H"),"",("CS "&amp;$V31)),IF(($W31="AS"),IF(($X31="9H-12H"),"",("CS "&amp;$X31)),""))&amp;IF($AA31="SULTAN",IF(OR($A31="S",$A31="D"),"","CCB"),"")</f>
        <v/>
      </c>
      <c r="K32" s="100"/>
      <c r="L32" s="95"/>
      <c r="M32" s="96"/>
      <c r="N32" s="97" t="str">
        <f t="shared" ref="N32" si="358">IF(($U31="VAC1"),IF(($V31="9H-12H"),"",("CS "&amp;$V31)),IF(($W31="VAC1"),IF(($X31="9H-12H"),"",("CS "&amp;$X31)),""))&amp;IF($M32="HM",$E32,IF($M32="PH",$F32,IF($M32="RL",$G32,IF($M32="RO",$H32,IF($M32="TK",$I32,IF($M32="AS",$J32,""))))))</f>
        <v/>
      </c>
      <c r="O32" s="95"/>
      <c r="P32" s="96"/>
      <c r="Q32" s="97" t="str">
        <f t="shared" ref="Q32" si="359">IF(($U31="VAC2"),IF(($V31="9H-12H"),"",("CS "&amp;$V31)),IF(($W31="VAC2"),IF(($X31="9H-12H"),"",("CS "&amp;$X31)),""))&amp;IF($P32="HM",$E32,IF($P32="PH",$F32,IF($P32="RL",$G32,IF($P32="RO",$I32,IF($P32="AS",$J32,"")))))</f>
        <v/>
      </c>
      <c r="R32" s="98"/>
      <c r="S32" s="284"/>
      <c r="T32" s="282"/>
      <c r="U32" s="288"/>
      <c r="V32" s="269"/>
      <c r="W32" s="288"/>
      <c r="X32" s="290"/>
      <c r="Y32" s="284"/>
      <c r="Z32" s="282"/>
      <c r="AA32" s="269"/>
      <c r="AB32" s="160"/>
      <c r="AC32" s="160"/>
      <c r="AD32" s="160"/>
      <c r="AE32" s="269"/>
      <c r="AF32" s="120"/>
      <c r="AG32" s="128" t="str">
        <f t="shared" ref="AG32" si="360">IF($D32="MAROUANI",IF(OR($A31="S",$A31="D"),"WE CCB","Sem CCB"),"")</f>
        <v/>
      </c>
      <c r="AH32" s="125" t="str">
        <f t="shared" ref="AH32" si="361">IF($D32="HALIMI",IF(OR($A31="S",$A31="D"),"WE CCB","Sem CCB"),"")</f>
        <v/>
      </c>
      <c r="AI32" s="125" t="str">
        <f t="shared" ref="AI32" si="362">IF($D32="LEPRIYA",IF(OR($A31="S",$A31="D"),"WE CCB","Sem CCB"),"")</f>
        <v/>
      </c>
      <c r="AJ32" s="125" t="str">
        <f t="shared" ref="AJ32" si="363">IF($D32="OURCHANE",IF(OR($A31="S",$A31="D"),"WE CCB","Sem CCB"),"")</f>
        <v/>
      </c>
      <c r="AK32" s="125" t="str">
        <f t="shared" ref="AK32" si="364">IF($D32="KANA",IF(OR($A31="S",$A31="D"),"WE CCB","Sem CCB"),"")</f>
        <v/>
      </c>
      <c r="AL32" s="125" t="str">
        <f t="shared" ref="AL32" si="365">IF($D32="SULTAN",IF(OR($A31="S",$A31="D"),"WE CCB","Sem CCB"),"")</f>
        <v/>
      </c>
    </row>
    <row r="33" spans="1:38" ht="12.75" customHeight="1" x14ac:dyDescent="0.2">
      <c r="A33" s="205" t="str">
        <f>IF((B33=""),"",CHOOSE(WEEKDAY(B33,2),"L","M","M","J","V","S","D"))</f>
        <v>V</v>
      </c>
      <c r="B33" s="285">
        <f t="shared" si="173"/>
        <v>42293</v>
      </c>
      <c r="C33" s="87" t="str">
        <f t="shared" ref="C33" si="366">IF(D33="","","Dom :")</f>
        <v/>
      </c>
      <c r="D33" s="88"/>
      <c r="E33" s="113" t="str">
        <f t="shared" ref="E33" si="367">IF(($U33="HM"),IF(($V33="9H-12H"),"CS 9H-12H",""),IF(($W33="HM"),IF(($X33="9H-12H"),"CS 9H-12H",""),""))&amp;IF($AA33="MAROUANI",IF($A33="D","","CCB"),"")</f>
        <v/>
      </c>
      <c r="F33" s="114" t="str">
        <f t="shared" ref="F33" si="368">IF(($U33="PH"),IF(($V33="9H-12H"),"CS 9H-12H",""),IF(($W33="PH"),IF(L49($X33="9H-12H"),"CS 9H-12H",""),""))&amp;IF($AA33="HALIMI",IF($A33="D","","CCB"),"")</f>
        <v/>
      </c>
      <c r="G33" s="115" t="str">
        <f t="shared" ref="G33" si="369">IF(($U33="RL"),IF(($V33="9H-12H"),"CS 9H-12H",""),IF(($W33="RL"),IF(($X33="9H-12H"),"CS 9H-12H",""),""))&amp;IF($AA33="LEPRIYA",IF($A33="D","","CCB"),"")</f>
        <v/>
      </c>
      <c r="H33" s="115" t="str">
        <f t="shared" si="4"/>
        <v/>
      </c>
      <c r="I33" s="115" t="str">
        <f t="shared" si="5"/>
        <v/>
      </c>
      <c r="J33" s="114" t="str">
        <f t="shared" ref="J33" si="370">IF(($U33="AS"),IF(($V33="9H-12H"),"CS 9H-12H",""),IF(($W33="AS"),IF(($X33="9H-12H"),"CS 9H-12H",""),""))&amp;IF($AA33="SULTAN",IF($A33="D","","CCB"),"")</f>
        <v/>
      </c>
      <c r="K33" s="99"/>
      <c r="L33" s="91"/>
      <c r="M33" s="92"/>
      <c r="N33" s="93" t="str">
        <f t="shared" ref="N33" si="371">IF(($U33="VAC1"),IF(($V33="9H-12H"),"CS 9H-12H",""),IF(($W33="VAC1"),IF(($X33="9H-12H"),"CS 9H-12H",""),""))&amp;IF($M33="HM",$E33,IF($M33="PH",$F33,IF($M33="RL",$G33,IF($M33="RO",$H33,IF($M33="TK",$I33,IF($M33="AS",$J33,""))))))</f>
        <v/>
      </c>
      <c r="O33" s="91"/>
      <c r="P33" s="92"/>
      <c r="Q33" s="93" t="str">
        <f t="shared" ref="Q33" si="372">IF(($U33="VAC2"),IF(($V33="9H-12H"),"CS 9H-12H",""),IF(($W33="VAC2"),IF(($X33="9H-12H"),"CS 9H-12H",""),""))&amp;IF($P33="HM",$E33,IF($P33="PH",$F33,IF($P33="RL",$G33,IF($P33="RO",$I33,IF($P33="AS",$J33,"")))))</f>
        <v/>
      </c>
      <c r="R33" s="94"/>
      <c r="S33" s="283" t="str">
        <f>A33</f>
        <v>V</v>
      </c>
      <c r="T33" s="281">
        <f>B33</f>
        <v>42293</v>
      </c>
      <c r="U33" s="287"/>
      <c r="V33" s="268"/>
      <c r="W33" s="287"/>
      <c r="X33" s="289"/>
      <c r="Y33" s="283" t="str">
        <f>A33</f>
        <v>V</v>
      </c>
      <c r="Z33" s="281">
        <f>B33</f>
        <v>42293</v>
      </c>
      <c r="AA33" s="268"/>
      <c r="AB33" s="159"/>
      <c r="AC33" s="159"/>
      <c r="AD33" s="159"/>
      <c r="AE33" s="268"/>
      <c r="AF33" s="119"/>
      <c r="AG33" s="127" t="str">
        <f t="shared" ref="AG33" si="373">IF($D33="MAROUANI",IF($A33="S","Sam",IF(OR($A33="L",$A33="M",$A33="J",$A33="V"),"Sem","")),"")</f>
        <v/>
      </c>
      <c r="AH33" s="124" t="str">
        <f t="shared" ref="AH33" si="374">IF($D33="HALIMI",IF($A33="S","Sam",IF(OR($A33="L",$A33="M",$A33="J",$A33="V"),"Sem","")),"")</f>
        <v/>
      </c>
      <c r="AI33" s="124" t="str">
        <f t="shared" ref="AI33" si="375">IF($D33="LEPRIYA",IF($A33="S","Sam",IF(OR($A33="L",$A33="M",$A33="J",$A33="V"),"Sem","")),"")</f>
        <v/>
      </c>
      <c r="AJ33" s="124" t="str">
        <f t="shared" ref="AJ33" si="376">IF($D33="OURCHANE",IF($A33="S","Sam",IF(OR($A33="L",$A33="M",$A33="J",$A33="V"),"Sem","")),"")</f>
        <v/>
      </c>
      <c r="AK33" s="124" t="str">
        <f t="shared" ref="AK33" si="377">IF($D33="KANA",IF($A33="S","Sam",IF(OR($A33="L",$A33="M",$A33="J",$A33="V"),"Sem","")),"")</f>
        <v/>
      </c>
      <c r="AL33" s="124" t="str">
        <f t="shared" ref="AL33" si="378">IF($D33="SULTAN",IF($A33="S","Sam",IF(OR($A33="L",$A33="M",$A33="J",$A33="V"),"Sem","")),"")</f>
        <v/>
      </c>
    </row>
    <row r="34" spans="1:38" ht="13.5" customHeight="1" thickBot="1" x14ac:dyDescent="0.25">
      <c r="A34" s="206"/>
      <c r="B34" s="286"/>
      <c r="C34" s="89" t="str">
        <f t="shared" si="8"/>
        <v/>
      </c>
      <c r="D34" s="90" t="str">
        <f t="shared" si="9"/>
        <v/>
      </c>
      <c r="E34" s="116" t="str">
        <f t="shared" ref="E34" si="379">IF(($U33="HM"),IF(($V33="9H-12H"),"",("CS "&amp;$V33)),IF(($W33="HM"),IF(($X33="9H-12H"),"",("CS "&amp;$X33)),""))&amp;IF($AA33="MAROUANI",IF(OR($A33="S",$A33="D"),"","CCB"),"")</f>
        <v/>
      </c>
      <c r="F34" s="117" t="str">
        <f t="shared" ref="F34" si="380">IF(($U33="PH"),IF(($V33="9H-12H"),"",("CS "&amp;$V33)),IF(($W33="PH"),IF(($X33="9H-12H"),"",("CS "&amp;$X33)),""))&amp;IF($AA33="HALIMI",IF(OR($A33="S",$A33="D"),"","CCB"),"")</f>
        <v/>
      </c>
      <c r="G34" s="118" t="str">
        <f t="shared" ref="G34" si="381">IF(($U33="RL"),IF(($V33="9H-12H"),"",("CS "&amp;$V33)),IF(($W33="RL"),IF(($X33="9H-12H"),"",("CS "&amp;$X33)),""))&amp;IF($AA33="LEPRIYA",IF(OR($A33="S",$A33="D"),"","CCB"),"")</f>
        <v/>
      </c>
      <c r="H34" s="118" t="str">
        <f t="shared" si="13"/>
        <v/>
      </c>
      <c r="I34" s="118" t="str">
        <f t="shared" si="14"/>
        <v/>
      </c>
      <c r="J34" s="117" t="str">
        <f t="shared" ref="J34" si="382">IF(($U33="AS"),IF(($V33="9H-12H"),"",("CS "&amp;$V33)),IF(($W33="AS"),IF(($X33="9H-12H"),"",("CS "&amp;$X33)),""))&amp;IF($AA33="SULTAN",IF(OR($A33="S",$A33="D"),"","CCB"),"")</f>
        <v/>
      </c>
      <c r="K34" s="100"/>
      <c r="L34" s="95"/>
      <c r="M34" s="96"/>
      <c r="N34" s="97" t="str">
        <f t="shared" ref="N34" si="383">IF(($U33="VAC1"),IF(($V33="9H-12H"),"",("CS "&amp;$V33)),IF(($W33="VAC1"),IF(($X33="9H-12H"),"",("CS "&amp;$X33)),""))&amp;IF($M34="HM",$E34,IF($M34="PH",$F34,IF($M34="RL",$G34,IF($M34="RO",$H34,IF($M34="TK",$I34,IF($M34="AS",$J34,""))))))</f>
        <v/>
      </c>
      <c r="O34" s="95"/>
      <c r="P34" s="96"/>
      <c r="Q34" s="97" t="str">
        <f t="shared" ref="Q34" si="384">IF(($U33="VAC2"),IF(($V33="9H-12H"),"",("CS "&amp;$V33)),IF(($W33="VAC2"),IF(($X33="9H-12H"),"",("CS "&amp;$X33)),""))&amp;IF($P34="HM",$E34,IF($P34="PH",$F34,IF($P34="RL",$G34,IF($P34="RO",$I34,IF($P34="AS",$J34,"")))))</f>
        <v/>
      </c>
      <c r="R34" s="98"/>
      <c r="S34" s="284"/>
      <c r="T34" s="282"/>
      <c r="U34" s="288"/>
      <c r="V34" s="269"/>
      <c r="W34" s="288"/>
      <c r="X34" s="290"/>
      <c r="Y34" s="284"/>
      <c r="Z34" s="282"/>
      <c r="AA34" s="269"/>
      <c r="AB34" s="160"/>
      <c r="AC34" s="160"/>
      <c r="AD34" s="160"/>
      <c r="AE34" s="269"/>
      <c r="AF34" s="120"/>
      <c r="AG34" s="128" t="str">
        <f t="shared" ref="AG34" si="385">IF($D34="MAROUANI",IF(OR($A33="S",$A33="D"),"WE CCB","Sem CCB"),"")</f>
        <v/>
      </c>
      <c r="AH34" s="125" t="str">
        <f t="shared" ref="AH34" si="386">IF($D34="HALIMI",IF(OR($A33="S",$A33="D"),"WE CCB","Sem CCB"),"")</f>
        <v/>
      </c>
      <c r="AI34" s="125" t="str">
        <f t="shared" ref="AI34" si="387">IF($D34="LEPRIYA",IF(OR($A33="S",$A33="D"),"WE CCB","Sem CCB"),"")</f>
        <v/>
      </c>
      <c r="AJ34" s="125" t="str">
        <f t="shared" ref="AJ34" si="388">IF($D34="OURCHANE",IF(OR($A33="S",$A33="D"),"WE CCB","Sem CCB"),"")</f>
        <v/>
      </c>
      <c r="AK34" s="125" t="str">
        <f t="shared" ref="AK34" si="389">IF($D34="KANA",IF(OR($A33="S",$A33="D"),"WE CCB","Sem CCB"),"")</f>
        <v/>
      </c>
      <c r="AL34" s="125" t="str">
        <f t="shared" ref="AL34" si="390">IF($D34="SULTAN",IF(OR($A33="S",$A33="D"),"WE CCB","Sem CCB"),"")</f>
        <v/>
      </c>
    </row>
    <row r="35" spans="1:38" ht="12.75" customHeight="1" x14ac:dyDescent="0.2">
      <c r="A35" s="205" t="str">
        <f>IF((B35=""),"",CHOOSE(WEEKDAY(B35,2),"L","M","M","J","V","S","D"))</f>
        <v>S</v>
      </c>
      <c r="B35" s="285">
        <f t="shared" si="189"/>
        <v>42294</v>
      </c>
      <c r="C35" s="87" t="str">
        <f t="shared" ref="C35" si="391">IF(D35="","","Dom :")</f>
        <v/>
      </c>
      <c r="D35" s="88"/>
      <c r="E35" s="113" t="str">
        <f t="shared" ref="E35" si="392">IF(($U35="HM"),IF(($V35="9H-12H"),"CS 9H-12H",""),IF(($W35="HM"),IF(($X35="9H-12H"),"CS 9H-12H",""),""))&amp;IF($AA35="MAROUANI",IF($A35="D","","CCB"),"")</f>
        <v/>
      </c>
      <c r="F35" s="114" t="str">
        <f t="shared" ref="F35" si="393">IF(($U35="PH"),IF(($V35="9H-12H"),"CS 9H-12H",""),IF(($W35="PH"),IF(L51($X35="9H-12H"),"CS 9H-12H",""),""))&amp;IF($AA35="HALIMI",IF($A35="D","","CCB"),"")</f>
        <v/>
      </c>
      <c r="G35" s="115" t="str">
        <f t="shared" ref="G35" si="394">IF(($U35="RL"),IF(($V35="9H-12H"),"CS 9H-12H",""),IF(($W35="RL"),IF(($X35="9H-12H"),"CS 9H-12H",""),""))&amp;IF($AA35="LEPRIYA",IF($A35="D","","CCB"),"")</f>
        <v/>
      </c>
      <c r="H35" s="115" t="str">
        <f t="shared" si="4"/>
        <v/>
      </c>
      <c r="I35" s="115" t="str">
        <f t="shared" si="5"/>
        <v/>
      </c>
      <c r="J35" s="114" t="str">
        <f t="shared" ref="J35" si="395">IF(($U35="AS"),IF(($V35="9H-12H"),"CS 9H-12H",""),IF(($W35="AS"),IF(($X35="9H-12H"),"CS 9H-12H",""),""))&amp;IF($AA35="SULTAN",IF($A35="D","","CCB"),"")</f>
        <v/>
      </c>
      <c r="K35" s="99"/>
      <c r="L35" s="91"/>
      <c r="M35" s="92"/>
      <c r="N35" s="93" t="str">
        <f t="shared" ref="N35" si="396">IF(($U35="VAC1"),IF(($V35="9H-12H"),"CS 9H-12H",""),IF(($W35="VAC1"),IF(($X35="9H-12H"),"CS 9H-12H",""),""))&amp;IF($M35="HM",$E35,IF($M35="PH",$F35,IF($M35="RL",$G35,IF($M35="RO",$H35,IF($M35="TK",$I35,IF($M35="AS",$J35,""))))))</f>
        <v/>
      </c>
      <c r="O35" s="91"/>
      <c r="P35" s="92"/>
      <c r="Q35" s="93" t="str">
        <f t="shared" ref="Q35" si="397">IF(($U35="VAC2"),IF(($V35="9H-12H"),"CS 9H-12H",""),IF(($W35="VAC2"),IF(($X35="9H-12H"),"CS 9H-12H",""),""))&amp;IF($P35="HM",$E35,IF($P35="PH",$F35,IF($P35="RL",$G35,IF($P35="RO",$I35,IF($P35="AS",$J35,"")))))</f>
        <v/>
      </c>
      <c r="R35" s="94"/>
      <c r="S35" s="283" t="str">
        <f>A35</f>
        <v>S</v>
      </c>
      <c r="T35" s="281">
        <f>B35</f>
        <v>42294</v>
      </c>
      <c r="U35" s="287"/>
      <c r="V35" s="268"/>
      <c r="W35" s="287"/>
      <c r="X35" s="289"/>
      <c r="Y35" s="283" t="str">
        <f>A35</f>
        <v>S</v>
      </c>
      <c r="Z35" s="281">
        <f>B35</f>
        <v>42294</v>
      </c>
      <c r="AA35" s="268"/>
      <c r="AB35" s="159"/>
      <c r="AC35" s="159"/>
      <c r="AD35" s="159"/>
      <c r="AE35" s="268"/>
      <c r="AF35" s="119"/>
      <c r="AG35" s="127" t="str">
        <f t="shared" ref="AG35" si="398">IF($D35="MAROUANI",IF($A35="S","Sam",IF(OR($A35="L",$A35="M",$A35="J",$A35="V"),"Sem","")),"")</f>
        <v/>
      </c>
      <c r="AH35" s="124" t="str">
        <f t="shared" ref="AH35" si="399">IF($D35="HALIMI",IF($A35="S","Sam",IF(OR($A35="L",$A35="M",$A35="J",$A35="V"),"Sem","")),"")</f>
        <v/>
      </c>
      <c r="AI35" s="124" t="str">
        <f t="shared" ref="AI35" si="400">IF($D35="LEPRIYA",IF($A35="S","Sam",IF(OR($A35="L",$A35="M",$A35="J",$A35="V"),"Sem","")),"")</f>
        <v/>
      </c>
      <c r="AJ35" s="124" t="str">
        <f t="shared" ref="AJ35" si="401">IF($D35="OURCHANE",IF($A35="S","Sam",IF(OR($A35="L",$A35="M",$A35="J",$A35="V"),"Sem","")),"")</f>
        <v/>
      </c>
      <c r="AK35" s="124" t="str">
        <f t="shared" ref="AK35" si="402">IF($D35="KANA",IF($A35="S","Sam",IF(OR($A35="L",$A35="M",$A35="J",$A35="V"),"Sem","")),"")</f>
        <v/>
      </c>
      <c r="AL35" s="124" t="str">
        <f t="shared" ref="AL35" si="403">IF($D35="SULTAN",IF($A35="S","Sam",IF(OR($A35="L",$A35="M",$A35="J",$A35="V"),"Sem","")),"")</f>
        <v/>
      </c>
    </row>
    <row r="36" spans="1:38" ht="13.5" customHeight="1" thickBot="1" x14ac:dyDescent="0.25">
      <c r="A36" s="206"/>
      <c r="B36" s="286"/>
      <c r="C36" s="89" t="str">
        <f t="shared" si="8"/>
        <v/>
      </c>
      <c r="D36" s="90" t="str">
        <f t="shared" si="9"/>
        <v/>
      </c>
      <c r="E36" s="116" t="str">
        <f t="shared" ref="E36" si="404">IF(($U35="HM"),IF(($V35="9H-12H"),"",("CS "&amp;$V35)),IF(($W35="HM"),IF(($X35="9H-12H"),"",("CS "&amp;$X35)),""))&amp;IF($AA35="MAROUANI",IF(OR($A35="S",$A35="D"),"","CCB"),"")</f>
        <v/>
      </c>
      <c r="F36" s="117" t="str">
        <f t="shared" ref="F36" si="405">IF(($U35="PH"),IF(($V35="9H-12H"),"",("CS "&amp;$V35)),IF(($W35="PH"),IF(($X35="9H-12H"),"",("CS "&amp;$X35)),""))&amp;IF($AA35="HALIMI",IF(OR($A35="S",$A35="D"),"","CCB"),"")</f>
        <v/>
      </c>
      <c r="G36" s="118" t="str">
        <f t="shared" ref="G36" si="406">IF(($U35="RL"),IF(($V35="9H-12H"),"",("CS "&amp;$V35)),IF(($W35="RL"),IF(($X35="9H-12H"),"",("CS "&amp;$X35)),""))&amp;IF($AA35="LEPRIYA",IF(OR($A35="S",$A35="D"),"","CCB"),"")</f>
        <v/>
      </c>
      <c r="H36" s="118" t="str">
        <f t="shared" si="13"/>
        <v/>
      </c>
      <c r="I36" s="118" t="str">
        <f t="shared" si="14"/>
        <v/>
      </c>
      <c r="J36" s="117" t="str">
        <f t="shared" ref="J36" si="407">IF(($U35="AS"),IF(($V35="9H-12H"),"",("CS "&amp;$V35)),IF(($W35="AS"),IF(($X35="9H-12H"),"",("CS "&amp;$X35)),""))&amp;IF($AA35="SULTAN",IF(OR($A35="S",$A35="D"),"","CCB"),"")</f>
        <v/>
      </c>
      <c r="K36" s="100"/>
      <c r="L36" s="95"/>
      <c r="M36" s="96"/>
      <c r="N36" s="97" t="str">
        <f t="shared" ref="N36" si="408">IF(($U35="VAC1"),IF(($V35="9H-12H"),"",("CS "&amp;$V35)),IF(($W35="VAC1"),IF(($X35="9H-12H"),"",("CS "&amp;$X35)),""))&amp;IF($M36="HM",$E36,IF($M36="PH",$F36,IF($M36="RL",$G36,IF($M36="RO",$H36,IF($M36="TK",$I36,IF($M36="AS",$J36,""))))))</f>
        <v/>
      </c>
      <c r="O36" s="95"/>
      <c r="P36" s="96"/>
      <c r="Q36" s="97" t="str">
        <f t="shared" ref="Q36" si="409">IF(($U35="VAC2"),IF(($V35="9H-12H"),"",("CS "&amp;$V35)),IF(($W35="VAC2"),IF(($X35="9H-12H"),"",("CS "&amp;$X35)),""))&amp;IF($P36="HM",$E36,IF($P36="PH",$F36,IF($P36="RL",$G36,IF($P36="RO",$I36,IF($P36="AS",$J36,"")))))</f>
        <v/>
      </c>
      <c r="R36" s="98"/>
      <c r="S36" s="284"/>
      <c r="T36" s="282"/>
      <c r="U36" s="288"/>
      <c r="V36" s="269"/>
      <c r="W36" s="288"/>
      <c r="X36" s="290"/>
      <c r="Y36" s="284"/>
      <c r="Z36" s="282"/>
      <c r="AA36" s="269"/>
      <c r="AB36" s="160"/>
      <c r="AC36" s="160"/>
      <c r="AD36" s="160"/>
      <c r="AE36" s="269"/>
      <c r="AF36" s="120"/>
      <c r="AG36" s="128" t="str">
        <f t="shared" ref="AG36" si="410">IF($D36="MAROUANI",IF(OR($A35="S",$A35="D"),"WE CCB","Sem CCB"),"")</f>
        <v/>
      </c>
      <c r="AH36" s="125" t="str">
        <f t="shared" ref="AH36" si="411">IF($D36="HALIMI",IF(OR($A35="S",$A35="D"),"WE CCB","Sem CCB"),"")</f>
        <v/>
      </c>
      <c r="AI36" s="125" t="str">
        <f t="shared" ref="AI36" si="412">IF($D36="LEPRIYA",IF(OR($A35="S",$A35="D"),"WE CCB","Sem CCB"),"")</f>
        <v/>
      </c>
      <c r="AJ36" s="125" t="str">
        <f t="shared" ref="AJ36" si="413">IF($D36="OURCHANE",IF(OR($A35="S",$A35="D"),"WE CCB","Sem CCB"),"")</f>
        <v/>
      </c>
      <c r="AK36" s="125" t="str">
        <f t="shared" ref="AK36" si="414">IF($D36="KANA",IF(OR($A35="S",$A35="D"),"WE CCB","Sem CCB"),"")</f>
        <v/>
      </c>
      <c r="AL36" s="125" t="str">
        <f t="shared" ref="AL36" si="415">IF($D36="SULTAN",IF(OR($A35="S",$A35="D"),"WE CCB","Sem CCB"),"")</f>
        <v/>
      </c>
    </row>
    <row r="37" spans="1:38" ht="12.75" customHeight="1" x14ac:dyDescent="0.2">
      <c r="A37" s="205" t="str">
        <f>IF((B37=""),"",CHOOSE(WEEKDAY(B37,2),"L","M","M","J","V","S","D"))</f>
        <v>D</v>
      </c>
      <c r="B37" s="285">
        <f t="shared" si="215"/>
        <v>42295</v>
      </c>
      <c r="C37" s="87" t="str">
        <f t="shared" ref="C37" si="416">IF(D37="","","Dom :")</f>
        <v/>
      </c>
      <c r="D37" s="88"/>
      <c r="E37" s="113" t="str">
        <f t="shared" ref="E37" si="417">IF(($U37="HM"),IF(($V37="9H-12H"),"CS 9H-12H",""),IF(($W37="HM"),IF(($X37="9H-12H"),"CS 9H-12H",""),""))&amp;IF($AA37="MAROUANI",IF($A37="D","","CCB"),"")</f>
        <v/>
      </c>
      <c r="F37" s="114" t="str">
        <f t="shared" ref="F37" si="418">IF(($U37="PH"),IF(($V37="9H-12H"),"CS 9H-12H",""),IF(($W37="PH"),IF(L53($X37="9H-12H"),"CS 9H-12H",""),""))&amp;IF($AA37="HALIMI",IF($A37="D","","CCB"),"")</f>
        <v/>
      </c>
      <c r="G37" s="115" t="str">
        <f t="shared" ref="G37" si="419">IF(($U37="RL"),IF(($V37="9H-12H"),"CS 9H-12H",""),IF(($W37="RL"),IF(($X37="9H-12H"),"CS 9H-12H",""),""))&amp;IF($AA37="LEPRIYA",IF($A37="D","","CCB"),"")</f>
        <v/>
      </c>
      <c r="H37" s="115" t="str">
        <f t="shared" si="4"/>
        <v/>
      </c>
      <c r="I37" s="115" t="str">
        <f t="shared" si="5"/>
        <v/>
      </c>
      <c r="J37" s="114" t="str">
        <f t="shared" ref="J37" si="420">IF(($U37="AS"),IF(($V37="9H-12H"),"CS 9H-12H",""),IF(($W37="AS"),IF(($X37="9H-12H"),"CS 9H-12H",""),""))&amp;IF($AA37="SULTAN",IF($A37="D","","CCB"),"")</f>
        <v/>
      </c>
      <c r="K37" s="99"/>
      <c r="L37" s="91"/>
      <c r="M37" s="92"/>
      <c r="N37" s="93" t="str">
        <f t="shared" ref="N37" si="421">IF(($U37="VAC1"),IF(($V37="9H-12H"),"CS 9H-12H",""),IF(($W37="VAC1"),IF(($X37="9H-12H"),"CS 9H-12H",""),""))&amp;IF($M37="HM",$E37,IF($M37="PH",$F37,IF($M37="RL",$G37,IF($M37="RO",$H37,IF($M37="TK",$I37,IF($M37="AS",$J37,""))))))</f>
        <v/>
      </c>
      <c r="O37" s="91"/>
      <c r="P37" s="92"/>
      <c r="Q37" s="93" t="str">
        <f t="shared" ref="Q37" si="422">IF(($U37="VAC2"),IF(($V37="9H-12H"),"CS 9H-12H",""),IF(($W37="VAC2"),IF(($X37="9H-12H"),"CS 9H-12H",""),""))&amp;IF($P37="HM",$E37,IF($P37="PH",$F37,IF($P37="RL",$G37,IF($P37="RO",$I37,IF($P37="AS",$J37,"")))))</f>
        <v/>
      </c>
      <c r="R37" s="94"/>
      <c r="S37" s="283" t="str">
        <f>A37</f>
        <v>D</v>
      </c>
      <c r="T37" s="281">
        <f>B37</f>
        <v>42295</v>
      </c>
      <c r="U37" s="287"/>
      <c r="V37" s="268"/>
      <c r="W37" s="287"/>
      <c r="X37" s="289"/>
      <c r="Y37" s="283" t="str">
        <f>A37</f>
        <v>D</v>
      </c>
      <c r="Z37" s="281">
        <f>B37</f>
        <v>42295</v>
      </c>
      <c r="AA37" s="268"/>
      <c r="AB37" s="159"/>
      <c r="AC37" s="159"/>
      <c r="AD37" s="159"/>
      <c r="AE37" s="268"/>
      <c r="AF37" s="119"/>
      <c r="AG37" s="127" t="str">
        <f t="shared" ref="AG37" si="423">IF($D37="MAROUANI",IF($A37="S","Sam",IF(OR($A37="L",$A37="M",$A37="J",$A37="V"),"Sem","")),"")</f>
        <v/>
      </c>
      <c r="AH37" s="124" t="str">
        <f t="shared" ref="AH37" si="424">IF($D37="HALIMI",IF($A37="S","Sam",IF(OR($A37="L",$A37="M",$A37="J",$A37="V"),"Sem","")),"")</f>
        <v/>
      </c>
      <c r="AI37" s="124" t="str">
        <f t="shared" ref="AI37" si="425">IF($D37="LEPRIYA",IF($A37="S","Sam",IF(OR($A37="L",$A37="M",$A37="J",$A37="V"),"Sem","")),"")</f>
        <v/>
      </c>
      <c r="AJ37" s="124" t="str">
        <f t="shared" ref="AJ37" si="426">IF($D37="OURCHANE",IF($A37="S","Sam",IF(OR($A37="L",$A37="M",$A37="J",$A37="V"),"Sem","")),"")</f>
        <v/>
      </c>
      <c r="AK37" s="124" t="str">
        <f t="shared" ref="AK37" si="427">IF($D37="KANA",IF($A37="S","Sam",IF(OR($A37="L",$A37="M",$A37="J",$A37="V"),"Sem","")),"")</f>
        <v/>
      </c>
      <c r="AL37" s="124" t="str">
        <f t="shared" ref="AL37" si="428">IF($D37="SULTAN",IF($A37="S","Sam",IF(OR($A37="L",$A37="M",$A37="J",$A37="V"),"Sem","")),"")</f>
        <v/>
      </c>
    </row>
    <row r="38" spans="1:38" ht="13.5" customHeight="1" thickBot="1" x14ac:dyDescent="0.25">
      <c r="A38" s="206"/>
      <c r="B38" s="286"/>
      <c r="C38" s="89" t="str">
        <f t="shared" si="8"/>
        <v/>
      </c>
      <c r="D38" s="90" t="str">
        <f t="shared" si="9"/>
        <v/>
      </c>
      <c r="E38" s="116" t="str">
        <f t="shared" ref="E38" si="429">IF(($U37="HM"),IF(($V37="9H-12H"),"",("CS "&amp;$V37)),IF(($W37="HM"),IF(($X37="9H-12H"),"",("CS "&amp;$X37)),""))&amp;IF($AA37="MAROUANI",IF(OR($A37="S",$A37="D"),"","CCB"),"")</f>
        <v/>
      </c>
      <c r="F38" s="117" t="str">
        <f t="shared" ref="F38" si="430">IF(($U37="PH"),IF(($V37="9H-12H"),"",("CS "&amp;$V37)),IF(($W37="PH"),IF(($X37="9H-12H"),"",("CS "&amp;$X37)),""))&amp;IF($AA37="HALIMI",IF(OR($A37="S",$A37="D"),"","CCB"),"")</f>
        <v/>
      </c>
      <c r="G38" s="118" t="str">
        <f t="shared" ref="G38" si="431">IF(($U37="RL"),IF(($V37="9H-12H"),"",("CS "&amp;$V37)),IF(($W37="RL"),IF(($X37="9H-12H"),"",("CS "&amp;$X37)),""))&amp;IF($AA37="LEPRIYA",IF(OR($A37="S",$A37="D"),"","CCB"),"")</f>
        <v/>
      </c>
      <c r="H38" s="118" t="str">
        <f t="shared" si="13"/>
        <v/>
      </c>
      <c r="I38" s="118" t="str">
        <f t="shared" si="14"/>
        <v/>
      </c>
      <c r="J38" s="117" t="str">
        <f t="shared" ref="J38" si="432">IF(($U37="AS"),IF(($V37="9H-12H"),"",("CS "&amp;$V37)),IF(($W37="AS"),IF(($X37="9H-12H"),"",("CS "&amp;$X37)),""))&amp;IF($AA37="SULTAN",IF(OR($A37="S",$A37="D"),"","CCB"),"")</f>
        <v/>
      </c>
      <c r="K38" s="100"/>
      <c r="L38" s="95"/>
      <c r="M38" s="96"/>
      <c r="N38" s="97" t="str">
        <f t="shared" ref="N38" si="433">IF(($U37="VAC1"),IF(($V37="9H-12H"),"",("CS "&amp;$V37)),IF(($W37="VAC1"),IF(($X37="9H-12H"),"",("CS "&amp;$X37)),""))&amp;IF($M38="HM",$E38,IF($M38="PH",$F38,IF($M38="RL",$G38,IF($M38="RO",$H38,IF($M38="TK",$I38,IF($M38="AS",$J38,""))))))</f>
        <v/>
      </c>
      <c r="O38" s="95"/>
      <c r="P38" s="96"/>
      <c r="Q38" s="97" t="str">
        <f t="shared" ref="Q38" si="434">IF(($U37="VAC2"),IF(($V37="9H-12H"),"",("CS "&amp;$V37)),IF(($W37="VAC2"),IF(($X37="9H-12H"),"",("CS "&amp;$X37)),""))&amp;IF($P38="HM",$E38,IF($P38="PH",$F38,IF($P38="RL",$G38,IF($P38="RO",$I38,IF($P38="AS",$J38,"")))))</f>
        <v/>
      </c>
      <c r="R38" s="98"/>
      <c r="S38" s="284"/>
      <c r="T38" s="282"/>
      <c r="U38" s="288"/>
      <c r="V38" s="269"/>
      <c r="W38" s="288"/>
      <c r="X38" s="290"/>
      <c r="Y38" s="284"/>
      <c r="Z38" s="282"/>
      <c r="AA38" s="269"/>
      <c r="AB38" s="160"/>
      <c r="AC38" s="160"/>
      <c r="AD38" s="160"/>
      <c r="AE38" s="269"/>
      <c r="AF38" s="120"/>
      <c r="AG38" s="128" t="str">
        <f t="shared" ref="AG38" si="435">IF($D38="MAROUANI",IF(OR($A37="S",$A37="D"),"WE CCB","Sem CCB"),"")</f>
        <v/>
      </c>
      <c r="AH38" s="125" t="str">
        <f t="shared" ref="AH38" si="436">IF($D38="HALIMI",IF(OR($A37="S",$A37="D"),"WE CCB","Sem CCB"),"")</f>
        <v/>
      </c>
      <c r="AI38" s="125" t="str">
        <f t="shared" ref="AI38" si="437">IF($D38="LEPRIYA",IF(OR($A37="S",$A37="D"),"WE CCB","Sem CCB"),"")</f>
        <v/>
      </c>
      <c r="AJ38" s="125" t="str">
        <f t="shared" ref="AJ38" si="438">IF($D38="OURCHANE",IF(OR($A37="S",$A37="D"),"WE CCB","Sem CCB"),"")</f>
        <v/>
      </c>
      <c r="AK38" s="125" t="str">
        <f t="shared" ref="AK38" si="439">IF($D38="KANA",IF(OR($A37="S",$A37="D"),"WE CCB","Sem CCB"),"")</f>
        <v/>
      </c>
      <c r="AL38" s="125" t="str">
        <f t="shared" ref="AL38" si="440">IF($D38="SULTAN",IF(OR($A37="S",$A37="D"),"WE CCB","Sem CCB"),"")</f>
        <v/>
      </c>
    </row>
    <row r="39" spans="1:38" ht="12.75" customHeight="1" x14ac:dyDescent="0.2">
      <c r="A39" s="205" t="str">
        <f>IF((B39=""),"",CHOOSE(WEEKDAY(B39,2),"L","M","M","J","V","S","D"))</f>
        <v>L</v>
      </c>
      <c r="B39" s="285">
        <f t="shared" si="147"/>
        <v>42296</v>
      </c>
      <c r="C39" s="87" t="str">
        <f t="shared" ref="C39" si="441">IF(D39="","","Dom :")</f>
        <v/>
      </c>
      <c r="D39" s="88"/>
      <c r="E39" s="113" t="str">
        <f t="shared" ref="E39" si="442">IF(($U39="HM"),IF(($V39="9H-12H"),"CS 9H-12H",""),IF(($W39="HM"),IF(($X39="9H-12H"),"CS 9H-12H",""),""))&amp;IF($AA39="MAROUANI",IF($A39="D","","CCB"),"")</f>
        <v/>
      </c>
      <c r="F39" s="114" t="str">
        <f t="shared" ref="F39" si="443">IF(($U39="PH"),IF(($V39="9H-12H"),"CS 9H-12H",""),IF(($W39="PH"),IF(L55($X39="9H-12H"),"CS 9H-12H",""),""))&amp;IF($AA39="HALIMI",IF($A39="D","","CCB"),"")</f>
        <v/>
      </c>
      <c r="G39" s="115" t="str">
        <f t="shared" ref="G39" si="444">IF(($U39="RL"),IF(($V39="9H-12H"),"CS 9H-12H",""),IF(($W39="RL"),IF(($X39="9H-12H"),"CS 9H-12H",""),""))&amp;IF($AA39="LEPRIYA",IF($A39="D","","CCB"),"")</f>
        <v/>
      </c>
      <c r="H39" s="115" t="str">
        <f t="shared" si="4"/>
        <v/>
      </c>
      <c r="I39" s="115" t="str">
        <f t="shared" si="5"/>
        <v/>
      </c>
      <c r="J39" s="114" t="str">
        <f t="shared" ref="J39" si="445">IF(($U39="AS"),IF(($V39="9H-12H"),"CS 9H-12H",""),IF(($W39="AS"),IF(($X39="9H-12H"),"CS 9H-12H",""),""))&amp;IF($AA39="SULTAN",IF($A39="D","","CCB"),"")</f>
        <v/>
      </c>
      <c r="K39" s="99"/>
      <c r="L39" s="91"/>
      <c r="M39" s="92"/>
      <c r="N39" s="93" t="str">
        <f t="shared" ref="N39" si="446">IF(($U39="VAC1"),IF(($V39="9H-12H"),"CS 9H-12H",""),IF(($W39="VAC1"),IF(($X39="9H-12H"),"CS 9H-12H",""),""))&amp;IF($M39="HM",$E39,IF($M39="PH",$F39,IF($M39="RL",$G39,IF($M39="RO",$H39,IF($M39="TK",$I39,IF($M39="AS",$J39,""))))))</f>
        <v/>
      </c>
      <c r="O39" s="91"/>
      <c r="P39" s="92"/>
      <c r="Q39" s="93" t="str">
        <f t="shared" ref="Q39" si="447">IF(($U39="VAC2"),IF(($V39="9H-12H"),"CS 9H-12H",""),IF(($W39="VAC2"),IF(($X39="9H-12H"),"CS 9H-12H",""),""))&amp;IF($P39="HM",$E39,IF($P39="PH",$F39,IF($P39="RL",$G39,IF($P39="RO",$I39,IF($P39="AS",$J39,"")))))</f>
        <v/>
      </c>
      <c r="R39" s="94"/>
      <c r="S39" s="283" t="str">
        <f>A39</f>
        <v>L</v>
      </c>
      <c r="T39" s="281">
        <f>B39</f>
        <v>42296</v>
      </c>
      <c r="U39" s="287"/>
      <c r="V39" s="268"/>
      <c r="W39" s="287"/>
      <c r="X39" s="289"/>
      <c r="Y39" s="283" t="str">
        <f>A39</f>
        <v>L</v>
      </c>
      <c r="Z39" s="281">
        <f>B39</f>
        <v>42296</v>
      </c>
      <c r="AA39" s="268"/>
      <c r="AB39" s="159"/>
      <c r="AC39" s="159"/>
      <c r="AD39" s="159"/>
      <c r="AE39" s="268"/>
      <c r="AF39" s="119"/>
      <c r="AG39" s="127" t="str">
        <f t="shared" ref="AG39" si="448">IF($D39="MAROUANI",IF($A39="S","Sam",IF(OR($A39="L",$A39="M",$A39="J",$A39="V"),"Sem","")),"")</f>
        <v/>
      </c>
      <c r="AH39" s="124" t="str">
        <f t="shared" ref="AH39" si="449">IF($D39="HALIMI",IF($A39="S","Sam",IF(OR($A39="L",$A39="M",$A39="J",$A39="V"),"Sem","")),"")</f>
        <v/>
      </c>
      <c r="AI39" s="124" t="str">
        <f t="shared" ref="AI39" si="450">IF($D39="LEPRIYA",IF($A39="S","Sam",IF(OR($A39="L",$A39="M",$A39="J",$A39="V"),"Sem","")),"")</f>
        <v/>
      </c>
      <c r="AJ39" s="124" t="str">
        <f t="shared" ref="AJ39" si="451">IF($D39="OURCHANE",IF($A39="S","Sam",IF(OR($A39="L",$A39="M",$A39="J",$A39="V"),"Sem","")),"")</f>
        <v/>
      </c>
      <c r="AK39" s="124" t="str">
        <f t="shared" ref="AK39" si="452">IF($D39="KANA",IF($A39="S","Sam",IF(OR($A39="L",$A39="M",$A39="J",$A39="V"),"Sem","")),"")</f>
        <v/>
      </c>
      <c r="AL39" s="124" t="str">
        <f t="shared" ref="AL39" si="453">IF($D39="SULTAN",IF($A39="S","Sam",IF(OR($A39="L",$A39="M",$A39="J",$A39="V"),"Sem","")),"")</f>
        <v/>
      </c>
    </row>
    <row r="40" spans="1:38" ht="13.5" customHeight="1" thickBot="1" x14ac:dyDescent="0.25">
      <c r="A40" s="206"/>
      <c r="B40" s="286"/>
      <c r="C40" s="89" t="str">
        <f t="shared" si="8"/>
        <v/>
      </c>
      <c r="D40" s="90" t="str">
        <f t="shared" si="9"/>
        <v/>
      </c>
      <c r="E40" s="116" t="str">
        <f t="shared" ref="E40" si="454">IF(($U39="HM"),IF(($V39="9H-12H"),"",("CS "&amp;$V39)),IF(($W39="HM"),IF(($X39="9H-12H"),"",("CS "&amp;$X39)),""))&amp;IF($AA39="MAROUANI",IF(OR($A39="S",$A39="D"),"","CCB"),"")</f>
        <v/>
      </c>
      <c r="F40" s="117" t="str">
        <f t="shared" ref="F40" si="455">IF(($U39="PH"),IF(($V39="9H-12H"),"",("CS "&amp;$V39)),IF(($W39="PH"),IF(($X39="9H-12H"),"",("CS "&amp;$X39)),""))&amp;IF($AA39="HALIMI",IF(OR($A39="S",$A39="D"),"","CCB"),"")</f>
        <v/>
      </c>
      <c r="G40" s="118" t="str">
        <f t="shared" ref="G40" si="456">IF(($U39="RL"),IF(($V39="9H-12H"),"",("CS "&amp;$V39)),IF(($W39="RL"),IF(($X39="9H-12H"),"",("CS "&amp;$X39)),""))&amp;IF($AA39="LEPRIYA",IF(OR($A39="S",$A39="D"),"","CCB"),"")</f>
        <v/>
      </c>
      <c r="H40" s="118" t="str">
        <f t="shared" si="13"/>
        <v/>
      </c>
      <c r="I40" s="118" t="str">
        <f t="shared" si="14"/>
        <v/>
      </c>
      <c r="J40" s="117" t="str">
        <f t="shared" ref="J40" si="457">IF(($U39="AS"),IF(($V39="9H-12H"),"",("CS "&amp;$V39)),IF(($W39="AS"),IF(($X39="9H-12H"),"",("CS "&amp;$X39)),""))&amp;IF($AA39="SULTAN",IF(OR($A39="S",$A39="D"),"","CCB"),"")</f>
        <v/>
      </c>
      <c r="K40" s="100"/>
      <c r="L40" s="95"/>
      <c r="M40" s="96"/>
      <c r="N40" s="97" t="str">
        <f t="shared" ref="N40" si="458">IF(($U39="VAC1"),IF(($V39="9H-12H"),"",("CS "&amp;$V39)),IF(($W39="VAC1"),IF(($X39="9H-12H"),"",("CS "&amp;$X39)),""))&amp;IF($M40="HM",$E40,IF($M40="PH",$F40,IF($M40="RL",$G40,IF($M40="RO",$H40,IF($M40="TK",$I40,IF($M40="AS",$J40,""))))))</f>
        <v/>
      </c>
      <c r="O40" s="95"/>
      <c r="P40" s="96"/>
      <c r="Q40" s="97" t="str">
        <f t="shared" ref="Q40" si="459">IF(($U39="VAC2"),IF(($V39="9H-12H"),"",("CS "&amp;$V39)),IF(($W39="VAC2"),IF(($X39="9H-12H"),"",("CS "&amp;$X39)),""))&amp;IF($P40="HM",$E40,IF($P40="PH",$F40,IF($P40="RL",$G40,IF($P40="RO",$I40,IF($P40="AS",$J40,"")))))</f>
        <v/>
      </c>
      <c r="R40" s="98"/>
      <c r="S40" s="284"/>
      <c r="T40" s="282"/>
      <c r="U40" s="288"/>
      <c r="V40" s="269"/>
      <c r="W40" s="288"/>
      <c r="X40" s="290"/>
      <c r="Y40" s="284"/>
      <c r="Z40" s="282"/>
      <c r="AA40" s="269"/>
      <c r="AB40" s="160"/>
      <c r="AC40" s="160"/>
      <c r="AD40" s="160"/>
      <c r="AE40" s="269"/>
      <c r="AF40" s="120"/>
      <c r="AG40" s="128" t="str">
        <f t="shared" ref="AG40" si="460">IF($D40="MAROUANI",IF(OR($A39="S",$A39="D"),"WE CCB","Sem CCB"),"")</f>
        <v/>
      </c>
      <c r="AH40" s="125" t="str">
        <f t="shared" ref="AH40" si="461">IF($D40="HALIMI",IF(OR($A39="S",$A39="D"),"WE CCB","Sem CCB"),"")</f>
        <v/>
      </c>
      <c r="AI40" s="125" t="str">
        <f t="shared" ref="AI40" si="462">IF($D40="LEPRIYA",IF(OR($A39="S",$A39="D"),"WE CCB","Sem CCB"),"")</f>
        <v/>
      </c>
      <c r="AJ40" s="125" t="str">
        <f t="shared" ref="AJ40" si="463">IF($D40="OURCHANE",IF(OR($A39="S",$A39="D"),"WE CCB","Sem CCB"),"")</f>
        <v/>
      </c>
      <c r="AK40" s="125" t="str">
        <f t="shared" ref="AK40" si="464">IF($D40="KANA",IF(OR($A39="S",$A39="D"),"WE CCB","Sem CCB"),"")</f>
        <v/>
      </c>
      <c r="AL40" s="125" t="str">
        <f t="shared" ref="AL40" si="465">IF($D40="SULTAN",IF(OR($A39="S",$A39="D"),"WE CCB","Sem CCB"),"")</f>
        <v/>
      </c>
    </row>
    <row r="41" spans="1:38" ht="12.75" customHeight="1" x14ac:dyDescent="0.2">
      <c r="A41" s="205" t="str">
        <f>IF((B41=""),"",CHOOSE(WEEKDAY(B41,2),"L","M","M","J","V","S","D"))</f>
        <v>M</v>
      </c>
      <c r="B41" s="285">
        <f t="shared" si="173"/>
        <v>42297</v>
      </c>
      <c r="C41" s="87" t="str">
        <f t="shared" ref="C41" si="466">IF(D41="","","Dom :")</f>
        <v/>
      </c>
      <c r="D41" s="88"/>
      <c r="E41" s="113" t="str">
        <f t="shared" ref="E41" si="467">IF(($U41="HM"),IF(($V41="9H-12H"),"CS 9H-12H",""),IF(($W41="HM"),IF(($X41="9H-12H"),"CS 9H-12H",""),""))&amp;IF($AA41="MAROUANI",IF($A41="D","","CCB"),"")</f>
        <v/>
      </c>
      <c r="F41" s="114" t="str">
        <f t="shared" ref="F41" si="468">IF(($U41="PH"),IF(($V41="9H-12H"),"CS 9H-12H",""),IF(($W41="PH"),IF(L57($X41="9H-12H"),"CS 9H-12H",""),""))&amp;IF($AA41="HALIMI",IF($A41="D","","CCB"),"")</f>
        <v/>
      </c>
      <c r="G41" s="115" t="str">
        <f t="shared" ref="G41" si="469">IF(($U41="RL"),IF(($V41="9H-12H"),"CS 9H-12H",""),IF(($W41="RL"),IF(($X41="9H-12H"),"CS 9H-12H",""),""))&amp;IF($AA41="LEPRIYA",IF($A41="D","","CCB"),"")</f>
        <v/>
      </c>
      <c r="H41" s="115" t="str">
        <f t="shared" si="4"/>
        <v/>
      </c>
      <c r="I41" s="115" t="str">
        <f t="shared" si="5"/>
        <v/>
      </c>
      <c r="J41" s="114" t="str">
        <f t="shared" ref="J41" si="470">IF(($U41="AS"),IF(($V41="9H-12H"),"CS 9H-12H",""),IF(($W41="AS"),IF(($X41="9H-12H"),"CS 9H-12H",""),""))&amp;IF($AA41="SULTAN",IF($A41="D","","CCB"),"")</f>
        <v/>
      </c>
      <c r="K41" s="99"/>
      <c r="L41" s="91"/>
      <c r="M41" s="92"/>
      <c r="N41" s="93" t="str">
        <f t="shared" ref="N41" si="471">IF(($U41="VAC1"),IF(($V41="9H-12H"),"CS 9H-12H",""),IF(($W41="VAC1"),IF(($X41="9H-12H"),"CS 9H-12H",""),""))&amp;IF($M41="HM",$E41,IF($M41="PH",$F41,IF($M41="RL",$G41,IF($M41="RO",$H41,IF($M41="TK",$I41,IF($M41="AS",$J41,""))))))</f>
        <v/>
      </c>
      <c r="O41" s="91"/>
      <c r="P41" s="92"/>
      <c r="Q41" s="93" t="str">
        <f t="shared" ref="Q41" si="472">IF(($U41="VAC2"),IF(($V41="9H-12H"),"CS 9H-12H",""),IF(($W41="VAC2"),IF(($X41="9H-12H"),"CS 9H-12H",""),""))&amp;IF($P41="HM",$E41,IF($P41="PH",$F41,IF($P41="RL",$G41,IF($P41="RO",$I41,IF($P41="AS",$J41,"")))))</f>
        <v/>
      </c>
      <c r="R41" s="94"/>
      <c r="S41" s="283" t="str">
        <f>A41</f>
        <v>M</v>
      </c>
      <c r="T41" s="281">
        <f>B41</f>
        <v>42297</v>
      </c>
      <c r="U41" s="287"/>
      <c r="V41" s="268"/>
      <c r="W41" s="287"/>
      <c r="X41" s="289"/>
      <c r="Y41" s="283" t="str">
        <f>A41</f>
        <v>M</v>
      </c>
      <c r="Z41" s="281">
        <f>B41</f>
        <v>42297</v>
      </c>
      <c r="AA41" s="268"/>
      <c r="AB41" s="159"/>
      <c r="AC41" s="159"/>
      <c r="AD41" s="159"/>
      <c r="AE41" s="268"/>
      <c r="AF41" s="119"/>
      <c r="AG41" s="127" t="str">
        <f t="shared" ref="AG41" si="473">IF($D41="MAROUANI",IF($A41="S","Sam",IF(OR($A41="L",$A41="M",$A41="J",$A41="V"),"Sem","")),"")</f>
        <v/>
      </c>
      <c r="AH41" s="124" t="str">
        <f t="shared" ref="AH41" si="474">IF($D41="HALIMI",IF($A41="S","Sam",IF(OR($A41="L",$A41="M",$A41="J",$A41="V"),"Sem","")),"")</f>
        <v/>
      </c>
      <c r="AI41" s="124" t="str">
        <f t="shared" ref="AI41" si="475">IF($D41="LEPRIYA",IF($A41="S","Sam",IF(OR($A41="L",$A41="M",$A41="J",$A41="V"),"Sem","")),"")</f>
        <v/>
      </c>
      <c r="AJ41" s="124" t="str">
        <f t="shared" ref="AJ41" si="476">IF($D41="OURCHANE",IF($A41="S","Sam",IF(OR($A41="L",$A41="M",$A41="J",$A41="V"),"Sem","")),"")</f>
        <v/>
      </c>
      <c r="AK41" s="124" t="str">
        <f t="shared" ref="AK41" si="477">IF($D41="KANA",IF($A41="S","Sam",IF(OR($A41="L",$A41="M",$A41="J",$A41="V"),"Sem","")),"")</f>
        <v/>
      </c>
      <c r="AL41" s="124" t="str">
        <f t="shared" ref="AL41" si="478">IF($D41="SULTAN",IF($A41="S","Sam",IF(OR($A41="L",$A41="M",$A41="J",$A41="V"),"Sem","")),"")</f>
        <v/>
      </c>
    </row>
    <row r="42" spans="1:38" ht="13.5" customHeight="1" thickBot="1" x14ac:dyDescent="0.25">
      <c r="A42" s="206"/>
      <c r="B42" s="286"/>
      <c r="C42" s="89" t="str">
        <f t="shared" si="8"/>
        <v/>
      </c>
      <c r="D42" s="90" t="str">
        <f t="shared" si="9"/>
        <v/>
      </c>
      <c r="E42" s="116" t="str">
        <f t="shared" ref="E42" si="479">IF(($U41="HM"),IF(($V41="9H-12H"),"",("CS "&amp;$V41)),IF(($W41="HM"),IF(($X41="9H-12H"),"",("CS "&amp;$X41)),""))&amp;IF($AA41="MAROUANI",IF(OR($A41="S",$A41="D"),"","CCB"),"")</f>
        <v/>
      </c>
      <c r="F42" s="117" t="str">
        <f t="shared" ref="F42" si="480">IF(($U41="PH"),IF(($V41="9H-12H"),"",("CS "&amp;$V41)),IF(($W41="PH"),IF(($X41="9H-12H"),"",("CS "&amp;$X41)),""))&amp;IF($AA41="HALIMI",IF(OR($A41="S",$A41="D"),"","CCB"),"")</f>
        <v/>
      </c>
      <c r="G42" s="118" t="str">
        <f t="shared" ref="G42" si="481">IF(($U41="RL"),IF(($V41="9H-12H"),"",("CS "&amp;$V41)),IF(($W41="RL"),IF(($X41="9H-12H"),"",("CS "&amp;$X41)),""))&amp;IF($AA41="LEPRIYA",IF(OR($A41="S",$A41="D"),"","CCB"),"")</f>
        <v/>
      </c>
      <c r="H42" s="118" t="str">
        <f t="shared" si="13"/>
        <v/>
      </c>
      <c r="I42" s="118" t="str">
        <f t="shared" si="14"/>
        <v/>
      </c>
      <c r="J42" s="117" t="str">
        <f t="shared" ref="J42" si="482">IF(($U41="AS"),IF(($V41="9H-12H"),"",("CS "&amp;$V41)),IF(($W41="AS"),IF(($X41="9H-12H"),"",("CS "&amp;$X41)),""))&amp;IF($AA41="SULTAN",IF(OR($A41="S",$A41="D"),"","CCB"),"")</f>
        <v/>
      </c>
      <c r="K42" s="100"/>
      <c r="L42" s="95"/>
      <c r="M42" s="96"/>
      <c r="N42" s="97" t="str">
        <f t="shared" ref="N42" si="483">IF(($U41="VAC1"),IF(($V41="9H-12H"),"",("CS "&amp;$V41)),IF(($W41="VAC1"),IF(($X41="9H-12H"),"",("CS "&amp;$X41)),""))&amp;IF($M42="HM",$E42,IF($M42="PH",$F42,IF($M42="RL",$G42,IF($M42="RO",$H42,IF($M42="TK",$I42,IF($M42="AS",$J42,""))))))</f>
        <v/>
      </c>
      <c r="O42" s="95"/>
      <c r="P42" s="96"/>
      <c r="Q42" s="97" t="str">
        <f t="shared" ref="Q42" si="484">IF(($U41="VAC2"),IF(($V41="9H-12H"),"",("CS "&amp;$V41)),IF(($W41="VAC2"),IF(($X41="9H-12H"),"",("CS "&amp;$X41)),""))&amp;IF($P42="HM",$E42,IF($P42="PH",$F42,IF($P42="RL",$G42,IF($P42="RO",$I42,IF($P42="AS",$J42,"")))))</f>
        <v/>
      </c>
      <c r="R42" s="98"/>
      <c r="S42" s="284"/>
      <c r="T42" s="282"/>
      <c r="U42" s="288"/>
      <c r="V42" s="269"/>
      <c r="W42" s="288"/>
      <c r="X42" s="290"/>
      <c r="Y42" s="284"/>
      <c r="Z42" s="282"/>
      <c r="AA42" s="269"/>
      <c r="AB42" s="160"/>
      <c r="AC42" s="160"/>
      <c r="AD42" s="160"/>
      <c r="AE42" s="269"/>
      <c r="AF42" s="120"/>
      <c r="AG42" s="128" t="str">
        <f t="shared" ref="AG42" si="485">IF($D42="MAROUANI",IF(OR($A41="S",$A41="D"),"WE CCB","Sem CCB"),"")</f>
        <v/>
      </c>
      <c r="AH42" s="125" t="str">
        <f t="shared" ref="AH42" si="486">IF($D42="HALIMI",IF(OR($A41="S",$A41="D"),"WE CCB","Sem CCB"),"")</f>
        <v/>
      </c>
      <c r="AI42" s="125" t="str">
        <f t="shared" ref="AI42" si="487">IF($D42="LEPRIYA",IF(OR($A41="S",$A41="D"),"WE CCB","Sem CCB"),"")</f>
        <v/>
      </c>
      <c r="AJ42" s="125" t="str">
        <f t="shared" ref="AJ42" si="488">IF($D42="OURCHANE",IF(OR($A41="S",$A41="D"),"WE CCB","Sem CCB"),"")</f>
        <v/>
      </c>
      <c r="AK42" s="125" t="str">
        <f t="shared" ref="AK42" si="489">IF($D42="KANA",IF(OR($A41="S",$A41="D"),"WE CCB","Sem CCB"),"")</f>
        <v/>
      </c>
      <c r="AL42" s="125" t="str">
        <f t="shared" ref="AL42" si="490">IF($D42="SULTAN",IF(OR($A41="S",$A41="D"),"WE CCB","Sem CCB"),"")</f>
        <v/>
      </c>
    </row>
    <row r="43" spans="1:38" ht="12.75" customHeight="1" x14ac:dyDescent="0.2">
      <c r="A43" s="205" t="str">
        <f>IF((B43=""),"",CHOOSE(WEEKDAY(B43,2),"L","M","M","J","V","S","D"))</f>
        <v>M</v>
      </c>
      <c r="B43" s="285">
        <f t="shared" si="189"/>
        <v>42298</v>
      </c>
      <c r="C43" s="87" t="str">
        <f t="shared" ref="C43" si="491">IF(D43="","","Dom :")</f>
        <v/>
      </c>
      <c r="D43" s="88"/>
      <c r="E43" s="113" t="str">
        <f t="shared" ref="E43" si="492">IF(($U43="HM"),IF(($V43="9H-12H"),"CS 9H-12H",""),IF(($W43="HM"),IF(($X43="9H-12H"),"CS 9H-12H",""),""))&amp;IF($AA43="MAROUANI",IF($A43="D","","CCB"),"")</f>
        <v/>
      </c>
      <c r="F43" s="114" t="str">
        <f t="shared" ref="F43" si="493">IF(($U43="PH"),IF(($V43="9H-12H"),"CS 9H-12H",""),IF(($W43="PH"),IF(L59($X43="9H-12H"),"CS 9H-12H",""),""))&amp;IF($AA43="HALIMI",IF($A43="D","","CCB"),"")</f>
        <v/>
      </c>
      <c r="G43" s="115" t="str">
        <f t="shared" ref="G43" si="494">IF(($U43="RL"),IF(($V43="9H-12H"),"CS 9H-12H",""),IF(($W43="RL"),IF(($X43="9H-12H"),"CS 9H-12H",""),""))&amp;IF($AA43="LEPRIYA",IF($A43="D","","CCB"),"")</f>
        <v/>
      </c>
      <c r="H43" s="115" t="str">
        <f t="shared" si="4"/>
        <v/>
      </c>
      <c r="I43" s="115" t="str">
        <f t="shared" si="5"/>
        <v/>
      </c>
      <c r="J43" s="114" t="str">
        <f t="shared" ref="J43" si="495">IF(($U43="AS"),IF(($V43="9H-12H"),"CS 9H-12H",""),IF(($W43="AS"),IF(($X43="9H-12H"),"CS 9H-12H",""),""))&amp;IF($AA43="SULTAN",IF($A43="D","","CCB"),"")</f>
        <v/>
      </c>
      <c r="K43" s="99"/>
      <c r="L43" s="91"/>
      <c r="M43" s="92"/>
      <c r="N43" s="93" t="str">
        <f t="shared" ref="N43" si="496">IF(($U43="VAC1"),IF(($V43="9H-12H"),"CS 9H-12H",""),IF(($W43="VAC1"),IF(($X43="9H-12H"),"CS 9H-12H",""),""))&amp;IF($M43="HM",$E43,IF($M43="PH",$F43,IF($M43="RL",$G43,IF($M43="RO",$H43,IF($M43="TK",$I43,IF($M43="AS",$J43,""))))))</f>
        <v/>
      </c>
      <c r="O43" s="91"/>
      <c r="P43" s="92"/>
      <c r="Q43" s="93" t="str">
        <f t="shared" ref="Q43" si="497">IF(($U43="VAC2"),IF(($V43="9H-12H"),"CS 9H-12H",""),IF(($W43="VAC2"),IF(($X43="9H-12H"),"CS 9H-12H",""),""))&amp;IF($P43="HM",$E43,IF($P43="PH",$F43,IF($P43="RL",$G43,IF($P43="RO",$I43,IF($P43="AS",$J43,"")))))</f>
        <v/>
      </c>
      <c r="R43" s="94"/>
      <c r="S43" s="283" t="str">
        <f>A43</f>
        <v>M</v>
      </c>
      <c r="T43" s="281">
        <f>B43</f>
        <v>42298</v>
      </c>
      <c r="U43" s="287"/>
      <c r="V43" s="268"/>
      <c r="W43" s="287"/>
      <c r="X43" s="289"/>
      <c r="Y43" s="283" t="str">
        <f>A43</f>
        <v>M</v>
      </c>
      <c r="Z43" s="281">
        <f>B43</f>
        <v>42298</v>
      </c>
      <c r="AA43" s="268"/>
      <c r="AB43" s="159"/>
      <c r="AC43" s="159"/>
      <c r="AD43" s="159"/>
      <c r="AE43" s="268"/>
      <c r="AF43" s="119"/>
      <c r="AG43" s="127" t="str">
        <f t="shared" ref="AG43" si="498">IF($D43="MAROUANI",IF($A43="S","Sam",IF(OR($A43="L",$A43="M",$A43="J",$A43="V"),"Sem","")),"")</f>
        <v/>
      </c>
      <c r="AH43" s="124" t="str">
        <f t="shared" ref="AH43" si="499">IF($D43="HALIMI",IF($A43="S","Sam",IF(OR($A43="L",$A43="M",$A43="J",$A43="V"),"Sem","")),"")</f>
        <v/>
      </c>
      <c r="AI43" s="124" t="str">
        <f t="shared" ref="AI43" si="500">IF($D43="LEPRIYA",IF($A43="S","Sam",IF(OR($A43="L",$A43="M",$A43="J",$A43="V"),"Sem","")),"")</f>
        <v/>
      </c>
      <c r="AJ43" s="124" t="str">
        <f t="shared" ref="AJ43" si="501">IF($D43="OURCHANE",IF($A43="S","Sam",IF(OR($A43="L",$A43="M",$A43="J",$A43="V"),"Sem","")),"")</f>
        <v/>
      </c>
      <c r="AK43" s="124" t="str">
        <f t="shared" ref="AK43" si="502">IF($D43="KANA",IF($A43="S","Sam",IF(OR($A43="L",$A43="M",$A43="J",$A43="V"),"Sem","")),"")</f>
        <v/>
      </c>
      <c r="AL43" s="124" t="str">
        <f t="shared" ref="AL43" si="503">IF($D43="SULTAN",IF($A43="S","Sam",IF(OR($A43="L",$A43="M",$A43="J",$A43="V"),"Sem","")),"")</f>
        <v/>
      </c>
    </row>
    <row r="44" spans="1:38" ht="13.5" customHeight="1" thickBot="1" x14ac:dyDescent="0.25">
      <c r="A44" s="206"/>
      <c r="B44" s="286"/>
      <c r="C44" s="89" t="str">
        <f t="shared" si="8"/>
        <v/>
      </c>
      <c r="D44" s="90" t="str">
        <f t="shared" si="9"/>
        <v/>
      </c>
      <c r="E44" s="116" t="str">
        <f t="shared" ref="E44" si="504">IF(($U43="HM"),IF(($V43="9H-12H"),"",("CS "&amp;$V43)),IF(($W43="HM"),IF(($X43="9H-12H"),"",("CS "&amp;$X43)),""))&amp;IF($AA43="MAROUANI",IF(OR($A43="S",$A43="D"),"","CCB"),"")</f>
        <v/>
      </c>
      <c r="F44" s="117" t="str">
        <f t="shared" ref="F44" si="505">IF(($U43="PH"),IF(($V43="9H-12H"),"",("CS "&amp;$V43)),IF(($W43="PH"),IF(($X43="9H-12H"),"",("CS "&amp;$X43)),""))&amp;IF($AA43="HALIMI",IF(OR($A43="S",$A43="D"),"","CCB"),"")</f>
        <v/>
      </c>
      <c r="G44" s="118" t="str">
        <f t="shared" ref="G44" si="506">IF(($U43="RL"),IF(($V43="9H-12H"),"",("CS "&amp;$V43)),IF(($W43="RL"),IF(($X43="9H-12H"),"",("CS "&amp;$X43)),""))&amp;IF($AA43="LEPRIYA",IF(OR($A43="S",$A43="D"),"","CCB"),"")</f>
        <v/>
      </c>
      <c r="H44" s="118" t="str">
        <f t="shared" si="13"/>
        <v/>
      </c>
      <c r="I44" s="118" t="str">
        <f t="shared" si="14"/>
        <v/>
      </c>
      <c r="J44" s="117" t="str">
        <f t="shared" ref="J44" si="507">IF(($U43="AS"),IF(($V43="9H-12H"),"",("CS "&amp;$V43)),IF(($W43="AS"),IF(($X43="9H-12H"),"",("CS "&amp;$X43)),""))&amp;IF($AA43="SULTAN",IF(OR($A43="S",$A43="D"),"","CCB"),"")</f>
        <v/>
      </c>
      <c r="K44" s="100"/>
      <c r="L44" s="95"/>
      <c r="M44" s="96"/>
      <c r="N44" s="97" t="str">
        <f t="shared" ref="N44" si="508">IF(($U43="VAC1"),IF(($V43="9H-12H"),"",("CS "&amp;$V43)),IF(($W43="VAC1"),IF(($X43="9H-12H"),"",("CS "&amp;$X43)),""))&amp;IF($M44="HM",$E44,IF($M44="PH",$F44,IF($M44="RL",$G44,IF($M44="RO",$H44,IF($M44="TK",$I44,IF($M44="AS",$J44,""))))))</f>
        <v/>
      </c>
      <c r="O44" s="95"/>
      <c r="P44" s="96"/>
      <c r="Q44" s="97" t="str">
        <f t="shared" ref="Q44" si="509">IF(($U43="VAC2"),IF(($V43="9H-12H"),"",("CS "&amp;$V43)),IF(($W43="VAC2"),IF(($X43="9H-12H"),"",("CS "&amp;$X43)),""))&amp;IF($P44="HM",$E44,IF($P44="PH",$F44,IF($P44="RL",$G44,IF($P44="RO",$I44,IF($P44="AS",$J44,"")))))</f>
        <v/>
      </c>
      <c r="R44" s="98"/>
      <c r="S44" s="284"/>
      <c r="T44" s="282"/>
      <c r="U44" s="288"/>
      <c r="V44" s="269"/>
      <c r="W44" s="288"/>
      <c r="X44" s="290"/>
      <c r="Y44" s="284"/>
      <c r="Z44" s="282"/>
      <c r="AA44" s="269"/>
      <c r="AB44" s="160"/>
      <c r="AC44" s="160"/>
      <c r="AD44" s="160"/>
      <c r="AE44" s="269"/>
      <c r="AF44" s="120"/>
      <c r="AG44" s="128" t="str">
        <f t="shared" ref="AG44" si="510">IF($D44="MAROUANI",IF(OR($A43="S",$A43="D"),"WE CCB","Sem CCB"),"")</f>
        <v/>
      </c>
      <c r="AH44" s="125" t="str">
        <f t="shared" ref="AH44" si="511">IF($D44="HALIMI",IF(OR($A43="S",$A43="D"),"WE CCB","Sem CCB"),"")</f>
        <v/>
      </c>
      <c r="AI44" s="125" t="str">
        <f t="shared" ref="AI44" si="512">IF($D44="LEPRIYA",IF(OR($A43="S",$A43="D"),"WE CCB","Sem CCB"),"")</f>
        <v/>
      </c>
      <c r="AJ44" s="125" t="str">
        <f t="shared" ref="AJ44" si="513">IF($D44="OURCHANE",IF(OR($A43="S",$A43="D"),"WE CCB","Sem CCB"),"")</f>
        <v/>
      </c>
      <c r="AK44" s="125" t="str">
        <f t="shared" ref="AK44" si="514">IF($D44="KANA",IF(OR($A43="S",$A43="D"),"WE CCB","Sem CCB"),"")</f>
        <v/>
      </c>
      <c r="AL44" s="125" t="str">
        <f t="shared" ref="AL44" si="515">IF($D44="SULTAN",IF(OR($A43="S",$A43="D"),"WE CCB","Sem CCB"),"")</f>
        <v/>
      </c>
    </row>
    <row r="45" spans="1:38" ht="12.75" customHeight="1" x14ac:dyDescent="0.2">
      <c r="A45" s="205" t="str">
        <f>IF((B45=""),"",CHOOSE(WEEKDAY(B45,2),"L","M","M","J","V","S","D"))</f>
        <v>J</v>
      </c>
      <c r="B45" s="285">
        <f>IF(($B43=""),"",IF((MONTH(B43)=MONTH(($B43+1))),($B43+1),""))</f>
        <v>42299</v>
      </c>
      <c r="C45" s="87" t="str">
        <f t="shared" ref="C45" si="516">IF(D45="","","Dom :")</f>
        <v/>
      </c>
      <c r="D45" s="88"/>
      <c r="E45" s="113" t="str">
        <f t="shared" ref="E45" si="517">IF(($U45="HM"),IF(($V45="9H-12H"),"CS 9H-12H",""),IF(($W45="HM"),IF(($X45="9H-12H"),"CS 9H-12H",""),""))&amp;IF($AA45="MAROUANI",IF($A45="D","","CCB"),"")</f>
        <v/>
      </c>
      <c r="F45" s="114" t="str">
        <f t="shared" ref="F45" si="518">IF(($U45="PH"),IF(($V45="9H-12H"),"CS 9H-12H",""),IF(($W45="PH"),IF(L61($X45="9H-12H"),"CS 9H-12H",""),""))&amp;IF($AA45="HALIMI",IF($A45="D","","CCB"),"")</f>
        <v/>
      </c>
      <c r="G45" s="115" t="str">
        <f t="shared" ref="G45" si="519">IF(($U45="RL"),IF(($V45="9H-12H"),"CS 9H-12H",""),IF(($W45="RL"),IF(($X45="9H-12H"),"CS 9H-12H",""),""))&amp;IF($AA45="LEPRIYA",IF($A45="D","","CCB"),"")</f>
        <v/>
      </c>
      <c r="H45" s="115" t="str">
        <f t="shared" si="4"/>
        <v/>
      </c>
      <c r="I45" s="115" t="str">
        <f t="shared" si="5"/>
        <v/>
      </c>
      <c r="J45" s="114" t="str">
        <f t="shared" ref="J45" si="520">IF(($U45="AS"),IF(($V45="9H-12H"),"CS 9H-12H",""),IF(($W45="AS"),IF(($X45="9H-12H"),"CS 9H-12H",""),""))&amp;IF($AA45="SULTAN",IF($A45="D","","CCB"),"")</f>
        <v/>
      </c>
      <c r="K45" s="99"/>
      <c r="L45" s="91"/>
      <c r="M45" s="92"/>
      <c r="N45" s="93" t="str">
        <f t="shared" ref="N45" si="521">IF(($U45="VAC1"),IF(($V45="9H-12H"),"CS 9H-12H",""),IF(($W45="VAC1"),IF(($X45="9H-12H"),"CS 9H-12H",""),""))&amp;IF($M45="HM",$E45,IF($M45="PH",$F45,IF($M45="RL",$G45,IF($M45="RO",$H45,IF($M45="TK",$I45,IF($M45="AS",$J45,""))))))</f>
        <v/>
      </c>
      <c r="O45" s="91"/>
      <c r="P45" s="92"/>
      <c r="Q45" s="93" t="str">
        <f t="shared" ref="Q45" si="522">IF(($U45="VAC2"),IF(($V45="9H-12H"),"CS 9H-12H",""),IF(($W45="VAC2"),IF(($X45="9H-12H"),"CS 9H-12H",""),""))&amp;IF($P45="HM",$E45,IF($P45="PH",$F45,IF($P45="RL",$G45,IF($P45="RO",$I45,IF($P45="AS",$J45,"")))))</f>
        <v/>
      </c>
      <c r="R45" s="94"/>
      <c r="S45" s="283" t="str">
        <f>A45</f>
        <v>J</v>
      </c>
      <c r="T45" s="281">
        <f>B45</f>
        <v>42299</v>
      </c>
      <c r="U45" s="287"/>
      <c r="V45" s="268"/>
      <c r="W45" s="287"/>
      <c r="X45" s="289"/>
      <c r="Y45" s="283" t="str">
        <f>A45</f>
        <v>J</v>
      </c>
      <c r="Z45" s="281">
        <f>B45</f>
        <v>42299</v>
      </c>
      <c r="AA45" s="268"/>
      <c r="AB45" s="159"/>
      <c r="AC45" s="159"/>
      <c r="AD45" s="159"/>
      <c r="AE45" s="268"/>
      <c r="AF45" s="119"/>
      <c r="AG45" s="127" t="str">
        <f t="shared" ref="AG45" si="523">IF($D45="MAROUANI",IF($A45="S","Sam",IF(OR($A45="L",$A45="M",$A45="J",$A45="V"),"Sem","")),"")</f>
        <v/>
      </c>
      <c r="AH45" s="124" t="str">
        <f t="shared" ref="AH45" si="524">IF($D45="HALIMI",IF($A45="S","Sam",IF(OR($A45="L",$A45="M",$A45="J",$A45="V"),"Sem","")),"")</f>
        <v/>
      </c>
      <c r="AI45" s="124" t="str">
        <f t="shared" ref="AI45" si="525">IF($D45="LEPRIYA",IF($A45="S","Sam",IF(OR($A45="L",$A45="M",$A45="J",$A45="V"),"Sem","")),"")</f>
        <v/>
      </c>
      <c r="AJ45" s="124" t="str">
        <f t="shared" ref="AJ45" si="526">IF($D45="OURCHANE",IF($A45="S","Sam",IF(OR($A45="L",$A45="M",$A45="J",$A45="V"),"Sem","")),"")</f>
        <v/>
      </c>
      <c r="AK45" s="124" t="str">
        <f t="shared" ref="AK45" si="527">IF($D45="KANA",IF($A45="S","Sam",IF(OR($A45="L",$A45="M",$A45="J",$A45="V"),"Sem","")),"")</f>
        <v/>
      </c>
      <c r="AL45" s="124" t="str">
        <f t="shared" ref="AL45" si="528">IF($D45="SULTAN",IF($A45="S","Sam",IF(OR($A45="L",$A45="M",$A45="J",$A45="V"),"Sem","")),"")</f>
        <v/>
      </c>
    </row>
    <row r="46" spans="1:38" ht="13.5" customHeight="1" thickBot="1" x14ac:dyDescent="0.25">
      <c r="A46" s="206"/>
      <c r="B46" s="286"/>
      <c r="C46" s="89" t="str">
        <f t="shared" si="8"/>
        <v/>
      </c>
      <c r="D46" s="90" t="str">
        <f t="shared" si="9"/>
        <v/>
      </c>
      <c r="E46" s="116" t="str">
        <f t="shared" ref="E46" si="529">IF(($U45="HM"),IF(($V45="9H-12H"),"",("CS "&amp;$V45)),IF(($W45="HM"),IF(($X45="9H-12H"),"",("CS "&amp;$X45)),""))&amp;IF($AA45="MAROUANI",IF(OR($A45="S",$A45="D"),"","CCB"),"")</f>
        <v/>
      </c>
      <c r="F46" s="117" t="str">
        <f t="shared" ref="F46" si="530">IF(($U45="PH"),IF(($V45="9H-12H"),"",("CS "&amp;$V45)),IF(($W45="PH"),IF(($X45="9H-12H"),"",("CS "&amp;$X45)),""))&amp;IF($AA45="HALIMI",IF(OR($A45="S",$A45="D"),"","CCB"),"")</f>
        <v/>
      </c>
      <c r="G46" s="118" t="str">
        <f t="shared" ref="G46" si="531">IF(($U45="RL"),IF(($V45="9H-12H"),"",("CS "&amp;$V45)),IF(($W45="RL"),IF(($X45="9H-12H"),"",("CS "&amp;$X45)),""))&amp;IF($AA45="LEPRIYA",IF(OR($A45="S",$A45="D"),"","CCB"),"")</f>
        <v/>
      </c>
      <c r="H46" s="118" t="str">
        <f t="shared" si="13"/>
        <v/>
      </c>
      <c r="I46" s="118" t="str">
        <f t="shared" si="14"/>
        <v/>
      </c>
      <c r="J46" s="117" t="str">
        <f t="shared" ref="J46" si="532">IF(($U45="AS"),IF(($V45="9H-12H"),"",("CS "&amp;$V45)),IF(($W45="AS"),IF(($X45="9H-12H"),"",("CS "&amp;$X45)),""))&amp;IF($AA45="SULTAN",IF(OR($A45="S",$A45="D"),"","CCB"),"")</f>
        <v/>
      </c>
      <c r="K46" s="100"/>
      <c r="L46" s="95"/>
      <c r="M46" s="96"/>
      <c r="N46" s="97" t="str">
        <f t="shared" ref="N46" si="533">IF(($U45="VAC1"),IF(($V45="9H-12H"),"",("CS "&amp;$V45)),IF(($W45="VAC1"),IF(($X45="9H-12H"),"",("CS "&amp;$X45)),""))&amp;IF($M46="HM",$E46,IF($M46="PH",$F46,IF($M46="RL",$G46,IF($M46="RO",$H46,IF($M46="TK",$I46,IF($M46="AS",$J46,""))))))</f>
        <v/>
      </c>
      <c r="O46" s="95"/>
      <c r="P46" s="96"/>
      <c r="Q46" s="97" t="str">
        <f t="shared" ref="Q46" si="534">IF(($U45="VAC2"),IF(($V45="9H-12H"),"",("CS "&amp;$V45)),IF(($W45="VAC2"),IF(($X45="9H-12H"),"",("CS "&amp;$X45)),""))&amp;IF($P46="HM",$E46,IF($P46="PH",$F46,IF($P46="RL",$G46,IF($P46="RO",$I46,IF($P46="AS",$J46,"")))))</f>
        <v/>
      </c>
      <c r="R46" s="98"/>
      <c r="S46" s="284"/>
      <c r="T46" s="282"/>
      <c r="U46" s="288"/>
      <c r="V46" s="269"/>
      <c r="W46" s="288"/>
      <c r="X46" s="290"/>
      <c r="Y46" s="284"/>
      <c r="Z46" s="282"/>
      <c r="AA46" s="269"/>
      <c r="AB46" s="160"/>
      <c r="AC46" s="160"/>
      <c r="AD46" s="160"/>
      <c r="AE46" s="269"/>
      <c r="AF46" s="120"/>
      <c r="AG46" s="128" t="str">
        <f t="shared" ref="AG46" si="535">IF($D46="MAROUANI",IF(OR($A45="S",$A45="D"),"WE CCB","Sem CCB"),"")</f>
        <v/>
      </c>
      <c r="AH46" s="125" t="str">
        <f t="shared" ref="AH46" si="536">IF($D46="HALIMI",IF(OR($A45="S",$A45="D"),"WE CCB","Sem CCB"),"")</f>
        <v/>
      </c>
      <c r="AI46" s="125" t="str">
        <f t="shared" ref="AI46" si="537">IF($D46="LEPRIYA",IF(OR($A45="S",$A45="D"),"WE CCB","Sem CCB"),"")</f>
        <v/>
      </c>
      <c r="AJ46" s="125" t="str">
        <f t="shared" ref="AJ46" si="538">IF($D46="OURCHANE",IF(OR($A45="S",$A45="D"),"WE CCB","Sem CCB"),"")</f>
        <v/>
      </c>
      <c r="AK46" s="125" t="str">
        <f t="shared" ref="AK46" si="539">IF($D46="KANA",IF(OR($A45="S",$A45="D"),"WE CCB","Sem CCB"),"")</f>
        <v/>
      </c>
      <c r="AL46" s="125" t="str">
        <f t="shared" ref="AL46" si="540">IF($D46="SULTAN",IF(OR($A45="S",$A45="D"),"WE CCB","Sem CCB"),"")</f>
        <v/>
      </c>
    </row>
    <row r="47" spans="1:38" ht="12.75" customHeight="1" x14ac:dyDescent="0.2">
      <c r="A47" s="205" t="str">
        <f>IF((B47=""),"",CHOOSE(WEEKDAY(B47,2),"L","M","M","J","V","S","D"))</f>
        <v>V</v>
      </c>
      <c r="B47" s="285">
        <f t="shared" ref="B47" si="541">IF(($B45=""),"",IF((MONTH(B45)=MONTH(($B45+1))),($B45+1),""))</f>
        <v>42300</v>
      </c>
      <c r="C47" s="87" t="str">
        <f t="shared" ref="C47" si="542">IF(D47="","","Dom :")</f>
        <v/>
      </c>
      <c r="D47" s="88"/>
      <c r="E47" s="113" t="str">
        <f t="shared" ref="E47" si="543">IF(($U47="HM"),IF(($V47="9H-12H"),"CS 9H-12H",""),IF(($W47="HM"),IF(($X47="9H-12H"),"CS 9H-12H",""),""))&amp;IF($AA47="MAROUANI",IF($A47="D","","CCB"),"")</f>
        <v/>
      </c>
      <c r="F47" s="114" t="str">
        <f t="shared" ref="F47" si="544">IF(($U47="PH"),IF(($V47="9H-12H"),"CS 9H-12H",""),IF(($W47="PH"),IF(L63($X47="9H-12H"),"CS 9H-12H",""),""))&amp;IF($AA47="HALIMI",IF($A47="D","","CCB"),"")</f>
        <v/>
      </c>
      <c r="G47" s="115" t="str">
        <f t="shared" ref="G47" si="545">IF(($U47="RL"),IF(($V47="9H-12H"),"CS 9H-12H",""),IF(($W47="RL"),IF(($X47="9H-12H"),"CS 9H-12H",""),""))&amp;IF($AA47="LEPRIYA",IF($A47="D","","CCB"),"")</f>
        <v/>
      </c>
      <c r="H47" s="115" t="str">
        <f t="shared" si="4"/>
        <v/>
      </c>
      <c r="I47" s="115" t="str">
        <f t="shared" si="5"/>
        <v/>
      </c>
      <c r="J47" s="114" t="str">
        <f t="shared" ref="J47" si="546">IF(($U47="AS"),IF(($V47="9H-12H"),"CS 9H-12H",""),IF(($W47="AS"),IF(($X47="9H-12H"),"CS 9H-12H",""),""))&amp;IF($AA47="SULTAN",IF($A47="D","","CCB"),"")</f>
        <v/>
      </c>
      <c r="K47" s="99"/>
      <c r="L47" s="91"/>
      <c r="M47" s="92"/>
      <c r="N47" s="93" t="str">
        <f t="shared" ref="N47" si="547">IF(($U47="VAC1"),IF(($V47="9H-12H"),"CS 9H-12H",""),IF(($W47="VAC1"),IF(($X47="9H-12H"),"CS 9H-12H",""),""))&amp;IF($M47="HM",$E47,IF($M47="PH",$F47,IF($M47="RL",$G47,IF($M47="RO",$H47,IF($M47="TK",$I47,IF($M47="AS",$J47,""))))))</f>
        <v/>
      </c>
      <c r="O47" s="91"/>
      <c r="P47" s="92"/>
      <c r="Q47" s="93" t="str">
        <f t="shared" ref="Q47" si="548">IF(($U47="VAC2"),IF(($V47="9H-12H"),"CS 9H-12H",""),IF(($W47="VAC2"),IF(($X47="9H-12H"),"CS 9H-12H",""),""))&amp;IF($P47="HM",$E47,IF($P47="PH",$F47,IF($P47="RL",$G47,IF($P47="RO",$I47,IF($P47="AS",$J47,"")))))</f>
        <v/>
      </c>
      <c r="R47" s="94"/>
      <c r="S47" s="283" t="str">
        <f>A47</f>
        <v>V</v>
      </c>
      <c r="T47" s="281">
        <f>B47</f>
        <v>42300</v>
      </c>
      <c r="U47" s="287"/>
      <c r="V47" s="268"/>
      <c r="W47" s="287"/>
      <c r="X47" s="289"/>
      <c r="Y47" s="283" t="str">
        <f>A47</f>
        <v>V</v>
      </c>
      <c r="Z47" s="281">
        <f>B47</f>
        <v>42300</v>
      </c>
      <c r="AA47" s="268"/>
      <c r="AB47" s="159"/>
      <c r="AC47" s="159"/>
      <c r="AD47" s="159"/>
      <c r="AE47" s="268"/>
      <c r="AF47" s="119"/>
      <c r="AG47" s="127" t="str">
        <f t="shared" ref="AG47" si="549">IF($D47="MAROUANI",IF($A47="S","Sam",IF(OR($A47="L",$A47="M",$A47="J",$A47="V"),"Sem","")),"")</f>
        <v/>
      </c>
      <c r="AH47" s="124" t="str">
        <f t="shared" ref="AH47" si="550">IF($D47="HALIMI",IF($A47="S","Sam",IF(OR($A47="L",$A47="M",$A47="J",$A47="V"),"Sem","")),"")</f>
        <v/>
      </c>
      <c r="AI47" s="124" t="str">
        <f t="shared" ref="AI47" si="551">IF($D47="LEPRIYA",IF($A47="S","Sam",IF(OR($A47="L",$A47="M",$A47="J",$A47="V"),"Sem","")),"")</f>
        <v/>
      </c>
      <c r="AJ47" s="124" t="str">
        <f t="shared" ref="AJ47" si="552">IF($D47="OURCHANE",IF($A47="S","Sam",IF(OR($A47="L",$A47="M",$A47="J",$A47="V"),"Sem","")),"")</f>
        <v/>
      </c>
      <c r="AK47" s="124" t="str">
        <f t="shared" ref="AK47" si="553">IF($D47="KANA",IF($A47="S","Sam",IF(OR($A47="L",$A47="M",$A47="J",$A47="V"),"Sem","")),"")</f>
        <v/>
      </c>
      <c r="AL47" s="124" t="str">
        <f t="shared" ref="AL47" si="554">IF($D47="SULTAN",IF($A47="S","Sam",IF(OR($A47="L",$A47="M",$A47="J",$A47="V"),"Sem","")),"")</f>
        <v/>
      </c>
    </row>
    <row r="48" spans="1:38" ht="13.5" customHeight="1" thickBot="1" x14ac:dyDescent="0.25">
      <c r="A48" s="206"/>
      <c r="B48" s="286"/>
      <c r="C48" s="89" t="str">
        <f t="shared" si="8"/>
        <v/>
      </c>
      <c r="D48" s="90" t="str">
        <f t="shared" si="9"/>
        <v/>
      </c>
      <c r="E48" s="116" t="str">
        <f t="shared" ref="E48" si="555">IF(($U47="HM"),IF(($V47="9H-12H"),"",("CS "&amp;$V47)),IF(($W47="HM"),IF(($X47="9H-12H"),"",("CS "&amp;$X47)),""))&amp;IF($AA47="MAROUANI",IF(OR($A47="S",$A47="D"),"","CCB"),"")</f>
        <v/>
      </c>
      <c r="F48" s="117" t="str">
        <f t="shared" ref="F48" si="556">IF(($U47="PH"),IF(($V47="9H-12H"),"",("CS "&amp;$V47)),IF(($W47="PH"),IF(($X47="9H-12H"),"",("CS "&amp;$X47)),""))&amp;IF($AA47="HALIMI",IF(OR($A47="S",$A47="D"),"","CCB"),"")</f>
        <v/>
      </c>
      <c r="G48" s="118" t="str">
        <f t="shared" ref="G48" si="557">IF(($U47="RL"),IF(($V47="9H-12H"),"",("CS "&amp;$V47)),IF(($W47="RL"),IF(($X47="9H-12H"),"",("CS "&amp;$X47)),""))&amp;IF($AA47="LEPRIYA",IF(OR($A47="S",$A47="D"),"","CCB"),"")</f>
        <v/>
      </c>
      <c r="H48" s="118" t="str">
        <f t="shared" si="13"/>
        <v/>
      </c>
      <c r="I48" s="118" t="str">
        <f t="shared" si="14"/>
        <v/>
      </c>
      <c r="J48" s="117" t="str">
        <f t="shared" ref="J48" si="558">IF(($U47="AS"),IF(($V47="9H-12H"),"",("CS "&amp;$V47)),IF(($W47="AS"),IF(($X47="9H-12H"),"",("CS "&amp;$X47)),""))&amp;IF($AA47="SULTAN",IF(OR($A47="S",$A47="D"),"","CCB"),"")</f>
        <v/>
      </c>
      <c r="K48" s="100"/>
      <c r="L48" s="95"/>
      <c r="M48" s="96"/>
      <c r="N48" s="97" t="str">
        <f t="shared" ref="N48" si="559">IF(($U47="VAC1"),IF(($V47="9H-12H"),"",("CS "&amp;$V47)),IF(($W47="VAC1"),IF(($X47="9H-12H"),"",("CS "&amp;$X47)),""))&amp;IF($M48="HM",$E48,IF($M48="PH",$F48,IF($M48="RL",$G48,IF($M48="RO",$H48,IF($M48="TK",$I48,IF($M48="AS",$J48,""))))))</f>
        <v/>
      </c>
      <c r="O48" s="95"/>
      <c r="P48" s="96"/>
      <c r="Q48" s="97" t="str">
        <f t="shared" ref="Q48" si="560">IF(($U47="VAC2"),IF(($V47="9H-12H"),"",("CS "&amp;$V47)),IF(($W47="VAC2"),IF(($X47="9H-12H"),"",("CS "&amp;$X47)),""))&amp;IF($P48="HM",$E48,IF($P48="PH",$F48,IF($P48="RL",$G48,IF($P48="RO",$I48,IF($P48="AS",$J48,"")))))</f>
        <v/>
      </c>
      <c r="R48" s="98"/>
      <c r="S48" s="284"/>
      <c r="T48" s="282"/>
      <c r="U48" s="288"/>
      <c r="V48" s="269"/>
      <c r="W48" s="288"/>
      <c r="X48" s="290"/>
      <c r="Y48" s="284"/>
      <c r="Z48" s="282"/>
      <c r="AA48" s="269"/>
      <c r="AB48" s="160"/>
      <c r="AC48" s="160"/>
      <c r="AD48" s="160"/>
      <c r="AE48" s="269"/>
      <c r="AF48" s="120"/>
      <c r="AG48" s="128" t="str">
        <f t="shared" ref="AG48" si="561">IF($D48="MAROUANI",IF(OR($A47="S",$A47="D"),"WE CCB","Sem CCB"),"")</f>
        <v/>
      </c>
      <c r="AH48" s="125" t="str">
        <f t="shared" ref="AH48" si="562">IF($D48="HALIMI",IF(OR($A47="S",$A47="D"),"WE CCB","Sem CCB"),"")</f>
        <v/>
      </c>
      <c r="AI48" s="125" t="str">
        <f t="shared" ref="AI48" si="563">IF($D48="LEPRIYA",IF(OR($A47="S",$A47="D"),"WE CCB","Sem CCB"),"")</f>
        <v/>
      </c>
      <c r="AJ48" s="125" t="str">
        <f t="shared" ref="AJ48" si="564">IF($D48="OURCHANE",IF(OR($A47="S",$A47="D"),"WE CCB","Sem CCB"),"")</f>
        <v/>
      </c>
      <c r="AK48" s="125" t="str">
        <f t="shared" ref="AK48" si="565">IF($D48="KANA",IF(OR($A47="S",$A47="D"),"WE CCB","Sem CCB"),"")</f>
        <v/>
      </c>
      <c r="AL48" s="125" t="str">
        <f t="shared" ref="AL48" si="566">IF($D48="SULTAN",IF(OR($A47="S",$A47="D"),"WE CCB","Sem CCB"),"")</f>
        <v/>
      </c>
    </row>
    <row r="49" spans="1:38" ht="12.75" customHeight="1" x14ac:dyDescent="0.2">
      <c r="A49" s="205" t="str">
        <f>IF((B49=""),"",CHOOSE(WEEKDAY(B49,2),"L","M","M","J","V","S","D"))</f>
        <v>S</v>
      </c>
      <c r="B49" s="285">
        <f t="shared" ref="B49" si="567">IF(($B47=""),"",IF((MONTH(B47)=MONTH(($B47+1))),($B47+1),""))</f>
        <v>42301</v>
      </c>
      <c r="C49" s="87" t="str">
        <f t="shared" ref="C49" si="568">IF(D49="","","Dom :")</f>
        <v/>
      </c>
      <c r="D49" s="88"/>
      <c r="E49" s="113" t="str">
        <f t="shared" ref="E49" si="569">IF(($U49="HM"),IF(($V49="9H-12H"),"CS 9H-12H",""),IF(($W49="HM"),IF(($X49="9H-12H"),"CS 9H-12H",""),""))&amp;IF($AA49="MAROUANI",IF($A49="D","","CCB"),"")</f>
        <v/>
      </c>
      <c r="F49" s="114" t="str">
        <f t="shared" ref="F49" si="570">IF(($U49="PH"),IF(($V49="9H-12H"),"CS 9H-12H",""),IF(($W49="PH"),IF(L65($X49="9H-12H"),"CS 9H-12H",""),""))&amp;IF($AA49="HALIMI",IF($A49="D","","CCB"),"")</f>
        <v/>
      </c>
      <c r="G49" s="115" t="str">
        <f t="shared" ref="G49" si="571">IF(($U49="RL"),IF(($V49="9H-12H"),"CS 9H-12H",""),IF(($W49="RL"),IF(($X49="9H-12H"),"CS 9H-12H",""),""))&amp;IF($AA49="LEPRIYA",IF($A49="D","","CCB"),"")</f>
        <v/>
      </c>
      <c r="H49" s="115" t="str">
        <f t="shared" si="4"/>
        <v/>
      </c>
      <c r="I49" s="115" t="str">
        <f t="shared" si="5"/>
        <v/>
      </c>
      <c r="J49" s="114" t="str">
        <f t="shared" ref="J49" si="572">IF(($U49="AS"),IF(($V49="9H-12H"),"CS 9H-12H",""),IF(($W49="AS"),IF(($X49="9H-12H"),"CS 9H-12H",""),""))&amp;IF($AA49="SULTAN",IF($A49="D","","CCB"),"")</f>
        <v/>
      </c>
      <c r="K49" s="99"/>
      <c r="L49" s="91"/>
      <c r="M49" s="92"/>
      <c r="N49" s="93" t="str">
        <f t="shared" ref="N49" si="573">IF(($U49="VAC1"),IF(($V49="9H-12H"),"CS 9H-12H",""),IF(($W49="VAC1"),IF(($X49="9H-12H"),"CS 9H-12H",""),""))&amp;IF($M49="HM",$E49,IF($M49="PH",$F49,IF($M49="RL",$G49,IF($M49="RO",$H49,IF($M49="TK",$I49,IF($M49="AS",$J49,""))))))</f>
        <v/>
      </c>
      <c r="O49" s="91"/>
      <c r="P49" s="92"/>
      <c r="Q49" s="93" t="str">
        <f t="shared" ref="Q49" si="574">IF(($U49="VAC2"),IF(($V49="9H-12H"),"CS 9H-12H",""),IF(($W49="VAC2"),IF(($X49="9H-12H"),"CS 9H-12H",""),""))&amp;IF($P49="HM",$E49,IF($P49="PH",$F49,IF($P49="RL",$G49,IF($P49="RO",$I49,IF($P49="AS",$J49,"")))))</f>
        <v/>
      </c>
      <c r="R49" s="94"/>
      <c r="S49" s="283" t="str">
        <f>A49</f>
        <v>S</v>
      </c>
      <c r="T49" s="281">
        <f>B49</f>
        <v>42301</v>
      </c>
      <c r="U49" s="287"/>
      <c r="V49" s="268"/>
      <c r="W49" s="287"/>
      <c r="X49" s="289"/>
      <c r="Y49" s="283" t="str">
        <f>A49</f>
        <v>S</v>
      </c>
      <c r="Z49" s="281">
        <f>B49</f>
        <v>42301</v>
      </c>
      <c r="AA49" s="268"/>
      <c r="AB49" s="159"/>
      <c r="AC49" s="159"/>
      <c r="AD49" s="159"/>
      <c r="AE49" s="268"/>
      <c r="AF49" s="119"/>
      <c r="AG49" s="127" t="str">
        <f t="shared" ref="AG49" si="575">IF($D49="MAROUANI",IF($A49="S","Sam",IF(OR($A49="L",$A49="M",$A49="J",$A49="V"),"Sem","")),"")</f>
        <v/>
      </c>
      <c r="AH49" s="124" t="str">
        <f t="shared" ref="AH49" si="576">IF($D49="HALIMI",IF($A49="S","Sam",IF(OR($A49="L",$A49="M",$A49="J",$A49="V"),"Sem","")),"")</f>
        <v/>
      </c>
      <c r="AI49" s="124" t="str">
        <f t="shared" ref="AI49" si="577">IF($D49="LEPRIYA",IF($A49="S","Sam",IF(OR($A49="L",$A49="M",$A49="J",$A49="V"),"Sem","")),"")</f>
        <v/>
      </c>
      <c r="AJ49" s="124" t="str">
        <f t="shared" ref="AJ49" si="578">IF($D49="OURCHANE",IF($A49="S","Sam",IF(OR($A49="L",$A49="M",$A49="J",$A49="V"),"Sem","")),"")</f>
        <v/>
      </c>
      <c r="AK49" s="124" t="str">
        <f t="shared" ref="AK49" si="579">IF($D49="KANA",IF($A49="S","Sam",IF(OR($A49="L",$A49="M",$A49="J",$A49="V"),"Sem","")),"")</f>
        <v/>
      </c>
      <c r="AL49" s="124" t="str">
        <f t="shared" ref="AL49" si="580">IF($D49="SULTAN",IF($A49="S","Sam",IF(OR($A49="L",$A49="M",$A49="J",$A49="V"),"Sem","")),"")</f>
        <v/>
      </c>
    </row>
    <row r="50" spans="1:38" ht="13.5" customHeight="1" thickBot="1" x14ac:dyDescent="0.25">
      <c r="A50" s="206"/>
      <c r="B50" s="286"/>
      <c r="C50" s="89" t="str">
        <f t="shared" si="8"/>
        <v/>
      </c>
      <c r="D50" s="90" t="str">
        <f t="shared" si="9"/>
        <v/>
      </c>
      <c r="E50" s="116" t="str">
        <f t="shared" ref="E50" si="581">IF(($U49="HM"),IF(($V49="9H-12H"),"",("CS "&amp;$V49)),IF(($W49="HM"),IF(($X49="9H-12H"),"",("CS "&amp;$X49)),""))&amp;IF($AA49="MAROUANI",IF(OR($A49="S",$A49="D"),"","CCB"),"")</f>
        <v/>
      </c>
      <c r="F50" s="117" t="str">
        <f t="shared" ref="F50" si="582">IF(($U49="PH"),IF(($V49="9H-12H"),"",("CS "&amp;$V49)),IF(($W49="PH"),IF(($X49="9H-12H"),"",("CS "&amp;$X49)),""))&amp;IF($AA49="HALIMI",IF(OR($A49="S",$A49="D"),"","CCB"),"")</f>
        <v/>
      </c>
      <c r="G50" s="118" t="str">
        <f t="shared" ref="G50" si="583">IF(($U49="RL"),IF(($V49="9H-12H"),"",("CS "&amp;$V49)),IF(($W49="RL"),IF(($X49="9H-12H"),"",("CS "&amp;$X49)),""))&amp;IF($AA49="LEPRIYA",IF(OR($A49="S",$A49="D"),"","CCB"),"")</f>
        <v/>
      </c>
      <c r="H50" s="118" t="str">
        <f t="shared" si="13"/>
        <v/>
      </c>
      <c r="I50" s="118" t="str">
        <f t="shared" si="14"/>
        <v/>
      </c>
      <c r="J50" s="117" t="str">
        <f t="shared" ref="J50" si="584">IF(($U49="AS"),IF(($V49="9H-12H"),"",("CS "&amp;$V49)),IF(($W49="AS"),IF(($X49="9H-12H"),"",("CS "&amp;$X49)),""))&amp;IF($AA49="SULTAN",IF(OR($A49="S",$A49="D"),"","CCB"),"")</f>
        <v/>
      </c>
      <c r="K50" s="100"/>
      <c r="L50" s="95"/>
      <c r="M50" s="96"/>
      <c r="N50" s="97" t="str">
        <f t="shared" ref="N50" si="585">IF(($U49="VAC1"),IF(($V49="9H-12H"),"",("CS "&amp;$V49)),IF(($W49="VAC1"),IF(($X49="9H-12H"),"",("CS "&amp;$X49)),""))&amp;IF($M50="HM",$E50,IF($M50="PH",$F50,IF($M50="RL",$G50,IF($M50="RO",$H50,IF($M50="TK",$I50,IF($M50="AS",$J50,""))))))</f>
        <v/>
      </c>
      <c r="O50" s="95"/>
      <c r="P50" s="96"/>
      <c r="Q50" s="97" t="str">
        <f t="shared" ref="Q50" si="586">IF(($U49="VAC2"),IF(($V49="9H-12H"),"",("CS "&amp;$V49)),IF(($W49="VAC2"),IF(($X49="9H-12H"),"",("CS "&amp;$X49)),""))&amp;IF($P50="HM",$E50,IF($P50="PH",$F50,IF($P50="RL",$G50,IF($P50="RO",$I50,IF($P50="AS",$J50,"")))))</f>
        <v/>
      </c>
      <c r="R50" s="98"/>
      <c r="S50" s="284"/>
      <c r="T50" s="282"/>
      <c r="U50" s="288"/>
      <c r="V50" s="269"/>
      <c r="W50" s="288"/>
      <c r="X50" s="290"/>
      <c r="Y50" s="284"/>
      <c r="Z50" s="282"/>
      <c r="AA50" s="269"/>
      <c r="AB50" s="160"/>
      <c r="AC50" s="160"/>
      <c r="AD50" s="160"/>
      <c r="AE50" s="269"/>
      <c r="AF50" s="120"/>
      <c r="AG50" s="128" t="str">
        <f t="shared" ref="AG50" si="587">IF($D50="MAROUANI",IF(OR($A49="S",$A49="D"),"WE CCB","Sem CCB"),"")</f>
        <v/>
      </c>
      <c r="AH50" s="125" t="str">
        <f t="shared" ref="AH50" si="588">IF($D50="HALIMI",IF(OR($A49="S",$A49="D"),"WE CCB","Sem CCB"),"")</f>
        <v/>
      </c>
      <c r="AI50" s="125" t="str">
        <f t="shared" ref="AI50" si="589">IF($D50="LEPRIYA",IF(OR($A49="S",$A49="D"),"WE CCB","Sem CCB"),"")</f>
        <v/>
      </c>
      <c r="AJ50" s="125" t="str">
        <f t="shared" ref="AJ50" si="590">IF($D50="OURCHANE",IF(OR($A49="S",$A49="D"),"WE CCB","Sem CCB"),"")</f>
        <v/>
      </c>
      <c r="AK50" s="125" t="str">
        <f t="shared" ref="AK50" si="591">IF($D50="KANA",IF(OR($A49="S",$A49="D"),"WE CCB","Sem CCB"),"")</f>
        <v/>
      </c>
      <c r="AL50" s="125" t="str">
        <f t="shared" ref="AL50" si="592">IF($D50="SULTAN",IF(OR($A49="S",$A49="D"),"WE CCB","Sem CCB"),"")</f>
        <v/>
      </c>
    </row>
    <row r="51" spans="1:38" ht="12.75" customHeight="1" x14ac:dyDescent="0.2">
      <c r="A51" s="205" t="str">
        <f>IF((B51=""),"",CHOOSE(WEEKDAY(B51,2),"L","M","M","J","V","S","D"))</f>
        <v>D</v>
      </c>
      <c r="B51" s="285">
        <f t="shared" ref="B51" si="593">IF(($B49=""),"",IF((MONTH(B49)=MONTH(($B49+1))),($B49+1),""))</f>
        <v>42302</v>
      </c>
      <c r="C51" s="87" t="str">
        <f t="shared" ref="C51" si="594">IF(D51="","","Dom :")</f>
        <v/>
      </c>
      <c r="D51" s="88"/>
      <c r="E51" s="113" t="str">
        <f>IF(($U51="HM"),IF(($V51="9H-12H"),"CS 9H-12H",""),IF(($W51="HM"),IF(($X51="9H-12H"),"CS 9H-12H",""),""))&amp;IF($AA51="MAROUANI",IF($A51="D","","CCB"),"")</f>
        <v/>
      </c>
      <c r="F51" s="114" t="str">
        <f>IF(($U51="PH"),IF(($V51="9H-12H"),"CS 9H-12H",""),IF(($W51="PH"),IF(L67($X51="9H-12H"),"CS 9H-12H",""),""))&amp;IF($AA51="HALIMI",IF($A51="D","","CCB"),"")</f>
        <v/>
      </c>
      <c r="G51" s="115" t="str">
        <f>IF(($U51="RL"),IF(($V51="9H-12H"),"CS 9H-12H",""),IF(($W51="RL"),IF(($X51="9H-12H"),"CS 9H-12H",""),""))&amp;IF($AA51="LEPRIYA",IF($A51="D","","CCB"),"")</f>
        <v/>
      </c>
      <c r="H51" s="115" t="str">
        <f t="shared" ref="H51" si="595">IF(($U51="RO"),IF(($V51="9H-12H"),"CS 9H-12H",""),IF(($W51="RO"),IF(($X51="9H-12H"),"CS 9H-12H",""),""))&amp;IF($AA51="OURCHANE",IF($A51="D","","CCB"),"")</f>
        <v/>
      </c>
      <c r="I51" s="115" t="str">
        <f t="shared" ref="I51" si="596">IF(($U51="TK"),IF(($V51="9H-12H"),"CS 9H-12H",""),IF(($W51="TK"),IF(($X51="9H-12H"),"CS 9H-12H",""),""))&amp;IF($AA51="KANA",IF($A51="D","","CCB"),"")</f>
        <v/>
      </c>
      <c r="J51" s="114" t="str">
        <f>IF(($U51="AS"),IF(($V51="9H-12H"),"CS 9H-12H",""),IF(($W51="AS"),IF(($X51="9H-12H"),"CS 9H-12H",""),""))&amp;IF($AA51="SULTAN",IF($A51="D","","CCB"),"")</f>
        <v/>
      </c>
      <c r="K51" s="99"/>
      <c r="L51" s="91"/>
      <c r="M51" s="92"/>
      <c r="N51" s="93" t="str">
        <f t="shared" ref="N51" si="597">IF(($U51="VAC1"),IF(($V51="9H-12H"),"CS 9H-12H",""),IF(($W51="VAC1"),IF(($X51="9H-12H"),"CS 9H-12H",""),""))&amp;IF($M51="HM",$E51,IF($M51="PH",$F51,IF($M51="RL",$G51,IF($M51="RO",$H51,IF($M51="TK",$I51,IF($M51="AS",$J51,""))))))</f>
        <v/>
      </c>
      <c r="O51" s="91"/>
      <c r="P51" s="92"/>
      <c r="Q51" s="93" t="str">
        <f>IF(($U51="VAC2"),IF(($V51="9H-12H"),"CS 9H-12H",""),IF(($W51="VAC2"),IF(($X51="9H-12H"),"CS 9H-12H",""),""))&amp;IF($P51="HM",$E51,IF($P51="PH",$F51,IF($P51="RL",$G51,IF($P51="RO",$I51,IF($P51="AS",$J51,"")))))</f>
        <v/>
      </c>
      <c r="R51" s="94"/>
      <c r="S51" s="283" t="str">
        <f>A51</f>
        <v>D</v>
      </c>
      <c r="T51" s="281">
        <f>B51</f>
        <v>42302</v>
      </c>
      <c r="U51" s="287"/>
      <c r="V51" s="268"/>
      <c r="W51" s="287"/>
      <c r="X51" s="289"/>
      <c r="Y51" s="283" t="str">
        <f>A51</f>
        <v>D</v>
      </c>
      <c r="Z51" s="281">
        <f>B51</f>
        <v>42302</v>
      </c>
      <c r="AA51" s="268"/>
      <c r="AB51" s="159"/>
      <c r="AC51" s="159"/>
      <c r="AD51" s="159"/>
      <c r="AE51" s="268"/>
      <c r="AF51" s="119"/>
      <c r="AG51" s="127" t="str">
        <f t="shared" ref="AG51" si="598">IF($D51="MAROUANI",IF($A51="S","Sam",IF(OR($A51="L",$A51="M",$A51="J",$A51="V"),"Sem","")),"")</f>
        <v/>
      </c>
      <c r="AH51" s="124" t="str">
        <f t="shared" ref="AH51" si="599">IF($D51="HALIMI",IF($A51="S","Sam",IF(OR($A51="L",$A51="M",$A51="J",$A51="V"),"Sem","")),"")</f>
        <v/>
      </c>
      <c r="AI51" s="124" t="str">
        <f t="shared" ref="AI51" si="600">IF($D51="LEPRIYA",IF($A51="S","Sam",IF(OR($A51="L",$A51="M",$A51="J",$A51="V"),"Sem","")),"")</f>
        <v/>
      </c>
      <c r="AJ51" s="124" t="str">
        <f t="shared" ref="AJ51" si="601">IF($D51="OURCHANE",IF($A51="S","Sam",IF(OR($A51="L",$A51="M",$A51="J",$A51="V"),"Sem","")),"")</f>
        <v/>
      </c>
      <c r="AK51" s="124" t="str">
        <f t="shared" ref="AK51" si="602">IF($D51="KANA",IF($A51="S","Sam",IF(OR($A51="L",$A51="M",$A51="J",$A51="V"),"Sem","")),"")</f>
        <v/>
      </c>
      <c r="AL51" s="124" t="str">
        <f t="shared" ref="AL51" si="603">IF($D51="SULTAN",IF($A51="S","Sam",IF(OR($A51="L",$A51="M",$A51="J",$A51="V"),"Sem","")),"")</f>
        <v/>
      </c>
    </row>
    <row r="52" spans="1:38" ht="13.5" customHeight="1" thickBot="1" x14ac:dyDescent="0.25">
      <c r="A52" s="206"/>
      <c r="B52" s="286"/>
      <c r="C52" s="89" t="str">
        <f t="shared" si="8"/>
        <v/>
      </c>
      <c r="D52" s="90" t="str">
        <f t="shared" si="9"/>
        <v/>
      </c>
      <c r="E52" s="116" t="str">
        <f>IF(($U51="HM"),IF(($V51="9H-12H"),"",("CS "&amp;$V51)),IF(($W51="HM"),IF(($X51="9H-12H"),"",("CS "&amp;$X51)),""))&amp;IF($AA51="MAROUANI",IF(OR($A51="S",$A51="D"),"","CCB"),"")</f>
        <v/>
      </c>
      <c r="F52" s="117" t="str">
        <f>IF(($U51="PH"),IF(($V51="9H-12H"),"",("CS "&amp;$V51)),IF(($W51="PH"),IF(($X51="9H-12H"),"",("CS "&amp;$X51)),""))&amp;IF($AA51="HALIMI",IF(OR($A51="S",$A51="D"),"","CCB"),"")</f>
        <v/>
      </c>
      <c r="G52" s="118" t="str">
        <f>IF(($U51="RL"),IF(($V51="9H-12H"),"",("CS "&amp;$V51)),IF(($W51="RL"),IF(($X51="9H-12H"),"",("CS "&amp;$X51)),""))&amp;IF($AA51="LEPRIYA",IF(OR($A51="S",$A51="D"),"","CCB"),"")</f>
        <v/>
      </c>
      <c r="H52" s="118" t="str">
        <f t="shared" ref="H52" si="604">IF(($U51="RO"),IF(($V51="9H-12H"),"",("CS "&amp;$V51)),IF(($W51="RO"),IF(($X51="9H-12H"),"",("CS "&amp;$X51)),""))&amp;IF($AA51="OURCHANE",IF(OR($A51="S",$A51="D"),"","CCB"),"")</f>
        <v/>
      </c>
      <c r="I52" s="118" t="str">
        <f t="shared" ref="I52" si="605">IF(($U51="TK"),IF(($V51="9H-12H"),"",("CS "&amp;$V51)),IF(($W51="TK"),IF(($X51="9H-12H"),"",("CS "&amp;$X51)),""))&amp;IF($AA51="KANA",IF(OR($A51="S",$A51="D"),"","CCB"),"")</f>
        <v/>
      </c>
      <c r="J52" s="117" t="str">
        <f>IF(($U51="AS"),IF(($V51="9H-12H"),"",("CS "&amp;$V51)),IF(($W51="AS"),IF(($X51="9H-12H"),"",("CS "&amp;$X51)),""))&amp;IF($AA51="SULTAN",IF(OR($A51="S",$A51="D"),"","CCB"),"")</f>
        <v/>
      </c>
      <c r="K52" s="100"/>
      <c r="L52" s="95"/>
      <c r="M52" s="96"/>
      <c r="N52" s="97" t="str">
        <f t="shared" ref="N52" si="606">IF(($U51="VAC1"),IF(($V51="9H-12H"),"",("CS "&amp;$V51)),IF(($W51="VAC1"),IF(($X51="9H-12H"),"",("CS "&amp;$X51)),""))&amp;IF($M52="HM",$E52,IF($M52="PH",$F52,IF($M52="RL",$G52,IF($M52="RO",$H52,IF($M52="TK",$I52,IF($M52="AS",$J52,""))))))</f>
        <v/>
      </c>
      <c r="O52" s="95"/>
      <c r="P52" s="96"/>
      <c r="Q52" s="97" t="str">
        <f>IF(($U51="VAC2"),IF(($V51="9H-12H"),"",("CS "&amp;$V51)),IF(($W51="VAC2"),IF(($X51="9H-12H"),"",("CS "&amp;$X51)),""))&amp;IF($P52="HM",$E52,IF($P52="PH",$F52,IF($P52="RL",$G52,IF($P52="RO",$I52,IF($P52="AS",$J52,"")))))</f>
        <v/>
      </c>
      <c r="R52" s="98"/>
      <c r="S52" s="284"/>
      <c r="T52" s="282"/>
      <c r="U52" s="288"/>
      <c r="V52" s="269"/>
      <c r="W52" s="288"/>
      <c r="X52" s="290"/>
      <c r="Y52" s="284"/>
      <c r="Z52" s="282"/>
      <c r="AA52" s="269"/>
      <c r="AB52" s="160"/>
      <c r="AC52" s="160"/>
      <c r="AD52" s="160"/>
      <c r="AE52" s="269"/>
      <c r="AF52" s="120"/>
      <c r="AG52" s="128" t="str">
        <f t="shared" ref="AG52" si="607">IF($D52="MAROUANI",IF(OR($A51="S",$A51="D"),"WE CCB","Sem CCB"),"")</f>
        <v/>
      </c>
      <c r="AH52" s="125" t="str">
        <f t="shared" ref="AH52" si="608">IF($D52="HALIMI",IF(OR($A51="S",$A51="D"),"WE CCB","Sem CCB"),"")</f>
        <v/>
      </c>
      <c r="AI52" s="125" t="str">
        <f t="shared" ref="AI52" si="609">IF($D52="LEPRIYA",IF(OR($A51="S",$A51="D"),"WE CCB","Sem CCB"),"")</f>
        <v/>
      </c>
      <c r="AJ52" s="125" t="str">
        <f t="shared" ref="AJ52" si="610">IF($D52="OURCHANE",IF(OR($A51="S",$A51="D"),"WE CCB","Sem CCB"),"")</f>
        <v/>
      </c>
      <c r="AK52" s="125" t="str">
        <f t="shared" ref="AK52" si="611">IF($D52="KANA",IF(OR($A51="S",$A51="D"),"WE CCB","Sem CCB"),"")</f>
        <v/>
      </c>
      <c r="AL52" s="125" t="str">
        <f t="shared" ref="AL52" si="612">IF($D52="SULTAN",IF(OR($A51="S",$A51="D"),"WE CCB","Sem CCB"),"")</f>
        <v/>
      </c>
    </row>
    <row r="53" spans="1:38" ht="12.75" customHeight="1" x14ac:dyDescent="0.2">
      <c r="A53" s="205" t="str">
        <f>IF((B53=""),"",CHOOSE(WEEKDAY(B53,2),"L","M","M","J","V","S","D"))</f>
        <v>L</v>
      </c>
      <c r="B53" s="285">
        <f t="shared" ref="B53" si="613">IF(($B51=""),"",IF((MONTH(B51)=MONTH(($B51+1))),($B51+1),""))</f>
        <v>42303</v>
      </c>
      <c r="C53" s="87" t="str">
        <f t="shared" ref="C53" si="614">IF(D53="","","Dom :")</f>
        <v/>
      </c>
      <c r="D53" s="88"/>
      <c r="E53" s="113" t="str">
        <f t="shared" ref="E53" si="615">IF(($U53="HM"),IF(($V53="9H-12H"),"CS 9H-12H",""),IF(($W53="HM"),IF(($X53="9H-12H"),"CS 9H-12H",""),""))&amp;IF($AA53="MAROUANI",IF($A53="D","","CCB"),"")</f>
        <v/>
      </c>
      <c r="F53" s="114" t="str">
        <f t="shared" ref="F53" si="616">IF(($U53="PH"),IF(($V53="9H-12H"),"CS 9H-12H",""),IF(($W53="PH"),IF(L69($X53="9H-12H"),"CS 9H-12H",""),""))&amp;IF($AA53="HALIMI",IF($A53="D","","CCB"),"")</f>
        <v/>
      </c>
      <c r="G53" s="115" t="str">
        <f t="shared" ref="G53" si="617">IF(($U53="RL"),IF(($V53="9H-12H"),"CS 9H-12H",""),IF(($W53="RL"),IF(($X53="9H-12H"),"CS 9H-12H",""),""))&amp;IF($AA53="LEPRIYA",IF($A53="D","","CCB"),"")</f>
        <v/>
      </c>
      <c r="H53" s="115" t="str">
        <f t="shared" si="4"/>
        <v/>
      </c>
      <c r="I53" s="115" t="str">
        <f t="shared" si="5"/>
        <v/>
      </c>
      <c r="J53" s="114" t="str">
        <f t="shared" ref="J53" si="618">IF(($U53="AS"),IF(($V53="9H-12H"),"CS 9H-12H",""),IF(($W53="AS"),IF(($X53="9H-12H"),"CS 9H-12H",""),""))&amp;IF($AA53="SULTAN",IF($A53="D","","CCB"),"")</f>
        <v/>
      </c>
      <c r="K53" s="99"/>
      <c r="L53" s="91"/>
      <c r="M53" s="92"/>
      <c r="N53" s="93" t="str">
        <f t="shared" ref="N53" si="619">IF(($U53="VAC1"),IF(($V53="9H-12H"),"CS 9H-12H",""),IF(($W53="VAC1"),IF(($X53="9H-12H"),"CS 9H-12H",""),""))&amp;IF($M53="HM",$E53,IF($M53="PH",$F53,IF($M53="RL",$G53,IF($M53="RO",$H53,IF($M53="TK",$I53,IF($M53="AS",$J53,""))))))</f>
        <v/>
      </c>
      <c r="O53" s="91"/>
      <c r="P53" s="92"/>
      <c r="Q53" s="93" t="str">
        <f t="shared" ref="Q53" si="620">IF(($U53="VAC2"),IF(($V53="9H-12H"),"CS 9H-12H",""),IF(($W53="VAC2"),IF(($X53="9H-12H"),"CS 9H-12H",""),""))&amp;IF($P53="HM",$E53,IF($P53="PH",$F53,IF($P53="RL",$G53,IF($P53="RO",$I53,IF($P53="AS",$J53,"")))))</f>
        <v/>
      </c>
      <c r="R53" s="94"/>
      <c r="S53" s="283" t="str">
        <f>A53</f>
        <v>L</v>
      </c>
      <c r="T53" s="281">
        <f>B53</f>
        <v>42303</v>
      </c>
      <c r="U53" s="287"/>
      <c r="V53" s="268"/>
      <c r="W53" s="287"/>
      <c r="X53" s="289"/>
      <c r="Y53" s="283" t="str">
        <f>A53</f>
        <v>L</v>
      </c>
      <c r="Z53" s="281">
        <f>B53</f>
        <v>42303</v>
      </c>
      <c r="AA53" s="268"/>
      <c r="AB53" s="159"/>
      <c r="AC53" s="159"/>
      <c r="AD53" s="159"/>
      <c r="AE53" s="268"/>
      <c r="AF53" s="119"/>
      <c r="AG53" s="127" t="str">
        <f t="shared" ref="AG53" si="621">IF($D53="MAROUANI",IF($A53="S","Sam",IF(OR($A53="L",$A53="M",$A53="J",$A53="V"),"Sem","")),"")</f>
        <v/>
      </c>
      <c r="AH53" s="124" t="str">
        <f t="shared" ref="AH53" si="622">IF($D53="HALIMI",IF($A53="S","Sam",IF(OR($A53="L",$A53="M",$A53="J",$A53="V"),"Sem","")),"")</f>
        <v/>
      </c>
      <c r="AI53" s="124" t="str">
        <f t="shared" ref="AI53" si="623">IF($D53="LEPRIYA",IF($A53="S","Sam",IF(OR($A53="L",$A53="M",$A53="J",$A53="V"),"Sem","")),"")</f>
        <v/>
      </c>
      <c r="AJ53" s="124" t="str">
        <f t="shared" ref="AJ53" si="624">IF($D53="OURCHANE",IF($A53="S","Sam",IF(OR($A53="L",$A53="M",$A53="J",$A53="V"),"Sem","")),"")</f>
        <v/>
      </c>
      <c r="AK53" s="124" t="str">
        <f t="shared" ref="AK53" si="625">IF($D53="KANA",IF($A53="S","Sam",IF(OR($A53="L",$A53="M",$A53="J",$A53="V"),"Sem","")),"")</f>
        <v/>
      </c>
      <c r="AL53" s="124" t="str">
        <f t="shared" ref="AL53" si="626">IF($D53="SULTAN",IF($A53="S","Sam",IF(OR($A53="L",$A53="M",$A53="J",$A53="V"),"Sem","")),"")</f>
        <v/>
      </c>
    </row>
    <row r="54" spans="1:38" ht="13.5" customHeight="1" thickBot="1" x14ac:dyDescent="0.25">
      <c r="A54" s="206"/>
      <c r="B54" s="286"/>
      <c r="C54" s="89" t="str">
        <f t="shared" si="8"/>
        <v/>
      </c>
      <c r="D54" s="90" t="str">
        <f t="shared" si="9"/>
        <v/>
      </c>
      <c r="E54" s="116" t="str">
        <f t="shared" ref="E54" si="627">IF(($U53="HM"),IF(($V53="9H-12H"),"",("CS "&amp;$V53)),IF(($W53="HM"),IF(($X53="9H-12H"),"",("CS "&amp;$X53)),""))&amp;IF($AA53="MAROUANI",IF(OR($A53="S",$A53="D"),"","CCB"),"")</f>
        <v/>
      </c>
      <c r="F54" s="117" t="str">
        <f t="shared" ref="F54" si="628">IF(($U53="PH"),IF(($V53="9H-12H"),"",("CS "&amp;$V53)),IF(($W53="PH"),IF(($X53="9H-12H"),"",("CS "&amp;$X53)),""))&amp;IF($AA53="HALIMI",IF(OR($A53="S",$A53="D"),"","CCB"),"")</f>
        <v/>
      </c>
      <c r="G54" s="118" t="str">
        <f t="shared" ref="G54" si="629">IF(($U53="RL"),IF(($V53="9H-12H"),"",("CS "&amp;$V53)),IF(($W53="RL"),IF(($X53="9H-12H"),"",("CS "&amp;$X53)),""))&amp;IF($AA53="LEPRIYA",IF(OR($A53="S",$A53="D"),"","CCB"),"")</f>
        <v/>
      </c>
      <c r="H54" s="118" t="str">
        <f t="shared" si="13"/>
        <v/>
      </c>
      <c r="I54" s="118" t="str">
        <f t="shared" si="14"/>
        <v/>
      </c>
      <c r="J54" s="117" t="str">
        <f t="shared" ref="J54" si="630">IF(($U53="AS"),IF(($V53="9H-12H"),"",("CS "&amp;$V53)),IF(($W53="AS"),IF(($X53="9H-12H"),"",("CS "&amp;$X53)),""))&amp;IF($AA53="SULTAN",IF(OR($A53="S",$A53="D"),"","CCB"),"")</f>
        <v/>
      </c>
      <c r="K54" s="100"/>
      <c r="L54" s="95"/>
      <c r="M54" s="96"/>
      <c r="N54" s="97" t="str">
        <f t="shared" ref="N54" si="631">IF(($U53="VAC1"),IF(($V53="9H-12H"),"",("CS "&amp;$V53)),IF(($W53="VAC1"),IF(($X53="9H-12H"),"",("CS "&amp;$X53)),""))&amp;IF($M54="HM",$E54,IF($M54="PH",$F54,IF($M54="RL",$G54,IF($M54="RO",$H54,IF($M54="TK",$I54,IF($M54="AS",$J54,""))))))</f>
        <v/>
      </c>
      <c r="O54" s="95"/>
      <c r="P54" s="96"/>
      <c r="Q54" s="97" t="str">
        <f t="shared" ref="Q54" si="632">IF(($U53="VAC2"),IF(($V53="9H-12H"),"",("CS "&amp;$V53)),IF(($W53="VAC2"),IF(($X53="9H-12H"),"",("CS "&amp;$X53)),""))&amp;IF($P54="HM",$E54,IF($P54="PH",$F54,IF($P54="RL",$G54,IF($P54="RO",$I54,IF($P54="AS",$J54,"")))))</f>
        <v/>
      </c>
      <c r="R54" s="98"/>
      <c r="S54" s="284"/>
      <c r="T54" s="282"/>
      <c r="U54" s="288"/>
      <c r="V54" s="269"/>
      <c r="W54" s="288"/>
      <c r="X54" s="290"/>
      <c r="Y54" s="284"/>
      <c r="Z54" s="282"/>
      <c r="AA54" s="269"/>
      <c r="AB54" s="160"/>
      <c r="AC54" s="160"/>
      <c r="AD54" s="160"/>
      <c r="AE54" s="269"/>
      <c r="AF54" s="120"/>
      <c r="AG54" s="128" t="str">
        <f t="shared" ref="AG54" si="633">IF($D54="MAROUANI",IF(OR($A53="S",$A53="D"),"WE CCB","Sem CCB"),"")</f>
        <v/>
      </c>
      <c r="AH54" s="125" t="str">
        <f t="shared" ref="AH54" si="634">IF($D54="HALIMI",IF(OR($A53="S",$A53="D"),"WE CCB","Sem CCB"),"")</f>
        <v/>
      </c>
      <c r="AI54" s="125" t="str">
        <f t="shared" ref="AI54" si="635">IF($D54="LEPRIYA",IF(OR($A53="S",$A53="D"),"WE CCB","Sem CCB"),"")</f>
        <v/>
      </c>
      <c r="AJ54" s="125" t="str">
        <f t="shared" ref="AJ54" si="636">IF($D54="OURCHANE",IF(OR($A53="S",$A53="D"),"WE CCB","Sem CCB"),"")</f>
        <v/>
      </c>
      <c r="AK54" s="125" t="str">
        <f t="shared" ref="AK54" si="637">IF($D54="KANA",IF(OR($A53="S",$A53="D"),"WE CCB","Sem CCB"),"")</f>
        <v/>
      </c>
      <c r="AL54" s="125" t="str">
        <f t="shared" ref="AL54" si="638">IF($D54="SULTAN",IF(OR($A53="S",$A53="D"),"WE CCB","Sem CCB"),"")</f>
        <v/>
      </c>
    </row>
    <row r="55" spans="1:38" ht="12.75" customHeight="1" x14ac:dyDescent="0.2">
      <c r="A55" s="205" t="str">
        <f>IF((B55=""),"",CHOOSE(WEEKDAY(B55,2),"L","M","M","J","V","S","D"))</f>
        <v>M</v>
      </c>
      <c r="B55" s="285">
        <f t="shared" si="147"/>
        <v>42304</v>
      </c>
      <c r="C55" s="87" t="str">
        <f t="shared" ref="C55" si="639">IF(D55="","","Dom :")</f>
        <v/>
      </c>
      <c r="D55" s="88"/>
      <c r="E55" s="113" t="str">
        <f t="shared" ref="E55" si="640">IF(($U55="HM"),IF(($V55="9H-12H"),"CS 9H-12H",""),IF(($W55="HM"),IF(($X55="9H-12H"),"CS 9H-12H",""),""))&amp;IF($AA55="MAROUANI",IF($A55="D","","CCB"),"")</f>
        <v/>
      </c>
      <c r="F55" s="114" t="str">
        <f t="shared" ref="F55" si="641">IF(($U55="PH"),IF(($V55="9H-12H"),"CS 9H-12H",""),IF(($W55="PH"),IF(L71($X55="9H-12H"),"CS 9H-12H",""),""))&amp;IF($AA55="HALIMI",IF($A55="D","","CCB"),"")</f>
        <v/>
      </c>
      <c r="G55" s="115" t="str">
        <f t="shared" ref="G55" si="642">IF(($U55="RL"),IF(($V55="9H-12H"),"CS 9H-12H",""),IF(($W55="RL"),IF(($X55="9H-12H"),"CS 9H-12H",""),""))&amp;IF($AA55="LEPRIYA",IF($A55="D","","CCB"),"")</f>
        <v/>
      </c>
      <c r="H55" s="115" t="str">
        <f t="shared" si="4"/>
        <v/>
      </c>
      <c r="I55" s="115" t="str">
        <f t="shared" si="5"/>
        <v/>
      </c>
      <c r="J55" s="114" t="str">
        <f t="shared" ref="J55" si="643">IF(($U55="AS"),IF(($V55="9H-12H"),"CS 9H-12H",""),IF(($W55="AS"),IF(($X55="9H-12H"),"CS 9H-12H",""),""))&amp;IF($AA55="SULTAN",IF($A55="D","","CCB"),"")</f>
        <v/>
      </c>
      <c r="K55" s="99"/>
      <c r="L55" s="91"/>
      <c r="M55" s="92"/>
      <c r="N55" s="93" t="str">
        <f t="shared" ref="N55" si="644">IF(($U55="VAC1"),IF(($V55="9H-12H"),"CS 9H-12H",""),IF(($W55="VAC1"),IF(($X55="9H-12H"),"CS 9H-12H",""),""))&amp;IF($M55="HM",$E55,IF($M55="PH",$F55,IF($M55="RL",$G55,IF($M55="RO",$H55,IF($M55="TK",$I55,IF($M55="AS",$J55,""))))))</f>
        <v/>
      </c>
      <c r="O55" s="91"/>
      <c r="P55" s="92"/>
      <c r="Q55" s="93" t="str">
        <f t="shared" ref="Q55" si="645">IF(($U55="VAC2"),IF(($V55="9H-12H"),"CS 9H-12H",""),IF(($W55="VAC2"),IF(($X55="9H-12H"),"CS 9H-12H",""),""))&amp;IF($P55="HM",$E55,IF($P55="PH",$F55,IF($P55="RL",$G55,IF($P55="RO",$I55,IF($P55="AS",$J55,"")))))</f>
        <v/>
      </c>
      <c r="R55" s="94"/>
      <c r="S55" s="283" t="str">
        <f>A55</f>
        <v>M</v>
      </c>
      <c r="T55" s="281">
        <f>B55</f>
        <v>42304</v>
      </c>
      <c r="U55" s="287"/>
      <c r="V55" s="268"/>
      <c r="W55" s="287"/>
      <c r="X55" s="289"/>
      <c r="Y55" s="283" t="str">
        <f>A55</f>
        <v>M</v>
      </c>
      <c r="Z55" s="281">
        <f>B55</f>
        <v>42304</v>
      </c>
      <c r="AA55" s="268"/>
      <c r="AB55" s="159"/>
      <c r="AC55" s="159"/>
      <c r="AD55" s="159"/>
      <c r="AE55" s="268"/>
      <c r="AF55" s="119"/>
      <c r="AG55" s="127" t="str">
        <f t="shared" ref="AG55" si="646">IF($D55="MAROUANI",IF($A55="S","Sam",IF(OR($A55="L",$A55="M",$A55="J",$A55="V"),"Sem","")),"")</f>
        <v/>
      </c>
      <c r="AH55" s="124" t="str">
        <f t="shared" ref="AH55" si="647">IF($D55="HALIMI",IF($A55="S","Sam",IF(OR($A55="L",$A55="M",$A55="J",$A55="V"),"Sem","")),"")</f>
        <v/>
      </c>
      <c r="AI55" s="124" t="str">
        <f t="shared" ref="AI55" si="648">IF($D55="LEPRIYA",IF($A55="S","Sam",IF(OR($A55="L",$A55="M",$A55="J",$A55="V"),"Sem","")),"")</f>
        <v/>
      </c>
      <c r="AJ55" s="124" t="str">
        <f t="shared" ref="AJ55" si="649">IF($D55="OURCHANE",IF($A55="S","Sam",IF(OR($A55="L",$A55="M",$A55="J",$A55="V"),"Sem","")),"")</f>
        <v/>
      </c>
      <c r="AK55" s="124" t="str">
        <f t="shared" ref="AK55" si="650">IF($D55="KANA",IF($A55="S","Sam",IF(OR($A55="L",$A55="M",$A55="J",$A55="V"),"Sem","")),"")</f>
        <v/>
      </c>
      <c r="AL55" s="124" t="str">
        <f t="shared" ref="AL55" si="651">IF($D55="SULTAN",IF($A55="S","Sam",IF(OR($A55="L",$A55="M",$A55="J",$A55="V"),"Sem","")),"")</f>
        <v/>
      </c>
    </row>
    <row r="56" spans="1:38" ht="13.5" customHeight="1" thickBot="1" x14ac:dyDescent="0.25">
      <c r="A56" s="206"/>
      <c r="B56" s="286"/>
      <c r="C56" s="89" t="str">
        <f t="shared" si="8"/>
        <v/>
      </c>
      <c r="D56" s="90" t="str">
        <f t="shared" si="9"/>
        <v/>
      </c>
      <c r="E56" s="116" t="str">
        <f t="shared" ref="E56" si="652">IF(($U55="HM"),IF(($V55="9H-12H"),"",("CS "&amp;$V55)),IF(($W55="HM"),IF(($X55="9H-12H"),"",("CS "&amp;$X55)),""))&amp;IF($AA55="MAROUANI",IF(OR($A55="S",$A55="D"),"","CCB"),"")</f>
        <v/>
      </c>
      <c r="F56" s="117" t="str">
        <f t="shared" ref="F56" si="653">IF(($U55="PH"),IF(($V55="9H-12H"),"",("CS "&amp;$V55)),IF(($W55="PH"),IF(($X55="9H-12H"),"",("CS "&amp;$X55)),""))&amp;IF($AA55="HALIMI",IF(OR($A55="S",$A55="D"),"","CCB"),"")</f>
        <v/>
      </c>
      <c r="G56" s="118" t="str">
        <f t="shared" ref="G56" si="654">IF(($U55="RL"),IF(($V55="9H-12H"),"",("CS "&amp;$V55)),IF(($W55="RL"),IF(($X55="9H-12H"),"",("CS "&amp;$X55)),""))&amp;IF($AA55="LEPRIYA",IF(OR($A55="S",$A55="D"),"","CCB"),"")</f>
        <v/>
      </c>
      <c r="H56" s="118" t="str">
        <f t="shared" si="13"/>
        <v/>
      </c>
      <c r="I56" s="118" t="str">
        <f t="shared" si="14"/>
        <v/>
      </c>
      <c r="J56" s="117" t="str">
        <f t="shared" ref="J56" si="655">IF(($U55="AS"),IF(($V55="9H-12H"),"",("CS "&amp;$V55)),IF(($W55="AS"),IF(($X55="9H-12H"),"",("CS "&amp;$X55)),""))&amp;IF($AA55="SULTAN",IF(OR($A55="S",$A55="D"),"","CCB"),"")</f>
        <v/>
      </c>
      <c r="K56" s="100"/>
      <c r="L56" s="95"/>
      <c r="M56" s="96"/>
      <c r="N56" s="97" t="str">
        <f t="shared" ref="N56" si="656">IF(($U55="VAC1"),IF(($V55="9H-12H"),"",("CS "&amp;$V55)),IF(($W55="VAC1"),IF(($X55="9H-12H"),"",("CS "&amp;$X55)),""))&amp;IF($M56="HM",$E56,IF($M56="PH",$F56,IF($M56="RL",$G56,IF($M56="RO",$H56,IF($M56="TK",$I56,IF($M56="AS",$J56,""))))))</f>
        <v/>
      </c>
      <c r="O56" s="95"/>
      <c r="P56" s="96"/>
      <c r="Q56" s="97" t="str">
        <f t="shared" ref="Q56" si="657">IF(($U55="VAC2"),IF(($V55="9H-12H"),"",("CS "&amp;$V55)),IF(($W55="VAC2"),IF(($X55="9H-12H"),"",("CS "&amp;$X55)),""))&amp;IF($P56="HM",$E56,IF($P56="PH",$F56,IF($P56="RL",$G56,IF($P56="RO",$I56,IF($P56="AS",$J56,"")))))</f>
        <v/>
      </c>
      <c r="R56" s="98"/>
      <c r="S56" s="284"/>
      <c r="T56" s="282"/>
      <c r="U56" s="288"/>
      <c r="V56" s="269"/>
      <c r="W56" s="288"/>
      <c r="X56" s="290"/>
      <c r="Y56" s="284"/>
      <c r="Z56" s="282"/>
      <c r="AA56" s="269"/>
      <c r="AB56" s="160"/>
      <c r="AC56" s="160"/>
      <c r="AD56" s="160"/>
      <c r="AE56" s="269"/>
      <c r="AF56" s="120"/>
      <c r="AG56" s="128" t="str">
        <f t="shared" ref="AG56" si="658">IF($D56="MAROUANI",IF(OR($A55="S",$A55="D"),"WE CCB","Sem CCB"),"")</f>
        <v/>
      </c>
      <c r="AH56" s="125" t="str">
        <f t="shared" ref="AH56" si="659">IF($D56="HALIMI",IF(OR($A55="S",$A55="D"),"WE CCB","Sem CCB"),"")</f>
        <v/>
      </c>
      <c r="AI56" s="125" t="str">
        <f t="shared" ref="AI56" si="660">IF($D56="LEPRIYA",IF(OR($A55="S",$A55="D"),"WE CCB","Sem CCB"),"")</f>
        <v/>
      </c>
      <c r="AJ56" s="125" t="str">
        <f t="shared" ref="AJ56" si="661">IF($D56="OURCHANE",IF(OR($A55="S",$A55="D"),"WE CCB","Sem CCB"),"")</f>
        <v/>
      </c>
      <c r="AK56" s="125" t="str">
        <f t="shared" ref="AK56" si="662">IF($D56="KANA",IF(OR($A55="S",$A55="D"),"WE CCB","Sem CCB"),"")</f>
        <v/>
      </c>
      <c r="AL56" s="125" t="str">
        <f t="shared" ref="AL56" si="663">IF($D56="SULTAN",IF(OR($A55="S",$A55="D"),"WE CCB","Sem CCB"),"")</f>
        <v/>
      </c>
    </row>
    <row r="57" spans="1:38" ht="12.75" customHeight="1" x14ac:dyDescent="0.2">
      <c r="A57" s="205" t="str">
        <f>IF((B57=""),"",CHOOSE(WEEKDAY(B57,2),"L","M","M","J","V","S","D"))</f>
        <v>M</v>
      </c>
      <c r="B57" s="285">
        <f t="shared" si="173"/>
        <v>42305</v>
      </c>
      <c r="C57" s="87" t="str">
        <f t="shared" ref="C57" si="664">IF(D57="","","Dom :")</f>
        <v/>
      </c>
      <c r="D57" s="88"/>
      <c r="E57" s="113" t="str">
        <f t="shared" ref="E57" si="665">IF(($U57="HM"),IF(($V57="9H-12H"),"CS 9H-12H",""),IF(($W57="HM"),IF(($X57="9H-12H"),"CS 9H-12H",""),""))&amp;IF($AA57="MAROUANI",IF($A57="D","","CCB"),"")</f>
        <v/>
      </c>
      <c r="F57" s="114" t="str">
        <f t="shared" ref="F57" si="666">IF(($U57="PH"),IF(($V57="9H-12H"),"CS 9H-12H",""),IF(($W57="PH"),IF(L73($X57="9H-12H"),"CS 9H-12H",""),""))&amp;IF($AA57="HALIMI",IF($A57="D","","CCB"),"")</f>
        <v/>
      </c>
      <c r="G57" s="115" t="str">
        <f t="shared" ref="G57" si="667">IF(($U57="RL"),IF(($V57="9H-12H"),"CS 9H-12H",""),IF(($W57="RL"),IF(($X57="9H-12H"),"CS 9H-12H",""),""))&amp;IF($AA57="LEPRIYA",IF($A57="D","","CCB"),"")</f>
        <v/>
      </c>
      <c r="H57" s="115" t="str">
        <f t="shared" si="4"/>
        <v/>
      </c>
      <c r="I57" s="115" t="str">
        <f t="shared" si="5"/>
        <v/>
      </c>
      <c r="J57" s="114" t="str">
        <f t="shared" ref="J57" si="668">IF(($U57="AS"),IF(($V57="9H-12H"),"CS 9H-12H",""),IF(($W57="AS"),IF(($X57="9H-12H"),"CS 9H-12H",""),""))&amp;IF($AA57="SULTAN",IF($A57="D","","CCB"),"")</f>
        <v/>
      </c>
      <c r="K57" s="99"/>
      <c r="L57" s="91"/>
      <c r="M57" s="92"/>
      <c r="N57" s="93" t="str">
        <f t="shared" ref="N57" si="669">IF(($U57="VAC1"),IF(($V57="9H-12H"),"CS 9H-12H",""),IF(($W57="VAC1"),IF(($X57="9H-12H"),"CS 9H-12H",""),""))&amp;IF($M57="HM",$E57,IF($M57="PH",$F57,IF($M57="RL",$G57,IF($M57="RO",$H57,IF($M57="TK",$I57,IF($M57="AS",$J57,""))))))</f>
        <v/>
      </c>
      <c r="O57" s="91"/>
      <c r="P57" s="92"/>
      <c r="Q57" s="93" t="str">
        <f t="shared" ref="Q57" si="670">IF(($U57="VAC2"),IF(($V57="9H-12H"),"CS 9H-12H",""),IF(($W57="VAC2"),IF(($X57="9H-12H"),"CS 9H-12H",""),""))&amp;IF($P57="HM",$E57,IF($P57="PH",$F57,IF($P57="RL",$G57,IF($P57="RO",$I57,IF($P57="AS",$J57,"")))))</f>
        <v/>
      </c>
      <c r="R57" s="94"/>
      <c r="S57" s="283" t="str">
        <f>A57</f>
        <v>M</v>
      </c>
      <c r="T57" s="281">
        <f>B57</f>
        <v>42305</v>
      </c>
      <c r="U57" s="287"/>
      <c r="V57" s="268"/>
      <c r="W57" s="287"/>
      <c r="X57" s="289"/>
      <c r="Y57" s="283" t="str">
        <f>A57</f>
        <v>M</v>
      </c>
      <c r="Z57" s="281">
        <f>B57</f>
        <v>42305</v>
      </c>
      <c r="AA57" s="268"/>
      <c r="AB57" s="159"/>
      <c r="AC57" s="159"/>
      <c r="AD57" s="159"/>
      <c r="AE57" s="268"/>
      <c r="AF57" s="119"/>
      <c r="AG57" s="127" t="str">
        <f t="shared" ref="AG57" si="671">IF($D57="MAROUANI",IF($A57="S","Sam",IF(OR($A57="L",$A57="M",$A57="J",$A57="V"),"Sem","")),"")</f>
        <v/>
      </c>
      <c r="AH57" s="124" t="str">
        <f t="shared" ref="AH57" si="672">IF($D57="HALIMI",IF($A57="S","Sam",IF(OR($A57="L",$A57="M",$A57="J",$A57="V"),"Sem","")),"")</f>
        <v/>
      </c>
      <c r="AI57" s="124" t="str">
        <f t="shared" ref="AI57" si="673">IF($D57="LEPRIYA",IF($A57="S","Sam",IF(OR($A57="L",$A57="M",$A57="J",$A57="V"),"Sem","")),"")</f>
        <v/>
      </c>
      <c r="AJ57" s="124" t="str">
        <f t="shared" ref="AJ57" si="674">IF($D57="OURCHANE",IF($A57="S","Sam",IF(OR($A57="L",$A57="M",$A57="J",$A57="V"),"Sem","")),"")</f>
        <v/>
      </c>
      <c r="AK57" s="124" t="str">
        <f t="shared" ref="AK57" si="675">IF($D57="KANA",IF($A57="S","Sam",IF(OR($A57="L",$A57="M",$A57="J",$A57="V"),"Sem","")),"")</f>
        <v/>
      </c>
      <c r="AL57" s="124" t="str">
        <f t="shared" ref="AL57" si="676">IF($D57="SULTAN",IF($A57="S","Sam",IF(OR($A57="L",$A57="M",$A57="J",$A57="V"),"Sem","")),"")</f>
        <v/>
      </c>
    </row>
    <row r="58" spans="1:38" ht="13.5" customHeight="1" thickBot="1" x14ac:dyDescent="0.25">
      <c r="A58" s="206"/>
      <c r="B58" s="286"/>
      <c r="C58" s="89" t="str">
        <f t="shared" si="8"/>
        <v/>
      </c>
      <c r="D58" s="90" t="str">
        <f t="shared" si="9"/>
        <v/>
      </c>
      <c r="E58" s="116" t="str">
        <f t="shared" ref="E58" si="677">IF(($U57="HM"),IF(($V57="9H-12H"),"",("CS "&amp;$V57)),IF(($W57="HM"),IF(($X57="9H-12H"),"",("CS "&amp;$X57)),""))&amp;IF($AA57="MAROUANI",IF(OR($A57="S",$A57="D"),"","CCB"),"")</f>
        <v/>
      </c>
      <c r="F58" s="117" t="str">
        <f t="shared" ref="F58" si="678">IF(($U57="PH"),IF(($V57="9H-12H"),"",("CS "&amp;$V57)),IF(($W57="PH"),IF(($X57="9H-12H"),"",("CS "&amp;$X57)),""))&amp;IF($AA57="HALIMI",IF(OR($A57="S",$A57="D"),"","CCB"),"")</f>
        <v/>
      </c>
      <c r="G58" s="118" t="str">
        <f t="shared" ref="G58" si="679">IF(($U57="RL"),IF(($V57="9H-12H"),"",("CS "&amp;$V57)),IF(($W57="RL"),IF(($X57="9H-12H"),"",("CS "&amp;$X57)),""))&amp;IF($AA57="LEPRIYA",IF(OR($A57="S",$A57="D"),"","CCB"),"")</f>
        <v/>
      </c>
      <c r="H58" s="118" t="str">
        <f t="shared" si="13"/>
        <v/>
      </c>
      <c r="I58" s="118" t="str">
        <f t="shared" si="14"/>
        <v/>
      </c>
      <c r="J58" s="117" t="str">
        <f t="shared" ref="J58" si="680">IF(($U57="AS"),IF(($V57="9H-12H"),"",("CS "&amp;$V57)),IF(($W57="AS"),IF(($X57="9H-12H"),"",("CS "&amp;$X57)),""))&amp;IF($AA57="SULTAN",IF(OR($A57="S",$A57="D"),"","CCB"),"")</f>
        <v/>
      </c>
      <c r="K58" s="100"/>
      <c r="L58" s="95"/>
      <c r="M58" s="96"/>
      <c r="N58" s="97" t="str">
        <f t="shared" ref="N58" si="681">IF(($U57="VAC1"),IF(($V57="9H-12H"),"",("CS "&amp;$V57)),IF(($W57="VAC1"),IF(($X57="9H-12H"),"",("CS "&amp;$X57)),""))&amp;IF($M58="HM",$E58,IF($M58="PH",$F58,IF($M58="RL",$G58,IF($M58="RO",$H58,IF($M58="TK",$I58,IF($M58="AS",$J58,""))))))</f>
        <v/>
      </c>
      <c r="O58" s="95"/>
      <c r="P58" s="96"/>
      <c r="Q58" s="97" t="str">
        <f t="shared" ref="Q58" si="682">IF(($U57="VAC2"),IF(($V57="9H-12H"),"",("CS "&amp;$V57)),IF(($W57="VAC2"),IF(($X57="9H-12H"),"",("CS "&amp;$X57)),""))&amp;IF($P58="HM",$E58,IF($P58="PH",$F58,IF($P58="RL",$G58,IF($P58="RO",$I58,IF($P58="AS",$J58,"")))))</f>
        <v/>
      </c>
      <c r="R58" s="98"/>
      <c r="S58" s="284"/>
      <c r="T58" s="282"/>
      <c r="U58" s="288"/>
      <c r="V58" s="269"/>
      <c r="W58" s="288"/>
      <c r="X58" s="290"/>
      <c r="Y58" s="284"/>
      <c r="Z58" s="282"/>
      <c r="AA58" s="269"/>
      <c r="AB58" s="160"/>
      <c r="AC58" s="160"/>
      <c r="AD58" s="160"/>
      <c r="AE58" s="269"/>
      <c r="AF58" s="120"/>
      <c r="AG58" s="128" t="str">
        <f t="shared" ref="AG58" si="683">IF($D58="MAROUANI",IF(OR($A57="S",$A57="D"),"WE CCB","Sem CCB"),"")</f>
        <v/>
      </c>
      <c r="AH58" s="125" t="str">
        <f t="shared" ref="AH58" si="684">IF($D58="HALIMI",IF(OR($A57="S",$A57="D"),"WE CCB","Sem CCB"),"")</f>
        <v/>
      </c>
      <c r="AI58" s="125" t="str">
        <f t="shared" ref="AI58" si="685">IF($D58="LEPRIYA",IF(OR($A57="S",$A57="D"),"WE CCB","Sem CCB"),"")</f>
        <v/>
      </c>
      <c r="AJ58" s="125" t="str">
        <f t="shared" ref="AJ58" si="686">IF($D58="OURCHANE",IF(OR($A57="S",$A57="D"),"WE CCB","Sem CCB"),"")</f>
        <v/>
      </c>
      <c r="AK58" s="125" t="str">
        <f t="shared" ref="AK58" si="687">IF($D58="KANA",IF(OR($A57="S",$A57="D"),"WE CCB","Sem CCB"),"")</f>
        <v/>
      </c>
      <c r="AL58" s="125" t="str">
        <f t="shared" ref="AL58" si="688">IF($D58="SULTAN",IF(OR($A57="S",$A57="D"),"WE CCB","Sem CCB"),"")</f>
        <v/>
      </c>
    </row>
    <row r="59" spans="1:38" ht="12.75" customHeight="1" x14ac:dyDescent="0.2">
      <c r="A59" s="205" t="str">
        <f>IF((B59=""),"",CHOOSE(WEEKDAY(B59,2),"L","M","M","J","V","S","D"))</f>
        <v>J</v>
      </c>
      <c r="B59" s="285">
        <f t="shared" si="189"/>
        <v>42306</v>
      </c>
      <c r="C59" s="87" t="str">
        <f t="shared" ref="C59" si="689">IF(D59="","","Dom :")</f>
        <v/>
      </c>
      <c r="D59" s="88"/>
      <c r="E59" s="113" t="str">
        <f t="shared" ref="E59" si="690">IF(($U59="HM"),IF(($V59="9H-12H"),"CS 9H-12H",""),IF(($W59="HM"),IF(($X59="9H-12H"),"CS 9H-12H",""),""))&amp;IF($AA59="MAROUANI",IF($A59="D","","CCB"),"")</f>
        <v/>
      </c>
      <c r="F59" s="114" t="str">
        <f t="shared" ref="F59" si="691">IF(($U59="PH"),IF(($V59="9H-12H"),"CS 9H-12H",""),IF(($W59="PH"),IF(L75($X59="9H-12H"),"CS 9H-12H",""),""))&amp;IF($AA59="HALIMI",IF($A59="D","","CCB"),"")</f>
        <v/>
      </c>
      <c r="G59" s="115" t="str">
        <f t="shared" ref="G59" si="692">IF(($U59="RL"),IF(($V59="9H-12H"),"CS 9H-12H",""),IF(($W59="RL"),IF(($X59="9H-12H"),"CS 9H-12H",""),""))&amp;IF($AA59="LEPRIYA",IF($A59="D","","CCB"),"")</f>
        <v/>
      </c>
      <c r="H59" s="115" t="str">
        <f t="shared" si="4"/>
        <v/>
      </c>
      <c r="I59" s="115" t="str">
        <f t="shared" si="5"/>
        <v/>
      </c>
      <c r="J59" s="114" t="str">
        <f t="shared" ref="J59" si="693">IF(($U59="AS"),IF(($V59="9H-12H"),"CS 9H-12H",""),IF(($W59="AS"),IF(($X59="9H-12H"),"CS 9H-12H",""),""))&amp;IF($AA59="SULTAN",IF($A59="D","","CCB"),"")</f>
        <v/>
      </c>
      <c r="K59" s="99"/>
      <c r="L59" s="91"/>
      <c r="M59" s="92"/>
      <c r="N59" s="93" t="str">
        <f t="shared" ref="N59" si="694">IF(($U59="VAC1"),IF(($V59="9H-12H"),"CS 9H-12H",""),IF(($W59="VAC1"),IF(($X59="9H-12H"),"CS 9H-12H",""),""))&amp;IF($M59="HM",$E59,IF($M59="PH",$F59,IF($M59="RL",$G59,IF($M59="RO",$H59,IF($M59="TK",$I59,IF($M59="AS",$J59,""))))))</f>
        <v/>
      </c>
      <c r="O59" s="91"/>
      <c r="P59" s="92"/>
      <c r="Q59" s="93" t="str">
        <f t="shared" ref="Q59" si="695">IF(($U59="VAC2"),IF(($V59="9H-12H"),"CS 9H-12H",""),IF(($W59="VAC2"),IF(($X59="9H-12H"),"CS 9H-12H",""),""))&amp;IF($P59="HM",$E59,IF($P59="PH",$F59,IF($P59="RL",$G59,IF($P59="RO",$I59,IF($P59="AS",$J59,"")))))</f>
        <v/>
      </c>
      <c r="R59" s="94"/>
      <c r="S59" s="283" t="str">
        <f>A59</f>
        <v>J</v>
      </c>
      <c r="T59" s="281">
        <f>B59</f>
        <v>42306</v>
      </c>
      <c r="U59" s="287"/>
      <c r="V59" s="268"/>
      <c r="W59" s="287"/>
      <c r="X59" s="289"/>
      <c r="Y59" s="283" t="str">
        <f>A59</f>
        <v>J</v>
      </c>
      <c r="Z59" s="281">
        <f>B59</f>
        <v>42306</v>
      </c>
      <c r="AA59" s="268"/>
      <c r="AB59" s="159"/>
      <c r="AC59" s="159"/>
      <c r="AD59" s="159"/>
      <c r="AE59" s="268"/>
      <c r="AF59" s="119"/>
      <c r="AG59" s="127" t="str">
        <f t="shared" ref="AG59" si="696">IF($D59="MAROUANI",IF($A59="S","Sam",IF(OR($A59="L",$A59="M",$A59="J",$A59="V"),"Sem","")),"")</f>
        <v/>
      </c>
      <c r="AH59" s="124" t="str">
        <f t="shared" ref="AH59" si="697">IF($D59="HALIMI",IF($A59="S","Sam",IF(OR($A59="L",$A59="M",$A59="J",$A59="V"),"Sem","")),"")</f>
        <v/>
      </c>
      <c r="AI59" s="124" t="str">
        <f t="shared" ref="AI59" si="698">IF($D59="LEPRIYA",IF($A59="S","Sam",IF(OR($A59="L",$A59="M",$A59="J",$A59="V"),"Sem","")),"")</f>
        <v/>
      </c>
      <c r="AJ59" s="124" t="str">
        <f t="shared" ref="AJ59" si="699">IF($D59="OURCHANE",IF($A59="S","Sam",IF(OR($A59="L",$A59="M",$A59="J",$A59="V"),"Sem","")),"")</f>
        <v/>
      </c>
      <c r="AK59" s="124" t="str">
        <f t="shared" ref="AK59" si="700">IF($D59="KANA",IF($A59="S","Sam",IF(OR($A59="L",$A59="M",$A59="J",$A59="V"),"Sem","")),"")</f>
        <v/>
      </c>
      <c r="AL59" s="124" t="str">
        <f t="shared" ref="AL59" si="701">IF($D59="SULTAN",IF($A59="S","Sam",IF(OR($A59="L",$A59="M",$A59="J",$A59="V"),"Sem","")),"")</f>
        <v/>
      </c>
    </row>
    <row r="60" spans="1:38" ht="13.5" customHeight="1" thickBot="1" x14ac:dyDescent="0.25">
      <c r="A60" s="206"/>
      <c r="B60" s="286"/>
      <c r="C60" s="89" t="str">
        <f t="shared" si="8"/>
        <v/>
      </c>
      <c r="D60" s="90" t="str">
        <f t="shared" si="9"/>
        <v/>
      </c>
      <c r="E60" s="116" t="str">
        <f t="shared" ref="E60" si="702">IF(($U59="HM"),IF(($V59="9H-12H"),"",("CS "&amp;$V59)),IF(($W59="HM"),IF(($X59="9H-12H"),"",("CS "&amp;$X59)),""))&amp;IF($AA59="MAROUANI",IF(OR($A59="S",$A59="D"),"","CCB"),"")</f>
        <v/>
      </c>
      <c r="F60" s="117" t="str">
        <f t="shared" ref="F60" si="703">IF(($U59="PH"),IF(($V59="9H-12H"),"",("CS "&amp;$V59)),IF(($W59="PH"),IF(($X59="9H-12H"),"",("CS "&amp;$X59)),""))&amp;IF($AA59="HALIMI",IF(OR($A59="S",$A59="D"),"","CCB"),"")</f>
        <v/>
      </c>
      <c r="G60" s="118" t="str">
        <f t="shared" ref="G60" si="704">IF(($U59="RL"),IF(($V59="9H-12H"),"",("CS "&amp;$V59)),IF(($W59="RL"),IF(($X59="9H-12H"),"",("CS "&amp;$X59)),""))&amp;IF($AA59="LEPRIYA",IF(OR($A59="S",$A59="D"),"","CCB"),"")</f>
        <v/>
      </c>
      <c r="H60" s="118" t="str">
        <f t="shared" si="13"/>
        <v/>
      </c>
      <c r="I60" s="118" t="str">
        <f t="shared" si="14"/>
        <v/>
      </c>
      <c r="J60" s="117" t="str">
        <f t="shared" ref="J60" si="705">IF(($U59="AS"),IF(($V59="9H-12H"),"",("CS "&amp;$V59)),IF(($W59="AS"),IF(($X59="9H-12H"),"",("CS "&amp;$X59)),""))&amp;IF($AA59="SULTAN",IF(OR($A59="S",$A59="D"),"","CCB"),"")</f>
        <v/>
      </c>
      <c r="K60" s="100"/>
      <c r="L60" s="95"/>
      <c r="M60" s="96"/>
      <c r="N60" s="97" t="str">
        <f t="shared" ref="N60" si="706">IF(($U59="VAC1"),IF(($V59="9H-12H"),"",("CS "&amp;$V59)),IF(($W59="VAC1"),IF(($X59="9H-12H"),"",("CS "&amp;$X59)),""))&amp;IF($M60="HM",$E60,IF($M60="PH",$F60,IF($M60="RL",$G60,IF($M60="RO",$H60,IF($M60="TK",$I60,IF($M60="AS",$J60,""))))))</f>
        <v/>
      </c>
      <c r="O60" s="95"/>
      <c r="P60" s="96"/>
      <c r="Q60" s="97" t="str">
        <f t="shared" ref="Q60" si="707">IF(($U59="VAC2"),IF(($V59="9H-12H"),"",("CS "&amp;$V59)),IF(($W59="VAC2"),IF(($X59="9H-12H"),"",("CS "&amp;$X59)),""))&amp;IF($P60="HM",$E60,IF($P60="PH",$F60,IF($P60="RL",$G60,IF($P60="RO",$I60,IF($P60="AS",$J60,"")))))</f>
        <v/>
      </c>
      <c r="R60" s="98"/>
      <c r="S60" s="284"/>
      <c r="T60" s="282"/>
      <c r="U60" s="288"/>
      <c r="V60" s="269"/>
      <c r="W60" s="288"/>
      <c r="X60" s="290"/>
      <c r="Y60" s="284"/>
      <c r="Z60" s="282"/>
      <c r="AA60" s="269"/>
      <c r="AB60" s="160"/>
      <c r="AC60" s="160"/>
      <c r="AD60" s="160"/>
      <c r="AE60" s="269"/>
      <c r="AF60" s="120"/>
      <c r="AG60" s="128" t="str">
        <f t="shared" ref="AG60" si="708">IF($D60="MAROUANI",IF(OR($A59="S",$A59="D"),"WE CCB","Sem CCB"),"")</f>
        <v/>
      </c>
      <c r="AH60" s="125" t="str">
        <f t="shared" ref="AH60" si="709">IF($D60="HALIMI",IF(OR($A59="S",$A59="D"),"WE CCB","Sem CCB"),"")</f>
        <v/>
      </c>
      <c r="AI60" s="125" t="str">
        <f t="shared" ref="AI60" si="710">IF($D60="LEPRIYA",IF(OR($A59="S",$A59="D"),"WE CCB","Sem CCB"),"")</f>
        <v/>
      </c>
      <c r="AJ60" s="125" t="str">
        <f t="shared" ref="AJ60" si="711">IF($D60="OURCHANE",IF(OR($A59="S",$A59="D"),"WE CCB","Sem CCB"),"")</f>
        <v/>
      </c>
      <c r="AK60" s="125" t="str">
        <f t="shared" ref="AK60" si="712">IF($D60="KANA",IF(OR($A59="S",$A59="D"),"WE CCB","Sem CCB"),"")</f>
        <v/>
      </c>
      <c r="AL60" s="125" t="str">
        <f t="shared" ref="AL60" si="713">IF($D60="SULTAN",IF(OR($A59="S",$A59="D"),"WE CCB","Sem CCB"),"")</f>
        <v/>
      </c>
    </row>
    <row r="61" spans="1:38" ht="12.75" customHeight="1" x14ac:dyDescent="0.2">
      <c r="A61" s="205" t="str">
        <f>IF((B61=""),"",CHOOSE(WEEKDAY(B61,2),"L","M","M","J","V","S","D"))</f>
        <v>V</v>
      </c>
      <c r="B61" s="285">
        <f t="shared" si="215"/>
        <v>42307</v>
      </c>
      <c r="C61" s="87" t="str">
        <f t="shared" ref="C61" si="714">IF(D61="","","Dom :")</f>
        <v/>
      </c>
      <c r="D61" s="88"/>
      <c r="E61" s="113" t="str">
        <f t="shared" ref="E61" si="715">IF(($U61="HM"),IF(($V61="9H-12H"),"CS 9H-12H",""),IF(($W61="HM"),IF(($X61="9H-12H"),"CS 9H-12H",""),""))&amp;IF($AA61="MAROUANI",IF($A61="D","","CCB"),"")</f>
        <v/>
      </c>
      <c r="F61" s="114" t="str">
        <f t="shared" ref="F61" si="716">IF(($U61="PH"),IF(($V61="9H-12H"),"CS 9H-12H",""),IF(($W61="PH"),IF(L77($X61="9H-12H"),"CS 9H-12H",""),""))&amp;IF($AA61="HALIMI",IF($A61="D","","CCB"),"")</f>
        <v/>
      </c>
      <c r="G61" s="115" t="str">
        <f t="shared" ref="G61" si="717">IF(($U61="RL"),IF(($V61="9H-12H"),"CS 9H-12H",""),IF(($W61="RL"),IF(($X61="9H-12H"),"CS 9H-12H",""),""))&amp;IF($AA61="LEPRIYA",IF($A61="D","","CCB"),"")</f>
        <v/>
      </c>
      <c r="H61" s="115" t="str">
        <f t="shared" si="4"/>
        <v/>
      </c>
      <c r="I61" s="115" t="str">
        <f t="shared" si="5"/>
        <v/>
      </c>
      <c r="J61" s="114" t="str">
        <f t="shared" ref="J61" si="718">IF(($U61="AS"),IF(($V61="9H-12H"),"CS 9H-12H",""),IF(($W61="AS"),IF(($X61="9H-12H"),"CS 9H-12H",""),""))&amp;IF($AA61="SULTAN",IF($A61="D","","CCB"),"")</f>
        <v/>
      </c>
      <c r="K61" s="99"/>
      <c r="L61" s="91"/>
      <c r="M61" s="92"/>
      <c r="N61" s="93" t="str">
        <f t="shared" ref="N61" si="719">IF(($U61="VAC1"),IF(($V61="9H-12H"),"CS 9H-12H",""),IF(($W61="VAC1"),IF(($X61="9H-12H"),"CS 9H-12H",""),""))&amp;IF($M61="HM",$E61,IF($M61="PH",$F61,IF($M61="RL",$G61,IF($M61="RO",$H61,IF($M61="TK",$I61,IF($M61="AS",$J61,""))))))</f>
        <v/>
      </c>
      <c r="O61" s="91"/>
      <c r="P61" s="92"/>
      <c r="Q61" s="93" t="str">
        <f t="shared" ref="Q61" si="720">IF(($U61="VAC2"),IF(($V61="9H-12H"),"CS 9H-12H",""),IF(($W61="VAC2"),IF(($X61="9H-12H"),"CS 9H-12H",""),""))&amp;IF($P61="HM",$E61,IF($P61="PH",$F61,IF($P61="RL",$G61,IF($P61="RO",$I61,IF($P61="AS",$J61,"")))))</f>
        <v/>
      </c>
      <c r="R61" s="94"/>
      <c r="S61" s="283" t="str">
        <f>A61</f>
        <v>V</v>
      </c>
      <c r="T61" s="281">
        <f>B61</f>
        <v>42307</v>
      </c>
      <c r="U61" s="287"/>
      <c r="V61" s="268"/>
      <c r="W61" s="287"/>
      <c r="X61" s="289"/>
      <c r="Y61" s="283" t="str">
        <f>A61</f>
        <v>V</v>
      </c>
      <c r="Z61" s="281">
        <f>B61</f>
        <v>42307</v>
      </c>
      <c r="AA61" s="268"/>
      <c r="AB61" s="159"/>
      <c r="AC61" s="159"/>
      <c r="AD61" s="159"/>
      <c r="AE61" s="268"/>
      <c r="AF61" s="119"/>
      <c r="AG61" s="127" t="str">
        <f t="shared" ref="AG61" si="721">IF($D61="MAROUANI",IF($A61="S","Sam",IF(OR($A61="L",$A61="M",$A61="J",$A61="V"),"Sem","")),"")</f>
        <v/>
      </c>
      <c r="AH61" s="124" t="str">
        <f t="shared" ref="AH61" si="722">IF($D61="HALIMI",IF($A61="S","Sam",IF(OR($A61="L",$A61="M",$A61="J",$A61="V"),"Sem","")),"")</f>
        <v/>
      </c>
      <c r="AI61" s="124" t="str">
        <f t="shared" ref="AI61" si="723">IF($D61="LEPRIYA",IF($A61="S","Sam",IF(OR($A61="L",$A61="M",$A61="J",$A61="V"),"Sem","")),"")</f>
        <v/>
      </c>
      <c r="AJ61" s="124" t="str">
        <f t="shared" ref="AJ61" si="724">IF($D61="OURCHANE",IF($A61="S","Sam",IF(OR($A61="L",$A61="M",$A61="J",$A61="V"),"Sem","")),"")</f>
        <v/>
      </c>
      <c r="AK61" s="124" t="str">
        <f t="shared" ref="AK61" si="725">IF($D61="KANA",IF($A61="S","Sam",IF(OR($A61="L",$A61="M",$A61="J",$A61="V"),"Sem","")),"")</f>
        <v/>
      </c>
      <c r="AL61" s="124" t="str">
        <f t="shared" ref="AL61" si="726">IF($D61="SULTAN",IF($A61="S","Sam",IF(OR($A61="L",$A61="M",$A61="J",$A61="V"),"Sem","")),"")</f>
        <v/>
      </c>
    </row>
    <row r="62" spans="1:38" ht="13.5" customHeight="1" thickBot="1" x14ac:dyDescent="0.25">
      <c r="A62" s="206"/>
      <c r="B62" s="286"/>
      <c r="C62" s="89" t="str">
        <f t="shared" si="8"/>
        <v/>
      </c>
      <c r="D62" s="90" t="str">
        <f t="shared" si="9"/>
        <v/>
      </c>
      <c r="E62" s="116" t="str">
        <f t="shared" ref="E62" si="727">IF(($U61="HM"),IF(($V61="9H-12H"),"",("CS "&amp;$V61)),IF(($W61="HM"),IF(($X61="9H-12H"),"",("CS "&amp;$X61)),""))&amp;IF($AA61="MAROUANI",IF(OR($A61="S",$A61="D"),"","CCB"),"")</f>
        <v/>
      </c>
      <c r="F62" s="117" t="str">
        <f t="shared" ref="F62" si="728">IF(($U61="PH"),IF(($V61="9H-12H"),"",("CS "&amp;$V61)),IF(($W61="PH"),IF(($X61="9H-12H"),"",("CS "&amp;$X61)),""))&amp;IF($AA61="HALIMI",IF(OR($A61="S",$A61="D"),"","CCB"),"")</f>
        <v/>
      </c>
      <c r="G62" s="118" t="str">
        <f t="shared" ref="G62" si="729">IF(($U61="RL"),IF(($V61="9H-12H"),"",("CS "&amp;$V61)),IF(($W61="RL"),IF(($X61="9H-12H"),"",("CS "&amp;$X61)),""))&amp;IF($AA61="LEPRIYA",IF(OR($A61="S",$A61="D"),"","CCB"),"")</f>
        <v/>
      </c>
      <c r="H62" s="118" t="str">
        <f t="shared" si="13"/>
        <v/>
      </c>
      <c r="I62" s="118" t="str">
        <f t="shared" si="14"/>
        <v/>
      </c>
      <c r="J62" s="117" t="str">
        <f t="shared" ref="J62" si="730">IF(($U61="AS"),IF(($V61="9H-12H"),"",("CS "&amp;$V61)),IF(($W61="AS"),IF(($X61="9H-12H"),"",("CS "&amp;$X61)),""))&amp;IF($AA61="SULTAN",IF(OR($A61="S",$A61="D"),"","CCB"),"")</f>
        <v/>
      </c>
      <c r="K62" s="100"/>
      <c r="L62" s="95"/>
      <c r="M62" s="96"/>
      <c r="N62" s="97" t="str">
        <f t="shared" ref="N62" si="731">IF(($U61="VAC1"),IF(($V61="9H-12H"),"",("CS "&amp;$V61)),IF(($W61="VAC1"),IF(($X61="9H-12H"),"",("CS "&amp;$X61)),""))&amp;IF($M62="HM",$E62,IF($M62="PH",$F62,IF($M62="RL",$G62,IF($M62="RO",$H62,IF($M62="TK",$I62,IF($M62="AS",$J62,""))))))</f>
        <v/>
      </c>
      <c r="O62" s="95"/>
      <c r="P62" s="96"/>
      <c r="Q62" s="97" t="str">
        <f t="shared" ref="Q62" si="732">IF(($U61="VAC2"),IF(($V61="9H-12H"),"",("CS "&amp;$V61)),IF(($W61="VAC2"),IF(($X61="9H-12H"),"",("CS "&amp;$X61)),""))&amp;IF($P62="HM",$E62,IF($P62="PH",$F62,IF($P62="RL",$G62,IF($P62="RO",$I62,IF($P62="AS",$J62,"")))))</f>
        <v/>
      </c>
      <c r="R62" s="98"/>
      <c r="S62" s="284"/>
      <c r="T62" s="282"/>
      <c r="U62" s="288"/>
      <c r="V62" s="269"/>
      <c r="W62" s="288"/>
      <c r="X62" s="290"/>
      <c r="Y62" s="284"/>
      <c r="Z62" s="282"/>
      <c r="AA62" s="269"/>
      <c r="AB62" s="160"/>
      <c r="AC62" s="160"/>
      <c r="AD62" s="160"/>
      <c r="AE62" s="269"/>
      <c r="AF62" s="120"/>
      <c r="AG62" s="128" t="str">
        <f t="shared" ref="AG62" si="733">IF($D62="MAROUANI",IF(OR($A61="S",$A61="D"),"WE CCB","Sem CCB"),"")</f>
        <v/>
      </c>
      <c r="AH62" s="125" t="str">
        <f t="shared" ref="AH62" si="734">IF($D62="HALIMI",IF(OR($A61="S",$A61="D"),"WE CCB","Sem CCB"),"")</f>
        <v/>
      </c>
      <c r="AI62" s="125" t="str">
        <f t="shared" ref="AI62" si="735">IF($D62="LEPRIYA",IF(OR($A61="S",$A61="D"),"WE CCB","Sem CCB"),"")</f>
        <v/>
      </c>
      <c r="AJ62" s="125" t="str">
        <f t="shared" ref="AJ62" si="736">IF($D62="OURCHANE",IF(OR($A61="S",$A61="D"),"WE CCB","Sem CCB"),"")</f>
        <v/>
      </c>
      <c r="AK62" s="125" t="str">
        <f t="shared" ref="AK62" si="737">IF($D62="KANA",IF(OR($A61="S",$A61="D"),"WE CCB","Sem CCB"),"")</f>
        <v/>
      </c>
      <c r="AL62" s="125" t="str">
        <f t="shared" ref="AL62" si="738">IF($D62="SULTAN",IF(OR($A61="S",$A61="D"),"WE CCB","Sem CCB"),"")</f>
        <v/>
      </c>
    </row>
    <row r="63" spans="1:38" ht="12.75" customHeight="1" x14ac:dyDescent="0.2">
      <c r="A63" s="205" t="str">
        <f>IF((B63=""),"",CHOOSE(WEEKDAY(B63,2),"L","M","M","J","V","S","D"))</f>
        <v>S</v>
      </c>
      <c r="B63" s="285">
        <f t="shared" si="147"/>
        <v>42308</v>
      </c>
      <c r="C63" s="87" t="str">
        <f t="shared" ref="C63" si="739">IF(D63="","","Dom :")</f>
        <v/>
      </c>
      <c r="D63" s="88"/>
      <c r="E63" s="113" t="str">
        <f t="shared" ref="E63" si="740">IF(($U63="HM"),IF(($V63="9H-12H"),"CS 9H-12H",""),IF(($W63="HM"),IF(($X63="9H-12H"),"CS 9H-12H",""),""))&amp;IF($AA63="MAROUANI",IF($A63="D","","CCB"),"")</f>
        <v/>
      </c>
      <c r="F63" s="114" t="str">
        <f t="shared" ref="F63" si="741">IF(($U63="PH"),IF(($V63="9H-12H"),"CS 9H-12H",""),IF(($W63="PH"),IF(L79($X63="9H-12H"),"CS 9H-12H",""),""))&amp;IF($AA63="HALIMI",IF($A63="D","","CCB"),"")</f>
        <v/>
      </c>
      <c r="G63" s="115" t="str">
        <f t="shared" ref="G63" si="742">IF(($U63="RL"),IF(($V63="9H-12H"),"CS 9H-12H",""),IF(($W63="RL"),IF(($X63="9H-12H"),"CS 9H-12H",""),""))&amp;IF($AA63="LEPRIYA",IF($A63="D","","CCB"),"")</f>
        <v/>
      </c>
      <c r="H63" s="115" t="str">
        <f t="shared" si="4"/>
        <v/>
      </c>
      <c r="I63" s="115" t="str">
        <f t="shared" si="5"/>
        <v/>
      </c>
      <c r="J63" s="114" t="str">
        <f t="shared" ref="J63" si="743">IF(($U63="AS"),IF(($V63="9H-12H"),"CS 9H-12H",""),IF(($W63="AS"),IF(($X63="9H-12H"),"CS 9H-12H",""),""))&amp;IF($AA63="SULTAN",IF($A63="D","","CCB"),"")</f>
        <v/>
      </c>
      <c r="K63" s="99"/>
      <c r="L63" s="91"/>
      <c r="M63" s="92"/>
      <c r="N63" s="93" t="str">
        <f t="shared" ref="N63" si="744">IF(($U63="VAC1"),IF(($V63="9H-12H"),"CS 9H-12H",""),IF(($W63="VAC1"),IF(($X63="9H-12H"),"CS 9H-12H",""),""))&amp;IF($M63="HM",$E63,IF($M63="PH",$F63,IF($M63="RL",$G63,IF($M63="RO",$H63,IF($M63="TK",$I63,IF($M63="AS",$J63,""))))))</f>
        <v/>
      </c>
      <c r="O63" s="91"/>
      <c r="P63" s="92"/>
      <c r="Q63" s="93" t="str">
        <f t="shared" ref="Q63" si="745">IF(($U63="VAC2"),IF(($V63="9H-12H"),"CS 9H-12H",""),IF(($W63="VAC2"),IF(($X63="9H-12H"),"CS 9H-12H",""),""))&amp;IF($P63="HM",$E63,IF($P63="PH",$F63,IF($P63="RL",$G63,IF($P63="RO",$I63,IF($P63="AS",$J63,"")))))</f>
        <v/>
      </c>
      <c r="R63" s="94"/>
      <c r="S63" s="283" t="str">
        <f>A63</f>
        <v>S</v>
      </c>
      <c r="T63" s="281">
        <f>B63</f>
        <v>42308</v>
      </c>
      <c r="U63" s="287"/>
      <c r="V63" s="268"/>
      <c r="W63" s="287"/>
      <c r="X63" s="289"/>
      <c r="Y63" s="283" t="str">
        <f>A63</f>
        <v>S</v>
      </c>
      <c r="Z63" s="281">
        <f>B63</f>
        <v>42308</v>
      </c>
      <c r="AA63" s="268"/>
      <c r="AB63" s="159"/>
      <c r="AC63" s="159"/>
      <c r="AD63" s="159"/>
      <c r="AE63" s="268"/>
      <c r="AF63" s="119"/>
      <c r="AG63" s="127" t="str">
        <f t="shared" ref="AG63" si="746">IF($D63="MAROUANI",IF($A63="S","Sam",IF(OR($A63="L",$A63="M",$A63="J",$A63="V"),"Sem","")),"")</f>
        <v/>
      </c>
      <c r="AH63" s="124" t="str">
        <f t="shared" ref="AH63" si="747">IF($D63="HALIMI",IF($A63="S","Sam",IF(OR($A63="L",$A63="M",$A63="J",$A63="V"),"Sem","")),"")</f>
        <v/>
      </c>
      <c r="AI63" s="124" t="str">
        <f t="shared" ref="AI63" si="748">IF($D63="LEPRIYA",IF($A63="S","Sam",IF(OR($A63="L",$A63="M",$A63="J",$A63="V"),"Sem","")),"")</f>
        <v/>
      </c>
      <c r="AJ63" s="124" t="str">
        <f t="shared" ref="AJ63" si="749">IF($D63="OURCHANE",IF($A63="S","Sam",IF(OR($A63="L",$A63="M",$A63="J",$A63="V"),"Sem","")),"")</f>
        <v/>
      </c>
      <c r="AK63" s="124" t="str">
        <f t="shared" ref="AK63" si="750">IF($D63="KANA",IF($A63="S","Sam",IF(OR($A63="L",$A63="M",$A63="J",$A63="V"),"Sem","")),"")</f>
        <v/>
      </c>
      <c r="AL63" s="124" t="str">
        <f t="shared" ref="AL63" si="751">IF($D63="SULTAN",IF($A63="S","Sam",IF(OR($A63="L",$A63="M",$A63="J",$A63="V"),"Sem","")),"")</f>
        <v/>
      </c>
    </row>
    <row r="64" spans="1:38" ht="13.5" customHeight="1" thickBot="1" x14ac:dyDescent="0.25">
      <c r="A64" s="206"/>
      <c r="B64" s="286"/>
      <c r="C64" s="89" t="str">
        <f t="shared" si="8"/>
        <v/>
      </c>
      <c r="D64" s="90" t="str">
        <f t="shared" si="9"/>
        <v/>
      </c>
      <c r="E64" s="116" t="str">
        <f t="shared" ref="E64" si="752">IF(($U63="HM"),IF(($V63="9H-12H"),"",("CS "&amp;$V63)),IF(($W63="HM"),IF(($X63="9H-12H"),"",("CS "&amp;$X63)),""))&amp;IF($AA63="MAROUANI",IF(OR($A63="S",$A63="D"),"","CCB"),"")</f>
        <v/>
      </c>
      <c r="F64" s="117" t="str">
        <f t="shared" ref="F64" si="753">IF(($U63="PH"),IF(($V63="9H-12H"),"",("CS "&amp;$V63)),IF(($W63="PH"),IF(($X63="9H-12H"),"",("CS "&amp;$X63)),""))&amp;IF($AA63="HALIMI",IF(OR($A63="S",$A63="D"),"","CCB"),"")</f>
        <v/>
      </c>
      <c r="G64" s="118" t="str">
        <f t="shared" ref="G64" si="754">IF(($U63="RL"),IF(($V63="9H-12H"),"",("CS "&amp;$V63)),IF(($W63="RL"),IF(($X63="9H-12H"),"",("CS "&amp;$X63)),""))&amp;IF($AA63="LEPRIYA",IF(OR($A63="S",$A63="D"),"","CCB"),"")</f>
        <v/>
      </c>
      <c r="H64" s="118" t="str">
        <f t="shared" si="13"/>
        <v/>
      </c>
      <c r="I64" s="118" t="str">
        <f t="shared" si="14"/>
        <v/>
      </c>
      <c r="J64" s="117" t="str">
        <f t="shared" ref="J64" si="755">IF(($U63="AS"),IF(($V63="9H-12H"),"",("CS "&amp;$V63)),IF(($W63="AS"),IF(($X63="9H-12H"),"",("CS "&amp;$X63)),""))&amp;IF($AA63="SULTAN",IF(OR($A63="S",$A63="D"),"","CCB"),"")</f>
        <v/>
      </c>
      <c r="K64" s="100"/>
      <c r="L64" s="95"/>
      <c r="M64" s="96"/>
      <c r="N64" s="97" t="str">
        <f t="shared" ref="N64" si="756">IF(($U63="VAC1"),IF(($V63="9H-12H"),"",("CS "&amp;$V63)),IF(($W63="VAC1"),IF(($X63="9H-12H"),"",("CS "&amp;$X63)),""))&amp;IF($M64="HM",$E64,IF($M64="PH",$F64,IF($M64="RL",$G64,IF($M64="RO",$H64,IF($M64="TK",$I64,IF($M64="AS",$J64,""))))))</f>
        <v/>
      </c>
      <c r="O64" s="95"/>
      <c r="P64" s="96"/>
      <c r="Q64" s="97" t="str">
        <f t="shared" ref="Q64" si="757">IF(($U63="VAC2"),IF(($V63="9H-12H"),"",("CS "&amp;$V63)),IF(($W63="VAC2"),IF(($X63="9H-12H"),"",("CS "&amp;$X63)),""))&amp;IF($P64="HM",$E64,IF($P64="PH",$F64,IF($P64="RL",$G64,IF($P64="RO",$I64,IF($P64="AS",$J64,"")))))</f>
        <v/>
      </c>
      <c r="R64" s="98"/>
      <c r="S64" s="284"/>
      <c r="T64" s="282"/>
      <c r="U64" s="288"/>
      <c r="V64" s="269"/>
      <c r="W64" s="288"/>
      <c r="X64" s="290"/>
      <c r="Y64" s="284"/>
      <c r="Z64" s="282"/>
      <c r="AA64" s="269"/>
      <c r="AB64" s="160"/>
      <c r="AC64" s="160"/>
      <c r="AD64" s="160"/>
      <c r="AE64" s="269"/>
      <c r="AF64" s="120"/>
      <c r="AG64" s="128" t="str">
        <f t="shared" ref="AG64" si="758">IF($D64="MAROUANI",IF(OR($A63="S",$A63="D"),"WE CCB","Sem CCB"),"")</f>
        <v/>
      </c>
      <c r="AH64" s="125" t="str">
        <f t="shared" ref="AH64" si="759">IF($D64="HALIMI",IF(OR($A63="S",$A63="D"),"WE CCB","Sem CCB"),"")</f>
        <v/>
      </c>
      <c r="AI64" s="125" t="str">
        <f t="shared" ref="AI64" si="760">IF($D64="LEPRIYA",IF(OR($A63="S",$A63="D"),"WE CCB","Sem CCB"),"")</f>
        <v/>
      </c>
      <c r="AJ64" s="125" t="str">
        <f t="shared" ref="AJ64" si="761">IF($D64="OURCHANE",IF(OR($A63="S",$A63="D"),"WE CCB","Sem CCB"),"")</f>
        <v/>
      </c>
      <c r="AK64" s="125" t="str">
        <f t="shared" ref="AK64" si="762">IF($D64="KANA",IF(OR($A63="S",$A63="D"),"WE CCB","Sem CCB"),"")</f>
        <v/>
      </c>
      <c r="AL64" s="125" t="str">
        <f t="shared" ref="AL64" si="763">IF($D64="SULTAN",IF(OR($A63="S",$A63="D"),"WE CCB","Sem CCB"),"")</f>
        <v/>
      </c>
    </row>
    <row r="65" spans="1:45"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7"/>
      <c r="AL65" s="8"/>
    </row>
    <row r="66" spans="1:45" ht="31.5" customHeight="1" x14ac:dyDescent="0.2">
      <c r="A66" s="7"/>
      <c r="B66" s="7"/>
      <c r="C66" s="7"/>
      <c r="D66" s="7"/>
      <c r="E66" s="7"/>
      <c r="F66" s="270" t="s">
        <v>110</v>
      </c>
      <c r="G66" s="271"/>
      <c r="H66" s="271"/>
      <c r="I66" s="272"/>
      <c r="J66" s="7"/>
      <c r="K66" s="7"/>
      <c r="L66" s="7"/>
      <c r="M66" s="7"/>
      <c r="N66" s="7"/>
      <c r="O66" s="7"/>
      <c r="P66" s="7"/>
      <c r="Q66" s="7"/>
      <c r="R66" s="7"/>
      <c r="S66" s="7"/>
      <c r="T66" s="273" t="s">
        <v>101</v>
      </c>
      <c r="U66" s="274"/>
      <c r="V66" s="274"/>
      <c r="W66" s="274"/>
      <c r="X66" s="275"/>
      <c r="Y66" s="7"/>
      <c r="Z66" s="7"/>
      <c r="AB66" s="273" t="s">
        <v>102</v>
      </c>
      <c r="AC66" s="274"/>
      <c r="AD66" s="274"/>
      <c r="AE66" s="275"/>
      <c r="AG66" s="7"/>
      <c r="AH66" s="7"/>
      <c r="AI66" s="7"/>
      <c r="AJ66" s="7"/>
      <c r="AK66" s="7"/>
      <c r="AL66" s="8"/>
    </row>
    <row r="67" spans="1:45" ht="15.75" customHeight="1" thickBot="1" x14ac:dyDescent="0.25">
      <c r="A67" s="1"/>
      <c r="B67" s="1"/>
      <c r="C67" s="1"/>
      <c r="D67" s="1"/>
      <c r="E67" s="21"/>
      <c r="F67" s="21"/>
      <c r="G67" s="21"/>
      <c r="H67" s="21"/>
      <c r="I67" s="21"/>
      <c r="J67" s="21"/>
      <c r="K67" s="1"/>
      <c r="L67" s="3"/>
      <c r="M67" s="3"/>
      <c r="N67" s="3"/>
      <c r="AB67" s="3"/>
      <c r="AC67" s="3"/>
      <c r="AD67" s="3"/>
      <c r="AE67" s="3"/>
      <c r="AF67" s="3"/>
      <c r="AG67" s="3"/>
      <c r="AH67" s="1"/>
      <c r="AI67" s="1"/>
      <c r="AJ67" s="1"/>
      <c r="AK67" s="1"/>
    </row>
    <row r="68" spans="1:45" ht="15.75" customHeight="1" x14ac:dyDescent="0.2">
      <c r="A68" s="74"/>
      <c r="B68" s="74"/>
      <c r="C68" s="74"/>
      <c r="D68" s="9"/>
      <c r="E68" s="217" t="s">
        <v>15</v>
      </c>
      <c r="F68" s="218"/>
      <c r="G68" s="218"/>
      <c r="H68" s="218"/>
      <c r="I68" s="218"/>
      <c r="J68" s="218"/>
      <c r="K68" s="4"/>
      <c r="L68" s="1"/>
      <c r="M68" s="1"/>
      <c r="N68" s="1"/>
      <c r="O68" s="3"/>
      <c r="P68" s="3"/>
      <c r="Q68" s="3"/>
      <c r="R68" s="214" t="s">
        <v>62</v>
      </c>
      <c r="S68" s="215"/>
      <c r="T68" s="215"/>
      <c r="U68" s="215"/>
      <c r="V68" s="215"/>
      <c r="W68" s="215"/>
      <c r="X68" s="215"/>
      <c r="Y68" s="215"/>
      <c r="Z68" s="215"/>
      <c r="AA68" s="215"/>
      <c r="AB68" s="216"/>
      <c r="AC68" s="1"/>
      <c r="AD68" s="1"/>
      <c r="AE68" s="1"/>
      <c r="AF68" s="1"/>
      <c r="AG68" s="1"/>
      <c r="AH68" s="1"/>
      <c r="AI68" s="1"/>
      <c r="AJ68" s="1"/>
      <c r="AK68" s="1"/>
    </row>
    <row r="69" spans="1:45" ht="15.75" customHeight="1" thickBot="1" x14ac:dyDescent="0.25">
      <c r="A69" s="219" t="s">
        <v>16</v>
      </c>
      <c r="B69" s="220"/>
      <c r="C69" s="221"/>
      <c r="D69" s="222"/>
      <c r="E69" s="30" t="s">
        <v>3</v>
      </c>
      <c r="F69" s="30" t="s">
        <v>4</v>
      </c>
      <c r="G69" s="30" t="s">
        <v>5</v>
      </c>
      <c r="H69" s="30" t="s">
        <v>125</v>
      </c>
      <c r="I69" s="30" t="s">
        <v>129</v>
      </c>
      <c r="J69" s="30" t="s">
        <v>7</v>
      </c>
      <c r="K69" s="4"/>
      <c r="L69" s="1"/>
      <c r="M69" s="1"/>
      <c r="N69" s="1"/>
      <c r="O69" s="1"/>
      <c r="P69" s="1"/>
      <c r="R69" s="294"/>
      <c r="S69" s="295"/>
      <c r="T69" s="295"/>
      <c r="U69" s="295"/>
      <c r="V69" s="295"/>
      <c r="W69" s="295"/>
      <c r="X69" s="295"/>
      <c r="Y69" s="295"/>
      <c r="Z69" s="295"/>
      <c r="AA69" s="295"/>
      <c r="AB69" s="296"/>
      <c r="AC69" s="1"/>
      <c r="AD69" s="1"/>
      <c r="AE69" s="1"/>
      <c r="AF69" s="1"/>
      <c r="AG69" s="1"/>
      <c r="AH69" s="1"/>
      <c r="AI69" s="1"/>
      <c r="AJ69" s="1"/>
      <c r="AK69" s="1"/>
    </row>
    <row r="70" spans="1:45" ht="15.75" customHeight="1" thickBot="1" x14ac:dyDescent="0.25">
      <c r="A70" s="223" t="s">
        <v>80</v>
      </c>
      <c r="B70" s="224"/>
      <c r="C70" s="225"/>
      <c r="D70" s="226"/>
      <c r="E70" s="31">
        <f>COUNTIF($AG$3:$AG$64,"Sem")</f>
        <v>0</v>
      </c>
      <c r="F70" s="31">
        <f>COUNTIF($AH$3:$AH$64,"Sem")</f>
        <v>0</v>
      </c>
      <c r="G70" s="31">
        <f>COUNTIF($AI$3:$AI$64,"Sem")</f>
        <v>0</v>
      </c>
      <c r="H70" s="31">
        <f>COUNTIF($AK$3:$AK$64,"Sem")</f>
        <v>0</v>
      </c>
      <c r="I70" s="31">
        <f>COUNTIF($AK$3:$AK$64,"Sem")</f>
        <v>0</v>
      </c>
      <c r="J70" s="31">
        <f>COUNTIF($AL$3:$AL$64,"Sem")</f>
        <v>0</v>
      </c>
      <c r="K70" s="4"/>
      <c r="L70" s="1"/>
      <c r="M70" s="1"/>
      <c r="N70" s="1"/>
      <c r="O70" s="1"/>
      <c r="P70" s="1"/>
      <c r="Q70" s="18"/>
      <c r="R70" s="142" t="s">
        <v>3</v>
      </c>
      <c r="S70" s="291" t="s">
        <v>4</v>
      </c>
      <c r="T70" s="291"/>
      <c r="U70" s="291"/>
      <c r="V70" s="291" t="s">
        <v>5</v>
      </c>
      <c r="W70" s="291"/>
      <c r="X70" s="291" t="s">
        <v>125</v>
      </c>
      <c r="Y70" s="291"/>
      <c r="Z70" s="291" t="s">
        <v>129</v>
      </c>
      <c r="AA70" s="291"/>
      <c r="AB70" s="137" t="s">
        <v>7</v>
      </c>
      <c r="AH70" s="1"/>
      <c r="AI70" s="1"/>
      <c r="AJ70" s="1"/>
      <c r="AK70" s="1"/>
      <c r="AL70" s="1"/>
      <c r="AO70" s="8"/>
      <c r="AP70" s="8"/>
      <c r="AQ70" s="8"/>
      <c r="AR70" s="8"/>
      <c r="AS70" s="8"/>
    </row>
    <row r="71" spans="1:45" ht="15.75" customHeight="1" x14ac:dyDescent="0.2">
      <c r="A71" s="223" t="s">
        <v>81</v>
      </c>
      <c r="B71" s="224"/>
      <c r="C71" s="225"/>
      <c r="D71" s="226"/>
      <c r="E71" s="31">
        <f>COUNTIF($AG$3:$AG$64,"Sam")</f>
        <v>0</v>
      </c>
      <c r="F71" s="31">
        <f>COUNTIF($AH$3:$AH$64,"Sam")</f>
        <v>0</v>
      </c>
      <c r="G71" s="31">
        <f>COUNTIF($AI$3:$AI$64,"Sam")</f>
        <v>0</v>
      </c>
      <c r="H71" s="31">
        <f>COUNTIF($AK$3:$AK$64,"Sam")</f>
        <v>0</v>
      </c>
      <c r="I71" s="31">
        <f>COUNTIF($AK$3:$AK$64,"Sam")</f>
        <v>0</v>
      </c>
      <c r="J71" s="31">
        <f>COUNTIF($AL$3:$AL$64,"Sam")</f>
        <v>0</v>
      </c>
      <c r="K71" s="4"/>
      <c r="L71" s="1"/>
      <c r="M71" s="1"/>
      <c r="N71" s="1"/>
      <c r="O71" s="260" t="s">
        <v>61</v>
      </c>
      <c r="P71" s="261"/>
      <c r="Q71" s="107" t="str">
        <f>Listes!A71</f>
        <v>LEFOLL</v>
      </c>
      <c r="R71" s="108" t="e">
        <f t="shared" ref="R71:R107" si="764">IF($Q71="","",COUNTIF(E$3:E$64,"*" &amp;$Q71 &amp;"*")+COUNTIFS($M$3:$M$64,R$70,$N$3:$N$64,"*" &amp;$Q71 &amp;"*")+COUNTIFS($P$3:$P$64,R$70,$Q$3:$Q$64,"*" &amp;$Q71 &amp;"*")&amp;"   ( "&amp;R115&amp;" )")</f>
        <v>#REF!</v>
      </c>
      <c r="S71" s="266" t="e">
        <f t="shared" ref="S71:S107" si="765">IF($Q71="","",COUNTIF(F$3:F$64,"*" &amp;$Q71 &amp;"*")+COUNTIFS($M$3:$M$64,S$70,$N$3:$N$64,"*" &amp;$Q71 &amp;"*")+COUNTIFS($P$3:$P$64,S$70,$Q$3:$Q$64,"*" &amp;$Q71 &amp;"*")&amp;"   ( "&amp;S115&amp;" )")</f>
        <v>#REF!</v>
      </c>
      <c r="T71" s="266" t="e">
        <f>COUNTIF(G$3:G$64,"*" &amp; $Q71 &amp;"*")+SUMPRODUCT(($M$3:$M$64=$R70)*($N$3:$N$64=$Q71))+SUMPRODUCT(($O$3:$O$64=$R70)*($Q$3:$Q$64=$Q71))&amp;" ("&amp;#REF!&amp;")"</f>
        <v>#REF!</v>
      </c>
      <c r="U71" s="266" t="e">
        <f>COUNTIF(I$3:I$64,"*" &amp; $Q71 &amp;"*")+SUMPRODUCT(($M$3:$M$64=$R70)*($N$3:$N$64=$Q71))+SUMPRODUCT(($O$3:$O$64=$R70)*($Q$3:$Q$64=$Q71))&amp;" ("&amp;#REF!&amp;")"</f>
        <v>#REF!</v>
      </c>
      <c r="V71" s="266" t="e">
        <f t="shared" ref="V71:V107" si="766">IF($Q71="","",COUNTIF(G$3:G$64,"*" &amp;$Q71 &amp;"*")+COUNTIFS($M$3:$M$64,V$70,$N$3:$N$64,"*" &amp;$Q71 &amp;"*")+COUNTIFS($P$3:$P$64,V$70,$Q$3:$Q$64,"*" &amp;$Q71 &amp;"*")&amp;"   ( "&amp;V115&amp;" )")</f>
        <v>#REF!</v>
      </c>
      <c r="W71" s="266" t="e">
        <f>COUNTIF(K$3:K$64,"*" &amp; $Q71 &amp;"*")+SUMPRODUCT(($M$3:$M$64=$R70)*($N$3:$N$64=$Q71))+SUMPRODUCT(($O$3:$O$64=$R70)*($Q$3:$Q$64=$Q71))&amp;" ("&amp;#REF!&amp;")"</f>
        <v>#REF!</v>
      </c>
      <c r="X71" s="266" t="str">
        <f>IF($Q71="","",COUNTIF(H$3:H$64,"*" &amp;$Q71 &amp;"*")+COUNTIFS($M$3:$M$64,X$70,$N$3:$N$64,"*" &amp;$Q71 &amp;"*")+COUNTIFS($P$3:$P$64,X$70,$Q$3:$Q$64,"*" &amp;$Q71 &amp;"*")&amp;"   ( "&amp;X115&amp;" )")</f>
        <v>0   ( 0 )</v>
      </c>
      <c r="Y71" s="266" t="e">
        <f>COUNTIF(K$3:K$64,"*" &amp; $Q71 &amp;"*")+SUMPRODUCT(($M$3:$M$64=$R70)*($N$3:$N$64=$Q71))+SUMPRODUCT(($O$3:$O$64=$R70)*($Q$3:$Q$64=$Q71))&amp;" ("&amp;#REF!&amp;")"</f>
        <v>#REF!</v>
      </c>
      <c r="Z71" s="266" t="str">
        <f t="shared" ref="Z71:Z107" si="767">IF($Q71="","",COUNTIF(I$3:I$64,"*" &amp;$Q71 &amp;"*")+COUNTIFS($M$3:$M$64,Z$70,$N$3:$N$64,"*" &amp;$Q71 &amp;"*")+COUNTIFS($P$3:$P$64,Z$70,$Q$3:$Q$64,"*" &amp;$Q71 &amp;"*")&amp;"   ( "&amp;Z115&amp;" )")</f>
        <v>0   ( 0 )</v>
      </c>
      <c r="AA71" s="266" t="e">
        <f>COUNTIF(M$3:M$64,"*" &amp; $Q71 &amp;"*")+SUMPRODUCT(($M$3:$M$64=$R70)*($N$3:$N$64=$Q71))+SUMPRODUCT(($O$3:$O$64=$R70)*($Q$3:$Q$64=$Q71))&amp;" ("&amp;#REF!&amp;")"</f>
        <v>#REF!</v>
      </c>
      <c r="AB71" s="136" t="e">
        <f t="shared" ref="AB71:AB107" si="768">IF($Q71="","",COUNTIF(J$3:J$64,"*" &amp;$Q71 &amp;"*")+COUNTIFS($M$3:$M$64,AB$70,$N$3:$N$64,"*" &amp;$Q71 &amp;"*")+COUNTIFS($P$3:$P$64,AB$70,$Q$3:$Q$64,"*" &amp;$Q71 &amp;"*")&amp;"   ( "&amp;AB115&amp;" )")</f>
        <v>#REF!</v>
      </c>
      <c r="AH71" s="1"/>
      <c r="AI71" s="1"/>
      <c r="AJ71" s="1"/>
      <c r="AK71" s="1"/>
      <c r="AL71" s="1"/>
    </row>
    <row r="72" spans="1:45" ht="15.75" customHeight="1" x14ac:dyDescent="0.2">
      <c r="A72" s="239" t="s">
        <v>82</v>
      </c>
      <c r="B72" s="240"/>
      <c r="C72" s="241"/>
      <c r="D72" s="242"/>
      <c r="E72" s="104">
        <f t="shared" ref="E72:J72" si="769">COUNTIF($U$3:$X$64,E69)</f>
        <v>0</v>
      </c>
      <c r="F72" s="104">
        <f t="shared" si="769"/>
        <v>0</v>
      </c>
      <c r="G72" s="104">
        <f t="shared" si="769"/>
        <v>0</v>
      </c>
      <c r="H72" s="104">
        <f t="shared" si="769"/>
        <v>0</v>
      </c>
      <c r="I72" s="104">
        <f t="shared" si="769"/>
        <v>0</v>
      </c>
      <c r="J72" s="104">
        <f t="shared" si="769"/>
        <v>0</v>
      </c>
      <c r="K72" s="4"/>
      <c r="L72" s="1"/>
      <c r="M72" s="1"/>
      <c r="N72" s="1"/>
      <c r="O72" s="262"/>
      <c r="P72" s="263"/>
      <c r="Q72" s="49" t="str">
        <f>Listes!A72</f>
        <v>VDB</v>
      </c>
      <c r="R72" s="62" t="e">
        <f t="shared" si="764"/>
        <v>#REF!</v>
      </c>
      <c r="S72" s="179" t="e">
        <f t="shared" si="765"/>
        <v>#REF!</v>
      </c>
      <c r="T72" s="179" t="e">
        <f>COUNTIF(G$3:G$64,"*" &amp; $Q72 &amp;"*")+SUMPRODUCT(($M$3:$M$64=$R71)*($N$3:$N$64=$Q72))+SUMPRODUCT(($O$3:$O$64=$R71)*($Q$3:$Q$64=$Q72))&amp;" ("&amp;#REF!&amp;")"</f>
        <v>#REF!</v>
      </c>
      <c r="U72" s="179" t="e">
        <f>COUNTIF(I$3:I$64,"*" &amp; $Q72 &amp;"*")+SUMPRODUCT(($M$3:$M$64=$R71)*($N$3:$N$64=$Q72))+SUMPRODUCT(($O$3:$O$64=$R71)*($Q$3:$Q$64=$Q72))&amp;" ("&amp;#REF!&amp;")"</f>
        <v>#REF!</v>
      </c>
      <c r="V72" s="179" t="e">
        <f t="shared" si="766"/>
        <v>#REF!</v>
      </c>
      <c r="W72" s="179" t="e">
        <f>COUNTIF(K$3:K$64,"*" &amp; $Q72 &amp;"*")+SUMPRODUCT(($M$3:$M$64=$R71)*($N$3:$N$64=$Q72))+SUMPRODUCT(($O$3:$O$64=$R71)*($Q$3:$Q$64=$Q72))&amp;" ("&amp;#REF!&amp;")"</f>
        <v>#REF!</v>
      </c>
      <c r="X72" s="179" t="str">
        <f t="shared" ref="X72:X107" si="770">IF($Q72="","",COUNTIF(H$3:H$64,"*" &amp;$Q72 &amp;"*")+COUNTIFS($M$3:$M$64,X$70,$N$3:$N$64,"*" &amp;$Q72 &amp;"*")+COUNTIFS($P$3:$P$64,X$70,$Q$3:$Q$64,"*" &amp;$Q72 &amp;"*")&amp;"   ( "&amp;X116&amp;" )")</f>
        <v>0   ( 0 )</v>
      </c>
      <c r="Y72" s="179" t="e">
        <f>COUNTIF(K$3:K$64,"*" &amp; $Q72 &amp;"*")+SUMPRODUCT(($M$3:$M$64=$R71)*($N$3:$N$64=$Q72))+SUMPRODUCT(($O$3:$O$64=$R71)*($Q$3:$Q$64=$Q72))&amp;" ("&amp;#REF!&amp;")"</f>
        <v>#REF!</v>
      </c>
      <c r="Z72" s="179" t="str">
        <f t="shared" si="767"/>
        <v>0   ( 0 )</v>
      </c>
      <c r="AA72" s="179" t="e">
        <f>COUNTIF(M$3:M$64,"*" &amp; $Q72 &amp;"*")+SUMPRODUCT(($M$3:$M$64=$R71)*($N$3:$N$64=$Q72))+SUMPRODUCT(($O$3:$O$64=$R71)*($Q$3:$Q$64=$Q72))&amp;" ("&amp;#REF!&amp;")"</f>
        <v>#REF!</v>
      </c>
      <c r="AB72" s="134" t="e">
        <f t="shared" si="768"/>
        <v>#REF!</v>
      </c>
      <c r="AH72" s="1"/>
      <c r="AI72" s="1"/>
      <c r="AJ72" s="1"/>
      <c r="AK72" s="1"/>
      <c r="AL72" s="1"/>
    </row>
    <row r="73" spans="1:45" ht="15.75" customHeight="1" thickBot="1" x14ac:dyDescent="0.25">
      <c r="A73" s="256" t="s">
        <v>119</v>
      </c>
      <c r="B73" s="257"/>
      <c r="C73" s="258"/>
      <c r="D73" s="259"/>
      <c r="E73" s="103">
        <f t="shared" ref="E73:J73" si="771">COUNTIFS($U$3:$U$64,E$69,$V$3:$V$64,"*ort*")+COUNTIFS($W$3:$W$64,E$69,$X$3:$X$64,"*ort*")</f>
        <v>0</v>
      </c>
      <c r="F73" s="103">
        <f t="shared" si="771"/>
        <v>0</v>
      </c>
      <c r="G73" s="103">
        <f t="shared" si="771"/>
        <v>0</v>
      </c>
      <c r="H73" s="103">
        <f t="shared" si="771"/>
        <v>0</v>
      </c>
      <c r="I73" s="103">
        <f t="shared" si="771"/>
        <v>0</v>
      </c>
      <c r="J73" s="103">
        <f t="shared" si="771"/>
        <v>0</v>
      </c>
      <c r="K73" s="4"/>
      <c r="L73" s="1"/>
      <c r="M73" s="1"/>
      <c r="N73" s="1"/>
      <c r="O73" s="262"/>
      <c r="P73" s="263"/>
      <c r="Q73" s="109" t="str">
        <f>Listes!A73</f>
        <v>DUFF</v>
      </c>
      <c r="R73" s="111" t="e">
        <f t="shared" si="764"/>
        <v>#REF!</v>
      </c>
      <c r="S73" s="178" t="e">
        <f t="shared" si="765"/>
        <v>#REF!</v>
      </c>
      <c r="T73" s="178" t="e">
        <f>COUNTIF(G$3:G$64,"*" &amp; $Q73 &amp;"*")+SUMPRODUCT(($M$3:$M$64=$R72)*($N$3:$N$64=$Q73))+SUMPRODUCT(($O$3:$O$64=$R72)*($Q$3:$Q$64=$Q73))&amp;" ("&amp;#REF!&amp;")"</f>
        <v>#REF!</v>
      </c>
      <c r="U73" s="178" t="e">
        <f>COUNTIF(I$3:I$64,"*" &amp; $Q73 &amp;"*")+SUMPRODUCT(($M$3:$M$64=$R72)*($N$3:$N$64=$Q73))+SUMPRODUCT(($O$3:$O$64=$R72)*($Q$3:$Q$64=$Q73))&amp;" ("&amp;#REF!&amp;")"</f>
        <v>#REF!</v>
      </c>
      <c r="V73" s="178" t="e">
        <f t="shared" si="766"/>
        <v>#REF!</v>
      </c>
      <c r="W73" s="178" t="e">
        <f>COUNTIF(K$3:K$64,"*" &amp; $Q73 &amp;"*")+SUMPRODUCT(($M$3:$M$64=$R72)*($N$3:$N$64=$Q73))+SUMPRODUCT(($O$3:$O$64=$R72)*($Q$3:$Q$64=$Q73))&amp;" ("&amp;#REF!&amp;")"</f>
        <v>#REF!</v>
      </c>
      <c r="X73" s="178" t="str">
        <f t="shared" si="770"/>
        <v>0   ( 0 )</v>
      </c>
      <c r="Y73" s="178" t="e">
        <f>COUNTIF(K$3:K$64,"*" &amp; $Q73 &amp;"*")+SUMPRODUCT(($M$3:$M$64=$R72)*($N$3:$N$64=$Q73))+SUMPRODUCT(($O$3:$O$64=$R72)*($Q$3:$Q$64=$Q73))&amp;" ("&amp;#REF!&amp;")"</f>
        <v>#REF!</v>
      </c>
      <c r="Z73" s="178" t="str">
        <f t="shared" si="767"/>
        <v>0   ( 0 )</v>
      </c>
      <c r="AA73" s="178" t="e">
        <f>COUNTIF(M$3:M$64,"*" &amp; $Q73 &amp;"*")+SUMPRODUCT(($M$3:$M$64=$R72)*($N$3:$N$64=$Q73))+SUMPRODUCT(($O$3:$O$64=$R72)*($Q$3:$Q$64=$Q73))&amp;" ("&amp;#REF!&amp;")"</f>
        <v>#REF!</v>
      </c>
      <c r="AB73" s="135" t="e">
        <f t="shared" si="768"/>
        <v>#REF!</v>
      </c>
      <c r="AH73" s="1"/>
      <c r="AI73" s="1"/>
      <c r="AJ73" s="1"/>
      <c r="AK73" s="1"/>
      <c r="AL73" s="1"/>
    </row>
    <row r="74" spans="1:45" ht="15.75" customHeight="1" thickTop="1" x14ac:dyDescent="0.2">
      <c r="A74" s="235" t="s">
        <v>111</v>
      </c>
      <c r="B74" s="236"/>
      <c r="C74" s="237"/>
      <c r="D74" s="238"/>
      <c r="E74" s="101">
        <f>COUNTIF(AG$3:AG$64,"Sem CCB")</f>
        <v>0</v>
      </c>
      <c r="F74" s="101">
        <f>COUNTIF(AH$3:AH$64,"Sem CCB")</f>
        <v>0</v>
      </c>
      <c r="G74" s="101">
        <f>COUNTIF(AI$3:AI$64,"Sem CCB")</f>
        <v>0</v>
      </c>
      <c r="H74" s="101">
        <f>COUNTIF(AI$3:AI$64,"Sem CCB")</f>
        <v>0</v>
      </c>
      <c r="I74" s="101">
        <f>COUNTIF(AK$3:AK$64,"Sem CCB")</f>
        <v>0</v>
      </c>
      <c r="J74" s="102">
        <f t="shared" ref="J74" si="772">COUNTIF(AL$3:AL$64,"Sem CCB")</f>
        <v>0</v>
      </c>
      <c r="K74" s="4"/>
      <c r="L74" s="1"/>
      <c r="M74" s="1"/>
      <c r="N74" s="1"/>
      <c r="O74" s="262"/>
      <c r="P74" s="263"/>
      <c r="Q74" s="49" t="str">
        <f>Listes!A74</f>
        <v>MEZIANE</v>
      </c>
      <c r="R74" s="62" t="e">
        <f t="shared" si="764"/>
        <v>#REF!</v>
      </c>
      <c r="S74" s="179" t="e">
        <f t="shared" si="765"/>
        <v>#REF!</v>
      </c>
      <c r="T74" s="179" t="e">
        <f>COUNTIF(G$3:G$64,"*" &amp; $Q74 &amp;"*")+SUMPRODUCT(($M$3:$M$64=$R73)*($N$3:$N$64=$Q74))+SUMPRODUCT(($O$3:$O$64=$R73)*($Q$3:$Q$64=$Q74))&amp;" ("&amp;#REF!&amp;")"</f>
        <v>#REF!</v>
      </c>
      <c r="U74" s="179" t="e">
        <f>COUNTIF(I$3:I$64,"*" &amp; $Q74 &amp;"*")+SUMPRODUCT(($M$3:$M$64=$R73)*($N$3:$N$64=$Q74))+SUMPRODUCT(($O$3:$O$64=$R73)*($Q$3:$Q$64=$Q74))&amp;" ("&amp;#REF!&amp;")"</f>
        <v>#REF!</v>
      </c>
      <c r="V74" s="179" t="e">
        <f t="shared" si="766"/>
        <v>#REF!</v>
      </c>
      <c r="W74" s="179" t="e">
        <f>COUNTIF(K$3:K$64,"*" &amp; $Q74 &amp;"*")+SUMPRODUCT(($M$3:$M$64=$R73)*($N$3:$N$64=$Q74))+SUMPRODUCT(($O$3:$O$64=$R73)*($Q$3:$Q$64=$Q74))&amp;" ("&amp;#REF!&amp;")"</f>
        <v>#REF!</v>
      </c>
      <c r="X74" s="179" t="str">
        <f t="shared" si="770"/>
        <v>0   ( 0 )</v>
      </c>
      <c r="Y74" s="179" t="e">
        <f>COUNTIF(K$3:K$64,"*" &amp; $Q74 &amp;"*")+SUMPRODUCT(($M$3:$M$64=$R73)*($N$3:$N$64=$Q74))+SUMPRODUCT(($O$3:$O$64=$R73)*($Q$3:$Q$64=$Q74))&amp;" ("&amp;#REF!&amp;")"</f>
        <v>#REF!</v>
      </c>
      <c r="Z74" s="179" t="str">
        <f t="shared" si="767"/>
        <v>0   ( 0 )</v>
      </c>
      <c r="AA74" s="179" t="e">
        <f>COUNTIF(M$3:M$64,"*" &amp; $Q74 &amp;"*")+SUMPRODUCT(($M$3:$M$64=$R73)*($N$3:$N$64=$Q74))+SUMPRODUCT(($O$3:$O$64=$R73)*($Q$3:$Q$64=$Q74))&amp;" ("&amp;#REF!&amp;")"</f>
        <v>#REF!</v>
      </c>
      <c r="AB74" s="134" t="e">
        <f t="shared" si="768"/>
        <v>#REF!</v>
      </c>
      <c r="AH74" s="1"/>
      <c r="AI74" s="1"/>
      <c r="AJ74" s="1"/>
      <c r="AK74" s="1"/>
      <c r="AL74" s="1"/>
    </row>
    <row r="75" spans="1:45" ht="15.75" customHeight="1" x14ac:dyDescent="0.2">
      <c r="A75" s="223" t="s">
        <v>83</v>
      </c>
      <c r="B75" s="224"/>
      <c r="C75" s="225"/>
      <c r="D75" s="226"/>
      <c r="E75" s="55">
        <f>COUNTIF(AG$3:AG$64,"WE CCB")/2</f>
        <v>0</v>
      </c>
      <c r="F75" s="55">
        <f>COUNTIF(AH$3:AH$64,"WE CCB")/2</f>
        <v>0</v>
      </c>
      <c r="G75" s="55">
        <f>COUNTIF(AI$3:AI$64,"WE CCB")/2</f>
        <v>0</v>
      </c>
      <c r="H75" s="55">
        <f>COUNTIF(AI$3:AI$64,"WE CCB")/2</f>
        <v>0</v>
      </c>
      <c r="I75" s="55">
        <f>COUNTIF(AK$3:AK$64,"WE CCB")/2</f>
        <v>0</v>
      </c>
      <c r="J75" s="55">
        <f>COUNTIF(AL$3:AL$64,"WE CCB")/2</f>
        <v>0</v>
      </c>
      <c r="K75" s="4"/>
      <c r="L75" s="1"/>
      <c r="M75" s="1"/>
      <c r="N75" s="1"/>
      <c r="O75" s="262"/>
      <c r="P75" s="263"/>
      <c r="Q75" s="109" t="str">
        <f>Listes!A75</f>
        <v>SOLIGNAC</v>
      </c>
      <c r="R75" s="111" t="e">
        <f t="shared" si="764"/>
        <v>#REF!</v>
      </c>
      <c r="S75" s="178" t="e">
        <f t="shared" si="765"/>
        <v>#REF!</v>
      </c>
      <c r="T75" s="178" t="e">
        <f>COUNTIF(G$3:G$64,"*" &amp; $Q75 &amp;"*")+SUMPRODUCT(($M$3:$M$64=$R74)*($N$3:$N$64=$Q75))+SUMPRODUCT(($O$3:$O$64=$R74)*($Q$3:$Q$64=$Q75))&amp;" ("&amp;#REF!&amp;")"</f>
        <v>#REF!</v>
      </c>
      <c r="U75" s="178" t="e">
        <f>COUNTIF(I$3:I$64,"*" &amp; $Q75 &amp;"*")+SUMPRODUCT(($M$3:$M$64=$R74)*($N$3:$N$64=$Q75))+SUMPRODUCT(($O$3:$O$64=$R74)*($Q$3:$Q$64=$Q75))&amp;" ("&amp;#REF!&amp;")"</f>
        <v>#REF!</v>
      </c>
      <c r="V75" s="178" t="e">
        <f t="shared" si="766"/>
        <v>#REF!</v>
      </c>
      <c r="W75" s="178" t="e">
        <f>COUNTIF(K$3:K$64,"*" &amp; $Q75 &amp;"*")+SUMPRODUCT(($M$3:$M$64=$R74)*($N$3:$N$64=$Q75))+SUMPRODUCT(($O$3:$O$64=$R74)*($Q$3:$Q$64=$Q75))&amp;" ("&amp;#REF!&amp;")"</f>
        <v>#REF!</v>
      </c>
      <c r="X75" s="178" t="str">
        <f t="shared" si="770"/>
        <v>0   ( 0 )</v>
      </c>
      <c r="Y75" s="178" t="e">
        <f>COUNTIF(K$3:K$64,"*" &amp; $Q75 &amp;"*")+SUMPRODUCT(($M$3:$M$64=$R74)*($N$3:$N$64=$Q75))+SUMPRODUCT(($O$3:$O$64=$R74)*($Q$3:$Q$64=$Q75))&amp;" ("&amp;#REF!&amp;")"</f>
        <v>#REF!</v>
      </c>
      <c r="Z75" s="178" t="str">
        <f t="shared" si="767"/>
        <v>0   ( 0 )</v>
      </c>
      <c r="AA75" s="178" t="e">
        <f>COUNTIF(M$3:M$64,"*" &amp; $Q75 &amp;"*")+SUMPRODUCT(($M$3:$M$64=$R74)*($N$3:$N$64=$Q75))+SUMPRODUCT(($O$3:$O$64=$R74)*($Q$3:$Q$64=$Q75))&amp;" ("&amp;#REF!&amp;")"</f>
        <v>#REF!</v>
      </c>
      <c r="AB75" s="135" t="e">
        <f t="shared" si="768"/>
        <v>#REF!</v>
      </c>
      <c r="AH75" s="1"/>
      <c r="AI75" s="1"/>
      <c r="AJ75" s="1"/>
      <c r="AK75" s="1"/>
      <c r="AL75" s="1"/>
    </row>
    <row r="76" spans="1:45" ht="15.75" customHeight="1" x14ac:dyDescent="0.2">
      <c r="A76" s="10"/>
      <c r="B76" s="11"/>
      <c r="C76" s="11"/>
      <c r="D76" s="12"/>
      <c r="E76" s="13"/>
      <c r="F76" s="13"/>
      <c r="G76" s="13"/>
      <c r="H76" s="13"/>
      <c r="I76" s="13"/>
      <c r="J76" s="13"/>
      <c r="K76" s="1"/>
      <c r="L76" s="1"/>
      <c r="M76" s="1"/>
      <c r="N76" s="1"/>
      <c r="O76" s="262"/>
      <c r="P76" s="263"/>
      <c r="Q76" s="49" t="str">
        <f>Listes!A76</f>
        <v>TOUZ</v>
      </c>
      <c r="R76" s="62" t="e">
        <f t="shared" si="764"/>
        <v>#REF!</v>
      </c>
      <c r="S76" s="179" t="e">
        <f t="shared" si="765"/>
        <v>#REF!</v>
      </c>
      <c r="T76" s="179" t="e">
        <f>COUNTIF(G$3:G$64,"*" &amp; $Q76 &amp;"*")+SUMPRODUCT(($M$3:$M$64=$R75)*($N$3:$N$64=$Q76))+SUMPRODUCT(($O$3:$O$64=$R75)*($Q$3:$Q$64=$Q76))&amp;" ("&amp;#REF!&amp;")"</f>
        <v>#REF!</v>
      </c>
      <c r="U76" s="179" t="e">
        <f>COUNTIF(I$3:I$64,"*" &amp; $Q76 &amp;"*")+SUMPRODUCT(($M$3:$M$64=$R75)*($N$3:$N$64=$Q76))+SUMPRODUCT(($O$3:$O$64=$R75)*($Q$3:$Q$64=$Q76))&amp;" ("&amp;#REF!&amp;")"</f>
        <v>#REF!</v>
      </c>
      <c r="V76" s="179" t="e">
        <f t="shared" si="766"/>
        <v>#REF!</v>
      </c>
      <c r="W76" s="179" t="e">
        <f>COUNTIF(K$3:K$64,"*" &amp; $Q76 &amp;"*")+SUMPRODUCT(($M$3:$M$64=$R75)*($N$3:$N$64=$Q76))+SUMPRODUCT(($O$3:$O$64=$R75)*($Q$3:$Q$64=$Q76))&amp;" ("&amp;#REF!&amp;")"</f>
        <v>#REF!</v>
      </c>
      <c r="X76" s="179" t="str">
        <f t="shared" si="770"/>
        <v>0   ( 0 )</v>
      </c>
      <c r="Y76" s="179" t="e">
        <f>COUNTIF(K$3:K$64,"*" &amp; $Q76 &amp;"*")+SUMPRODUCT(($M$3:$M$64=$R75)*($N$3:$N$64=$Q76))+SUMPRODUCT(($O$3:$O$64=$R75)*($Q$3:$Q$64=$Q76))&amp;" ("&amp;#REF!&amp;")"</f>
        <v>#REF!</v>
      </c>
      <c r="Z76" s="179" t="str">
        <f t="shared" si="767"/>
        <v>0   ( 0 )</v>
      </c>
      <c r="AA76" s="179" t="e">
        <f>COUNTIF(M$3:M$64,"*" &amp; $Q76 &amp;"*")+SUMPRODUCT(($M$3:$M$64=$R75)*($N$3:$N$64=$Q76))+SUMPRODUCT(($O$3:$O$64=$R75)*($Q$3:$Q$64=$Q76))&amp;" ("&amp;#REF!&amp;")"</f>
        <v>#REF!</v>
      </c>
      <c r="AB76" s="134" t="e">
        <f t="shared" si="768"/>
        <v>#REF!</v>
      </c>
      <c r="AH76" s="1"/>
      <c r="AI76" s="1"/>
      <c r="AJ76" s="1"/>
      <c r="AK76" s="1"/>
      <c r="AL76" s="1"/>
    </row>
    <row r="77" spans="1:45" ht="15.75" customHeight="1" x14ac:dyDescent="0.2">
      <c r="A77" s="14"/>
      <c r="B77" s="15"/>
      <c r="C77" s="15"/>
      <c r="D77" s="16"/>
      <c r="E77" s="32" t="s">
        <v>3</v>
      </c>
      <c r="F77" s="30" t="s">
        <v>4</v>
      </c>
      <c r="G77" s="30" t="s">
        <v>5</v>
      </c>
      <c r="H77" s="30" t="s">
        <v>125</v>
      </c>
      <c r="I77" s="30" t="s">
        <v>129</v>
      </c>
      <c r="J77" s="30" t="s">
        <v>7</v>
      </c>
      <c r="K77" s="4"/>
      <c r="L77" s="1"/>
      <c r="M77" s="1"/>
      <c r="N77" s="1"/>
      <c r="O77" s="262"/>
      <c r="P77" s="263"/>
      <c r="Q77" s="109" t="str">
        <f>Listes!A77</f>
        <v>ZEINE</v>
      </c>
      <c r="R77" s="111" t="e">
        <f t="shared" si="764"/>
        <v>#REF!</v>
      </c>
      <c r="S77" s="178" t="e">
        <f t="shared" si="765"/>
        <v>#REF!</v>
      </c>
      <c r="T77" s="178" t="e">
        <f>COUNTIF(G$3:G$64,"*" &amp; $Q77 &amp;"*")+SUMPRODUCT(($M$3:$M$64=$R76)*($N$3:$N$64=$Q77))+SUMPRODUCT(($O$3:$O$64=$R76)*($Q$3:$Q$64=$Q77))&amp;" ("&amp;#REF!&amp;")"</f>
        <v>#REF!</v>
      </c>
      <c r="U77" s="178" t="e">
        <f>COUNTIF(I$3:I$64,"*" &amp; $Q77 &amp;"*")+SUMPRODUCT(($M$3:$M$64=$R76)*($N$3:$N$64=$Q77))+SUMPRODUCT(($O$3:$O$64=$R76)*($Q$3:$Q$64=$Q77))&amp;" ("&amp;#REF!&amp;")"</f>
        <v>#REF!</v>
      </c>
      <c r="V77" s="178" t="e">
        <f t="shared" si="766"/>
        <v>#REF!</v>
      </c>
      <c r="W77" s="178" t="e">
        <f>COUNTIF(K$3:K$64,"*" &amp; $Q77 &amp;"*")+SUMPRODUCT(($M$3:$M$64=$R76)*($N$3:$N$64=$Q77))+SUMPRODUCT(($O$3:$O$64=$R76)*($Q$3:$Q$64=$Q77))&amp;" ("&amp;#REF!&amp;")"</f>
        <v>#REF!</v>
      </c>
      <c r="X77" s="178" t="str">
        <f t="shared" si="770"/>
        <v>0   ( 0 )</v>
      </c>
      <c r="Y77" s="178" t="e">
        <f>COUNTIF(K$3:K$64,"*" &amp; $Q77 &amp;"*")+SUMPRODUCT(($M$3:$M$64=$R76)*($N$3:$N$64=$Q77))+SUMPRODUCT(($O$3:$O$64=$R76)*($Q$3:$Q$64=$Q77))&amp;" ("&amp;#REF!&amp;")"</f>
        <v>#REF!</v>
      </c>
      <c r="Z77" s="178" t="str">
        <f t="shared" si="767"/>
        <v>0   ( 0 )</v>
      </c>
      <c r="AA77" s="178" t="e">
        <f>COUNTIF(M$3:M$64,"*" &amp; $Q77 &amp;"*")+SUMPRODUCT(($M$3:$M$64=$R76)*($N$3:$N$64=$Q77))+SUMPRODUCT(($O$3:$O$64=$R76)*($Q$3:$Q$64=$Q77))&amp;" ("&amp;#REF!&amp;")"</f>
        <v>#REF!</v>
      </c>
      <c r="AB77" s="135" t="e">
        <f t="shared" si="768"/>
        <v>#REF!</v>
      </c>
      <c r="AH77" s="1"/>
      <c r="AI77" s="1"/>
      <c r="AJ77" s="1"/>
      <c r="AK77" s="1"/>
      <c r="AL77" s="1"/>
    </row>
    <row r="78" spans="1:45" ht="15.75" customHeight="1" x14ac:dyDescent="0.2">
      <c r="A78" s="243" t="s">
        <v>18</v>
      </c>
      <c r="B78" s="244"/>
      <c r="C78" s="245"/>
      <c r="D78" s="36" t="s">
        <v>28</v>
      </c>
      <c r="E78" s="33">
        <f t="shared" ref="E78:J78" si="773">62-COUNTBLANK(E$3:E$64)-COUNTIF(E$3:E$64,"Congé")-COUNTIF(E$3:E$64,"OFF")</f>
        <v>2</v>
      </c>
      <c r="F78" s="33">
        <f t="shared" si="773"/>
        <v>2</v>
      </c>
      <c r="G78" s="33">
        <f t="shared" si="773"/>
        <v>2</v>
      </c>
      <c r="H78" s="33">
        <f t="shared" si="773"/>
        <v>2</v>
      </c>
      <c r="I78" s="33">
        <f t="shared" si="773"/>
        <v>2</v>
      </c>
      <c r="J78" s="33">
        <f t="shared" si="773"/>
        <v>2</v>
      </c>
      <c r="K78" s="4"/>
      <c r="L78" s="1"/>
      <c r="M78" s="1"/>
      <c r="N78" s="1"/>
      <c r="O78" s="262"/>
      <c r="P78" s="263"/>
      <c r="Q78" s="49" t="str">
        <f>Listes!A78</f>
        <v>WELBY</v>
      </c>
      <c r="R78" s="62" t="e">
        <f t="shared" si="764"/>
        <v>#REF!</v>
      </c>
      <c r="S78" s="179" t="e">
        <f t="shared" si="765"/>
        <v>#REF!</v>
      </c>
      <c r="T78" s="179" t="e">
        <f>COUNTIF(G$3:G$64,"*" &amp; $Q78 &amp;"*")+SUMPRODUCT(($M$3:$M$64=$R77)*($N$3:$N$64=$Q78))+SUMPRODUCT(($O$3:$O$64=$R77)*($Q$3:$Q$64=$Q78))&amp;" ("&amp;#REF!&amp;")"</f>
        <v>#REF!</v>
      </c>
      <c r="U78" s="179" t="e">
        <f>COUNTIF(I$3:I$64,"*" &amp; $Q78 &amp;"*")+SUMPRODUCT(($M$3:$M$64=$R77)*($N$3:$N$64=$Q78))+SUMPRODUCT(($O$3:$O$64=$R77)*($Q$3:$Q$64=$Q78))&amp;" ("&amp;#REF!&amp;")"</f>
        <v>#REF!</v>
      </c>
      <c r="V78" s="179" t="e">
        <f t="shared" si="766"/>
        <v>#REF!</v>
      </c>
      <c r="W78" s="179" t="e">
        <f>COUNTIF(K$3:K$64,"*" &amp; $Q78 &amp;"*")+SUMPRODUCT(($M$3:$M$64=$R77)*($N$3:$N$64=$Q78))+SUMPRODUCT(($O$3:$O$64=$R77)*($Q$3:$Q$64=$Q78))&amp;" ("&amp;#REF!&amp;")"</f>
        <v>#REF!</v>
      </c>
      <c r="X78" s="179" t="str">
        <f t="shared" si="770"/>
        <v>0   ( 0 )</v>
      </c>
      <c r="Y78" s="179" t="e">
        <f>COUNTIF(K$3:K$64,"*" &amp; $Q78 &amp;"*")+SUMPRODUCT(($M$3:$M$64=$R77)*($N$3:$N$64=$Q78))+SUMPRODUCT(($O$3:$O$64=$R77)*($Q$3:$Q$64=$Q78))&amp;" ("&amp;#REF!&amp;")"</f>
        <v>#REF!</v>
      </c>
      <c r="Z78" s="179" t="str">
        <f t="shared" si="767"/>
        <v>0   ( 0 )</v>
      </c>
      <c r="AA78" s="179" t="e">
        <f>COUNTIF(M$3:M$64,"*" &amp; $Q78 &amp;"*")+SUMPRODUCT(($M$3:$M$64=$R77)*($N$3:$N$64=$Q78))+SUMPRODUCT(($O$3:$O$64=$R77)*($Q$3:$Q$64=$Q78))&amp;" ("&amp;#REF!&amp;")"</f>
        <v>#REF!</v>
      </c>
      <c r="AB78" s="134" t="e">
        <f t="shared" si="768"/>
        <v>#REF!</v>
      </c>
      <c r="AH78" s="1"/>
      <c r="AI78" s="1"/>
      <c r="AJ78" s="1"/>
      <c r="AK78" s="1"/>
      <c r="AL78" s="1"/>
    </row>
    <row r="79" spans="1:45" ht="15.75" customHeight="1" x14ac:dyDescent="0.2">
      <c r="A79" s="249"/>
      <c r="B79" s="250"/>
      <c r="C79" s="251"/>
      <c r="D79" s="37" t="s">
        <v>29</v>
      </c>
      <c r="E79" s="33">
        <f>ROUND(((372-COUNTBLANK($E$3:$J$64)-COUNTIF(E$3:J$64,"OFF")-COUNTIF(E$3:J$64,"Congé"))/5),2)</f>
        <v>2.4</v>
      </c>
      <c r="F79" s="33">
        <f>ROUND(((372-COUNTBLANK($E$3:$J$64)-COUNTIF(E$3:J$64,"OFF")-COUNTIF(E$3:J$64,"Congé"))/5),2)</f>
        <v>2.4</v>
      </c>
      <c r="G79" s="33">
        <f>ROUND(((372-COUNTBLANK($E$3:$J$64)-COUNTIF(E$3:J$64,"OFF")-COUNTIF(E$3:J$64,"Congé"))/5),2)</f>
        <v>2.4</v>
      </c>
      <c r="H79" s="33">
        <f>ROUND(((372-COUNTBLANK($E$3:$J$64)-COUNTIF(D$3:I$64,"OFF")-COUNTIF(D$3:I$64,"Congé"))/5),2)</f>
        <v>2.4</v>
      </c>
      <c r="I79" s="33">
        <f>ROUND(((372-COUNTBLANK($E$3:$J$64)-COUNTIF(E$3:J$64,"OFF")-COUNTIF(E$3:J$64,"Congé"))*0.5/5),2)</f>
        <v>1.2</v>
      </c>
      <c r="J79" s="33">
        <f>ROUND(((372-COUNTBLANK($E$3:$J$64)-COUNTIF(E$3:J$64,"OFF")-COUNTIF(E$3:J$64,"Congé"))*0.5/5),2)</f>
        <v>1.2</v>
      </c>
      <c r="K79" s="1"/>
      <c r="L79" s="1"/>
      <c r="M79" s="1"/>
      <c r="N79" s="1"/>
      <c r="O79" s="262"/>
      <c r="P79" s="263"/>
      <c r="Q79" s="109" t="str">
        <f>Listes!A79</f>
        <v>ALEX</v>
      </c>
      <c r="R79" s="111" t="e">
        <f t="shared" si="764"/>
        <v>#REF!</v>
      </c>
      <c r="S79" s="178" t="e">
        <f t="shared" si="765"/>
        <v>#REF!</v>
      </c>
      <c r="T79" s="178" t="e">
        <f>COUNTIF(G$3:G$64,"*" &amp; $Q79 &amp;"*")+SUMPRODUCT(($M$3:$M$64=$R78)*($N$3:$N$64=$Q79))+SUMPRODUCT(($O$3:$O$64=$R78)*($Q$3:$Q$64=$Q79))&amp;" ("&amp;#REF!&amp;")"</f>
        <v>#REF!</v>
      </c>
      <c r="U79" s="178" t="e">
        <f>COUNTIF(I$3:I$64,"*" &amp; $Q79 &amp;"*")+SUMPRODUCT(($M$3:$M$64=$R78)*($N$3:$N$64=$Q79))+SUMPRODUCT(($O$3:$O$64=$R78)*($Q$3:$Q$64=$Q79))&amp;" ("&amp;#REF!&amp;")"</f>
        <v>#REF!</v>
      </c>
      <c r="V79" s="178" t="e">
        <f t="shared" si="766"/>
        <v>#REF!</v>
      </c>
      <c r="W79" s="178" t="e">
        <f>COUNTIF(K$3:K$64,"*" &amp; $Q79 &amp;"*")+SUMPRODUCT(($M$3:$M$64=$R78)*($N$3:$N$64=$Q79))+SUMPRODUCT(($O$3:$O$64=$R78)*($Q$3:$Q$64=$Q79))&amp;" ("&amp;#REF!&amp;")"</f>
        <v>#REF!</v>
      </c>
      <c r="X79" s="178" t="str">
        <f t="shared" si="770"/>
        <v>0   ( 0 )</v>
      </c>
      <c r="Y79" s="178" t="e">
        <f>COUNTIF(K$3:K$64,"*" &amp; $Q79 &amp;"*")+SUMPRODUCT(($M$3:$M$64=$R78)*($N$3:$N$64=$Q79))+SUMPRODUCT(($O$3:$O$64=$R78)*($Q$3:$Q$64=$Q79))&amp;" ("&amp;#REF!&amp;")"</f>
        <v>#REF!</v>
      </c>
      <c r="Z79" s="178" t="str">
        <f t="shared" si="767"/>
        <v>0   ( 0 )</v>
      </c>
      <c r="AA79" s="178" t="e">
        <f>COUNTIF(M$3:M$64,"*" &amp; $Q79 &amp;"*")+SUMPRODUCT(($M$3:$M$64=$R78)*($N$3:$N$64=$Q79))+SUMPRODUCT(($O$3:$O$64=$R78)*($Q$3:$Q$64=$Q79))&amp;" ("&amp;#REF!&amp;")"</f>
        <v>#REF!</v>
      </c>
      <c r="AB79" s="135" t="e">
        <f t="shared" si="768"/>
        <v>#REF!</v>
      </c>
      <c r="AC79" s="1"/>
      <c r="AD79" s="1"/>
      <c r="AE79" s="1"/>
      <c r="AF79" s="1"/>
      <c r="AG79" s="1"/>
      <c r="AH79" s="1"/>
      <c r="AI79" s="1"/>
      <c r="AJ79" s="1"/>
      <c r="AK79" s="1"/>
      <c r="AL79" s="1"/>
    </row>
    <row r="80" spans="1:45" ht="15.75" customHeight="1" x14ac:dyDescent="0.2">
      <c r="A80" s="35"/>
      <c r="B80" s="35"/>
      <c r="C80" s="35"/>
      <c r="D80" s="35"/>
      <c r="E80" s="35"/>
      <c r="F80" s="35"/>
      <c r="G80" s="35"/>
      <c r="H80" s="35"/>
      <c r="I80" s="35"/>
      <c r="J80" s="35"/>
      <c r="K80" s="1"/>
      <c r="L80" s="1"/>
      <c r="M80" s="1"/>
      <c r="N80" s="1"/>
      <c r="O80" s="262"/>
      <c r="P80" s="263"/>
      <c r="Q80" s="49" t="str">
        <f>Listes!A80</f>
        <v>IRANI</v>
      </c>
      <c r="R80" s="62" t="e">
        <f t="shared" si="764"/>
        <v>#REF!</v>
      </c>
      <c r="S80" s="179" t="e">
        <f t="shared" si="765"/>
        <v>#REF!</v>
      </c>
      <c r="T80" s="179" t="e">
        <f>COUNTIF(G$3:G$64,"*" &amp; $Q80 &amp;"*")+SUMPRODUCT(($M$3:$M$64=$R79)*($N$3:$N$64=$Q80))+SUMPRODUCT(($O$3:$O$64=$R79)*($Q$3:$Q$64=$Q80))&amp;" ("&amp;#REF!&amp;")"</f>
        <v>#REF!</v>
      </c>
      <c r="U80" s="179" t="e">
        <f>COUNTIF(I$3:I$64,"*" &amp; $Q80 &amp;"*")+SUMPRODUCT(($M$3:$M$64=$R79)*($N$3:$N$64=$Q80))+SUMPRODUCT(($O$3:$O$64=$R79)*($Q$3:$Q$64=$Q80))&amp;" ("&amp;#REF!&amp;")"</f>
        <v>#REF!</v>
      </c>
      <c r="V80" s="179" t="e">
        <f t="shared" si="766"/>
        <v>#REF!</v>
      </c>
      <c r="W80" s="179" t="e">
        <f>COUNTIF(K$3:K$64,"*" &amp; $Q80 &amp;"*")+SUMPRODUCT(($M$3:$M$64=$R79)*($N$3:$N$64=$Q80))+SUMPRODUCT(($O$3:$O$64=$R79)*($Q$3:$Q$64=$Q80))&amp;" ("&amp;#REF!&amp;")"</f>
        <v>#REF!</v>
      </c>
      <c r="X80" s="179" t="str">
        <f t="shared" si="770"/>
        <v>0   ( 0 )</v>
      </c>
      <c r="Y80" s="179" t="e">
        <f>COUNTIF(K$3:K$64,"*" &amp; $Q80 &amp;"*")+SUMPRODUCT(($M$3:$M$64=$R79)*($N$3:$N$64=$Q80))+SUMPRODUCT(($O$3:$O$64=$R79)*($Q$3:$Q$64=$Q80))&amp;" ("&amp;#REF!&amp;")"</f>
        <v>#REF!</v>
      </c>
      <c r="Z80" s="179" t="str">
        <f t="shared" si="767"/>
        <v>0   ( 0 )</v>
      </c>
      <c r="AA80" s="179" t="e">
        <f>COUNTIF(M$3:M$64,"*" &amp; $Q80 &amp;"*")+SUMPRODUCT(($M$3:$M$64=$R79)*($N$3:$N$64=$Q80))+SUMPRODUCT(($O$3:$O$64=$R79)*($Q$3:$Q$64=$Q80))&amp;" ("&amp;#REF!&amp;")"</f>
        <v>#REF!</v>
      </c>
      <c r="AB80" s="134" t="e">
        <f t="shared" si="768"/>
        <v>#REF!</v>
      </c>
      <c r="AC80" s="1"/>
      <c r="AD80" s="1"/>
      <c r="AE80" s="1"/>
      <c r="AF80" s="1"/>
      <c r="AG80" s="1"/>
      <c r="AH80" s="1"/>
      <c r="AI80" s="1"/>
      <c r="AJ80" s="1"/>
      <c r="AK80" s="1"/>
      <c r="AL80" s="1"/>
    </row>
    <row r="81" spans="1:39" ht="15.75" customHeight="1" x14ac:dyDescent="0.2">
      <c r="A81" s="17"/>
      <c r="B81" s="18"/>
      <c r="C81" s="18"/>
      <c r="D81" s="18"/>
      <c r="E81" s="15"/>
      <c r="F81" s="15"/>
      <c r="G81" s="15"/>
      <c r="H81" s="15"/>
      <c r="I81" s="15"/>
      <c r="J81" s="15"/>
      <c r="K81" s="1"/>
      <c r="L81" s="1"/>
      <c r="M81" s="1"/>
      <c r="N81" s="1"/>
      <c r="O81" s="262"/>
      <c r="P81" s="263"/>
      <c r="Q81" s="109" t="str">
        <f>Listes!A81</f>
        <v>KHAYAT</v>
      </c>
      <c r="R81" s="111" t="e">
        <f t="shared" si="764"/>
        <v>#REF!</v>
      </c>
      <c r="S81" s="178" t="e">
        <f t="shared" si="765"/>
        <v>#REF!</v>
      </c>
      <c r="T81" s="178" t="e">
        <f>COUNTIF(G$3:G$64,"*" &amp; $Q81 &amp;"*")+SUMPRODUCT(($M$3:$M$64=$R80)*($N$3:$N$64=$Q81))+SUMPRODUCT(($O$3:$O$64=$R80)*($Q$3:$Q$64=$Q81))&amp;" ("&amp;#REF!&amp;")"</f>
        <v>#REF!</v>
      </c>
      <c r="U81" s="178" t="e">
        <f>COUNTIF(I$3:I$64,"*" &amp; $Q81 &amp;"*")+SUMPRODUCT(($M$3:$M$64=$R80)*($N$3:$N$64=$Q81))+SUMPRODUCT(($O$3:$O$64=$R80)*($Q$3:$Q$64=$Q81))&amp;" ("&amp;#REF!&amp;")"</f>
        <v>#REF!</v>
      </c>
      <c r="V81" s="178" t="e">
        <f t="shared" si="766"/>
        <v>#REF!</v>
      </c>
      <c r="W81" s="178" t="e">
        <f>COUNTIF(K$3:K$64,"*" &amp; $Q81 &amp;"*")+SUMPRODUCT(($M$3:$M$64=$R80)*($N$3:$N$64=$Q81))+SUMPRODUCT(($O$3:$O$64=$R80)*($Q$3:$Q$64=$Q81))&amp;" ("&amp;#REF!&amp;")"</f>
        <v>#REF!</v>
      </c>
      <c r="X81" s="178" t="str">
        <f t="shared" si="770"/>
        <v>0   ( 0 )</v>
      </c>
      <c r="Y81" s="178" t="e">
        <f>COUNTIF(K$3:K$64,"*" &amp; $Q81 &amp;"*")+SUMPRODUCT(($M$3:$M$64=$R80)*($N$3:$N$64=$Q81))+SUMPRODUCT(($O$3:$O$64=$R80)*($Q$3:$Q$64=$Q81))&amp;" ("&amp;#REF!&amp;")"</f>
        <v>#REF!</v>
      </c>
      <c r="Z81" s="178" t="str">
        <f t="shared" si="767"/>
        <v>0   ( 0 )</v>
      </c>
      <c r="AA81" s="178" t="e">
        <f>COUNTIF(M$3:M$64,"*" &amp; $Q81 &amp;"*")+SUMPRODUCT(($M$3:$M$64=$R80)*($N$3:$N$64=$Q81))+SUMPRODUCT(($O$3:$O$64=$R80)*($Q$3:$Q$64=$Q81))&amp;" ("&amp;#REF!&amp;")"</f>
        <v>#REF!</v>
      </c>
      <c r="AB81" s="135" t="e">
        <f t="shared" si="768"/>
        <v>#REF!</v>
      </c>
      <c r="AC81" s="1"/>
      <c r="AD81" s="1"/>
      <c r="AE81" s="1"/>
      <c r="AF81" s="1"/>
      <c r="AG81" s="1"/>
      <c r="AH81" s="1"/>
      <c r="AI81" s="1"/>
      <c r="AJ81" s="1"/>
      <c r="AK81" s="1"/>
      <c r="AL81" s="1"/>
    </row>
    <row r="82" spans="1:39" ht="15.75" customHeight="1" x14ac:dyDescent="0.2">
      <c r="A82" s="19"/>
      <c r="B82" s="15"/>
      <c r="C82" s="15"/>
      <c r="D82" s="16"/>
      <c r="E82" s="212" t="s">
        <v>19</v>
      </c>
      <c r="F82" s="213"/>
      <c r="G82" s="213"/>
      <c r="H82" s="213"/>
      <c r="I82" s="213"/>
      <c r="J82" s="213"/>
      <c r="K82" s="5"/>
      <c r="L82" s="1"/>
      <c r="M82" s="1"/>
      <c r="N82" s="1"/>
      <c r="O82" s="262"/>
      <c r="P82" s="263"/>
      <c r="Q82" s="49" t="str">
        <f>Listes!A82</f>
        <v>PARIENTE</v>
      </c>
      <c r="R82" s="62" t="e">
        <f t="shared" si="764"/>
        <v>#REF!</v>
      </c>
      <c r="S82" s="179" t="e">
        <f t="shared" si="765"/>
        <v>#REF!</v>
      </c>
      <c r="T82" s="179" t="e">
        <f>COUNTIF(G$3:G$64,"*" &amp; $Q82 &amp;"*")+SUMPRODUCT(($M$3:$M$64=$R81)*($N$3:$N$64=$Q82))+SUMPRODUCT(($O$3:$O$64=$R81)*($Q$3:$Q$64=$Q82))&amp;" ("&amp;#REF!&amp;")"</f>
        <v>#REF!</v>
      </c>
      <c r="U82" s="179" t="e">
        <f>COUNTIF(I$3:I$64,"*" &amp; $Q82 &amp;"*")+SUMPRODUCT(($M$3:$M$64=$R81)*($N$3:$N$64=$Q82))+SUMPRODUCT(($O$3:$O$64=$R81)*($Q$3:$Q$64=$Q82))&amp;" ("&amp;#REF!&amp;")"</f>
        <v>#REF!</v>
      </c>
      <c r="V82" s="179" t="e">
        <f t="shared" si="766"/>
        <v>#REF!</v>
      </c>
      <c r="W82" s="179" t="e">
        <f>COUNTIF(K$3:K$64,"*" &amp; $Q82 &amp;"*")+SUMPRODUCT(($M$3:$M$64=$R81)*($N$3:$N$64=$Q82))+SUMPRODUCT(($O$3:$O$64=$R81)*($Q$3:$Q$64=$Q82))&amp;" ("&amp;#REF!&amp;")"</f>
        <v>#REF!</v>
      </c>
      <c r="X82" s="179" t="str">
        <f t="shared" si="770"/>
        <v>0   ( 0 )</v>
      </c>
      <c r="Y82" s="179" t="e">
        <f>COUNTIF(K$3:K$64,"*" &amp; $Q82 &amp;"*")+SUMPRODUCT(($M$3:$M$64=$R81)*($N$3:$N$64=$Q82))+SUMPRODUCT(($O$3:$O$64=$R81)*($Q$3:$Q$64=$Q82))&amp;" ("&amp;#REF!&amp;")"</f>
        <v>#REF!</v>
      </c>
      <c r="Z82" s="179" t="str">
        <f t="shared" si="767"/>
        <v>0   ( 0 )</v>
      </c>
      <c r="AA82" s="179" t="e">
        <f>COUNTIF(M$3:M$64,"*" &amp; $Q82 &amp;"*")+SUMPRODUCT(($M$3:$M$64=$R81)*($N$3:$N$64=$Q82))+SUMPRODUCT(($O$3:$O$64=$R81)*($Q$3:$Q$64=$Q82))&amp;" ("&amp;#REF!&amp;")"</f>
        <v>#REF!</v>
      </c>
      <c r="AB82" s="134" t="e">
        <f t="shared" si="768"/>
        <v>#REF!</v>
      </c>
      <c r="AC82" s="1"/>
      <c r="AD82" s="1"/>
      <c r="AE82" s="1"/>
      <c r="AF82" s="1"/>
      <c r="AG82" s="1"/>
      <c r="AH82" s="1"/>
      <c r="AI82" s="1"/>
      <c r="AJ82" s="1"/>
      <c r="AK82" s="1"/>
      <c r="AL82" s="1"/>
    </row>
    <row r="83" spans="1:39" ht="15.75" customHeight="1" x14ac:dyDescent="0.2">
      <c r="A83" s="252" t="s">
        <v>16</v>
      </c>
      <c r="B83" s="253"/>
      <c r="C83" s="254"/>
      <c r="D83" s="255"/>
      <c r="E83" s="30" t="s">
        <v>3</v>
      </c>
      <c r="F83" s="30" t="s">
        <v>4</v>
      </c>
      <c r="G83" s="30" t="s">
        <v>5</v>
      </c>
      <c r="H83" s="30" t="s">
        <v>125</v>
      </c>
      <c r="I83" s="30" t="s">
        <v>129</v>
      </c>
      <c r="J83" s="30" t="s">
        <v>7</v>
      </c>
      <c r="K83" s="6"/>
      <c r="O83" s="262"/>
      <c r="P83" s="263"/>
      <c r="Q83" s="109" t="str">
        <f>Listes!A83</f>
        <v>SOUED</v>
      </c>
      <c r="R83" s="111" t="e">
        <f t="shared" si="764"/>
        <v>#REF!</v>
      </c>
      <c r="S83" s="178" t="e">
        <f t="shared" si="765"/>
        <v>#REF!</v>
      </c>
      <c r="T83" s="178" t="e">
        <f>COUNTIF(G$3:G$64,"*" &amp; $Q83 &amp;"*")+SUMPRODUCT(($M$3:$M$64=$R82)*($N$3:$N$64=$Q83))+SUMPRODUCT(($O$3:$O$64=$R82)*($Q$3:$Q$64=$Q83))&amp;" ("&amp;#REF!&amp;")"</f>
        <v>#REF!</v>
      </c>
      <c r="U83" s="178" t="e">
        <f>COUNTIF(I$3:I$64,"*" &amp; $Q83 &amp;"*")+SUMPRODUCT(($M$3:$M$64=$R82)*($N$3:$N$64=$Q83))+SUMPRODUCT(($O$3:$O$64=$R82)*($Q$3:$Q$64=$Q83))&amp;" ("&amp;#REF!&amp;")"</f>
        <v>#REF!</v>
      </c>
      <c r="V83" s="178" t="e">
        <f t="shared" si="766"/>
        <v>#REF!</v>
      </c>
      <c r="W83" s="178" t="e">
        <f>COUNTIF(K$3:K$64,"*" &amp; $Q83 &amp;"*")+SUMPRODUCT(($M$3:$M$64=$R82)*($N$3:$N$64=$Q83))+SUMPRODUCT(($O$3:$O$64=$R82)*($Q$3:$Q$64=$Q83))&amp;" ("&amp;#REF!&amp;")"</f>
        <v>#REF!</v>
      </c>
      <c r="X83" s="178" t="str">
        <f t="shared" si="770"/>
        <v>0   ( 0 )</v>
      </c>
      <c r="Y83" s="178" t="e">
        <f>COUNTIF(K$3:K$64,"*" &amp; $Q83 &amp;"*")+SUMPRODUCT(($M$3:$M$64=$R82)*($N$3:$N$64=$Q83))+SUMPRODUCT(($O$3:$O$64=$R82)*($Q$3:$Q$64=$Q83))&amp;" ("&amp;#REF!&amp;")"</f>
        <v>#REF!</v>
      </c>
      <c r="Z83" s="178" t="str">
        <f t="shared" si="767"/>
        <v>0   ( 0 )</v>
      </c>
      <c r="AA83" s="178" t="e">
        <f>COUNTIF(M$3:M$64,"*" &amp; $Q83 &amp;"*")+SUMPRODUCT(($M$3:$M$64=$R82)*($N$3:$N$64=$Q83))+SUMPRODUCT(($O$3:$O$64=$R82)*($Q$3:$Q$64=$Q83))&amp;" ("&amp;#REF!&amp;")"</f>
        <v>#REF!</v>
      </c>
      <c r="AB83" s="135" t="e">
        <f t="shared" si="768"/>
        <v>#REF!</v>
      </c>
      <c r="AC83" s="1"/>
      <c r="AD83" s="1"/>
      <c r="AE83" s="1"/>
      <c r="AF83" s="1"/>
      <c r="AG83" s="1"/>
      <c r="AH83" s="60"/>
      <c r="AI83" s="1"/>
      <c r="AJ83" s="1"/>
      <c r="AK83" s="1"/>
      <c r="AL83" s="1"/>
      <c r="AM83" s="1"/>
    </row>
    <row r="84" spans="1:39" ht="15.75" customHeight="1" x14ac:dyDescent="0.2">
      <c r="A84" s="223" t="s">
        <v>80</v>
      </c>
      <c r="B84" s="224"/>
      <c r="C84" s="225"/>
      <c r="D84" s="226"/>
      <c r="E84" s="31" t="e">
        <f>#REF!+E70</f>
        <v>#REF!</v>
      </c>
      <c r="F84" s="31" t="e">
        <f>#REF!+F70</f>
        <v>#REF!</v>
      </c>
      <c r="G84" s="31" t="e">
        <f>#REF!+G70</f>
        <v>#REF!</v>
      </c>
      <c r="H84" s="31">
        <f t="shared" ref="H84:I89" si="774">H70</f>
        <v>0</v>
      </c>
      <c r="I84" s="31">
        <f t="shared" si="774"/>
        <v>0</v>
      </c>
      <c r="J84" s="31" t="e">
        <f>#REF!+J70</f>
        <v>#REF!</v>
      </c>
      <c r="K84" s="6"/>
      <c r="O84" s="262"/>
      <c r="P84" s="263"/>
      <c r="Q84" s="49" t="str">
        <f>Listes!A84</f>
        <v>CHARR</v>
      </c>
      <c r="R84" s="62" t="e">
        <f t="shared" si="764"/>
        <v>#REF!</v>
      </c>
      <c r="S84" s="179" t="e">
        <f t="shared" si="765"/>
        <v>#REF!</v>
      </c>
      <c r="T84" s="179" t="e">
        <f>COUNTIF(G$3:G$64,"*" &amp; $Q84 &amp;"*")+SUMPRODUCT(($M$3:$M$64=$R83)*($N$3:$N$64=$Q84))+SUMPRODUCT(($O$3:$O$64=$R83)*($Q$3:$Q$64=$Q84))&amp;" ("&amp;#REF!&amp;")"</f>
        <v>#REF!</v>
      </c>
      <c r="U84" s="179" t="e">
        <f>COUNTIF(I$3:I$64,"*" &amp; $Q84 &amp;"*")+SUMPRODUCT(($M$3:$M$64=$R83)*($N$3:$N$64=$Q84))+SUMPRODUCT(($O$3:$O$64=$R83)*($Q$3:$Q$64=$Q84))&amp;" ("&amp;#REF!&amp;")"</f>
        <v>#REF!</v>
      </c>
      <c r="V84" s="179" t="e">
        <f t="shared" si="766"/>
        <v>#REF!</v>
      </c>
      <c r="W84" s="179" t="e">
        <f>COUNTIF(K$3:K$64,"*" &amp; $Q84 &amp;"*")+SUMPRODUCT(($M$3:$M$64=$R83)*($N$3:$N$64=$Q84))+SUMPRODUCT(($O$3:$O$64=$R83)*($Q$3:$Q$64=$Q84))&amp;" ("&amp;#REF!&amp;")"</f>
        <v>#REF!</v>
      </c>
      <c r="X84" s="179" t="str">
        <f t="shared" si="770"/>
        <v>0   ( 0 )</v>
      </c>
      <c r="Y84" s="179" t="e">
        <f>COUNTIF(K$3:K$64,"*" &amp; $Q84 &amp;"*")+SUMPRODUCT(($M$3:$M$64=$R83)*($N$3:$N$64=$Q84))+SUMPRODUCT(($O$3:$O$64=$R83)*($Q$3:$Q$64=$Q84))&amp;" ("&amp;#REF!&amp;")"</f>
        <v>#REF!</v>
      </c>
      <c r="Z84" s="179" t="str">
        <f t="shared" si="767"/>
        <v>0   ( 0 )</v>
      </c>
      <c r="AA84" s="179" t="e">
        <f>COUNTIF(M$3:M$64,"*" &amp; $Q84 &amp;"*")+SUMPRODUCT(($M$3:$M$64=$R83)*($N$3:$N$64=$Q84))+SUMPRODUCT(($O$3:$O$64=$R83)*($Q$3:$Q$64=$Q84))&amp;" ("&amp;#REF!&amp;")"</f>
        <v>#REF!</v>
      </c>
      <c r="AB84" s="134" t="e">
        <f t="shared" si="768"/>
        <v>#REF!</v>
      </c>
      <c r="AC84" s="1"/>
      <c r="AD84" s="1"/>
      <c r="AE84" s="1"/>
      <c r="AF84" s="1"/>
      <c r="AG84" s="1"/>
      <c r="AH84" s="1"/>
      <c r="AI84" s="1"/>
      <c r="AJ84" s="1"/>
      <c r="AK84" s="1"/>
      <c r="AL84" s="1"/>
      <c r="AM84" s="1"/>
    </row>
    <row r="85" spans="1:39" ht="15.75" customHeight="1" x14ac:dyDescent="0.2">
      <c r="A85" s="223" t="s">
        <v>81</v>
      </c>
      <c r="B85" s="224"/>
      <c r="C85" s="225"/>
      <c r="D85" s="226"/>
      <c r="E85" s="31" t="e">
        <f>#REF!+E71</f>
        <v>#REF!</v>
      </c>
      <c r="F85" s="31" t="e">
        <f>#REF!+F71</f>
        <v>#REF!</v>
      </c>
      <c r="G85" s="31" t="e">
        <f>#REF!+G71</f>
        <v>#REF!</v>
      </c>
      <c r="H85" s="31">
        <f t="shared" si="774"/>
        <v>0</v>
      </c>
      <c r="I85" s="31">
        <f t="shared" si="774"/>
        <v>0</v>
      </c>
      <c r="J85" s="31" t="e">
        <f>#REF!+J71</f>
        <v>#REF!</v>
      </c>
      <c r="K85" s="6"/>
      <c r="O85" s="262"/>
      <c r="P85" s="263"/>
      <c r="Q85" s="109" t="str">
        <f>Listes!A85</f>
        <v>RIBATET</v>
      </c>
      <c r="R85" s="111" t="e">
        <f t="shared" si="764"/>
        <v>#REF!</v>
      </c>
      <c r="S85" s="178" t="e">
        <f t="shared" si="765"/>
        <v>#REF!</v>
      </c>
      <c r="T85" s="178" t="e">
        <f>COUNTIF(G$3:G$64,"*" &amp; $Q85 &amp;"*")+SUMPRODUCT(($M$3:$M$64=$R84)*($N$3:$N$64=$Q85))+SUMPRODUCT(($O$3:$O$64=$R84)*($Q$3:$Q$64=$Q85))&amp;" ("&amp;#REF!&amp;")"</f>
        <v>#REF!</v>
      </c>
      <c r="U85" s="178" t="e">
        <f>COUNTIF(I$3:I$64,"*" &amp; $Q85 &amp;"*")+SUMPRODUCT(($M$3:$M$64=$R84)*($N$3:$N$64=$Q85))+SUMPRODUCT(($O$3:$O$64=$R84)*($Q$3:$Q$64=$Q85))&amp;" ("&amp;#REF!&amp;")"</f>
        <v>#REF!</v>
      </c>
      <c r="V85" s="178" t="e">
        <f t="shared" si="766"/>
        <v>#REF!</v>
      </c>
      <c r="W85" s="178" t="e">
        <f>COUNTIF(K$3:K$64,"*" &amp; $Q85 &amp;"*")+SUMPRODUCT(($M$3:$M$64=$R84)*($N$3:$N$64=$Q85))+SUMPRODUCT(($O$3:$O$64=$R84)*($Q$3:$Q$64=$Q85))&amp;" ("&amp;#REF!&amp;")"</f>
        <v>#REF!</v>
      </c>
      <c r="X85" s="178" t="str">
        <f t="shared" si="770"/>
        <v>0   ( 0 )</v>
      </c>
      <c r="Y85" s="178" t="e">
        <f>COUNTIF(K$3:K$64,"*" &amp; $Q85 &amp;"*")+SUMPRODUCT(($M$3:$M$64=$R84)*($N$3:$N$64=$Q85))+SUMPRODUCT(($O$3:$O$64=$R84)*($Q$3:$Q$64=$Q85))&amp;" ("&amp;#REF!&amp;")"</f>
        <v>#REF!</v>
      </c>
      <c r="Z85" s="178" t="str">
        <f t="shared" si="767"/>
        <v>0   ( 0 )</v>
      </c>
      <c r="AA85" s="178" t="e">
        <f>COUNTIF(M$3:M$64,"*" &amp; $Q85 &amp;"*")+SUMPRODUCT(($M$3:$M$64=$R84)*($N$3:$N$64=$Q85))+SUMPRODUCT(($O$3:$O$64=$R84)*($Q$3:$Q$64=$Q85))&amp;" ("&amp;#REF!&amp;")"</f>
        <v>#REF!</v>
      </c>
      <c r="AB85" s="135" t="e">
        <f t="shared" si="768"/>
        <v>#REF!</v>
      </c>
      <c r="AC85" s="1"/>
      <c r="AD85" s="1"/>
      <c r="AE85" s="1"/>
      <c r="AF85" s="1"/>
      <c r="AG85" s="1"/>
      <c r="AH85" s="1"/>
      <c r="AI85" s="1"/>
      <c r="AJ85" s="1"/>
      <c r="AK85" s="1"/>
      <c r="AL85" s="1"/>
      <c r="AM85" s="1"/>
    </row>
    <row r="86" spans="1:39" ht="15.75" customHeight="1" x14ac:dyDescent="0.2">
      <c r="A86" s="239" t="s">
        <v>17</v>
      </c>
      <c r="B86" s="240"/>
      <c r="C86" s="241"/>
      <c r="D86" s="242"/>
      <c r="E86" s="104" t="e">
        <f>#REF!+E72</f>
        <v>#REF!</v>
      </c>
      <c r="F86" s="104" t="e">
        <f>#REF!+F72</f>
        <v>#REF!</v>
      </c>
      <c r="G86" s="104" t="e">
        <f>#REF!+G72</f>
        <v>#REF!</v>
      </c>
      <c r="H86" s="104">
        <f t="shared" si="774"/>
        <v>0</v>
      </c>
      <c r="I86" s="104">
        <f t="shared" si="774"/>
        <v>0</v>
      </c>
      <c r="J86" s="106" t="e">
        <f>#REF!+J72</f>
        <v>#REF!</v>
      </c>
      <c r="K86" s="6"/>
      <c r="O86" s="262"/>
      <c r="P86" s="263"/>
      <c r="Q86" s="49" t="str">
        <f>Listes!A86</f>
        <v>KAROUBI</v>
      </c>
      <c r="R86" s="62" t="e">
        <f t="shared" si="764"/>
        <v>#REF!</v>
      </c>
      <c r="S86" s="179" t="e">
        <f t="shared" si="765"/>
        <v>#REF!</v>
      </c>
      <c r="T86" s="179" t="e">
        <f>COUNTIF(G$3:G$64,"*" &amp; $Q86 &amp;"*")+SUMPRODUCT(($M$3:$M$64=$R85)*($N$3:$N$64=$Q86))+SUMPRODUCT(($O$3:$O$64=$R85)*($Q$3:$Q$64=$Q86))&amp;" ("&amp;#REF!&amp;")"</f>
        <v>#REF!</v>
      </c>
      <c r="U86" s="179" t="e">
        <f>COUNTIF(I$3:I$64,"*" &amp; $Q86 &amp;"*")+SUMPRODUCT(($M$3:$M$64=$R85)*($N$3:$N$64=$Q86))+SUMPRODUCT(($O$3:$O$64=$R85)*($Q$3:$Q$64=$Q86))&amp;" ("&amp;#REF!&amp;")"</f>
        <v>#REF!</v>
      </c>
      <c r="V86" s="179" t="e">
        <f t="shared" si="766"/>
        <v>#REF!</v>
      </c>
      <c r="W86" s="179" t="e">
        <f>COUNTIF(K$3:K$64,"*" &amp; $Q86 &amp;"*")+SUMPRODUCT(($M$3:$M$64=$R85)*($N$3:$N$64=$Q86))+SUMPRODUCT(($O$3:$O$64=$R85)*($Q$3:$Q$64=$Q86))&amp;" ("&amp;#REF!&amp;")"</f>
        <v>#REF!</v>
      </c>
      <c r="X86" s="179" t="str">
        <f t="shared" si="770"/>
        <v>0   ( 0 )</v>
      </c>
      <c r="Y86" s="179" t="e">
        <f>COUNTIF(K$3:K$64,"*" &amp; $Q86 &amp;"*")+SUMPRODUCT(($M$3:$M$64=$R85)*($N$3:$N$64=$Q86))+SUMPRODUCT(($O$3:$O$64=$R85)*($Q$3:$Q$64=$Q86))&amp;" ("&amp;#REF!&amp;")"</f>
        <v>#REF!</v>
      </c>
      <c r="Z86" s="179" t="str">
        <f t="shared" si="767"/>
        <v>0   ( 0 )</v>
      </c>
      <c r="AA86" s="179" t="e">
        <f>COUNTIF(M$3:M$64,"*" &amp; $Q86 &amp;"*")+SUMPRODUCT(($M$3:$M$64=$R85)*($N$3:$N$64=$Q86))+SUMPRODUCT(($O$3:$O$64=$R85)*($Q$3:$Q$64=$Q86))&amp;" ("&amp;#REF!&amp;")"</f>
        <v>#REF!</v>
      </c>
      <c r="AB86" s="134" t="e">
        <f t="shared" si="768"/>
        <v>#REF!</v>
      </c>
      <c r="AC86" s="1"/>
      <c r="AD86" s="1"/>
      <c r="AE86" s="1"/>
      <c r="AF86" s="1"/>
      <c r="AG86" s="1"/>
      <c r="AH86" s="1"/>
      <c r="AI86" s="1"/>
      <c r="AJ86" s="1"/>
      <c r="AK86" s="1"/>
      <c r="AL86" s="1"/>
      <c r="AM86" s="1"/>
    </row>
    <row r="87" spans="1:39" ht="15.75" customHeight="1" thickBot="1" x14ac:dyDescent="0.25">
      <c r="A87" s="256" t="s">
        <v>119</v>
      </c>
      <c r="B87" s="257"/>
      <c r="C87" s="258"/>
      <c r="D87" s="259"/>
      <c r="E87" s="105" t="e">
        <f>#REF!+E73</f>
        <v>#REF!</v>
      </c>
      <c r="F87" s="105" t="e">
        <f>#REF!+F73</f>
        <v>#REF!</v>
      </c>
      <c r="G87" s="105" t="e">
        <f>#REF!+G73</f>
        <v>#REF!</v>
      </c>
      <c r="H87" s="105">
        <f t="shared" si="774"/>
        <v>0</v>
      </c>
      <c r="I87" s="105">
        <f t="shared" si="774"/>
        <v>0</v>
      </c>
      <c r="J87" s="105" t="e">
        <f>#REF!+J73</f>
        <v>#REF!</v>
      </c>
      <c r="K87" s="6"/>
      <c r="O87" s="262"/>
      <c r="P87" s="263"/>
      <c r="Q87" s="109" t="str">
        <f>Listes!A87</f>
        <v>DUSSAUX</v>
      </c>
      <c r="R87" s="111" t="e">
        <f t="shared" si="764"/>
        <v>#REF!</v>
      </c>
      <c r="S87" s="178" t="e">
        <f t="shared" si="765"/>
        <v>#REF!</v>
      </c>
      <c r="T87" s="178" t="e">
        <f>COUNTIF(G$3:G$64,"*" &amp; $Q87 &amp;"*")+SUMPRODUCT(($M$3:$M$64=$R86)*($N$3:$N$64=$Q87))+SUMPRODUCT(($O$3:$O$64=$R86)*($Q$3:$Q$64=$Q87))&amp;" ("&amp;#REF!&amp;")"</f>
        <v>#REF!</v>
      </c>
      <c r="U87" s="178" t="e">
        <f>COUNTIF(I$3:I$64,"*" &amp; $Q87 &amp;"*")+SUMPRODUCT(($M$3:$M$64=$R86)*($N$3:$N$64=$Q87))+SUMPRODUCT(($O$3:$O$64=$R86)*($Q$3:$Q$64=$Q87))&amp;" ("&amp;#REF!&amp;")"</f>
        <v>#REF!</v>
      </c>
      <c r="V87" s="178" t="e">
        <f t="shared" si="766"/>
        <v>#REF!</v>
      </c>
      <c r="W87" s="178" t="e">
        <f>COUNTIF(K$3:K$64,"*" &amp; $Q87 &amp;"*")+SUMPRODUCT(($M$3:$M$64=$R86)*($N$3:$N$64=$Q87))+SUMPRODUCT(($O$3:$O$64=$R86)*($Q$3:$Q$64=$Q87))&amp;" ("&amp;#REF!&amp;")"</f>
        <v>#REF!</v>
      </c>
      <c r="X87" s="178" t="str">
        <f t="shared" si="770"/>
        <v>0   ( 0 )</v>
      </c>
      <c r="Y87" s="178" t="e">
        <f>COUNTIF(K$3:K$64,"*" &amp; $Q87 &amp;"*")+SUMPRODUCT(($M$3:$M$64=$R86)*($N$3:$N$64=$Q87))+SUMPRODUCT(($O$3:$O$64=$R86)*($Q$3:$Q$64=$Q87))&amp;" ("&amp;#REF!&amp;")"</f>
        <v>#REF!</v>
      </c>
      <c r="Z87" s="178" t="str">
        <f t="shared" si="767"/>
        <v>0   ( 0 )</v>
      </c>
      <c r="AA87" s="178" t="e">
        <f>COUNTIF(M$3:M$64,"*" &amp; $Q87 &amp;"*")+SUMPRODUCT(($M$3:$M$64=$R86)*($N$3:$N$64=$Q87))+SUMPRODUCT(($O$3:$O$64=$R86)*($Q$3:$Q$64=$Q87))&amp;" ("&amp;#REF!&amp;")"</f>
        <v>#REF!</v>
      </c>
      <c r="AB87" s="135" t="e">
        <f t="shared" si="768"/>
        <v>#REF!</v>
      </c>
      <c r="AC87" s="1"/>
      <c r="AD87" s="1"/>
      <c r="AE87" s="1"/>
      <c r="AF87" s="1"/>
      <c r="AG87" s="1"/>
      <c r="AH87" s="1"/>
      <c r="AI87" s="1"/>
      <c r="AJ87" s="1"/>
      <c r="AK87" s="1"/>
      <c r="AL87" s="1"/>
      <c r="AM87" s="1"/>
    </row>
    <row r="88" spans="1:39" ht="15.75" customHeight="1" thickTop="1" x14ac:dyDescent="0.2">
      <c r="A88" s="227" t="s">
        <v>111</v>
      </c>
      <c r="B88" s="228"/>
      <c r="C88" s="229"/>
      <c r="D88" s="230"/>
      <c r="E88" s="55" t="e">
        <f>#REF!+E74</f>
        <v>#REF!</v>
      </c>
      <c r="F88" s="55" t="e">
        <f>#REF!+F74</f>
        <v>#REF!</v>
      </c>
      <c r="G88" s="55" t="e">
        <f>#REF!+G74</f>
        <v>#REF!</v>
      </c>
      <c r="H88" s="55">
        <f t="shared" si="774"/>
        <v>0</v>
      </c>
      <c r="I88" s="55">
        <f t="shared" si="774"/>
        <v>0</v>
      </c>
      <c r="J88" s="55" t="e">
        <f>#REF!+J74</f>
        <v>#REF!</v>
      </c>
      <c r="K88" s="6"/>
      <c r="O88" s="262"/>
      <c r="P88" s="263"/>
      <c r="Q88" s="49" t="str">
        <f>Listes!A88</f>
        <v>MARTIN</v>
      </c>
      <c r="R88" s="62" t="e">
        <f t="shared" si="764"/>
        <v>#REF!</v>
      </c>
      <c r="S88" s="179" t="e">
        <f t="shared" si="765"/>
        <v>#REF!</v>
      </c>
      <c r="T88" s="179" t="e">
        <f>COUNTIF(G$3:G$64,"*" &amp; $Q88 &amp;"*")+SUMPRODUCT(($M$3:$M$64=$R87)*($N$3:$N$64=$Q88))+SUMPRODUCT(($O$3:$O$64=$R87)*($Q$3:$Q$64=$Q88))&amp;" ("&amp;#REF!&amp;")"</f>
        <v>#REF!</v>
      </c>
      <c r="U88" s="179" t="e">
        <f>COUNTIF(I$3:I$64,"*" &amp; $Q88 &amp;"*")+SUMPRODUCT(($M$3:$M$64=$R87)*($N$3:$N$64=$Q88))+SUMPRODUCT(($O$3:$O$64=$R87)*($Q$3:$Q$64=$Q88))&amp;" ("&amp;#REF!&amp;")"</f>
        <v>#REF!</v>
      </c>
      <c r="V88" s="179" t="e">
        <f t="shared" si="766"/>
        <v>#REF!</v>
      </c>
      <c r="W88" s="179" t="e">
        <f>COUNTIF(K$3:K$64,"*" &amp; $Q88 &amp;"*")+SUMPRODUCT(($M$3:$M$64=$R87)*($N$3:$N$64=$Q88))+SUMPRODUCT(($O$3:$O$64=$R87)*($Q$3:$Q$64=$Q88))&amp;" ("&amp;#REF!&amp;")"</f>
        <v>#REF!</v>
      </c>
      <c r="X88" s="179" t="str">
        <f t="shared" si="770"/>
        <v>0   ( 0 )</v>
      </c>
      <c r="Y88" s="179" t="e">
        <f>COUNTIF(K$3:K$64,"*" &amp; $Q88 &amp;"*")+SUMPRODUCT(($M$3:$M$64=$R87)*($N$3:$N$64=$Q88))+SUMPRODUCT(($O$3:$O$64=$R87)*($Q$3:$Q$64=$Q88))&amp;" ("&amp;#REF!&amp;")"</f>
        <v>#REF!</v>
      </c>
      <c r="Z88" s="179" t="str">
        <f t="shared" si="767"/>
        <v>0   ( 0 )</v>
      </c>
      <c r="AA88" s="179" t="e">
        <f>COUNTIF(M$3:M$64,"*" &amp; $Q88 &amp;"*")+SUMPRODUCT(($M$3:$M$64=$R87)*($N$3:$N$64=$Q88))+SUMPRODUCT(($O$3:$O$64=$R87)*($Q$3:$Q$64=$Q88))&amp;" ("&amp;#REF!&amp;")"</f>
        <v>#REF!</v>
      </c>
      <c r="AB88" s="134" t="e">
        <f t="shared" si="768"/>
        <v>#REF!</v>
      </c>
      <c r="AC88" s="1"/>
      <c r="AD88" s="1"/>
      <c r="AE88" s="1"/>
      <c r="AF88" s="1"/>
      <c r="AG88" s="1"/>
      <c r="AH88" s="1"/>
      <c r="AI88" s="1"/>
      <c r="AJ88" s="1"/>
      <c r="AK88" s="1"/>
      <c r="AL88" s="1"/>
      <c r="AM88" s="1"/>
    </row>
    <row r="89" spans="1:39" ht="15.75" customHeight="1" x14ac:dyDescent="0.2">
      <c r="A89" s="223" t="s">
        <v>83</v>
      </c>
      <c r="B89" s="224"/>
      <c r="C89" s="225"/>
      <c r="D89" s="226"/>
      <c r="E89" s="31" t="e">
        <f>#REF!+E75</f>
        <v>#REF!</v>
      </c>
      <c r="F89" s="31" t="e">
        <f>#REF!+F75</f>
        <v>#REF!</v>
      </c>
      <c r="G89" s="31" t="e">
        <f>#REF!+G75</f>
        <v>#REF!</v>
      </c>
      <c r="H89" s="31">
        <f t="shared" si="774"/>
        <v>0</v>
      </c>
      <c r="I89" s="31">
        <f t="shared" si="774"/>
        <v>0</v>
      </c>
      <c r="J89" s="31" t="e">
        <f>#REF!+J75</f>
        <v>#REF!</v>
      </c>
      <c r="K89" s="6"/>
      <c r="O89" s="262"/>
      <c r="P89" s="263"/>
      <c r="Q89" s="109" t="str">
        <f>Listes!A89</f>
        <v>GALL</v>
      </c>
      <c r="R89" s="111" t="e">
        <f t="shared" si="764"/>
        <v>#REF!</v>
      </c>
      <c r="S89" s="178" t="e">
        <f t="shared" si="765"/>
        <v>#REF!</v>
      </c>
      <c r="T89" s="178" t="e">
        <f>COUNTIF(G$3:G$64,"*" &amp; $Q89 &amp;"*")+SUMPRODUCT(($M$3:$M$64=$R88)*($N$3:$N$64=$Q89))+SUMPRODUCT(($O$3:$O$64=$R88)*($Q$3:$Q$64=$Q89))&amp;" ("&amp;#REF!&amp;")"</f>
        <v>#REF!</v>
      </c>
      <c r="U89" s="178" t="e">
        <f>COUNTIF(I$3:I$64,"*" &amp; $Q89 &amp;"*")+SUMPRODUCT(($M$3:$M$64=$R88)*($N$3:$N$64=$Q89))+SUMPRODUCT(($O$3:$O$64=$R88)*($Q$3:$Q$64=$Q89))&amp;" ("&amp;#REF!&amp;")"</f>
        <v>#REF!</v>
      </c>
      <c r="V89" s="178" t="e">
        <f t="shared" si="766"/>
        <v>#REF!</v>
      </c>
      <c r="W89" s="178" t="e">
        <f>COUNTIF(K$3:K$64,"*" &amp; $Q89 &amp;"*")+SUMPRODUCT(($M$3:$M$64=$R88)*($N$3:$N$64=$Q89))+SUMPRODUCT(($O$3:$O$64=$R88)*($Q$3:$Q$64=$Q89))&amp;" ("&amp;#REF!&amp;")"</f>
        <v>#REF!</v>
      </c>
      <c r="X89" s="178" t="str">
        <f t="shared" si="770"/>
        <v>0   ( 0 )</v>
      </c>
      <c r="Y89" s="178" t="e">
        <f>COUNTIF(K$3:K$64,"*" &amp; $Q89 &amp;"*")+SUMPRODUCT(($M$3:$M$64=$R88)*($N$3:$N$64=$Q89))+SUMPRODUCT(($O$3:$O$64=$R88)*($Q$3:$Q$64=$Q89))&amp;" ("&amp;#REF!&amp;")"</f>
        <v>#REF!</v>
      </c>
      <c r="Z89" s="178" t="str">
        <f t="shared" si="767"/>
        <v>0   ( 0 )</v>
      </c>
      <c r="AA89" s="178" t="e">
        <f>COUNTIF(M$3:M$64,"*" &amp; $Q89 &amp;"*")+SUMPRODUCT(($M$3:$M$64=$R88)*($N$3:$N$64=$Q89))+SUMPRODUCT(($O$3:$O$64=$R88)*($Q$3:$Q$64=$Q89))&amp;" ("&amp;#REF!&amp;")"</f>
        <v>#REF!</v>
      </c>
      <c r="AB89" s="135" t="e">
        <f t="shared" si="768"/>
        <v>#REF!</v>
      </c>
      <c r="AC89" s="1"/>
      <c r="AD89" s="1"/>
      <c r="AE89" s="1"/>
      <c r="AF89" s="1"/>
      <c r="AG89" s="1"/>
      <c r="AH89" s="1"/>
      <c r="AI89" s="1"/>
      <c r="AJ89" s="1"/>
      <c r="AK89" s="1"/>
      <c r="AL89" s="1"/>
      <c r="AM89" s="1"/>
    </row>
    <row r="90" spans="1:39" ht="15.75" customHeight="1" x14ac:dyDescent="0.2">
      <c r="A90" s="10"/>
      <c r="B90" s="11"/>
      <c r="C90" s="11"/>
      <c r="D90" s="12"/>
      <c r="E90" s="13"/>
      <c r="F90" s="13"/>
      <c r="G90" s="13"/>
      <c r="H90" s="13"/>
      <c r="I90" s="13"/>
      <c r="J90" s="75"/>
      <c r="O90" s="262"/>
      <c r="P90" s="263"/>
      <c r="Q90" s="49" t="str">
        <f>Listes!A90</f>
        <v>BLANCHET</v>
      </c>
      <c r="R90" s="62" t="e">
        <f t="shared" si="764"/>
        <v>#REF!</v>
      </c>
      <c r="S90" s="179" t="e">
        <f t="shared" si="765"/>
        <v>#REF!</v>
      </c>
      <c r="T90" s="179" t="e">
        <f>COUNTIF(G$3:G$64,"*" &amp; $Q90 &amp;"*")+SUMPRODUCT(($M$3:$M$64=$R89)*($N$3:$N$64=$Q90))+SUMPRODUCT(($O$3:$O$64=$R89)*($Q$3:$Q$64=$Q90))&amp;" ("&amp;#REF!&amp;")"</f>
        <v>#REF!</v>
      </c>
      <c r="U90" s="179" t="e">
        <f>COUNTIF(I$3:I$64,"*" &amp; $Q90 &amp;"*")+SUMPRODUCT(($M$3:$M$64=$R89)*($N$3:$N$64=$Q90))+SUMPRODUCT(($O$3:$O$64=$R89)*($Q$3:$Q$64=$Q90))&amp;" ("&amp;#REF!&amp;")"</f>
        <v>#REF!</v>
      </c>
      <c r="V90" s="179" t="e">
        <f t="shared" si="766"/>
        <v>#REF!</v>
      </c>
      <c r="W90" s="179" t="e">
        <f>COUNTIF(K$3:K$64,"*" &amp; $Q90 &amp;"*")+SUMPRODUCT(($M$3:$M$64=$R89)*($N$3:$N$64=$Q90))+SUMPRODUCT(($O$3:$O$64=$R89)*($Q$3:$Q$64=$Q90))&amp;" ("&amp;#REF!&amp;")"</f>
        <v>#REF!</v>
      </c>
      <c r="X90" s="179" t="str">
        <f t="shared" si="770"/>
        <v>0   ( 0 )</v>
      </c>
      <c r="Y90" s="179" t="e">
        <f>COUNTIF(K$3:K$64,"*" &amp; $Q90 &amp;"*")+SUMPRODUCT(($M$3:$M$64=$R89)*($N$3:$N$64=$Q90))+SUMPRODUCT(($O$3:$O$64=$R89)*($Q$3:$Q$64=$Q90))&amp;" ("&amp;#REF!&amp;")"</f>
        <v>#REF!</v>
      </c>
      <c r="Z90" s="179" t="str">
        <f t="shared" si="767"/>
        <v>0   ( 0 )</v>
      </c>
      <c r="AA90" s="179" t="e">
        <f>COUNTIF(M$3:M$64,"*" &amp; $Q90 &amp;"*")+SUMPRODUCT(($M$3:$M$64=$R89)*($N$3:$N$64=$Q90))+SUMPRODUCT(($O$3:$O$64=$R89)*($Q$3:$Q$64=$Q90))&amp;" ("&amp;#REF!&amp;")"</f>
        <v>#REF!</v>
      </c>
      <c r="AB90" s="134" t="e">
        <f t="shared" si="768"/>
        <v>#REF!</v>
      </c>
      <c r="AC90" s="1"/>
      <c r="AD90" s="1"/>
      <c r="AE90" s="1"/>
      <c r="AF90" s="1"/>
      <c r="AG90" s="1"/>
      <c r="AH90" s="1"/>
      <c r="AI90" s="1"/>
      <c r="AJ90" s="1"/>
      <c r="AK90" s="1"/>
      <c r="AL90" s="1"/>
      <c r="AM90" s="1"/>
    </row>
    <row r="91" spans="1:39" ht="15.75" customHeight="1" x14ac:dyDescent="0.2">
      <c r="A91" s="14"/>
      <c r="B91" s="15"/>
      <c r="C91" s="15"/>
      <c r="D91" s="16"/>
      <c r="E91" s="34" t="s">
        <v>3</v>
      </c>
      <c r="F91" s="34" t="s">
        <v>4</v>
      </c>
      <c r="G91" s="34" t="s">
        <v>5</v>
      </c>
      <c r="H91" s="34" t="s">
        <v>125</v>
      </c>
      <c r="I91" s="34" t="s">
        <v>129</v>
      </c>
      <c r="J91" s="34" t="s">
        <v>7</v>
      </c>
      <c r="K91" s="6"/>
      <c r="O91" s="262"/>
      <c r="P91" s="263"/>
      <c r="Q91" s="109" t="str">
        <f>Listes!A91</f>
        <v>NGUYEN</v>
      </c>
      <c r="R91" s="111" t="e">
        <f t="shared" si="764"/>
        <v>#REF!</v>
      </c>
      <c r="S91" s="178" t="e">
        <f t="shared" si="765"/>
        <v>#REF!</v>
      </c>
      <c r="T91" s="178" t="e">
        <f>COUNTIF(G$3:G$64,"*" &amp; $Q91 &amp;"*")+SUMPRODUCT(($M$3:$M$64=$R90)*($N$3:$N$64=$Q91))+SUMPRODUCT(($O$3:$O$64=$R90)*($Q$3:$Q$64=$Q91))&amp;" ("&amp;#REF!&amp;")"</f>
        <v>#REF!</v>
      </c>
      <c r="U91" s="178" t="e">
        <f>COUNTIF(I$3:I$64,"*" &amp; $Q91 &amp;"*")+SUMPRODUCT(($M$3:$M$64=$R90)*($N$3:$N$64=$Q91))+SUMPRODUCT(($O$3:$O$64=$R90)*($Q$3:$Q$64=$Q91))&amp;" ("&amp;#REF!&amp;")"</f>
        <v>#REF!</v>
      </c>
      <c r="V91" s="178" t="e">
        <f t="shared" si="766"/>
        <v>#REF!</v>
      </c>
      <c r="W91" s="178" t="e">
        <f>COUNTIF(K$3:K$64,"*" &amp; $Q91 &amp;"*")+SUMPRODUCT(($M$3:$M$64=$R90)*($N$3:$N$64=$Q91))+SUMPRODUCT(($O$3:$O$64=$R90)*($Q$3:$Q$64=$Q91))&amp;" ("&amp;#REF!&amp;")"</f>
        <v>#REF!</v>
      </c>
      <c r="X91" s="178" t="str">
        <f t="shared" si="770"/>
        <v>0   ( 0 )</v>
      </c>
      <c r="Y91" s="178" t="e">
        <f>COUNTIF(K$3:K$64,"*" &amp; $Q91 &amp;"*")+SUMPRODUCT(($M$3:$M$64=$R90)*($N$3:$N$64=$Q91))+SUMPRODUCT(($O$3:$O$64=$R90)*($Q$3:$Q$64=$Q91))&amp;" ("&amp;#REF!&amp;")"</f>
        <v>#REF!</v>
      </c>
      <c r="Z91" s="178" t="str">
        <f t="shared" si="767"/>
        <v>0   ( 0 )</v>
      </c>
      <c r="AA91" s="178" t="e">
        <f>COUNTIF(M$3:M$64,"*" &amp; $Q91 &amp;"*")+SUMPRODUCT(($M$3:$M$64=$R90)*($N$3:$N$64=$Q91))+SUMPRODUCT(($O$3:$O$64=$R90)*($Q$3:$Q$64=$Q91))&amp;" ("&amp;#REF!&amp;")"</f>
        <v>#REF!</v>
      </c>
      <c r="AB91" s="135" t="e">
        <f t="shared" si="768"/>
        <v>#REF!</v>
      </c>
      <c r="AC91" s="1"/>
      <c r="AD91" s="1"/>
      <c r="AE91" s="1"/>
      <c r="AF91" s="1"/>
      <c r="AG91" s="1"/>
      <c r="AH91" s="1"/>
      <c r="AI91" s="1"/>
      <c r="AJ91" s="1"/>
      <c r="AK91" s="1"/>
      <c r="AL91" s="1"/>
      <c r="AM91" s="1"/>
    </row>
    <row r="92" spans="1:39" ht="15.75" customHeight="1" x14ac:dyDescent="0.2">
      <c r="A92" s="243" t="s">
        <v>18</v>
      </c>
      <c r="B92" s="244"/>
      <c r="C92" s="245"/>
      <c r="D92" s="36" t="s">
        <v>28</v>
      </c>
      <c r="E92" s="33" t="e">
        <f>#REF!+E78</f>
        <v>#REF!</v>
      </c>
      <c r="F92" s="20" t="e">
        <f>#REF!+F78</f>
        <v>#REF!</v>
      </c>
      <c r="G92" s="20" t="e">
        <f>#REF!+G78</f>
        <v>#REF!</v>
      </c>
      <c r="H92" s="20" t="e">
        <f>#REF!+H78</f>
        <v>#REF!</v>
      </c>
      <c r="I92" s="20" t="e">
        <f>#REF!+I78</f>
        <v>#REF!</v>
      </c>
      <c r="J92" s="20" t="e">
        <f>#REF!+J78</f>
        <v>#REF!</v>
      </c>
      <c r="K92" s="6"/>
      <c r="O92" s="262"/>
      <c r="P92" s="263"/>
      <c r="Q92" s="49" t="str">
        <f>Listes!A92</f>
        <v>PORTALIER</v>
      </c>
      <c r="R92" s="62" t="e">
        <f t="shared" si="764"/>
        <v>#REF!</v>
      </c>
      <c r="S92" s="179" t="e">
        <f t="shared" si="765"/>
        <v>#REF!</v>
      </c>
      <c r="T92" s="179" t="e">
        <f>COUNTIF(G$3:G$64,"*" &amp; $Q92 &amp;"*")+SUMPRODUCT(($M$3:$M$64=$R91)*($N$3:$N$64=$Q92))+SUMPRODUCT(($O$3:$O$64=$R91)*($Q$3:$Q$64=$Q92))&amp;" ("&amp;#REF!&amp;")"</f>
        <v>#REF!</v>
      </c>
      <c r="U92" s="179" t="e">
        <f>COUNTIF(I$3:I$64,"*" &amp; $Q92 &amp;"*")+SUMPRODUCT(($M$3:$M$64=$R91)*($N$3:$N$64=$Q92))+SUMPRODUCT(($O$3:$O$64=$R91)*($Q$3:$Q$64=$Q92))&amp;" ("&amp;#REF!&amp;")"</f>
        <v>#REF!</v>
      </c>
      <c r="V92" s="179" t="e">
        <f t="shared" si="766"/>
        <v>#REF!</v>
      </c>
      <c r="W92" s="179" t="e">
        <f>COUNTIF(K$3:K$64,"*" &amp; $Q92 &amp;"*")+SUMPRODUCT(($M$3:$M$64=$R91)*($N$3:$N$64=$Q92))+SUMPRODUCT(($O$3:$O$64=$R91)*($Q$3:$Q$64=$Q92))&amp;" ("&amp;#REF!&amp;")"</f>
        <v>#REF!</v>
      </c>
      <c r="X92" s="179" t="str">
        <f t="shared" si="770"/>
        <v>0   ( 0 )</v>
      </c>
      <c r="Y92" s="179" t="e">
        <f>COUNTIF(K$3:K$64,"*" &amp; $Q92 &amp;"*")+SUMPRODUCT(($M$3:$M$64=$R91)*($N$3:$N$64=$Q92))+SUMPRODUCT(($O$3:$O$64=$R91)*($Q$3:$Q$64=$Q92))&amp;" ("&amp;#REF!&amp;")"</f>
        <v>#REF!</v>
      </c>
      <c r="Z92" s="179" t="str">
        <f t="shared" si="767"/>
        <v>0   ( 0 )</v>
      </c>
      <c r="AA92" s="179" t="e">
        <f>COUNTIF(M$3:M$64,"*" &amp; $Q92 &amp;"*")+SUMPRODUCT(($M$3:$M$64=$R91)*($N$3:$N$64=$Q92))+SUMPRODUCT(($O$3:$O$64=$R91)*($Q$3:$Q$64=$Q92))&amp;" ("&amp;#REF!&amp;")"</f>
        <v>#REF!</v>
      </c>
      <c r="AB92" s="134" t="e">
        <f t="shared" si="768"/>
        <v>#REF!</v>
      </c>
      <c r="AC92" s="1"/>
      <c r="AD92" s="1"/>
      <c r="AE92" s="1"/>
      <c r="AF92" s="1"/>
      <c r="AG92" s="1"/>
      <c r="AH92" s="1"/>
      <c r="AI92" s="1"/>
      <c r="AJ92" s="1"/>
      <c r="AK92" s="1"/>
      <c r="AL92" s="1"/>
      <c r="AM92" s="1"/>
    </row>
    <row r="93" spans="1:39" ht="15.75" customHeight="1" thickBot="1" x14ac:dyDescent="0.25">
      <c r="A93" s="246"/>
      <c r="B93" s="247"/>
      <c r="C93" s="248"/>
      <c r="D93" s="56" t="s">
        <v>29</v>
      </c>
      <c r="E93" s="57" t="e">
        <f>#REF!+E79</f>
        <v>#REF!</v>
      </c>
      <c r="F93" s="58" t="e">
        <f>#REF!+F79</f>
        <v>#REF!</v>
      </c>
      <c r="G93" s="58" t="e">
        <f>#REF!+G79</f>
        <v>#REF!</v>
      </c>
      <c r="H93" s="58" t="e">
        <f>#REF!+H79</f>
        <v>#REF!</v>
      </c>
      <c r="I93" s="58" t="e">
        <f>#REF!+I79</f>
        <v>#REF!</v>
      </c>
      <c r="J93" s="58" t="e">
        <f>#REF!+J79</f>
        <v>#REF!</v>
      </c>
      <c r="O93" s="262"/>
      <c r="P93" s="263"/>
      <c r="Q93" s="109" t="str">
        <f>Listes!A93</f>
        <v>PETIT</v>
      </c>
      <c r="R93" s="111" t="e">
        <f t="shared" si="764"/>
        <v>#REF!</v>
      </c>
      <c r="S93" s="178" t="e">
        <f t="shared" si="765"/>
        <v>#REF!</v>
      </c>
      <c r="T93" s="178" t="e">
        <f>COUNTIF(G$3:G$64,"*" &amp; $Q93 &amp;"*")+SUMPRODUCT(($M$3:$M$64=$R92)*($N$3:$N$64=$Q93))+SUMPRODUCT(($O$3:$O$64=$R92)*($Q$3:$Q$64=$Q93))&amp;" ("&amp;#REF!&amp;")"</f>
        <v>#REF!</v>
      </c>
      <c r="U93" s="178" t="e">
        <f>COUNTIF(I$3:I$64,"*" &amp; $Q93 &amp;"*")+SUMPRODUCT(($M$3:$M$64=$R92)*($N$3:$N$64=$Q93))+SUMPRODUCT(($O$3:$O$64=$R92)*($Q$3:$Q$64=$Q93))&amp;" ("&amp;#REF!&amp;")"</f>
        <v>#REF!</v>
      </c>
      <c r="V93" s="178" t="e">
        <f t="shared" si="766"/>
        <v>#REF!</v>
      </c>
      <c r="W93" s="178" t="e">
        <f>COUNTIF(K$3:K$64,"*" &amp; $Q93 &amp;"*")+SUMPRODUCT(($M$3:$M$64=$R92)*($N$3:$N$64=$Q93))+SUMPRODUCT(($O$3:$O$64=$R92)*($Q$3:$Q$64=$Q93))&amp;" ("&amp;#REF!&amp;")"</f>
        <v>#REF!</v>
      </c>
      <c r="X93" s="178" t="str">
        <f t="shared" si="770"/>
        <v>0   ( 0 )</v>
      </c>
      <c r="Y93" s="178" t="e">
        <f>COUNTIF(K$3:K$64,"*" &amp; $Q93 &amp;"*")+SUMPRODUCT(($M$3:$M$64=$R92)*($N$3:$N$64=$Q93))+SUMPRODUCT(($O$3:$O$64=$R92)*($Q$3:$Q$64=$Q93))&amp;" ("&amp;#REF!&amp;")"</f>
        <v>#REF!</v>
      </c>
      <c r="Z93" s="178" t="str">
        <f t="shared" si="767"/>
        <v>0   ( 0 )</v>
      </c>
      <c r="AA93" s="178" t="e">
        <f>COUNTIF(M$3:M$64,"*" &amp; $Q93 &amp;"*")+SUMPRODUCT(($M$3:$M$64=$R92)*($N$3:$N$64=$Q93))+SUMPRODUCT(($O$3:$O$64=$R92)*($Q$3:$Q$64=$Q93))&amp;" ("&amp;#REF!&amp;")"</f>
        <v>#REF!</v>
      </c>
      <c r="AB93" s="135" t="e">
        <f t="shared" si="768"/>
        <v>#REF!</v>
      </c>
    </row>
    <row r="94" spans="1:39" ht="15.75" customHeight="1" thickTop="1" x14ac:dyDescent="0.2">
      <c r="A94" s="231" t="s">
        <v>84</v>
      </c>
      <c r="B94" s="232"/>
      <c r="C94" s="233"/>
      <c r="D94" s="234"/>
      <c r="E94" s="59" t="e">
        <f>COUNTIF(E$3:E$64,"Congé")+#REF!</f>
        <v>#REF!</v>
      </c>
      <c r="F94" s="59" t="e">
        <f>COUNTIF(F$3:F$64,"Congé")+#REF!</f>
        <v>#REF!</v>
      </c>
      <c r="G94" s="59" t="e">
        <f>COUNTIF(G$3:G$64,"Congé")+#REF!</f>
        <v>#REF!</v>
      </c>
      <c r="H94" s="59" t="e">
        <f>COUNTIF(H$3:H$64,"Congé")+#REF!</f>
        <v>#REF!</v>
      </c>
      <c r="I94" s="59" t="e">
        <f>COUNTIF(I$3:I$64,"Congé")+#REF!</f>
        <v>#REF!</v>
      </c>
      <c r="J94" s="59" t="e">
        <f>COUNTIF(J$3:J$64,"Congé")+#REF!</f>
        <v>#REF!</v>
      </c>
      <c r="O94" s="262"/>
      <c r="P94" s="263"/>
      <c r="Q94" s="49" t="str">
        <f>Listes!A94</f>
        <v>TERD</v>
      </c>
      <c r="R94" s="62" t="e">
        <f t="shared" si="764"/>
        <v>#REF!</v>
      </c>
      <c r="S94" s="179" t="e">
        <f t="shared" si="765"/>
        <v>#REF!</v>
      </c>
      <c r="T94" s="179" t="e">
        <f>COUNTIF(G$3:G$64,"*" &amp; $Q94 &amp;"*")+SUMPRODUCT(($M$3:$M$64=$R93)*($N$3:$N$64=$Q94))+SUMPRODUCT(($O$3:$O$64=$R93)*($Q$3:$Q$64=$Q94))&amp;" ("&amp;#REF!&amp;")"</f>
        <v>#REF!</v>
      </c>
      <c r="U94" s="179" t="e">
        <f>COUNTIF(I$3:I$64,"*" &amp; $Q94 &amp;"*")+SUMPRODUCT(($M$3:$M$64=$R93)*($N$3:$N$64=$Q94))+SUMPRODUCT(($O$3:$O$64=$R93)*($Q$3:$Q$64=$Q94))&amp;" ("&amp;#REF!&amp;")"</f>
        <v>#REF!</v>
      </c>
      <c r="V94" s="179" t="e">
        <f t="shared" si="766"/>
        <v>#REF!</v>
      </c>
      <c r="W94" s="179" t="e">
        <f>COUNTIF(K$3:K$64,"*" &amp; $Q94 &amp;"*")+SUMPRODUCT(($M$3:$M$64=$R93)*($N$3:$N$64=$Q94))+SUMPRODUCT(($O$3:$O$64=$R93)*($Q$3:$Q$64=$Q94))&amp;" ("&amp;#REF!&amp;")"</f>
        <v>#REF!</v>
      </c>
      <c r="X94" s="179" t="str">
        <f t="shared" si="770"/>
        <v>0   ( 0 )</v>
      </c>
      <c r="Y94" s="179" t="e">
        <f>COUNTIF(K$3:K$64,"*" &amp; $Q94 &amp;"*")+SUMPRODUCT(($M$3:$M$64=$R93)*($N$3:$N$64=$Q94))+SUMPRODUCT(($O$3:$O$64=$R93)*($Q$3:$Q$64=$Q94))&amp;" ("&amp;#REF!&amp;")"</f>
        <v>#REF!</v>
      </c>
      <c r="Z94" s="179" t="str">
        <f t="shared" si="767"/>
        <v>0   ( 0 )</v>
      </c>
      <c r="AA94" s="179" t="e">
        <f>COUNTIF(M$3:M$64,"*" &amp; $Q94 &amp;"*")+SUMPRODUCT(($M$3:$M$64=$R93)*($N$3:$N$64=$Q94))+SUMPRODUCT(($O$3:$O$64=$R93)*($Q$3:$Q$64=$Q94))&amp;" ("&amp;#REF!&amp;")"</f>
        <v>#REF!</v>
      </c>
      <c r="AB94" s="134" t="e">
        <f t="shared" si="768"/>
        <v>#REF!</v>
      </c>
    </row>
    <row r="95" spans="1:39" ht="15.75" customHeight="1" x14ac:dyDescent="0.2">
      <c r="A95" s="188" t="s">
        <v>85</v>
      </c>
      <c r="B95" s="189"/>
      <c r="C95" s="190" t="s">
        <v>86</v>
      </c>
      <c r="D95" s="191"/>
      <c r="E95" s="38" t="e">
        <f>COUNTIF(E$3:E$64,"Vac libre")+#REF!</f>
        <v>#REF!</v>
      </c>
      <c r="F95" s="38" t="e">
        <f>COUNTIF(F$3:F$64,"Vac libre")+#REF!</f>
        <v>#REF!</v>
      </c>
      <c r="G95" s="38" t="e">
        <f>COUNTIF(G$3:G$64,"Vac libre")+#REF!</f>
        <v>#REF!</v>
      </c>
      <c r="H95" s="38" t="e">
        <f>COUNTIF(H$3:H$64,"Vac libre")+#REF!</f>
        <v>#REF!</v>
      </c>
      <c r="I95" s="38" t="e">
        <f>COUNTIF(I$3:I$64,"Vac libre")+#REF!</f>
        <v>#REF!</v>
      </c>
      <c r="J95" s="38" t="e">
        <f>COUNTIF(J$3:J$64,"Vac libre")+#REF!</f>
        <v>#REF!</v>
      </c>
      <c r="O95" s="262"/>
      <c r="P95" s="263"/>
      <c r="Q95" s="109" t="str">
        <f>Listes!A95</f>
        <v>OSTRO</v>
      </c>
      <c r="R95" s="111" t="e">
        <f t="shared" si="764"/>
        <v>#REF!</v>
      </c>
      <c r="S95" s="178" t="e">
        <f t="shared" si="765"/>
        <v>#REF!</v>
      </c>
      <c r="T95" s="178" t="e">
        <f>COUNTIF(G$3:G$64,"*" &amp; $Q95 &amp;"*")+SUMPRODUCT(($M$3:$M$64=$R94)*($N$3:$N$64=$Q95))+SUMPRODUCT(($O$3:$O$64=$R94)*($Q$3:$Q$64=$Q95))&amp;" ("&amp;#REF!&amp;")"</f>
        <v>#REF!</v>
      </c>
      <c r="U95" s="178" t="e">
        <f>COUNTIF(I$3:I$64,"*" &amp; $Q95 &amp;"*")+SUMPRODUCT(($M$3:$M$64=$R94)*($N$3:$N$64=$Q95))+SUMPRODUCT(($O$3:$O$64=$R94)*($Q$3:$Q$64=$Q95))&amp;" ("&amp;#REF!&amp;")"</f>
        <v>#REF!</v>
      </c>
      <c r="V95" s="178" t="e">
        <f t="shared" si="766"/>
        <v>#REF!</v>
      </c>
      <c r="W95" s="178" t="e">
        <f>COUNTIF(K$3:K$64,"*" &amp; $Q95 &amp;"*")+SUMPRODUCT(($M$3:$M$64=$R94)*($N$3:$N$64=$Q95))+SUMPRODUCT(($O$3:$O$64=$R94)*($Q$3:$Q$64=$Q95))&amp;" ("&amp;#REF!&amp;")"</f>
        <v>#REF!</v>
      </c>
      <c r="X95" s="178" t="str">
        <f t="shared" si="770"/>
        <v>0   ( 0 )</v>
      </c>
      <c r="Y95" s="178" t="e">
        <f>COUNTIF(K$3:K$64,"*" &amp; $Q95 &amp;"*")+SUMPRODUCT(($M$3:$M$64=$R94)*($N$3:$N$64=$Q95))+SUMPRODUCT(($O$3:$O$64=$R94)*($Q$3:$Q$64=$Q95))&amp;" ("&amp;#REF!&amp;")"</f>
        <v>#REF!</v>
      </c>
      <c r="Z95" s="178" t="str">
        <f t="shared" si="767"/>
        <v>0   ( 0 )</v>
      </c>
      <c r="AA95" s="178" t="e">
        <f>COUNTIF(M$3:M$64,"*" &amp; $Q95 &amp;"*")+SUMPRODUCT(($M$3:$M$64=$R94)*($N$3:$N$64=$Q95))+SUMPRODUCT(($O$3:$O$64=$R94)*($Q$3:$Q$64=$Q95))&amp;" ("&amp;#REF!&amp;")"</f>
        <v>#REF!</v>
      </c>
      <c r="AB95" s="135" t="e">
        <f t="shared" si="768"/>
        <v>#REF!</v>
      </c>
    </row>
    <row r="96" spans="1:39" ht="15.75" customHeight="1" x14ac:dyDescent="0.2">
      <c r="A96" s="69"/>
      <c r="B96" s="69"/>
      <c r="C96" s="70"/>
      <c r="D96" s="70"/>
      <c r="E96" s="71"/>
      <c r="F96" s="71"/>
      <c r="G96" s="71"/>
      <c r="H96" s="71"/>
      <c r="I96" s="71"/>
      <c r="J96" s="71"/>
      <c r="O96" s="262"/>
      <c r="P96" s="263"/>
      <c r="Q96" s="49" t="str">
        <f>Listes!A96</f>
        <v>WEIFF</v>
      </c>
      <c r="R96" s="62" t="e">
        <f t="shared" si="764"/>
        <v>#REF!</v>
      </c>
      <c r="S96" s="179" t="e">
        <f t="shared" si="765"/>
        <v>#REF!</v>
      </c>
      <c r="T96" s="179" t="e">
        <f>COUNTIF(G$3:G$64,"*" &amp; $Q96 &amp;"*")+SUMPRODUCT(($M$3:$M$64=$R95)*($N$3:$N$64=$Q96))+SUMPRODUCT(($O$3:$O$64=$R95)*($Q$3:$Q$64=$Q96))&amp;" ("&amp;#REF!&amp;")"</f>
        <v>#REF!</v>
      </c>
      <c r="U96" s="179" t="e">
        <f>COUNTIF(I$3:I$64,"*" &amp; $Q96 &amp;"*")+SUMPRODUCT(($M$3:$M$64=$R95)*($N$3:$N$64=$Q96))+SUMPRODUCT(($O$3:$O$64=$R95)*($Q$3:$Q$64=$Q96))&amp;" ("&amp;#REF!&amp;")"</f>
        <v>#REF!</v>
      </c>
      <c r="V96" s="179" t="e">
        <f t="shared" si="766"/>
        <v>#REF!</v>
      </c>
      <c r="W96" s="179" t="e">
        <f>COUNTIF(K$3:K$64,"*" &amp; $Q96 &amp;"*")+SUMPRODUCT(($M$3:$M$64=$R95)*($N$3:$N$64=$Q96))+SUMPRODUCT(($O$3:$O$64=$R95)*($Q$3:$Q$64=$Q96))&amp;" ("&amp;#REF!&amp;")"</f>
        <v>#REF!</v>
      </c>
      <c r="X96" s="179" t="str">
        <f t="shared" si="770"/>
        <v>0   ( 0 )</v>
      </c>
      <c r="Y96" s="179" t="e">
        <f>COUNTIF(K$3:K$64,"*" &amp; $Q96 &amp;"*")+SUMPRODUCT(($M$3:$M$64=$R95)*($N$3:$N$64=$Q96))+SUMPRODUCT(($O$3:$O$64=$R95)*($Q$3:$Q$64=$Q96))&amp;" ("&amp;#REF!&amp;")"</f>
        <v>#REF!</v>
      </c>
      <c r="Z96" s="179" t="str">
        <f t="shared" si="767"/>
        <v>0   ( 0 )</v>
      </c>
      <c r="AA96" s="179" t="e">
        <f>COUNTIF(M$3:M$64,"*" &amp; $Q96 &amp;"*")+SUMPRODUCT(($M$3:$M$64=$R95)*($N$3:$N$64=$Q96))+SUMPRODUCT(($O$3:$O$64=$R95)*($Q$3:$Q$64=$Q96))&amp;" ("&amp;#REF!&amp;")"</f>
        <v>#REF!</v>
      </c>
      <c r="AB96" s="134" t="e">
        <f t="shared" si="768"/>
        <v>#REF!</v>
      </c>
    </row>
    <row r="97" spans="1:28" ht="15.75" customHeight="1" thickBot="1" x14ac:dyDescent="0.25">
      <c r="A97" s="69"/>
      <c r="B97" s="69"/>
      <c r="C97" s="70"/>
      <c r="D97" s="70"/>
      <c r="E97" s="71"/>
      <c r="F97" s="71"/>
      <c r="G97" s="71"/>
      <c r="H97" s="71"/>
      <c r="I97" s="71"/>
      <c r="J97" s="71"/>
      <c r="O97" s="262"/>
      <c r="P97" s="263"/>
      <c r="Q97" s="109" t="str">
        <f>Listes!A97</f>
        <v>LEBON</v>
      </c>
      <c r="R97" s="111" t="e">
        <f t="shared" si="764"/>
        <v>#REF!</v>
      </c>
      <c r="S97" s="178" t="e">
        <f t="shared" si="765"/>
        <v>#REF!</v>
      </c>
      <c r="T97" s="178" t="e">
        <f>COUNTIF(G$3:G$64,"*" &amp; $Q97 &amp;"*")+SUMPRODUCT(($M$3:$M$64=$R96)*($N$3:$N$64=$Q97))+SUMPRODUCT(($O$3:$O$64=$R96)*($Q$3:$Q$64=$Q97))&amp;" ("&amp;#REF!&amp;")"</f>
        <v>#REF!</v>
      </c>
      <c r="U97" s="178" t="e">
        <f>COUNTIF(I$3:I$64,"*" &amp; $Q97 &amp;"*")+SUMPRODUCT(($M$3:$M$64=$R96)*($N$3:$N$64=$Q97))+SUMPRODUCT(($O$3:$O$64=$R96)*($Q$3:$Q$64=$Q97))&amp;" ("&amp;#REF!&amp;")"</f>
        <v>#REF!</v>
      </c>
      <c r="V97" s="178" t="e">
        <f t="shared" si="766"/>
        <v>#REF!</v>
      </c>
      <c r="W97" s="178" t="e">
        <f>COUNTIF(K$3:K$64,"*" &amp; $Q97 &amp;"*")+SUMPRODUCT(($M$3:$M$64=$R96)*($N$3:$N$64=$Q97))+SUMPRODUCT(($O$3:$O$64=$R96)*($Q$3:$Q$64=$Q97))&amp;" ("&amp;#REF!&amp;")"</f>
        <v>#REF!</v>
      </c>
      <c r="X97" s="178" t="str">
        <f t="shared" si="770"/>
        <v>0   ( 0 )</v>
      </c>
      <c r="Y97" s="178" t="e">
        <f>COUNTIF(K$3:K$64,"*" &amp; $Q97 &amp;"*")+SUMPRODUCT(($M$3:$M$64=$R96)*($N$3:$N$64=$Q97))+SUMPRODUCT(($O$3:$O$64=$R96)*($Q$3:$Q$64=$Q97))&amp;" ("&amp;#REF!&amp;")"</f>
        <v>#REF!</v>
      </c>
      <c r="Z97" s="178" t="str">
        <f t="shared" si="767"/>
        <v>0   ( 0 )</v>
      </c>
      <c r="AA97" s="178" t="e">
        <f>COUNTIF(M$3:M$64,"*" &amp; $Q97 &amp;"*")+SUMPRODUCT(($M$3:$M$64=$R96)*($N$3:$N$64=$Q97))+SUMPRODUCT(($O$3:$O$64=$R96)*($Q$3:$Q$64=$Q97))&amp;" ("&amp;#REF!&amp;")"</f>
        <v>#REF!</v>
      </c>
      <c r="AB97" s="135" t="e">
        <f t="shared" si="768"/>
        <v>#REF!</v>
      </c>
    </row>
    <row r="98" spans="1:28" ht="15.75" customHeight="1" thickBot="1" x14ac:dyDescent="0.25">
      <c r="A98" s="69"/>
      <c r="B98" s="69"/>
      <c r="C98" s="180" t="str">
        <f>"Vacations dûes en "&amp;CHOOSE(MONTH($B$3),"Janvier","Février","Mars","Avril","Mai","Juin","Juillet","Août","Septembre","Octobre","Novembre","Décembre")&amp;" "&amp;YEAR($B$3)</f>
        <v>Vacations dûes en Octobre 2015</v>
      </c>
      <c r="D98" s="181"/>
      <c r="E98" s="181"/>
      <c r="F98" s="181"/>
      <c r="G98" s="181"/>
      <c r="H98" s="181"/>
      <c r="I98" s="181"/>
      <c r="J98" s="181"/>
      <c r="K98" s="181"/>
      <c r="L98" s="182"/>
      <c r="O98" s="262"/>
      <c r="P98" s="263"/>
      <c r="Q98" s="49" t="str">
        <f>Listes!A98</f>
        <v>PIATON</v>
      </c>
      <c r="R98" s="62" t="e">
        <f t="shared" si="764"/>
        <v>#REF!</v>
      </c>
      <c r="S98" s="179" t="e">
        <f t="shared" si="765"/>
        <v>#REF!</v>
      </c>
      <c r="T98" s="179" t="e">
        <f>COUNTIF(G$3:G$64,"*" &amp; $Q98 &amp;"*")+SUMPRODUCT(($M$3:$M$64=$R97)*($N$3:$N$64=$Q98))+SUMPRODUCT(($O$3:$O$64=$R97)*($Q$3:$Q$64=$Q98))&amp;" ("&amp;#REF!&amp;")"</f>
        <v>#REF!</v>
      </c>
      <c r="U98" s="179" t="e">
        <f>COUNTIF(I$3:I$64,"*" &amp; $Q98 &amp;"*")+SUMPRODUCT(($M$3:$M$64=$R97)*($N$3:$N$64=$Q98))+SUMPRODUCT(($O$3:$O$64=$R97)*($Q$3:$Q$64=$Q98))&amp;" ("&amp;#REF!&amp;")"</f>
        <v>#REF!</v>
      </c>
      <c r="V98" s="179" t="e">
        <f t="shared" si="766"/>
        <v>#REF!</v>
      </c>
      <c r="W98" s="179" t="e">
        <f>COUNTIF(K$3:K$64,"*" &amp; $Q98 &amp;"*")+SUMPRODUCT(($M$3:$M$64=$R97)*($N$3:$N$64=$Q98))+SUMPRODUCT(($O$3:$O$64=$R97)*($Q$3:$Q$64=$Q98))&amp;" ("&amp;#REF!&amp;")"</f>
        <v>#REF!</v>
      </c>
      <c r="X98" s="179" t="str">
        <f t="shared" si="770"/>
        <v>0   ( 0 )</v>
      </c>
      <c r="Y98" s="179" t="e">
        <f>COUNTIF(K$3:K$64,"*" &amp; $Q98 &amp;"*")+SUMPRODUCT(($M$3:$M$64=$R97)*($N$3:$N$64=$Q98))+SUMPRODUCT(($O$3:$O$64=$R97)*($Q$3:$Q$64=$Q98))&amp;" ("&amp;#REF!&amp;")"</f>
        <v>#REF!</v>
      </c>
      <c r="Z98" s="179" t="str">
        <f t="shared" si="767"/>
        <v>0   ( 0 )</v>
      </c>
      <c r="AA98" s="179" t="e">
        <f>COUNTIF(M$3:M$64,"*" &amp; $Q98 &amp;"*")+SUMPRODUCT(($M$3:$M$64=$R97)*($N$3:$N$64=$Q98))+SUMPRODUCT(($O$3:$O$64=$R97)*($Q$3:$Q$64=$Q98))&amp;" ("&amp;#REF!&amp;")"</f>
        <v>#REF!</v>
      </c>
      <c r="AB98" s="134" t="e">
        <f t="shared" si="768"/>
        <v>#REF!</v>
      </c>
    </row>
    <row r="99" spans="1:28" ht="15.75" customHeight="1" thickBot="1" x14ac:dyDescent="0.25">
      <c r="A99" s="69"/>
      <c r="B99" s="69"/>
      <c r="C99" s="180" t="s">
        <v>98</v>
      </c>
      <c r="D99" s="181"/>
      <c r="E99" s="84" t="s">
        <v>3</v>
      </c>
      <c r="F99" s="84" t="s">
        <v>4</v>
      </c>
      <c r="G99" s="84" t="s">
        <v>5</v>
      </c>
      <c r="H99" s="84" t="s">
        <v>125</v>
      </c>
      <c r="I99" s="84" t="s">
        <v>129</v>
      </c>
      <c r="J99" s="84" t="s">
        <v>7</v>
      </c>
      <c r="K99" s="85" t="s">
        <v>99</v>
      </c>
      <c r="L99" s="86"/>
      <c r="O99" s="262"/>
      <c r="P99" s="263"/>
      <c r="Q99" s="109" t="str">
        <f>Listes!A99</f>
        <v>NOAC</v>
      </c>
      <c r="R99" s="111" t="e">
        <f t="shared" si="764"/>
        <v>#REF!</v>
      </c>
      <c r="S99" s="178" t="e">
        <f t="shared" si="765"/>
        <v>#REF!</v>
      </c>
      <c r="T99" s="178" t="e">
        <f>COUNTIF(G$3:G$64,"*" &amp; $Q99 &amp;"*")+SUMPRODUCT(($M$3:$M$64=$R98)*($N$3:$N$64=$Q99))+SUMPRODUCT(($O$3:$O$64=$R98)*($Q$3:$Q$64=$Q99))&amp;" ("&amp;#REF!&amp;")"</f>
        <v>#REF!</v>
      </c>
      <c r="U99" s="178" t="e">
        <f>COUNTIF(I$3:I$64,"*" &amp; $Q99 &amp;"*")+SUMPRODUCT(($M$3:$M$64=$R98)*($N$3:$N$64=$Q99))+SUMPRODUCT(($O$3:$O$64=$R98)*($Q$3:$Q$64=$Q99))&amp;" ("&amp;#REF!&amp;")"</f>
        <v>#REF!</v>
      </c>
      <c r="V99" s="178" t="e">
        <f t="shared" si="766"/>
        <v>#REF!</v>
      </c>
      <c r="W99" s="178" t="e">
        <f>COUNTIF(K$3:K$64,"*" &amp; $Q99 &amp;"*")+SUMPRODUCT(($M$3:$M$64=$R98)*($N$3:$N$64=$Q99))+SUMPRODUCT(($O$3:$O$64=$R98)*($Q$3:$Q$64=$Q99))&amp;" ("&amp;#REF!&amp;")"</f>
        <v>#REF!</v>
      </c>
      <c r="X99" s="178" t="str">
        <f t="shared" si="770"/>
        <v>0   ( 0 )</v>
      </c>
      <c r="Y99" s="178" t="e">
        <f>COUNTIF(K$3:K$64,"*" &amp; $Q99 &amp;"*")+SUMPRODUCT(($M$3:$M$64=$R98)*($N$3:$N$64=$Q99))+SUMPRODUCT(($O$3:$O$64=$R98)*($Q$3:$Q$64=$Q99))&amp;" ("&amp;#REF!&amp;")"</f>
        <v>#REF!</v>
      </c>
      <c r="Z99" s="178" t="str">
        <f t="shared" si="767"/>
        <v>0   ( 0 )</v>
      </c>
      <c r="AA99" s="178" t="e">
        <f>COUNTIF(M$3:M$64,"*" &amp; $Q99 &amp;"*")+SUMPRODUCT(($M$3:$M$64=$R98)*($N$3:$N$64=$Q99))+SUMPRODUCT(($O$3:$O$64=$R98)*($Q$3:$Q$64=$Q99))&amp;" ("&amp;#REF!&amp;")"</f>
        <v>#REF!</v>
      </c>
      <c r="AB99" s="135" t="e">
        <f t="shared" si="768"/>
        <v>#REF!</v>
      </c>
    </row>
    <row r="100" spans="1:28" ht="15.75" customHeight="1" x14ac:dyDescent="0.2">
      <c r="A100" s="69"/>
      <c r="B100" s="69"/>
      <c r="C100" s="183" t="s">
        <v>40</v>
      </c>
      <c r="D100" s="184"/>
      <c r="E100" s="83">
        <f>IF($C100="","",SUMPRODUCT(($L$3:$L64=$C100)*($M$3:$M64=E$99))+SUMPRODUCT(($O$3:$O64=$C100)*($P$3:$P64=E$99))+SUMPRODUCT(($AB$3:$AB$64=$C100)*($AA$3:$AA$64="MAROUANI"))+SUMPRODUCT(($AB$4:$AB$65=$C100)*($AA$3:$AA$64="MAROUANI")))</f>
        <v>0</v>
      </c>
      <c r="F100" s="83">
        <f>IF($C100="","",SUMPRODUCT(($L$3:$L64=$C100)*($M$3:$M64=F$99))+SUMPRODUCT(($O$3:$O64=$C100)*($P$3:$P64=F$99))+SUMPRODUCT(($AB$3:$AB$64=$C100)*($AA$3:$AA$64="HALIMI"))+SUMPRODUCT(($AB$4:$AB$65=$C100)*($AA$3:$AA$64="HALIMI")))</f>
        <v>0</v>
      </c>
      <c r="G100" s="83">
        <f>IF($C100="","",SUMPRODUCT(($L$3:$L64=$C100)*($M$3:$M64=G$99))+SUMPRODUCT(($O$3:$O64=$C100)*($P$3:$P64=G$99))+SUMPRODUCT(($AB$3:$AB$64=$C100)*($AA$3:$AA$64="LEPRIYA"))+SUMPRODUCT(($AB$4:$AB$65=$C100)*($AA$3:$AA$64="LEPRIYA")))</f>
        <v>0</v>
      </c>
      <c r="H100" s="83">
        <f>IF($C100="","",SUMPRODUCT(($L$3:$L64=$C100)*($M$3:$M64=H$99))+SUMPRODUCT(($O$3:$O64=$C100)*($P$3:$P64=H$99))+SUMPRODUCT(($AB$3:$AB$64=$C100)*($AA$3:$AA$64="OURCHANE"))+SUMPRODUCT(($AB$4:$AB$65=$C100)*($AA$3:$AA$64="OURCHANE")))</f>
        <v>0</v>
      </c>
      <c r="I100" s="83">
        <f>IF($C100="","",SUMPRODUCT(($L$3:$L64=$C100)*($M$3:$M64=I$99))+SUMPRODUCT(($O$3:$O64=$C100)*($P$3:$P64=I$99))+SUMPRODUCT(($AB$3:$AB$64=$C100)*($AA$3:$AA$64="KANA"))+SUMPRODUCT(($AB$4:$AB$65=$C100)*($AA$3:$AA$64="KANA")))</f>
        <v>0</v>
      </c>
      <c r="J100" s="83">
        <f>IF($C100="","",SUMPRODUCT(($L$3:$L64=$C100)*($M$3:$M64=J$99))+SUMPRODUCT(($O$3:$O64=$C100)*($P$3:$P64=J$99))+SUMPRODUCT(($AB$3:$AB$64=$C100)*($AA$3:$AA$64="SULTAN"))+SUMPRODUCT(($AB$4:$AB$65=$C100)*($AA$3:$AA$64="SULTAN")))</f>
        <v>0</v>
      </c>
      <c r="K100" s="185">
        <f>IF($C100="","",SUMPRODUCT(($L$3:$L64=$C100)*($M$3:$M64=""))+SUMPRODUCT(($O$3:$O64=$C100)*($P$3:$P64=""))+SUMPRODUCT(($AB$3:$AB$64=$C100)*($AA$3:$AA$64=""))-SUMPRODUCT(($AB$4:$AB$65=$C100)*($AA$3:$AA$64&lt;&gt;"")))</f>
        <v>0</v>
      </c>
      <c r="L100" s="186">
        <f>IF($C100="","",SUMPRODUCT(($L$3:$L64=$C100)*($M$3:$M64=L$99))+SUMPRODUCT(($O$3:$O64=$C100)*($P$3:$P64=L$99)))</f>
        <v>0</v>
      </c>
      <c r="O100" s="262"/>
      <c r="P100" s="263"/>
      <c r="Q100" s="49" t="str">
        <f>Listes!A100</f>
        <v>COLLIOT</v>
      </c>
      <c r="R100" s="62" t="e">
        <f t="shared" si="764"/>
        <v>#REF!</v>
      </c>
      <c r="S100" s="179" t="e">
        <f t="shared" si="765"/>
        <v>#REF!</v>
      </c>
      <c r="T100" s="179" t="e">
        <f>COUNTIF(G$3:G$64,"*" &amp; $Q100 &amp;"*")+SUMPRODUCT(($M$3:$M$64=$R99)*($N$3:$N$64=$Q100))+SUMPRODUCT(($O$3:$O$64=$R99)*($Q$3:$Q$64=$Q100))&amp;" ("&amp;#REF!&amp;")"</f>
        <v>#REF!</v>
      </c>
      <c r="U100" s="179" t="e">
        <f>COUNTIF(I$3:I$64,"*" &amp; $Q100 &amp;"*")+SUMPRODUCT(($M$3:$M$64=$R99)*($N$3:$N$64=$Q100))+SUMPRODUCT(($O$3:$O$64=$R99)*($Q$3:$Q$64=$Q100))&amp;" ("&amp;#REF!&amp;")"</f>
        <v>#REF!</v>
      </c>
      <c r="V100" s="179" t="e">
        <f t="shared" si="766"/>
        <v>#REF!</v>
      </c>
      <c r="W100" s="179" t="e">
        <f>COUNTIF(K$3:K$64,"*" &amp; $Q100 &amp;"*")+SUMPRODUCT(($M$3:$M$64=$R99)*($N$3:$N$64=$Q100))+SUMPRODUCT(($O$3:$O$64=$R99)*($Q$3:$Q$64=$Q100))&amp;" ("&amp;#REF!&amp;")"</f>
        <v>#REF!</v>
      </c>
      <c r="X100" s="179" t="str">
        <f t="shared" si="770"/>
        <v>0   ( 0 )</v>
      </c>
      <c r="Y100" s="179" t="e">
        <f>COUNTIF(K$3:K$64,"*" &amp; $Q100 &amp;"*")+SUMPRODUCT(($M$3:$M$64=$R99)*($N$3:$N$64=$Q100))+SUMPRODUCT(($O$3:$O$64=$R99)*($Q$3:$Q$64=$Q100))&amp;" ("&amp;#REF!&amp;")"</f>
        <v>#REF!</v>
      </c>
      <c r="Z100" s="179" t="str">
        <f t="shared" si="767"/>
        <v>0   ( 0 )</v>
      </c>
      <c r="AA100" s="179" t="e">
        <f>COUNTIF(M$3:M$64,"*" &amp; $Q100 &amp;"*")+SUMPRODUCT(($M$3:$M$64=$R99)*($N$3:$N$64=$Q100))+SUMPRODUCT(($O$3:$O$64=$R99)*($Q$3:$Q$64=$Q100))&amp;" ("&amp;#REF!&amp;")"</f>
        <v>#REF!</v>
      </c>
      <c r="AB100" s="134" t="e">
        <f t="shared" si="768"/>
        <v>#REF!</v>
      </c>
    </row>
    <row r="101" spans="1:28" ht="15.75" customHeight="1" x14ac:dyDescent="0.2">
      <c r="A101" s="69"/>
      <c r="B101" s="69"/>
      <c r="C101" s="166"/>
      <c r="D101" s="167"/>
      <c r="E101" s="81" t="str">
        <f>IF($C101="","",SUMPRODUCT(($L$3:$L65=$C101)*($M$3:$M65=E$99))+SUMPRODUCT(($O$3:$O65=$C101)*($P$3:$P65=E$99))+SUMPRODUCT(($AB$3:$AB$64=$C101)*($AA$3:$AA$64="MAROUANI"))+SUMPRODUCT(($AB$4:$AB$65=$C101)*($AA$3:$AA$64="MAROUANI")))</f>
        <v/>
      </c>
      <c r="F101" s="81" t="str">
        <f>IF($C101="","",SUMPRODUCT(($L$3:$L65=$C101)*($M$3:$M65=F$99))+SUMPRODUCT(($O$3:$O65=$C101)*($P$3:$P65=F$99))+SUMPRODUCT(($AB$3:$AB$64=$C101)*($AA$3:$AA$64="HALIMI"))+SUMPRODUCT(($AB$4:$AB$65=$C101)*($AA$3:$AA$64="HALIMI")))</f>
        <v/>
      </c>
      <c r="G101" s="81" t="str">
        <f>IF($C101="","",SUMPRODUCT(($L$3:$L65=$C101)*($M$3:$M65=G$99))+SUMPRODUCT(($O$3:$O65=$C101)*($P$3:$P65=G$99))+SUMPRODUCT(($AB$3:$AB$64=$C101)*($AA$3:$AA$64="LEPRIYA"))+SUMPRODUCT(($AB$4:$AB$65=$C101)*($AA$3:$AA$64="LEPRIYA")))</f>
        <v/>
      </c>
      <c r="H101" s="81" t="str">
        <f>IF($C101="","",SUMPRODUCT(($L$3:$L65=$C101)*($M$3:$M65=H$99))+SUMPRODUCT(($O$3:$O65=$C101)*($P$3:$P65=H$99))+SUMPRODUCT(($AB$3:$AB$64=$C101)*($AA$3:$AA$64="OURCHANE"))+SUMPRODUCT(($AB$4:$AB$65=$C101)*($AA$3:$AA$64="OURCHANE")))</f>
        <v/>
      </c>
      <c r="I101" s="81" t="str">
        <f>IF($C101="","",SUMPRODUCT(($L$3:$L65=$C101)*($M$3:$M65=I$99))+SUMPRODUCT(($O$3:$O65=$C101)*($P$3:$P65=I$99))+SUMPRODUCT(($AB$3:$AB$64=$C101)*($AA$3:$AA$64="KANA"))+SUMPRODUCT(($AB$4:$AB$65=$C101)*($AA$3:$AA$64="KANA")))</f>
        <v/>
      </c>
      <c r="J101" s="81" t="str">
        <f>IF($C101="","",SUMPRODUCT(($L$3:$L65=$C101)*($M$3:$M65=J$99))+SUMPRODUCT(($O$3:$O65=$C101)*($P$3:$P65=J$99))+SUMPRODUCT(($AB$3:$AB$64=$C101)*($AA$3:$AA$64="SULTAN"))+SUMPRODUCT(($AB$4:$AB$65=$C101)*($AA$3:$AA$64="SULTAN")))</f>
        <v/>
      </c>
      <c r="K101" s="168" t="str">
        <f>IF($C101="","",SUMPRODUCT(($L$3:$L65=$C101)*($M$3:$M65=""))+SUMPRODUCT(($O$3:$O65=$C101)*($P$3:$P65=""))+SUMPRODUCT(($AB$3:$AB$64=$C101)*($AA$3:$AA$64=""))-SUMPRODUCT(($AB$4:$AB$65=$C101)*($AA$3:$AA$64&lt;&gt;"")))</f>
        <v/>
      </c>
      <c r="L101" s="169" t="str">
        <f>IF($C101="","",SUMPRODUCT(($L$3:$L65=$C101)*($M$3:$M65=L$99))+SUMPRODUCT(($O$3:$O65=$C101)*($P$3:$P65=L$99)))</f>
        <v/>
      </c>
      <c r="O101" s="262"/>
      <c r="P101" s="263"/>
      <c r="Q101" s="109" t="str">
        <f>Listes!A101</f>
        <v>DUSSUEIL</v>
      </c>
      <c r="R101" s="111" t="e">
        <f t="shared" si="764"/>
        <v>#REF!</v>
      </c>
      <c r="S101" s="178" t="e">
        <f t="shared" si="765"/>
        <v>#REF!</v>
      </c>
      <c r="T101" s="178" t="e">
        <f>COUNTIF(G$3:G$64,"*" &amp; $Q101 &amp;"*")+SUMPRODUCT(($M$3:$M$64=$R100)*($N$3:$N$64=$Q101))+SUMPRODUCT(($O$3:$O$64=$R100)*($Q$3:$Q$64=$Q101))&amp;" ("&amp;#REF!&amp;")"</f>
        <v>#REF!</v>
      </c>
      <c r="U101" s="178" t="e">
        <f>COUNTIF(I$3:I$64,"*" &amp; $Q101 &amp;"*")+SUMPRODUCT(($M$3:$M$64=$R100)*($N$3:$N$64=$Q101))+SUMPRODUCT(($O$3:$O$64=$R100)*($Q$3:$Q$64=$Q101))&amp;" ("&amp;#REF!&amp;")"</f>
        <v>#REF!</v>
      </c>
      <c r="V101" s="178" t="e">
        <f t="shared" si="766"/>
        <v>#REF!</v>
      </c>
      <c r="W101" s="178" t="e">
        <f>COUNTIF(K$3:K$64,"*" &amp; $Q101 &amp;"*")+SUMPRODUCT(($M$3:$M$64=$R100)*($N$3:$N$64=$Q101))+SUMPRODUCT(($O$3:$O$64=$R100)*($Q$3:$Q$64=$Q101))&amp;" ("&amp;#REF!&amp;")"</f>
        <v>#REF!</v>
      </c>
      <c r="X101" s="178" t="str">
        <f t="shared" si="770"/>
        <v>0   ( 0 )</v>
      </c>
      <c r="Y101" s="178" t="e">
        <f>COUNTIF(K$3:K$64,"*" &amp; $Q101 &amp;"*")+SUMPRODUCT(($M$3:$M$64=$R100)*($N$3:$N$64=$Q101))+SUMPRODUCT(($O$3:$O$64=$R100)*($Q$3:$Q$64=$Q101))&amp;" ("&amp;#REF!&amp;")"</f>
        <v>#REF!</v>
      </c>
      <c r="Z101" s="178" t="str">
        <f t="shared" si="767"/>
        <v>0   ( 0 )</v>
      </c>
      <c r="AA101" s="178" t="e">
        <f>COUNTIF(M$3:M$64,"*" &amp; $Q101 &amp;"*")+SUMPRODUCT(($M$3:$M$64=$R100)*($N$3:$N$64=$Q101))+SUMPRODUCT(($O$3:$O$64=$R100)*($Q$3:$Q$64=$Q101))&amp;" ("&amp;#REF!&amp;")"</f>
        <v>#REF!</v>
      </c>
      <c r="AB101" s="135" t="e">
        <f t="shared" si="768"/>
        <v>#REF!</v>
      </c>
    </row>
    <row r="102" spans="1:28" ht="15.75" customHeight="1" x14ac:dyDescent="0.2">
      <c r="A102" s="69"/>
      <c r="B102" s="69"/>
      <c r="C102" s="174"/>
      <c r="D102" s="175"/>
      <c r="E102" s="80" t="str">
        <f>IF($C102="","",SUMPRODUCT(($L$3:$L66=$C102)*($M$3:$M66=E$99))+SUMPRODUCT(($O$3:$O66=$C102)*($P$3:$P66=E$99))+SUMPRODUCT(($AB$3:$AB$64=$C102)*($AA$3:$AA$64="MAROUANI"))+SUMPRODUCT(($AB$4:$AB$65=$C102)*($AA$3:$AA$64="MAROUANI")))</f>
        <v/>
      </c>
      <c r="F102" s="80" t="str">
        <f>IF($C102="","",SUMPRODUCT(($L$3:$L66=$C102)*($M$3:$M66=F$99))+SUMPRODUCT(($O$3:$O66=$C102)*($P$3:$P66=F$99))+SUMPRODUCT(($AB$3:$AB$64=$C102)*($AA$3:$AA$64="HALIMI"))+SUMPRODUCT(($AB$4:$AB$65=$C102)*($AA$3:$AA$64="HALIMI")))</f>
        <v/>
      </c>
      <c r="G102" s="80" t="str">
        <f>IF($C102="","",SUMPRODUCT(($L$3:$L66=$C102)*($M$3:$M66=G$99))+SUMPRODUCT(($O$3:$O66=$C102)*($P$3:$P66=G$99))+SUMPRODUCT(($AB$3:$AB$64=$C102)*($AA$3:$AA$64="LEPRIYA"))+SUMPRODUCT(($AB$4:$AB$65=$C102)*($AA$3:$AA$64="LEPRIYA")))</f>
        <v/>
      </c>
      <c r="H102" s="80" t="str">
        <f>IF($C102="","",SUMPRODUCT(($L$3:$L66=$C102)*($M$3:$M66=H$99))+SUMPRODUCT(($O$3:$O66=$C102)*($P$3:$P66=H$99))+SUMPRODUCT(($AB$3:$AB$64=$C102)*($AA$3:$AA$64="OURCHANE"))+SUMPRODUCT(($AB$4:$AB$65=$C102)*($AA$3:$AA$64="OURCHANE")))</f>
        <v/>
      </c>
      <c r="I102" s="80" t="str">
        <f>IF($C102="","",SUMPRODUCT(($L$3:$L66=$C102)*($M$3:$M66=I$99))+SUMPRODUCT(($O$3:$O66=$C102)*($P$3:$P66=I$99))+SUMPRODUCT(($AB$3:$AB$64=$C102)*($AA$3:$AA$64="KANA"))+SUMPRODUCT(($AB$4:$AB$65=$C102)*($AA$3:$AA$64="KANA")))</f>
        <v/>
      </c>
      <c r="J102" s="80" t="str">
        <f>IF($C102="","",SUMPRODUCT(($L$3:$L66=$C102)*($M$3:$M66=J$99))+SUMPRODUCT(($O$3:$O66=$C102)*($P$3:$P66=J$99))+SUMPRODUCT(($AB$3:$AB$64=$C102)*($AA$3:$AA$64="SULTAN"))+SUMPRODUCT(($AB$4:$AB$65=$C102)*($AA$3:$AA$64="SULTAN")))</f>
        <v/>
      </c>
      <c r="K102" s="176" t="str">
        <f>IF($C102="","",SUMPRODUCT(($L$3:$L66=$C102)*($M$3:$M66=""))+SUMPRODUCT(($O$3:$O66=$C102)*($P$3:$P66=""))+SUMPRODUCT(($AB$3:$AB$64=$C102)*($AA$3:$AA$64=""))-SUMPRODUCT(($AB$4:$AB$65=$C102)*($AA$3:$AA$64&lt;&gt;"")))</f>
        <v/>
      </c>
      <c r="L102" s="177" t="str">
        <f>IF($C102="","",SUMPRODUCT(($L$3:$L66=$C102)*($M$3:$M66=L$99))+SUMPRODUCT(($O$3:$O66=$C102)*($P$3:$P66=L$99)))</f>
        <v/>
      </c>
      <c r="O102" s="262"/>
      <c r="P102" s="263"/>
      <c r="Q102" s="49" t="str">
        <f>Listes!A102</f>
        <v>FAUCHE</v>
      </c>
      <c r="R102" s="62" t="e">
        <f t="shared" si="764"/>
        <v>#REF!</v>
      </c>
      <c r="S102" s="179" t="e">
        <f t="shared" si="765"/>
        <v>#REF!</v>
      </c>
      <c r="T102" s="179" t="e">
        <f>COUNTIF(G$3:G$64,"*" &amp; $Q102 &amp;"*")+SUMPRODUCT(($M$3:$M$64=$R101)*($N$3:$N$64=$Q102))+SUMPRODUCT(($O$3:$O$64=$R101)*($Q$3:$Q$64=$Q102))&amp;" ("&amp;#REF!&amp;")"</f>
        <v>#REF!</v>
      </c>
      <c r="U102" s="179" t="e">
        <f>COUNTIF(I$3:I$64,"*" &amp; $Q102 &amp;"*")+SUMPRODUCT(($M$3:$M$64=$R101)*($N$3:$N$64=$Q102))+SUMPRODUCT(($O$3:$O$64=$R101)*($Q$3:$Q$64=$Q102))&amp;" ("&amp;#REF!&amp;")"</f>
        <v>#REF!</v>
      </c>
      <c r="V102" s="179" t="e">
        <f t="shared" si="766"/>
        <v>#REF!</v>
      </c>
      <c r="W102" s="179" t="e">
        <f>COUNTIF(K$3:K$64,"*" &amp; $Q102 &amp;"*")+SUMPRODUCT(($M$3:$M$64=$R101)*($N$3:$N$64=$Q102))+SUMPRODUCT(($O$3:$O$64=$R101)*($Q$3:$Q$64=$Q102))&amp;" ("&amp;#REF!&amp;")"</f>
        <v>#REF!</v>
      </c>
      <c r="X102" s="179" t="str">
        <f t="shared" si="770"/>
        <v>0   ( 0 )</v>
      </c>
      <c r="Y102" s="179" t="e">
        <f>COUNTIF(K$3:K$64,"*" &amp; $Q102 &amp;"*")+SUMPRODUCT(($M$3:$M$64=$R101)*($N$3:$N$64=$Q102))+SUMPRODUCT(($O$3:$O$64=$R101)*($Q$3:$Q$64=$Q102))&amp;" ("&amp;#REF!&amp;")"</f>
        <v>#REF!</v>
      </c>
      <c r="Z102" s="179" t="str">
        <f t="shared" si="767"/>
        <v>0   ( 0 )</v>
      </c>
      <c r="AA102" s="179" t="e">
        <f>COUNTIF(M$3:M$64,"*" &amp; $Q102 &amp;"*")+SUMPRODUCT(($M$3:$M$64=$R101)*($N$3:$N$64=$Q102))+SUMPRODUCT(($O$3:$O$64=$R101)*($Q$3:$Q$64=$Q102))&amp;" ("&amp;#REF!&amp;")"</f>
        <v>#REF!</v>
      </c>
      <c r="AB102" s="134" t="e">
        <f t="shared" si="768"/>
        <v>#REF!</v>
      </c>
    </row>
    <row r="103" spans="1:28" ht="15.75" customHeight="1" x14ac:dyDescent="0.2">
      <c r="A103" s="69"/>
      <c r="B103" s="69"/>
      <c r="C103" s="166"/>
      <c r="D103" s="167"/>
      <c r="E103" s="81" t="str">
        <f>IF($C103="","",SUMPRODUCT(($L$3:$L67=$C103)*($M$3:$M67=E$99))+SUMPRODUCT(($O$3:$O67=$C103)*($P$3:$P67=E$99))+SUMPRODUCT(($AB$3:$AB$64=$C103)*($AA$3:$AA$64="MAROUANI"))+SUMPRODUCT(($AB$4:$AB$65=$C103)*($AA$3:$AA$64="MAROUANI")))</f>
        <v/>
      </c>
      <c r="F103" s="81" t="str">
        <f>IF($C103="","",SUMPRODUCT(($L$3:$L67=$C103)*($M$3:$M67=F$99))+SUMPRODUCT(($O$3:$O67=$C103)*($P$3:$P67=F$99))+SUMPRODUCT(($AB$3:$AB$64=$C103)*($AA$3:$AA$64="HALIMI"))+SUMPRODUCT(($AB$4:$AB$65=$C103)*($AA$3:$AA$64="HALIMI")))</f>
        <v/>
      </c>
      <c r="G103" s="81" t="str">
        <f>IF($C103="","",SUMPRODUCT(($L$3:$L67=$C103)*($M$3:$M67=G$99))+SUMPRODUCT(($O$3:$O67=$C103)*($P$3:$P67=G$99))+SUMPRODUCT(($AB$3:$AB$64=$C103)*($AA$3:$AA$64="LEPRIYA"))+SUMPRODUCT(($AB$4:$AB$65=$C103)*($AA$3:$AA$64="LEPRIYA")))</f>
        <v/>
      </c>
      <c r="H103" s="81" t="str">
        <f>IF($C103="","",SUMPRODUCT(($L$3:$L67=$C103)*($M$3:$M67=H$99))+SUMPRODUCT(($O$3:$O67=$C103)*($P$3:$P67=H$99))+SUMPRODUCT(($AB$3:$AB$64=$C103)*($AA$3:$AA$64="OURCHANE"))+SUMPRODUCT(($AB$4:$AB$65=$C103)*($AA$3:$AA$64="OURCHANE")))</f>
        <v/>
      </c>
      <c r="I103" s="81" t="str">
        <f>IF($C103="","",SUMPRODUCT(($L$3:$L67=$C103)*($M$3:$M67=I$99))+SUMPRODUCT(($O$3:$O67=$C103)*($P$3:$P67=I$99))+SUMPRODUCT(($AB$3:$AB$64=$C103)*($AA$3:$AA$64="KANA"))+SUMPRODUCT(($AB$4:$AB$65=$C103)*($AA$3:$AA$64="KANA")))</f>
        <v/>
      </c>
      <c r="J103" s="81" t="str">
        <f>IF($C103="","",SUMPRODUCT(($L$3:$L67=$C103)*($M$3:$M67=J$99))+SUMPRODUCT(($O$3:$O67=$C103)*($P$3:$P67=J$99))+SUMPRODUCT(($AB$3:$AB$64=$C103)*($AA$3:$AA$64="SULTAN"))+SUMPRODUCT(($AB$4:$AB$65=$C103)*($AA$3:$AA$64="SULTAN")))</f>
        <v/>
      </c>
      <c r="K103" s="168" t="str">
        <f>IF($C103="","",SUMPRODUCT(($L$3:$L67=$C103)*($M$3:$M67=""))+SUMPRODUCT(($O$3:$O67=$C103)*($P$3:$P67=""))+SUMPRODUCT(($AB$3:$AB$64=$C103)*($AA$3:$AA$64=""))-SUMPRODUCT(($AB$4:$AB$65=$C103)*($AA$3:$AA$64&lt;&gt;"")))</f>
        <v/>
      </c>
      <c r="L103" s="169" t="str">
        <f>IF($C103="","",SUMPRODUCT(($L$3:$L67=$C103)*($M$3:$M67=L$99))+SUMPRODUCT(($O$3:$O67=$C103)*($P$3:$P67=L$99)))</f>
        <v/>
      </c>
      <c r="O103" s="262"/>
      <c r="P103" s="263"/>
      <c r="Q103" s="109" t="str">
        <f>Listes!A103</f>
        <v>WAKIM</v>
      </c>
      <c r="R103" s="111" t="e">
        <f t="shared" si="764"/>
        <v>#REF!</v>
      </c>
      <c r="S103" s="178" t="e">
        <f t="shared" si="765"/>
        <v>#REF!</v>
      </c>
      <c r="T103" s="178" t="e">
        <f>COUNTIF(G$3:G$64,"*" &amp; $Q103 &amp;"*")+SUMPRODUCT(($M$3:$M$64=$R102)*($N$3:$N$64=$Q103))+SUMPRODUCT(($O$3:$O$64=$R102)*($Q$3:$Q$64=$Q103))&amp;" ("&amp;#REF!&amp;")"</f>
        <v>#REF!</v>
      </c>
      <c r="U103" s="178" t="e">
        <f>COUNTIF(I$3:I$64,"*" &amp; $Q103 &amp;"*")+SUMPRODUCT(($M$3:$M$64=$R102)*($N$3:$N$64=$Q103))+SUMPRODUCT(($O$3:$O$64=$R102)*($Q$3:$Q$64=$Q103))&amp;" ("&amp;#REF!&amp;")"</f>
        <v>#REF!</v>
      </c>
      <c r="V103" s="178" t="e">
        <f t="shared" si="766"/>
        <v>#REF!</v>
      </c>
      <c r="W103" s="178" t="e">
        <f>COUNTIF(K$3:K$64,"*" &amp; $Q103 &amp;"*")+SUMPRODUCT(($M$3:$M$64=$R102)*($N$3:$N$64=$Q103))+SUMPRODUCT(($O$3:$O$64=$R102)*($Q$3:$Q$64=$Q103))&amp;" ("&amp;#REF!&amp;")"</f>
        <v>#REF!</v>
      </c>
      <c r="X103" s="178" t="str">
        <f t="shared" si="770"/>
        <v>0   ( 0 )</v>
      </c>
      <c r="Y103" s="178" t="e">
        <f>COUNTIF(K$3:K$64,"*" &amp; $Q103 &amp;"*")+SUMPRODUCT(($M$3:$M$64=$R102)*($N$3:$N$64=$Q103))+SUMPRODUCT(($O$3:$O$64=$R102)*($Q$3:$Q$64=$Q103))&amp;" ("&amp;#REF!&amp;")"</f>
        <v>#REF!</v>
      </c>
      <c r="Z103" s="178" t="str">
        <f t="shared" si="767"/>
        <v>0   ( 0 )</v>
      </c>
      <c r="AA103" s="178" t="e">
        <f>COUNTIF(M$3:M$64,"*" &amp; $Q103 &amp;"*")+SUMPRODUCT(($M$3:$M$64=$R102)*($N$3:$N$64=$Q103))+SUMPRODUCT(($O$3:$O$64=$R102)*($Q$3:$Q$64=$Q103))&amp;" ("&amp;#REF!&amp;")"</f>
        <v>#REF!</v>
      </c>
      <c r="AB103" s="135" t="e">
        <f t="shared" si="768"/>
        <v>#REF!</v>
      </c>
    </row>
    <row r="104" spans="1:28" ht="15.75" customHeight="1" x14ac:dyDescent="0.2">
      <c r="A104" s="69"/>
      <c r="B104" s="69"/>
      <c r="C104" s="174"/>
      <c r="D104" s="175"/>
      <c r="E104" s="80" t="str">
        <f>IF($C104="","",SUMPRODUCT(($L$3:$L68=$C104)*($M$3:$M68=E$99))+SUMPRODUCT(($O$3:$O68=$C104)*($P$3:$P68=E$99))+SUMPRODUCT(($AB$3:$AB$64=$C104)*($AA$3:$AA$64="MAROUANI"))+SUMPRODUCT(($AB$4:$AB$65=$C104)*($AA$3:$AA$64="MAROUANI")))</f>
        <v/>
      </c>
      <c r="F104" s="80" t="str">
        <f>IF($C104="","",SUMPRODUCT(($L$3:$L68=$C104)*($M$3:$M68=F$99))+SUMPRODUCT(($O$3:$O68=$C104)*($P$3:$P68=F$99))+SUMPRODUCT(($AB$3:$AB$64=$C104)*($AA$3:$AA$64="HALIMI"))+SUMPRODUCT(($AB$4:$AB$65=$C104)*($AA$3:$AA$64="HALIMI")))</f>
        <v/>
      </c>
      <c r="G104" s="80" t="str">
        <f>IF($C104="","",SUMPRODUCT(($L$3:$L68=$C104)*($M$3:$M68=G$99))+SUMPRODUCT(($O$3:$O68=$C104)*($P$3:$P68=G$99))+SUMPRODUCT(($AB$3:$AB$64=$C104)*($AA$3:$AA$64="LEPRIYA"))+SUMPRODUCT(($AB$4:$AB$65=$C104)*($AA$3:$AA$64="LEPRIYA")))</f>
        <v/>
      </c>
      <c r="H104" s="80" t="str">
        <f>IF($C104="","",SUMPRODUCT(($L$3:$L68=$C104)*($M$3:$M68=H$99))+SUMPRODUCT(($O$3:$O68=$C104)*($P$3:$P68=H$99))+SUMPRODUCT(($AB$3:$AB$64=$C104)*($AA$3:$AA$64="OURCHANE"))+SUMPRODUCT(($AB$4:$AB$65=$C104)*($AA$3:$AA$64="OURCHANE")))</f>
        <v/>
      </c>
      <c r="I104" s="80" t="str">
        <f>IF($C104="","",SUMPRODUCT(($L$3:$L68=$C104)*($M$3:$M68=I$99))+SUMPRODUCT(($O$3:$O68=$C104)*($P$3:$P68=I$99))+SUMPRODUCT(($AB$3:$AB$64=$C104)*($AA$3:$AA$64="KANA"))+SUMPRODUCT(($AB$4:$AB$65=$C104)*($AA$3:$AA$64="KANA")))</f>
        <v/>
      </c>
      <c r="J104" s="80" t="str">
        <f>IF($C104="","",SUMPRODUCT(($L$3:$L68=$C104)*($M$3:$M68=J$99))+SUMPRODUCT(($O$3:$O68=$C104)*($P$3:$P68=J$99))+SUMPRODUCT(($AB$3:$AB$64=$C104)*($AA$3:$AA$64="SULTAN"))+SUMPRODUCT(($AB$4:$AB$65=$C104)*($AA$3:$AA$64="SULTAN")))</f>
        <v/>
      </c>
      <c r="K104" s="176" t="str">
        <f>IF($C104="","",SUMPRODUCT(($L$3:$L68=$C104)*($M$3:$M68=""))+SUMPRODUCT(($O$3:$O68=$C104)*($P$3:$P68=""))+SUMPRODUCT(($AB$3:$AB$64=$C104)*($AA$3:$AA$64=""))-SUMPRODUCT(($AB$4:$AB$65=$C104)*($AA$3:$AA$64&lt;&gt;"")))</f>
        <v/>
      </c>
      <c r="L104" s="177" t="str">
        <f>IF($C104="","",SUMPRODUCT(($L$3:$L68=$C104)*($M$3:$M68=L$99))+SUMPRODUCT(($O$3:$O68=$C104)*($P$3:$P68=L$99)))</f>
        <v/>
      </c>
      <c r="O104" s="262"/>
      <c r="P104" s="263"/>
      <c r="Q104" s="49" t="str">
        <f>Listes!A104</f>
        <v>WORCEL</v>
      </c>
      <c r="R104" s="62" t="e">
        <f t="shared" si="764"/>
        <v>#REF!</v>
      </c>
      <c r="S104" s="179" t="e">
        <f t="shared" si="765"/>
        <v>#REF!</v>
      </c>
      <c r="T104" s="179" t="e">
        <f>COUNTIF(G$3:G$64,"*" &amp; $Q104 &amp;"*")+SUMPRODUCT(($M$3:$M$64=$R103)*($N$3:$N$64=$Q104))+SUMPRODUCT(($O$3:$O$64=$R103)*($Q$3:$Q$64=$Q104))&amp;" ("&amp;#REF!&amp;")"</f>
        <v>#REF!</v>
      </c>
      <c r="U104" s="179" t="e">
        <f>COUNTIF(I$3:I$64,"*" &amp; $Q104 &amp;"*")+SUMPRODUCT(($M$3:$M$64=$R103)*($N$3:$N$64=$Q104))+SUMPRODUCT(($O$3:$O$64=$R103)*($Q$3:$Q$64=$Q104))&amp;" ("&amp;#REF!&amp;")"</f>
        <v>#REF!</v>
      </c>
      <c r="V104" s="179" t="e">
        <f t="shared" si="766"/>
        <v>#REF!</v>
      </c>
      <c r="W104" s="179" t="e">
        <f>COUNTIF(K$3:K$64,"*" &amp; $Q104 &amp;"*")+SUMPRODUCT(($M$3:$M$64=$R103)*($N$3:$N$64=$Q104))+SUMPRODUCT(($O$3:$O$64=$R103)*($Q$3:$Q$64=$Q104))&amp;" ("&amp;#REF!&amp;")"</f>
        <v>#REF!</v>
      </c>
      <c r="X104" s="179" t="str">
        <f t="shared" si="770"/>
        <v>0   ( 0 )</v>
      </c>
      <c r="Y104" s="179" t="e">
        <f>COUNTIF(K$3:K$64,"*" &amp; $Q104 &amp;"*")+SUMPRODUCT(($M$3:$M$64=$R103)*($N$3:$N$64=$Q104))+SUMPRODUCT(($O$3:$O$64=$R103)*($Q$3:$Q$64=$Q104))&amp;" ("&amp;#REF!&amp;")"</f>
        <v>#REF!</v>
      </c>
      <c r="Z104" s="179" t="str">
        <f t="shared" si="767"/>
        <v>0   ( 0 )</v>
      </c>
      <c r="AA104" s="179" t="e">
        <f>COUNTIF(M$3:M$64,"*" &amp; $Q104 &amp;"*")+SUMPRODUCT(($M$3:$M$64=$R103)*($N$3:$N$64=$Q104))+SUMPRODUCT(($O$3:$O$64=$R103)*($Q$3:$Q$64=$Q104))&amp;" ("&amp;#REF!&amp;")"</f>
        <v>#REF!</v>
      </c>
      <c r="AB104" s="134" t="e">
        <f t="shared" si="768"/>
        <v>#REF!</v>
      </c>
    </row>
    <row r="105" spans="1:28" ht="15.75" customHeight="1" x14ac:dyDescent="0.2">
      <c r="A105" s="69"/>
      <c r="B105" s="69"/>
      <c r="C105" s="166"/>
      <c r="D105" s="167"/>
      <c r="E105" s="81" t="str">
        <f>IF($C105="","",SUMPRODUCT(($L$3:$L69=$C105)*($M$3:$M69=E$99))+SUMPRODUCT(($O$3:$O69=$C105)*($P$3:$P69=E$99))+SUMPRODUCT(($AB$3:$AB$64=$C105)*($AA$3:$AA$64="MAROUANI"))+SUMPRODUCT(($AB$4:$AB$65=$C105)*($AA$3:$AA$64="MAROUANI")))</f>
        <v/>
      </c>
      <c r="F105" s="81" t="str">
        <f>IF($C105="","",SUMPRODUCT(($L$3:$L69=$C105)*($M$3:$M69=F$99))+SUMPRODUCT(($O$3:$O69=$C105)*($P$3:$P69=F$99))+SUMPRODUCT(($AB$3:$AB$64=$C105)*($AA$3:$AA$64="HALIMI"))+SUMPRODUCT(($AB$4:$AB$65=$C105)*($AA$3:$AA$64="HALIMI")))</f>
        <v/>
      </c>
      <c r="G105" s="81" t="str">
        <f>IF($C105="","",SUMPRODUCT(($L$3:$L69=$C105)*($M$3:$M69=G$99))+SUMPRODUCT(($O$3:$O69=$C105)*($P$3:$P69=G$99))+SUMPRODUCT(($AB$3:$AB$64=$C105)*($AA$3:$AA$64="LEPRIYA"))+SUMPRODUCT(($AB$4:$AB$65=$C105)*($AA$3:$AA$64="LEPRIYA")))</f>
        <v/>
      </c>
      <c r="H105" s="81" t="str">
        <f>IF($C105="","",SUMPRODUCT(($L$3:$L69=$C105)*($M$3:$M69=H$99))+SUMPRODUCT(($O$3:$O69=$C105)*($P$3:$P69=H$99))+SUMPRODUCT(($AB$3:$AB$64=$C105)*($AA$3:$AA$64="OURCHANE"))+SUMPRODUCT(($AB$4:$AB$65=$C105)*($AA$3:$AA$64="OURCHANE")))</f>
        <v/>
      </c>
      <c r="I105" s="81" t="str">
        <f>IF($C105="","",SUMPRODUCT(($L$3:$L69=$C105)*($M$3:$M69=I$99))+SUMPRODUCT(($O$3:$O69=$C105)*($P$3:$P69=I$99))+SUMPRODUCT(($AB$3:$AB$64=$C105)*($AA$3:$AA$64="KANA"))+SUMPRODUCT(($AB$4:$AB$65=$C105)*($AA$3:$AA$64="KANA")))</f>
        <v/>
      </c>
      <c r="J105" s="81" t="str">
        <f>IF($C105="","",SUMPRODUCT(($L$3:$L69=$C105)*($M$3:$M69=J$99))+SUMPRODUCT(($O$3:$O69=$C105)*($P$3:$P69=J$99))+SUMPRODUCT(($AB$3:$AB$64=$C105)*($AA$3:$AA$64="SULTAN"))+SUMPRODUCT(($AB$4:$AB$65=$C105)*($AA$3:$AA$64="SULTAN")))</f>
        <v/>
      </c>
      <c r="K105" s="168" t="str">
        <f>IF($C105="","",SUMPRODUCT(($L$3:$L69=$C105)*($M$3:$M69=""))+SUMPRODUCT(($O$3:$O69=$C105)*($P$3:$P69=""))+SUMPRODUCT(($AB$3:$AB$64=$C105)*($AA$3:$AA$64=""))-SUMPRODUCT(($AB$4:$AB$65=$C105)*($AA$3:$AA$64&lt;&gt;"")))</f>
        <v/>
      </c>
      <c r="L105" s="169" t="str">
        <f>IF($C105="","",SUMPRODUCT(($L$3:$L69=$C105)*($M$3:$M69=L$99))+SUMPRODUCT(($O$3:$O69=$C105)*($P$3:$P69=L$99)))</f>
        <v/>
      </c>
      <c r="O105" s="262"/>
      <c r="P105" s="263"/>
      <c r="Q105" s="109">
        <f>Listes!A105</f>
        <v>0</v>
      </c>
      <c r="R105" s="111" t="e">
        <f t="shared" si="764"/>
        <v>#REF!</v>
      </c>
      <c r="S105" s="178" t="e">
        <f t="shared" si="765"/>
        <v>#REF!</v>
      </c>
      <c r="T105" s="178" t="e">
        <f>COUNTIF(G$3:G$64,"*" &amp; $Q105 &amp;"*")+SUMPRODUCT(($M$3:$M$64=$R104)*($N$3:$N$64=$Q105))+SUMPRODUCT(($O$3:$O$64=$R104)*($Q$3:$Q$64=$Q105))&amp;" ("&amp;#REF!&amp;")"</f>
        <v>#REF!</v>
      </c>
      <c r="U105" s="178" t="e">
        <f>COUNTIF(I$3:I$64,"*" &amp; $Q105 &amp;"*")+SUMPRODUCT(($M$3:$M$64=$R104)*($N$3:$N$64=$Q105))+SUMPRODUCT(($O$3:$O$64=$R104)*($Q$3:$Q$64=$Q105))&amp;" ("&amp;#REF!&amp;")"</f>
        <v>#REF!</v>
      </c>
      <c r="V105" s="178" t="e">
        <f t="shared" si="766"/>
        <v>#REF!</v>
      </c>
      <c r="W105" s="178" t="e">
        <f>COUNTIF(K$3:K$64,"*" &amp; $Q105 &amp;"*")+SUMPRODUCT(($M$3:$M$64=$R104)*($N$3:$N$64=$Q105))+SUMPRODUCT(($O$3:$O$64=$R104)*($Q$3:$Q$64=$Q105))&amp;" ("&amp;#REF!&amp;")"</f>
        <v>#REF!</v>
      </c>
      <c r="X105" s="178" t="str">
        <f t="shared" si="770"/>
        <v>0   ( 0 )</v>
      </c>
      <c r="Y105" s="178" t="e">
        <f>COUNTIF(K$3:K$64,"*" &amp; $Q105 &amp;"*")+SUMPRODUCT(($M$3:$M$64=$R104)*($N$3:$N$64=$Q105))+SUMPRODUCT(($O$3:$O$64=$R104)*($Q$3:$Q$64=$Q105))&amp;" ("&amp;#REF!&amp;")"</f>
        <v>#REF!</v>
      </c>
      <c r="Z105" s="178" t="str">
        <f t="shared" si="767"/>
        <v>0   ( 0 )</v>
      </c>
      <c r="AA105" s="178" t="e">
        <f>COUNTIF(M$3:M$64,"*" &amp; $Q105 &amp;"*")+SUMPRODUCT(($M$3:$M$64=$R104)*($N$3:$N$64=$Q105))+SUMPRODUCT(($O$3:$O$64=$R104)*($Q$3:$Q$64=$Q105))&amp;" ("&amp;#REF!&amp;")"</f>
        <v>#REF!</v>
      </c>
      <c r="AB105" s="135" t="e">
        <f t="shared" si="768"/>
        <v>#REF!</v>
      </c>
    </row>
    <row r="106" spans="1:28" ht="15.75" customHeight="1" x14ac:dyDescent="0.2">
      <c r="A106" s="69"/>
      <c r="B106" s="69"/>
      <c r="C106" s="174"/>
      <c r="D106" s="175"/>
      <c r="E106" s="80" t="str">
        <f>IF($C106="","",SUMPRODUCT(($L$3:$L70=$C106)*($M$3:$M70=E$99))+SUMPRODUCT(($O$3:$O70=$C106)*($P$3:$P70=E$99))+SUMPRODUCT(($AB$3:$AB$64=$C106)*($AA$3:$AA$64="MAROUANI"))+SUMPRODUCT(($AB$4:$AB$65=$C106)*($AA$3:$AA$64="MAROUANI")))</f>
        <v/>
      </c>
      <c r="F106" s="80" t="str">
        <f>IF($C106="","",SUMPRODUCT(($L$3:$L70=$C106)*($M$3:$M70=F$99))+SUMPRODUCT(($O$3:$O70=$C106)*($P$3:$P70=F$99))+SUMPRODUCT(($AB$3:$AB$64=$C106)*($AA$3:$AA$64="HALIMI"))+SUMPRODUCT(($AB$4:$AB$65=$C106)*($AA$3:$AA$64="HALIMI")))</f>
        <v/>
      </c>
      <c r="G106" s="80" t="str">
        <f>IF($C106="","",SUMPRODUCT(($L$3:$L70=$C106)*($M$3:$M70=G$99))+SUMPRODUCT(($O$3:$O70=$C106)*($P$3:$P70=G$99))+SUMPRODUCT(($AB$3:$AB$64=$C106)*($AA$3:$AA$64="LEPRIYA"))+SUMPRODUCT(($AB$4:$AB$65=$C106)*($AA$3:$AA$64="LEPRIYA")))</f>
        <v/>
      </c>
      <c r="H106" s="80" t="str">
        <f>IF($C106="","",SUMPRODUCT(($L$3:$L70=$C106)*($M$3:$M70=H$99))+SUMPRODUCT(($O$3:$O70=$C106)*($P$3:$P70=H$99))+SUMPRODUCT(($AB$3:$AB$64=$C106)*($AA$3:$AA$64="OURCHANE"))+SUMPRODUCT(($AB$4:$AB$65=$C106)*($AA$3:$AA$64="OURCHANE")))</f>
        <v/>
      </c>
      <c r="I106" s="80" t="str">
        <f>IF($C106="","",SUMPRODUCT(($L$3:$L70=$C106)*($M$3:$M70=I$99))+SUMPRODUCT(($O$3:$O70=$C106)*($P$3:$P70=I$99))+SUMPRODUCT(($AB$3:$AB$64=$C106)*($AA$3:$AA$64="KANA"))+SUMPRODUCT(($AB$4:$AB$65=$C106)*($AA$3:$AA$64="KANA")))</f>
        <v/>
      </c>
      <c r="J106" s="80" t="str">
        <f>IF($C106="","",SUMPRODUCT(($L$3:$L70=$C106)*($M$3:$M70=J$99))+SUMPRODUCT(($O$3:$O70=$C106)*($P$3:$P70=J$99))+SUMPRODUCT(($AB$3:$AB$64=$C106)*($AA$3:$AA$64="SULTAN"))+SUMPRODUCT(($AB$4:$AB$65=$C106)*($AA$3:$AA$64="SULTAN")))</f>
        <v/>
      </c>
      <c r="K106" s="176" t="str">
        <f>IF($C106="","",SUMPRODUCT(($L$3:$L70=$C106)*($M$3:$M70=""))+SUMPRODUCT(($O$3:$O70=$C106)*($P$3:$P70=""))+SUMPRODUCT(($AB$3:$AB$64=$C106)*($AA$3:$AA$64=""))-SUMPRODUCT(($AB$4:$AB$65=$C106)*($AA$3:$AA$64&lt;&gt;"")))</f>
        <v/>
      </c>
      <c r="L106" s="177" t="str">
        <f>IF($C106="","",SUMPRODUCT(($L$3:$L70=$C106)*($M$3:$M70=L$99))+SUMPRODUCT(($O$3:$O70=$C106)*($P$3:$P70=L$99)))</f>
        <v/>
      </c>
      <c r="O106" s="262"/>
      <c r="P106" s="263"/>
      <c r="Q106" s="49">
        <f>Listes!A106</f>
        <v>0</v>
      </c>
      <c r="R106" s="62" t="e">
        <f t="shared" si="764"/>
        <v>#REF!</v>
      </c>
      <c r="S106" s="179" t="e">
        <f t="shared" si="765"/>
        <v>#REF!</v>
      </c>
      <c r="T106" s="179" t="e">
        <f>COUNTIF(G$3:G$64,"*" &amp; $Q106 &amp;"*")+SUMPRODUCT(($M$3:$M$64=$R105)*($N$3:$N$64=$Q106))+SUMPRODUCT(($O$3:$O$64=$R105)*($Q$3:$Q$64=$Q106))&amp;" ("&amp;#REF!&amp;")"</f>
        <v>#REF!</v>
      </c>
      <c r="U106" s="179" t="e">
        <f>COUNTIF(I$3:I$64,"*" &amp; $Q106 &amp;"*")+SUMPRODUCT(($M$3:$M$64=$R105)*($N$3:$N$64=$Q106))+SUMPRODUCT(($O$3:$O$64=$R105)*($Q$3:$Q$64=$Q106))&amp;" ("&amp;#REF!&amp;")"</f>
        <v>#REF!</v>
      </c>
      <c r="V106" s="179" t="e">
        <f t="shared" si="766"/>
        <v>#REF!</v>
      </c>
      <c r="W106" s="179" t="e">
        <f>COUNTIF(K$3:K$64,"*" &amp; $Q106 &amp;"*")+SUMPRODUCT(($M$3:$M$64=$R105)*($N$3:$N$64=$Q106))+SUMPRODUCT(($O$3:$O$64=$R105)*($Q$3:$Q$64=$Q106))&amp;" ("&amp;#REF!&amp;")"</f>
        <v>#REF!</v>
      </c>
      <c r="X106" s="179" t="str">
        <f t="shared" si="770"/>
        <v>0   ( 0 )</v>
      </c>
      <c r="Y106" s="179" t="e">
        <f>COUNTIF(K$3:K$64,"*" &amp; $Q106 &amp;"*")+SUMPRODUCT(($M$3:$M$64=$R105)*($N$3:$N$64=$Q106))+SUMPRODUCT(($O$3:$O$64=$R105)*($Q$3:$Q$64=$Q106))&amp;" ("&amp;#REF!&amp;")"</f>
        <v>#REF!</v>
      </c>
      <c r="Z106" s="179" t="str">
        <f t="shared" si="767"/>
        <v>0   ( 0 )</v>
      </c>
      <c r="AA106" s="179" t="e">
        <f>COUNTIF(M$3:M$64,"*" &amp; $Q106 &amp;"*")+SUMPRODUCT(($M$3:$M$64=$R105)*($N$3:$N$64=$Q106))+SUMPRODUCT(($O$3:$O$64=$R105)*($Q$3:$Q$64=$Q106))&amp;" ("&amp;#REF!&amp;")"</f>
        <v>#REF!</v>
      </c>
      <c r="AB106" s="134" t="e">
        <f t="shared" si="768"/>
        <v>#REF!</v>
      </c>
    </row>
    <row r="107" spans="1:28" ht="15.75" customHeight="1" thickBot="1" x14ac:dyDescent="0.25">
      <c r="A107" s="69"/>
      <c r="B107" s="69"/>
      <c r="C107" s="166"/>
      <c r="D107" s="167"/>
      <c r="E107" s="81" t="str">
        <f>IF($C107="","",SUMPRODUCT(($L$3:$L71=$C107)*($M$3:$M71=E$99))+SUMPRODUCT(($O$3:$O71=$C107)*($P$3:$P71=E$99))+SUMPRODUCT(($AB$3:$AB$64=$C107)*($AA$3:$AA$64="MAROUANI"))+SUMPRODUCT(($AB$4:$AB$65=$C107)*($AA$3:$AA$64="MAROUANI")))</f>
        <v/>
      </c>
      <c r="F107" s="81" t="str">
        <f>IF($C107="","",SUMPRODUCT(($L$3:$L71=$C107)*($M$3:$M71=F$99))+SUMPRODUCT(($O$3:$O71=$C107)*($P$3:$P71=F$99))+SUMPRODUCT(($AB$3:$AB$64=$C107)*($AA$3:$AA$64="HALIMI"))+SUMPRODUCT(($AB$4:$AB$65=$C107)*($AA$3:$AA$64="HALIMI")))</f>
        <v/>
      </c>
      <c r="G107" s="81" t="str">
        <f>IF($C107="","",SUMPRODUCT(($L$3:$L71=$C107)*($M$3:$M71=G$99))+SUMPRODUCT(($O$3:$O71=$C107)*($P$3:$P71=G$99))+SUMPRODUCT(($AB$3:$AB$64=$C107)*($AA$3:$AA$64="LEPRIYA"))+SUMPRODUCT(($AB$4:$AB$65=$C107)*($AA$3:$AA$64="LEPRIYA")))</f>
        <v/>
      </c>
      <c r="H107" s="81" t="str">
        <f>IF($C107="","",SUMPRODUCT(($L$3:$L71=$C107)*($M$3:$M71=H$99))+SUMPRODUCT(($O$3:$O71=$C107)*($P$3:$P71=H$99))+SUMPRODUCT(($AB$3:$AB$64=$C107)*($AA$3:$AA$64="OURCHANE"))+SUMPRODUCT(($AB$4:$AB$65=$C107)*($AA$3:$AA$64="OURCHANE")))</f>
        <v/>
      </c>
      <c r="I107" s="81" t="str">
        <f>IF($C107="","",SUMPRODUCT(($L$3:$L71=$C107)*($M$3:$M71=I$99))+SUMPRODUCT(($O$3:$O71=$C107)*($P$3:$P71=I$99))+SUMPRODUCT(($AB$3:$AB$64=$C107)*($AA$3:$AA$64="KANA"))+SUMPRODUCT(($AB$4:$AB$65=$C107)*($AA$3:$AA$64="KANA")))</f>
        <v/>
      </c>
      <c r="J107" s="81" t="str">
        <f>IF($C107="","",SUMPRODUCT(($L$3:$L71=$C107)*($M$3:$M71=J$99))+SUMPRODUCT(($O$3:$O71=$C107)*($P$3:$P71=J$99))+SUMPRODUCT(($AB$3:$AB$64=$C107)*($AA$3:$AA$64="SULTAN"))+SUMPRODUCT(($AB$4:$AB$65=$C107)*($AA$3:$AA$64="SULTAN")))</f>
        <v/>
      </c>
      <c r="K107" s="168" t="str">
        <f>IF($C107="","",SUMPRODUCT(($L$3:$L71=$C107)*($M$3:$M71=""))+SUMPRODUCT(($O$3:$O71=$C107)*($P$3:$P71=""))+SUMPRODUCT(($AB$3:$AB$64=$C107)*($AA$3:$AA$64=""))-SUMPRODUCT(($AB$4:$AB$65=$C107)*($AA$3:$AA$64&lt;&gt;"")))</f>
        <v/>
      </c>
      <c r="L107" s="169" t="str">
        <f>IF($C107="","",SUMPRODUCT(($L$3:$L71=$C107)*($M$3:$M71=L$99))+SUMPRODUCT(($O$3:$O71=$C107)*($P$3:$P71=L$99)))</f>
        <v/>
      </c>
      <c r="O107" s="264"/>
      <c r="P107" s="265"/>
      <c r="Q107" s="110">
        <f>Listes!A107</f>
        <v>0</v>
      </c>
      <c r="R107" s="112" t="e">
        <f t="shared" si="764"/>
        <v>#REF!</v>
      </c>
      <c r="S107" s="165" t="e">
        <f t="shared" si="765"/>
        <v>#REF!</v>
      </c>
      <c r="T107" s="165" t="e">
        <f>COUNTIF(G$3:G$64,"*" &amp; $Q107 &amp;"*")+SUMPRODUCT(($M$3:$M$64=$R106)*($N$3:$N$64=$Q107))+SUMPRODUCT(($O$3:$O$64=$R106)*($Q$3:$Q$64=$Q107))&amp;" ("&amp;#REF!&amp;")"</f>
        <v>#REF!</v>
      </c>
      <c r="U107" s="165" t="e">
        <f>COUNTIF(I$3:I$64,"*" &amp; $Q107 &amp;"*")+SUMPRODUCT(($M$3:$M$64=$R106)*($N$3:$N$64=$Q107))+SUMPRODUCT(($O$3:$O$64=$R106)*($Q$3:$Q$64=$Q107))&amp;" ("&amp;#REF!&amp;")"</f>
        <v>#REF!</v>
      </c>
      <c r="V107" s="165" t="e">
        <f t="shared" si="766"/>
        <v>#REF!</v>
      </c>
      <c r="W107" s="165" t="e">
        <f>COUNTIF(K$3:K$64,"*" &amp; $Q107 &amp;"*")+SUMPRODUCT(($M$3:$M$64=$R106)*($N$3:$N$64=$Q107))+SUMPRODUCT(($O$3:$O$64=$R106)*($Q$3:$Q$64=$Q107))&amp;" ("&amp;#REF!&amp;")"</f>
        <v>#REF!</v>
      </c>
      <c r="X107" s="165" t="str">
        <f t="shared" si="770"/>
        <v>0   ( 0 )</v>
      </c>
      <c r="Y107" s="165" t="e">
        <f>COUNTIF(K$3:K$64,"*" &amp; $Q107 &amp;"*")+SUMPRODUCT(($M$3:$M$64=$R106)*($N$3:$N$64=$Q107))+SUMPRODUCT(($O$3:$O$64=$R106)*($Q$3:$Q$64=$Q107))&amp;" ("&amp;#REF!&amp;")"</f>
        <v>#REF!</v>
      </c>
      <c r="Z107" s="165" t="str">
        <f t="shared" si="767"/>
        <v>0   ( 0 )</v>
      </c>
      <c r="AA107" s="165" t="e">
        <f>COUNTIF(M$3:M$64,"*" &amp; $Q107 &amp;"*")+SUMPRODUCT(($M$3:$M$64=$R106)*($N$3:$N$64=$Q107))+SUMPRODUCT(($O$3:$O$64=$R106)*($Q$3:$Q$64=$Q107))&amp;" ("&amp;#REF!&amp;")"</f>
        <v>#REF!</v>
      </c>
      <c r="AB107" s="139" t="e">
        <f t="shared" si="768"/>
        <v>#REF!</v>
      </c>
    </row>
    <row r="108" spans="1:28" ht="15.75" customHeight="1" x14ac:dyDescent="0.2">
      <c r="C108" s="174"/>
      <c r="D108" s="175"/>
      <c r="E108" s="80" t="str">
        <f>IF($C108="","",SUMPRODUCT(($L$3:$L72=$C108)*($M$3:$M72=E$99))+SUMPRODUCT(($O$3:$O72=$C108)*($P$3:$P72=E$99))+SUMPRODUCT(($AB$3:$AB$64=$C108)*($AA$3:$AA$64="MAROUANI"))+SUMPRODUCT(($AB$4:$AB$65=$C108)*($AA$3:$AA$64="MAROUANI")))</f>
        <v/>
      </c>
      <c r="F108" s="80" t="str">
        <f>IF($C108="","",SUMPRODUCT(($L$3:$L72=$C108)*($M$3:$M72=F$99))+SUMPRODUCT(($O$3:$O72=$C108)*($P$3:$P72=F$99))+SUMPRODUCT(($AB$3:$AB$64=$C108)*($AA$3:$AA$64="HALIMI"))+SUMPRODUCT(($AB$4:$AB$65=$C108)*($AA$3:$AA$64="HALIMI")))</f>
        <v/>
      </c>
      <c r="G108" s="80" t="str">
        <f>IF($C108="","",SUMPRODUCT(($L$3:$L72=$C108)*($M$3:$M72=G$99))+SUMPRODUCT(($O$3:$O72=$C108)*($P$3:$P72=G$99))+SUMPRODUCT(($AB$3:$AB$64=$C108)*($AA$3:$AA$64="LEPRIYA"))+SUMPRODUCT(($AB$4:$AB$65=$C108)*($AA$3:$AA$64="LEPRIYA")))</f>
        <v/>
      </c>
      <c r="H108" s="80" t="str">
        <f>IF($C108="","",SUMPRODUCT(($L$3:$L72=$C108)*($M$3:$M72=H$99))+SUMPRODUCT(($O$3:$O72=$C108)*($P$3:$P72=H$99))+SUMPRODUCT(($AB$3:$AB$64=$C108)*($AA$3:$AA$64="OURCHANE"))+SUMPRODUCT(($AB$4:$AB$65=$C108)*($AA$3:$AA$64="OURCHANE")))</f>
        <v/>
      </c>
      <c r="I108" s="80" t="str">
        <f>IF($C108="","",SUMPRODUCT(($L$3:$L72=$C108)*($M$3:$M72=I$99))+SUMPRODUCT(($O$3:$O72=$C108)*($P$3:$P72=I$99))+SUMPRODUCT(($AB$3:$AB$64=$C108)*($AA$3:$AA$64="KANA"))+SUMPRODUCT(($AB$4:$AB$65=$C108)*($AA$3:$AA$64="KANA")))</f>
        <v/>
      </c>
      <c r="J108" s="80" t="str">
        <f>IF($C108="","",SUMPRODUCT(($L$3:$L72=$C108)*($M$3:$M72=J$99))+SUMPRODUCT(($O$3:$O72=$C108)*($P$3:$P72=J$99))+SUMPRODUCT(($AB$3:$AB$64=$C108)*($AA$3:$AA$64="SULTAN"))+SUMPRODUCT(($AB$4:$AB$65=$C108)*($AA$3:$AA$64="SULTAN")))</f>
        <v/>
      </c>
      <c r="K108" s="176" t="str">
        <f>IF($C108="","",SUMPRODUCT(($L$3:$L72=$C108)*($M$3:$M72=""))+SUMPRODUCT(($O$3:$O72=$C108)*($P$3:$P72=""))+SUMPRODUCT(($AB$3:$AB$64=$C108)*($AA$3:$AA$64=""))-SUMPRODUCT(($AB$4:$AB$65=$C108)*($AA$3:$AA$64&lt;&gt;"")))</f>
        <v/>
      </c>
      <c r="L108" s="177" t="str">
        <f>IF($C108="","",SUMPRODUCT(($L$3:$L72=$C108)*($M$3:$M72=L$99))+SUMPRODUCT(($O$3:$O72=$C108)*($P$3:$P72=L$99)))</f>
        <v/>
      </c>
      <c r="Q108" s="47"/>
      <c r="R108" s="47"/>
      <c r="S108" s="47"/>
      <c r="T108" s="47"/>
      <c r="U108" s="47"/>
      <c r="V108" s="47"/>
      <c r="W108" s="47"/>
      <c r="X108" s="47"/>
      <c r="Y108" s="47"/>
      <c r="Z108" s="47"/>
      <c r="AA108" s="47"/>
    </row>
    <row r="109" spans="1:28" ht="12.75" customHeight="1" x14ac:dyDescent="0.2">
      <c r="C109" s="166"/>
      <c r="D109" s="167"/>
      <c r="E109" s="81" t="str">
        <f>IF($C109="","",SUMPRODUCT(($L$3:$L73=$C109)*($M$3:$M73=E$99))+SUMPRODUCT(($O$3:$O73=$C109)*($P$3:$P73=E$99))+SUMPRODUCT(($AB$3:$AB$64=$C109)*($AA$3:$AA$64="MAROUANI"))+SUMPRODUCT(($AB$4:$AB$65=$C109)*($AA$3:$AA$64="MAROUANI")))</f>
        <v/>
      </c>
      <c r="F109" s="81" t="str">
        <f>IF($C109="","",SUMPRODUCT(($L$3:$L73=$C109)*($M$3:$M73=F$99))+SUMPRODUCT(($O$3:$O73=$C109)*($P$3:$P73=F$99))+SUMPRODUCT(($AB$3:$AB$64=$C109)*($AA$3:$AA$64="HALIMI"))+SUMPRODUCT(($AB$4:$AB$65=$C109)*($AA$3:$AA$64="HALIMI")))</f>
        <v/>
      </c>
      <c r="G109" s="81" t="str">
        <f>IF($C109="","",SUMPRODUCT(($L$3:$L73=$C109)*($M$3:$M73=G$99))+SUMPRODUCT(($O$3:$O73=$C109)*($P$3:$P73=G$99))+SUMPRODUCT(($AB$3:$AB$64=$C109)*($AA$3:$AA$64="LEPRIYA"))+SUMPRODUCT(($AB$4:$AB$65=$C109)*($AA$3:$AA$64="LEPRIYA")))</f>
        <v/>
      </c>
      <c r="H109" s="81" t="str">
        <f>IF($C109="","",SUMPRODUCT(($L$3:$L73=$C109)*($M$3:$M73=H$99))+SUMPRODUCT(($O$3:$O73=$C109)*($P$3:$P73=H$99))+SUMPRODUCT(($AB$3:$AB$64=$C109)*($AA$3:$AA$64="OURCHANE"))+SUMPRODUCT(($AB$4:$AB$65=$C109)*($AA$3:$AA$64="OURCHANE")))</f>
        <v/>
      </c>
      <c r="I109" s="81" t="str">
        <f>IF($C109="","",SUMPRODUCT(($L$3:$L73=$C109)*($M$3:$M73=I$99))+SUMPRODUCT(($O$3:$O73=$C109)*($P$3:$P73=I$99))+SUMPRODUCT(($AB$3:$AB$64=$C109)*($AA$3:$AA$64="KANA"))+SUMPRODUCT(($AB$4:$AB$65=$C109)*($AA$3:$AA$64="KANA")))</f>
        <v/>
      </c>
      <c r="J109" s="81" t="str">
        <f>IF($C109="","",SUMPRODUCT(($L$3:$L73=$C109)*($M$3:$M73=J$99))+SUMPRODUCT(($O$3:$O73=$C109)*($P$3:$P73=J$99))+SUMPRODUCT(($AB$3:$AB$64=$C109)*($AA$3:$AA$64="SULTAN"))+SUMPRODUCT(($AB$4:$AB$65=$C109)*($AA$3:$AA$64="SULTAN")))</f>
        <v/>
      </c>
      <c r="K109" s="168" t="str">
        <f>IF($C109="","",SUMPRODUCT(($L$3:$L73=$C109)*($M$3:$M73=""))+SUMPRODUCT(($O$3:$O73=$C109)*($P$3:$P73=""))+SUMPRODUCT(($AB$3:$AB$64=$C109)*($AA$3:$AA$64=""))-SUMPRODUCT(($AB$4:$AB$65=$C109)*($AA$3:$AA$64&lt;&gt;"")))</f>
        <v/>
      </c>
      <c r="L109" s="169" t="str">
        <f>IF($C109="","",SUMPRODUCT(($L$3:$L73=$C109)*($M$3:$M73=L$99))+SUMPRODUCT(($O$3:$O73=$C109)*($P$3:$P73=L$99)))</f>
        <v/>
      </c>
    </row>
    <row r="110" spans="1:28" ht="12.75" customHeight="1" thickBot="1" x14ac:dyDescent="0.25">
      <c r="C110" s="170" t="s">
        <v>100</v>
      </c>
      <c r="D110" s="171"/>
      <c r="E110" s="82" t="str">
        <f>IF($C110="","",SUMPRODUCT(($L$3:$L74=$C110)*($M$3:$M74=E$99))+SUMPRODUCT(($O$3:$O74=$C110)*($P$3:$P74=E$99))+SUMPRODUCT(($AB$3:$AB$64=$C110)*($AA$3:$AA$64="MAROUANI"))+SUMPRODUCT(($AB$4:$AB$65=$C110)*($AA$3:$AA$64="MAROUANI")))</f>
        <v/>
      </c>
      <c r="F110" s="82" t="str">
        <f>IF($C110="","",SUMPRODUCT(($L$3:$L74=$C110)*($M$3:$M74=F$99))+SUMPRODUCT(($O$3:$O74=$C110)*($P$3:$P74=F$99))+SUMPRODUCT(($AB$3:$AB$64=$C110)*($AA$3:$AA$64="HALIMI"))+SUMPRODUCT(($AB$4:$AB$65=$C110)*($AA$3:$AA$64="HALIMI")))</f>
        <v/>
      </c>
      <c r="G110" s="82" t="str">
        <f>IF($C110="","",SUMPRODUCT(($L$3:$L74=$C110)*($M$3:$M74=G$99))+SUMPRODUCT(($O$3:$O74=$C110)*($P$3:$P74=G$99))+SUMPRODUCT(($AB$3:$AB$64=$C110)*($AA$3:$AA$64="LEPRIYA"))+SUMPRODUCT(($AB$4:$AB$65=$C110)*($AA$3:$AA$64="LEPRIYA")))</f>
        <v/>
      </c>
      <c r="H110" s="82" t="str">
        <f>IF($C110="","",SUMPRODUCT(($L$3:$L74=$C110)*($M$3:$M74=H$99))+SUMPRODUCT(($O$3:$O74=$C110)*($P$3:$P74=H$99))+SUMPRODUCT(($AB$3:$AB$64=$C110)*($AA$3:$AA$64="OURCHANE"))+SUMPRODUCT(($AB$4:$AB$65=$C110)*($AA$3:$AA$64="OURCHANE")))</f>
        <v/>
      </c>
      <c r="I110" s="82" t="str">
        <f>IF($C110="","",SUMPRODUCT(($L$3:$L74=$C110)*($M$3:$M74=I$99))+SUMPRODUCT(($O$3:$O74=$C110)*($P$3:$P74=I$99))+SUMPRODUCT(($AB$3:$AB$64=$C110)*($AA$3:$AA$64="KANA"))+SUMPRODUCT(($AB$4:$AB$65=$C110)*($AA$3:$AA$64="KANA")))</f>
        <v/>
      </c>
      <c r="J110" s="82" t="str">
        <f>IF($C110="","",SUMPRODUCT(($L$3:$L74=$C110)*($M$3:$M74=J$99))+SUMPRODUCT(($O$3:$O74=$C110)*($P$3:$P74=J$99))+SUMPRODUCT(($AB$3:$AB$64=$C110)*($AA$3:$AA$64="SULTAN"))+SUMPRODUCT(($AB$4:$AB$65=$C110)*($AA$3:$AA$64="SULTAN")))</f>
        <v/>
      </c>
      <c r="K110" s="172" t="str">
        <f>IF($C110="","",SUMPRODUCT(($L$3:$L74=$C110)*($M$3:$M74=""))+SUMPRODUCT(($O$3:$O74=$C110)*($P$3:$P74=""))+SUMPRODUCT(($AB$3:$AB$64=$C110)*($AA$3:$AA$64=""))-SUMPRODUCT(($AB$4:$AB$65=$C110)*($AA$3:$AA$64&lt;&gt;"")))</f>
        <v/>
      </c>
      <c r="L110" s="173" t="str">
        <f>IF($C110="","",SUMPRODUCT(($L$3:$L74=$C110)*($M$3:$M74=L$99))+SUMPRODUCT(($O$3:$O74=$C110)*($P$3:$P74=L$99)))</f>
        <v/>
      </c>
    </row>
    <row r="112" spans="1:28" ht="12.75" hidden="1" customHeight="1" x14ac:dyDescent="0.2">
      <c r="O112" s="3"/>
      <c r="P112" s="3"/>
      <c r="Q112" s="3"/>
      <c r="R112" s="214" t="s">
        <v>62</v>
      </c>
      <c r="S112" s="215"/>
      <c r="T112" s="215"/>
      <c r="U112" s="215"/>
      <c r="V112" s="215"/>
      <c r="W112" s="215"/>
      <c r="X112" s="215"/>
      <c r="Y112" s="215"/>
      <c r="Z112" s="215"/>
      <c r="AA112" s="215"/>
      <c r="AB112" s="216"/>
    </row>
    <row r="113" spans="2:33" ht="12.75" hidden="1" customHeight="1" thickBot="1" x14ac:dyDescent="0.25">
      <c r="O113" s="1"/>
      <c r="P113" s="1"/>
      <c r="R113" s="294"/>
      <c r="S113" s="295"/>
      <c r="T113" s="295"/>
      <c r="U113" s="295"/>
      <c r="V113" s="295"/>
      <c r="W113" s="295"/>
      <c r="X113" s="295"/>
      <c r="Y113" s="295"/>
      <c r="Z113" s="295"/>
      <c r="AA113" s="295"/>
      <c r="AB113" s="296"/>
    </row>
    <row r="114" spans="2:33" ht="12.75" hidden="1" customHeight="1" thickBot="1" x14ac:dyDescent="0.25">
      <c r="O114" s="1"/>
      <c r="P114" s="1"/>
      <c r="Q114" s="18"/>
      <c r="R114" s="143" t="s">
        <v>3</v>
      </c>
      <c r="S114" s="278" t="s">
        <v>4</v>
      </c>
      <c r="T114" s="278"/>
      <c r="U114" s="278"/>
      <c r="V114" s="278" t="s">
        <v>5</v>
      </c>
      <c r="W114" s="278"/>
      <c r="X114" s="278" t="s">
        <v>125</v>
      </c>
      <c r="Y114" s="278"/>
      <c r="Z114" s="278" t="s">
        <v>129</v>
      </c>
      <c r="AA114" s="278"/>
      <c r="AB114" s="141" t="s">
        <v>7</v>
      </c>
      <c r="AF114" s="8"/>
      <c r="AG114" s="8"/>
    </row>
    <row r="115" spans="2:33" ht="12.75" hidden="1" customHeight="1" x14ac:dyDescent="0.2">
      <c r="O115" s="260" t="s">
        <v>61</v>
      </c>
      <c r="P115" s="261"/>
      <c r="Q115" s="48" t="str">
        <f>Listes!A71</f>
        <v>LEFOLL</v>
      </c>
      <c r="R115" s="61" t="e">
        <f>IF($Q115="","",COUNTIF(E$3:E$64,"*" &amp;$Q115 &amp;"*")+COUNTIFS($M$3:$M$64,R$70,$N$3:$N$64,"*" &amp;$Q115 &amp;"*")+COUNTIFS($P$3:$P$64,R$70,$Q$3:$Q$64,"*" &amp;$Q115 &amp;"*")+#REF!)</f>
        <v>#REF!</v>
      </c>
      <c r="S115" s="187" t="e">
        <f>IF($Q115="","",COUNTIF(F$3:F$64,"*" &amp;$Q115 &amp;"*")+COUNTIFS($M$3:$M$64,S$70,$N$3:$N$64,"*" &amp;$Q115 &amp;"*")+COUNTIFS($P$3:$P$64,S$70,$Q$3:$Q$64,"*" &amp;$Q115 &amp;"*")+#REF!)</f>
        <v>#REF!</v>
      </c>
      <c r="T115" s="187" t="e">
        <f>COUNTIF(G$3:G$64,"*" &amp;$Q115 &amp;"*")+SUMPRODUCT(($M$3:$M$64=$R114)*($N$3:$N$64=$Q115))+SUMPRODUCT(($O$3:$O$64=$R114)*($Q$3:$Q$64=$Q115))&amp;" ("&amp;#REF!&amp;")"</f>
        <v>#REF!</v>
      </c>
      <c r="U115" s="187" t="e">
        <f>COUNTIF(I$3:I$64,"*" &amp;$Q115 &amp;"*")+SUMPRODUCT(($M$3:$M$64=$R114)*($N$3:$N$64=$Q115))+SUMPRODUCT(($O$3:$O$64=$R114)*($Q$3:$Q$64=$Q115))&amp;" ("&amp;#REF!&amp;")"</f>
        <v>#REF!</v>
      </c>
      <c r="V115" s="187" t="e">
        <f>IF($Q115="","",COUNTIF(G$3:G$64,"*" &amp;$Q115 &amp;"*")+COUNTIFS($M$3:$M$64,V$70,$N$3:$N$64,"*" &amp;$Q115 &amp;"*")+COUNTIFS($P$3:$P$64,V$70,$Q$3:$Q$64,"*" &amp;$Q115 &amp;"*")+#REF!)</f>
        <v>#REF!</v>
      </c>
      <c r="W115" s="187" t="e">
        <f>COUNTIF(K$3:K$64,"*" &amp;$Q115 &amp;"*")+SUMPRODUCT(($M$3:$M$64=$R114)*($N$3:$N$64=$Q115))+SUMPRODUCT(($O$3:$O$64=$R114)*($Q$3:$Q$64=$Q115))&amp;" ("&amp;#REF!&amp;")"</f>
        <v>#REF!</v>
      </c>
      <c r="X115" s="187">
        <f>IF($Q115="","",COUNTIF(H$3:H$64,"*" &amp;$Q115 &amp;"*")+COUNTIFS($M$3:$M$64,X$70,$N$3:$N$64,"*" &amp;$Q115 &amp;"*")+COUNTIFS($P$3:$P$64,X$70,$Q$3:$Q$64,"*" &amp;$Q115 &amp;"*"))</f>
        <v>0</v>
      </c>
      <c r="Y115" s="187" t="e">
        <f>COUNTIF(K$3:K$64,"*" &amp;$Q115 &amp;"*")+SUMPRODUCT(($M$3:$M$64=$R114)*($N$3:$N$64=$Q115))+SUMPRODUCT(($O$3:$O$64=$R114)*($Q$3:$Q$64=$Q115))&amp;" ("&amp;#REF!&amp;")"</f>
        <v>#REF!</v>
      </c>
      <c r="Z115" s="279">
        <f t="shared" ref="Z115:Z121" si="775">IF($Q115="","",COUNTIF(I$3:I$64,"*" &amp;$Q115 &amp;"*")+COUNTIFS($M$3:$M$64,Z$70,$N$3:$N$64,"*" &amp;$Q115 &amp;"*")+COUNTIFS($P$3:$P$64,Z$70,$Q$3:$Q$64,"*" &amp;$Q115 &amp;"*"))</f>
        <v>0</v>
      </c>
      <c r="AA115" s="280" t="e">
        <f>COUNTIF(M$3:M$64,"*" &amp;$Q115 &amp;"*")+SUMPRODUCT(($M$3:$M$64=$R114)*($N$3:$N$64=$Q115))+SUMPRODUCT(($O$3:$O$64=$R114)*($Q$3:$Q$64=$Q115))&amp;" ("&amp;#REF!&amp;")"</f>
        <v>#REF!</v>
      </c>
      <c r="AB115" s="140" t="e">
        <f>IF($Q115="","",COUNTIF(J$3:J$64,"*" &amp;$Q115 &amp;"*")+COUNTIFS($M$3:$M$64,AB$70,$N$3:$N$64,"*" &amp;$Q115 &amp;"*")+COUNTIFS($P$3:$P$64,AB$70,$Q$3:$Q$64,"*" &amp;$Q115 &amp;"*")+#REF!)</f>
        <v>#REF!</v>
      </c>
      <c r="AE115" s="8"/>
      <c r="AF115" s="8"/>
    </row>
    <row r="116" spans="2:33" ht="12.75" hidden="1" customHeight="1" x14ac:dyDescent="0.2">
      <c r="O116" s="262"/>
      <c r="P116" s="263"/>
      <c r="Q116" s="49" t="str">
        <f>Listes!A72</f>
        <v>VDB</v>
      </c>
      <c r="R116" s="62" t="e">
        <f>IF($Q116="","",COUNTIF(E$3:E$64,"*" &amp;$Q116 &amp;"*")+COUNTIFS($M$3:$M$64,R$70,$N$3:$N$64,"*" &amp;$Q116 &amp;"*")+COUNTIFS($P$3:$P$64,R$70,$Q$3:$Q$64,"*" &amp;$Q116 &amp;"*")+#REF!)</f>
        <v>#REF!</v>
      </c>
      <c r="S116" s="179" t="e">
        <f>IF($Q116="","",COUNTIF(F$3:F$64,"*" &amp;$Q116 &amp;"*")+COUNTIFS($M$3:$M$64,S$70,$N$3:$N$64,"*" &amp;$Q116 &amp;"*")+COUNTIFS($P$3:$P$64,S$70,$Q$3:$Q$64,"*" &amp;$Q116 &amp;"*")+#REF!)</f>
        <v>#REF!</v>
      </c>
      <c r="T116" s="179" t="e">
        <f>COUNTIF(G$3:G$64,"*" &amp;$Q116 &amp;"*")+SUMPRODUCT(($M$3:$M$64=$R115)*($N$3:$N$64=$Q116))+SUMPRODUCT(($O$3:$O$64=$R115)*($Q$3:$Q$64=$Q116))&amp;" ("&amp;#REF!&amp;")"</f>
        <v>#REF!</v>
      </c>
      <c r="U116" s="179" t="e">
        <f>COUNTIF(I$3:I$64,"*" &amp;$Q116 &amp;"*")+SUMPRODUCT(($M$3:$M$64=$R115)*($N$3:$N$64=$Q116))+SUMPRODUCT(($O$3:$O$64=$R115)*($Q$3:$Q$64=$Q116))&amp;" ("&amp;#REF!&amp;")"</f>
        <v>#REF!</v>
      </c>
      <c r="V116" s="179" t="e">
        <f>IF($Q116="","",COUNTIF(G$3:G$64,"*" &amp;$Q116 &amp;"*")+COUNTIFS($M$3:$M$64,V$70,$N$3:$N$64,"*" &amp;$Q116 &amp;"*")+COUNTIFS($P$3:$P$64,V$70,$Q$3:$Q$64,"*" &amp;$Q116 &amp;"*")+#REF!)</f>
        <v>#REF!</v>
      </c>
      <c r="W116" s="179" t="e">
        <f>COUNTIF(K$3:K$64,"*" &amp;$Q116 &amp;"*")+SUMPRODUCT(($M$3:$M$64=$R115)*($N$3:$N$64=$Q116))+SUMPRODUCT(($O$3:$O$64=$R115)*($Q$3:$Q$64=$Q116))&amp;" ("&amp;#REF!&amp;")"</f>
        <v>#REF!</v>
      </c>
      <c r="X116" s="179">
        <f t="shared" ref="X116:X151" si="776">IF($Q116="","",COUNTIF(H$3:H$64,"*" &amp;$Q116 &amp;"*")+COUNTIFS($M$3:$M$64,X$70,$N$3:$N$64,"*" &amp;$Q116 &amp;"*")+COUNTIFS($P$3:$P$64,X$70,$Q$3:$Q$64,"*" &amp;$Q116 &amp;"*"))</f>
        <v>0</v>
      </c>
      <c r="Y116" s="179" t="e">
        <f>COUNTIF(K$3:K$64,"*" &amp;$Q116 &amp;"*")+SUMPRODUCT(($M$3:$M$64=$R115)*($N$3:$N$64=$Q116))+SUMPRODUCT(($O$3:$O$64=$R115)*($Q$3:$Q$64=$Q116))&amp;" ("&amp;#REF!&amp;")"</f>
        <v>#REF!</v>
      </c>
      <c r="Z116" s="276">
        <f t="shared" si="775"/>
        <v>0</v>
      </c>
      <c r="AA116" s="277" t="e">
        <f>COUNTIF(M$3:M$64,"*" &amp;$Q116 &amp;"*")+SUMPRODUCT(($M$3:$M$64=$R115)*($N$3:$N$64=$Q116))+SUMPRODUCT(($O$3:$O$64=$R115)*($Q$3:$Q$64=$Q116))&amp;" ("&amp;#REF!&amp;")"</f>
        <v>#REF!</v>
      </c>
      <c r="AB116" s="134" t="e">
        <f>IF($Q116="","",COUNTIF(J$3:J$64,"*" &amp;$Q116 &amp;"*")+COUNTIFS($M$3:$M$64,AB$70,$N$3:$N$64,"*" &amp;$Q116 &amp;"*")+COUNTIFS($P$3:$P$64,AB$70,$Q$3:$Q$64,"*" &amp;$Q116 &amp;"*")+#REF!)</f>
        <v>#REF!</v>
      </c>
      <c r="AF116" s="8"/>
      <c r="AG116" s="8"/>
    </row>
    <row r="117" spans="2:33" ht="12.75" hidden="1" customHeight="1" x14ac:dyDescent="0.2">
      <c r="O117" s="262"/>
      <c r="P117" s="263"/>
      <c r="Q117" s="49" t="str">
        <f>Listes!A73</f>
        <v>DUFF</v>
      </c>
      <c r="R117" s="62" t="e">
        <f>IF($Q117="","",COUNTIF(E$3:E$64,"*" &amp;$Q117 &amp;"*")+COUNTIFS($M$3:$M$64,R$70,$N$3:$N$64,"*" &amp;$Q117 &amp;"*")+COUNTIFS($P$3:$P$64,R$70,$Q$3:$Q$64,"*" &amp;$Q117 &amp;"*")+#REF!)</f>
        <v>#REF!</v>
      </c>
      <c r="S117" s="179" t="e">
        <f>IF($Q117="","",COUNTIF(F$3:F$64,"*" &amp;$Q117 &amp;"*")+COUNTIFS($M$3:$M$64,S$70,$N$3:$N$64,"*" &amp;$Q117 &amp;"*")+COUNTIFS($P$3:$P$64,S$70,$Q$3:$Q$64,"*" &amp;$Q117 &amp;"*")+#REF!)</f>
        <v>#REF!</v>
      </c>
      <c r="T117" s="179" t="e">
        <f>COUNTIF(G$3:G$64,"*" &amp;$Q117 &amp;"*")+SUMPRODUCT(($M$3:$M$64=$R116)*($N$3:$N$64=$Q117))+SUMPRODUCT(($O$3:$O$64=$R116)*($Q$3:$Q$64=$Q117))&amp;" ("&amp;#REF!&amp;")"</f>
        <v>#REF!</v>
      </c>
      <c r="U117" s="179" t="e">
        <f>COUNTIF(I$3:I$64,"*" &amp;$Q117 &amp;"*")+SUMPRODUCT(($M$3:$M$64=$R116)*($N$3:$N$64=$Q117))+SUMPRODUCT(($O$3:$O$64=$R116)*($Q$3:$Q$64=$Q117))&amp;" ("&amp;#REF!&amp;")"</f>
        <v>#REF!</v>
      </c>
      <c r="V117" s="179" t="e">
        <f>IF($Q117="","",COUNTIF(G$3:G$64,"*" &amp;$Q117 &amp;"*")+COUNTIFS($M$3:$M$64,V$70,$N$3:$N$64,"*" &amp;$Q117 &amp;"*")+COUNTIFS($P$3:$P$64,V$70,$Q$3:$Q$64,"*" &amp;$Q117 &amp;"*")+#REF!)</f>
        <v>#REF!</v>
      </c>
      <c r="W117" s="179" t="e">
        <f>COUNTIF(K$3:K$64,"*" &amp;$Q117 &amp;"*")+SUMPRODUCT(($M$3:$M$64=$R116)*($N$3:$N$64=$Q117))+SUMPRODUCT(($O$3:$O$64=$R116)*($Q$3:$Q$64=$Q117))&amp;" ("&amp;#REF!&amp;")"</f>
        <v>#REF!</v>
      </c>
      <c r="X117" s="179">
        <f t="shared" si="776"/>
        <v>0</v>
      </c>
      <c r="Y117" s="179" t="e">
        <f>COUNTIF(K$3:K$64,"*" &amp;$Q117 &amp;"*")+SUMPRODUCT(($M$3:$M$64=$R116)*($N$3:$N$64=$Q117))+SUMPRODUCT(($O$3:$O$64=$R116)*($Q$3:$Q$64=$Q117))&amp;" ("&amp;#REF!&amp;")"</f>
        <v>#REF!</v>
      </c>
      <c r="Z117" s="276">
        <f t="shared" si="775"/>
        <v>0</v>
      </c>
      <c r="AA117" s="277" t="e">
        <f>COUNTIF(M$3:M$64,"*" &amp;$Q117 &amp;"*")+SUMPRODUCT(($M$3:$M$64=$R116)*($N$3:$N$64=$Q117))+SUMPRODUCT(($O$3:$O$64=$R116)*($Q$3:$Q$64=$Q117))&amp;" ("&amp;#REF!&amp;")"</f>
        <v>#REF!</v>
      </c>
      <c r="AB117" s="134" t="e">
        <f>IF($Q117="","",COUNTIF(J$3:J$64,"*" &amp;$Q117 &amp;"*")+COUNTIFS($M$3:$M$64,AB$70,$N$3:$N$64,"*" &amp;$Q117 &amp;"*")+COUNTIFS($P$3:$P$64,AB$70,$Q$3:$Q$64,"*" &amp;$Q117 &amp;"*")+#REF!)</f>
        <v>#REF!</v>
      </c>
    </row>
    <row r="118" spans="2:33" ht="12.75" hidden="1" customHeight="1" x14ac:dyDescent="0.2">
      <c r="O118" s="262"/>
      <c r="P118" s="263"/>
      <c r="Q118" s="50" t="str">
        <f>Listes!A74</f>
        <v>MEZIANE</v>
      </c>
      <c r="R118" s="62" t="e">
        <f>IF($Q118="","",COUNTIF(E$3:E$64,"*" &amp;$Q118 &amp;"*")+COUNTIFS($M$3:$M$64,R$70,$N$3:$N$64,"*" &amp;$Q118 &amp;"*")+COUNTIFS($P$3:$P$64,R$70,$Q$3:$Q$64,"*" &amp;$Q118 &amp;"*")+#REF!)</f>
        <v>#REF!</v>
      </c>
      <c r="S118" s="179" t="e">
        <f>IF($Q118="","",COUNTIF(F$3:F$64,"*" &amp;$Q118 &amp;"*")+COUNTIFS($M$3:$M$64,S$70,$N$3:$N$64,"*" &amp;$Q118 &amp;"*")+COUNTIFS($P$3:$P$64,S$70,$Q$3:$Q$64,"*" &amp;$Q118 &amp;"*")+#REF!)</f>
        <v>#REF!</v>
      </c>
      <c r="T118" s="179" t="e">
        <f>COUNTIF(G$3:G$64,"*" &amp;$Q118 &amp;"*")+SUMPRODUCT(($M$3:$M$64=$R117)*($N$3:$N$64=$Q118))+SUMPRODUCT(($O$3:$O$64=$R117)*($Q$3:$Q$64=$Q118))&amp;" ("&amp;#REF!&amp;")"</f>
        <v>#REF!</v>
      </c>
      <c r="U118" s="179" t="e">
        <f>COUNTIF(I$3:I$64,"*" &amp;$Q118 &amp;"*")+SUMPRODUCT(($M$3:$M$64=$R117)*($N$3:$N$64=$Q118))+SUMPRODUCT(($O$3:$O$64=$R117)*($Q$3:$Q$64=$Q118))&amp;" ("&amp;#REF!&amp;")"</f>
        <v>#REF!</v>
      </c>
      <c r="V118" s="179" t="e">
        <f>IF($Q118="","",COUNTIF(G$3:G$64,"*" &amp;$Q118 &amp;"*")+COUNTIFS($M$3:$M$64,V$70,$N$3:$N$64,"*" &amp;$Q118 &amp;"*")+COUNTIFS($P$3:$P$64,V$70,$Q$3:$Q$64,"*" &amp;$Q118 &amp;"*")+#REF!)</f>
        <v>#REF!</v>
      </c>
      <c r="W118" s="179" t="e">
        <f>COUNTIF(K$3:K$64,"*" &amp;$Q118 &amp;"*")+SUMPRODUCT(($M$3:$M$64=$R117)*($N$3:$N$64=$Q118))+SUMPRODUCT(($O$3:$O$64=$R117)*($Q$3:$Q$64=$Q118))&amp;" ("&amp;#REF!&amp;")"</f>
        <v>#REF!</v>
      </c>
      <c r="X118" s="179">
        <f t="shared" si="776"/>
        <v>0</v>
      </c>
      <c r="Y118" s="179" t="e">
        <f>COUNTIF(K$3:K$64,"*" &amp;$Q118 &amp;"*")+SUMPRODUCT(($M$3:$M$64=$R117)*($N$3:$N$64=$Q118))+SUMPRODUCT(($O$3:$O$64=$R117)*($Q$3:$Q$64=$Q118))&amp;" ("&amp;#REF!&amp;")"</f>
        <v>#REF!</v>
      </c>
      <c r="Z118" s="276">
        <f t="shared" si="775"/>
        <v>0</v>
      </c>
      <c r="AA118" s="277" t="e">
        <f>COUNTIF(M$3:M$64,"*" &amp;$Q118 &amp;"*")+SUMPRODUCT(($M$3:$M$64=$R117)*($N$3:$N$64=$Q118))+SUMPRODUCT(($O$3:$O$64=$R117)*($Q$3:$Q$64=$Q118))&amp;" ("&amp;#REF!&amp;")"</f>
        <v>#REF!</v>
      </c>
      <c r="AB118" s="134" t="e">
        <f>IF($Q118="","",COUNTIF(J$3:J$64,"*" &amp;$Q118 &amp;"*")+COUNTIFS($M$3:$M$64,AB$70,$N$3:$N$64,"*" &amp;$Q118 &amp;"*")+COUNTIFS($P$3:$P$64,AB$70,$Q$3:$Q$64,"*" &amp;$Q118 &amp;"*")+#REF!)</f>
        <v>#REF!</v>
      </c>
    </row>
    <row r="119" spans="2:33" ht="12.75" hidden="1" customHeight="1" x14ac:dyDescent="0.2">
      <c r="O119" s="262"/>
      <c r="P119" s="263"/>
      <c r="Q119" s="49" t="str">
        <f>Listes!A75</f>
        <v>SOLIGNAC</v>
      </c>
      <c r="R119" s="62" t="e">
        <f>IF($Q119="","",COUNTIF(E$3:E$64,"*" &amp;$Q119 &amp;"*")+COUNTIFS($M$3:$M$64,R$70,$N$3:$N$64,"*" &amp;$Q119 &amp;"*")+COUNTIFS($P$3:$P$64,R$70,$Q$3:$Q$64,"*" &amp;$Q119 &amp;"*")+#REF!)</f>
        <v>#REF!</v>
      </c>
      <c r="S119" s="179" t="e">
        <f>IF($Q119="","",COUNTIF(F$3:F$64,"*" &amp;$Q119 &amp;"*")+COUNTIFS($M$3:$M$64,S$70,$N$3:$N$64,"*" &amp;$Q119 &amp;"*")+COUNTIFS($P$3:$P$64,S$70,$Q$3:$Q$64,"*" &amp;$Q119 &amp;"*")+#REF!)</f>
        <v>#REF!</v>
      </c>
      <c r="T119" s="179" t="e">
        <f>COUNTIF(G$3:G$64,"*" &amp;$Q119 &amp;"*")+SUMPRODUCT(($M$3:$M$64=$R118)*($N$3:$N$64=$Q119))+SUMPRODUCT(($O$3:$O$64=$R118)*($Q$3:$Q$64=$Q119))&amp;" ("&amp;#REF!&amp;")"</f>
        <v>#REF!</v>
      </c>
      <c r="U119" s="179" t="e">
        <f>COUNTIF(I$3:I$64,"*" &amp;$Q119 &amp;"*")+SUMPRODUCT(($M$3:$M$64=$R118)*($N$3:$N$64=$Q119))+SUMPRODUCT(($O$3:$O$64=$R118)*($Q$3:$Q$64=$Q119))&amp;" ("&amp;#REF!&amp;")"</f>
        <v>#REF!</v>
      </c>
      <c r="V119" s="179" t="e">
        <f>IF($Q119="","",COUNTIF(G$3:G$64,"*" &amp;$Q119 &amp;"*")+COUNTIFS($M$3:$M$64,V$70,$N$3:$N$64,"*" &amp;$Q119 &amp;"*")+COUNTIFS($P$3:$P$64,V$70,$Q$3:$Q$64,"*" &amp;$Q119 &amp;"*")+#REF!)</f>
        <v>#REF!</v>
      </c>
      <c r="W119" s="179" t="e">
        <f>COUNTIF(K$3:K$64,"*" &amp;$Q119 &amp;"*")+SUMPRODUCT(($M$3:$M$64=$R118)*($N$3:$N$64=$Q119))+SUMPRODUCT(($O$3:$O$64=$R118)*($Q$3:$Q$64=$Q119))&amp;" ("&amp;#REF!&amp;")"</f>
        <v>#REF!</v>
      </c>
      <c r="X119" s="179">
        <f t="shared" si="776"/>
        <v>0</v>
      </c>
      <c r="Y119" s="179" t="e">
        <f>COUNTIF(K$3:K$64,"*" &amp;$Q119 &amp;"*")+SUMPRODUCT(($M$3:$M$64=$R118)*($N$3:$N$64=$Q119))+SUMPRODUCT(($O$3:$O$64=$R118)*($Q$3:$Q$64=$Q119))&amp;" ("&amp;#REF!&amp;")"</f>
        <v>#REF!</v>
      </c>
      <c r="Z119" s="276">
        <f t="shared" si="775"/>
        <v>0</v>
      </c>
      <c r="AA119" s="277" t="e">
        <f>COUNTIF(M$3:M$64,"*" &amp;$Q119 &amp;"*")+SUMPRODUCT(($M$3:$M$64=$R118)*($N$3:$N$64=$Q119))+SUMPRODUCT(($O$3:$O$64=$R118)*($Q$3:$Q$64=$Q119))&amp;" ("&amp;#REF!&amp;")"</f>
        <v>#REF!</v>
      </c>
      <c r="AB119" s="134" t="e">
        <f>IF($Q119="","",COUNTIF(J$3:J$64,"*" &amp;$Q119 &amp;"*")+COUNTIFS($M$3:$M$64,AB$70,$N$3:$N$64,"*" &amp;$Q119 &amp;"*")+COUNTIFS($P$3:$P$64,AB$70,$Q$3:$Q$64,"*" &amp;$Q119 &amp;"*")+#REF!)</f>
        <v>#REF!</v>
      </c>
    </row>
    <row r="120" spans="2:33" ht="12.75" hidden="1" customHeight="1" x14ac:dyDescent="0.2">
      <c r="O120" s="262"/>
      <c r="P120" s="263"/>
      <c r="Q120" s="49" t="str">
        <f>Listes!A76</f>
        <v>TOUZ</v>
      </c>
      <c r="R120" s="62" t="e">
        <f>IF($Q120="","",COUNTIF(E$3:E$64,"*" &amp;$Q120 &amp;"*")+COUNTIFS($M$3:$M$64,R$70,$N$3:$N$64,"*" &amp;$Q120 &amp;"*")+COUNTIFS($P$3:$P$64,R$70,$Q$3:$Q$64,"*" &amp;$Q120 &amp;"*")+#REF!)</f>
        <v>#REF!</v>
      </c>
      <c r="S120" s="179" t="e">
        <f>IF($Q120="","",COUNTIF(F$3:F$64,"*" &amp;$Q120 &amp;"*")+COUNTIFS($M$3:$M$64,S$70,$N$3:$N$64,"*" &amp;$Q120 &amp;"*")+COUNTIFS($P$3:$P$64,S$70,$Q$3:$Q$64,"*" &amp;$Q120 &amp;"*")+#REF!)</f>
        <v>#REF!</v>
      </c>
      <c r="T120" s="179" t="e">
        <f>COUNTIF(G$3:G$64,"*" &amp;$Q120 &amp;"*")+SUMPRODUCT(($M$3:$M$64=$R119)*($N$3:$N$64=$Q120))+SUMPRODUCT(($O$3:$O$64=$R119)*($Q$3:$Q$64=$Q120))&amp;" ("&amp;#REF!&amp;")"</f>
        <v>#REF!</v>
      </c>
      <c r="U120" s="179" t="e">
        <f>COUNTIF(I$3:I$64,"*" &amp;$Q120 &amp;"*")+SUMPRODUCT(($M$3:$M$64=$R119)*($N$3:$N$64=$Q120))+SUMPRODUCT(($O$3:$O$64=$R119)*($Q$3:$Q$64=$Q120))&amp;" ("&amp;#REF!&amp;")"</f>
        <v>#REF!</v>
      </c>
      <c r="V120" s="179" t="e">
        <f>IF($Q120="","",COUNTIF(G$3:G$64,"*" &amp;$Q120 &amp;"*")+COUNTIFS($M$3:$M$64,V$70,$N$3:$N$64,"*" &amp;$Q120 &amp;"*")+COUNTIFS($P$3:$P$64,V$70,$Q$3:$Q$64,"*" &amp;$Q120 &amp;"*")+#REF!)</f>
        <v>#REF!</v>
      </c>
      <c r="W120" s="179" t="e">
        <f>COUNTIF(K$3:K$64,"*" &amp;$Q120 &amp;"*")+SUMPRODUCT(($M$3:$M$64=$R119)*($N$3:$N$64=$Q120))+SUMPRODUCT(($O$3:$O$64=$R119)*($Q$3:$Q$64=$Q120))&amp;" ("&amp;#REF!&amp;")"</f>
        <v>#REF!</v>
      </c>
      <c r="X120" s="179">
        <f t="shared" si="776"/>
        <v>0</v>
      </c>
      <c r="Y120" s="179" t="e">
        <f>COUNTIF(K$3:K$64,"*" &amp;$Q120 &amp;"*")+SUMPRODUCT(($M$3:$M$64=$R119)*($N$3:$N$64=$Q120))+SUMPRODUCT(($O$3:$O$64=$R119)*($Q$3:$Q$64=$Q120))&amp;" ("&amp;#REF!&amp;")"</f>
        <v>#REF!</v>
      </c>
      <c r="Z120" s="276">
        <f t="shared" si="775"/>
        <v>0</v>
      </c>
      <c r="AA120" s="277" t="e">
        <f>COUNTIF(M$3:M$64,"*" &amp;$Q120 &amp;"*")+SUMPRODUCT(($M$3:$M$64=$R119)*($N$3:$N$64=$Q120))+SUMPRODUCT(($O$3:$O$64=$R119)*($Q$3:$Q$64=$Q120))&amp;" ("&amp;#REF!&amp;")"</f>
        <v>#REF!</v>
      </c>
      <c r="AB120" s="134" t="e">
        <f>IF($Q120="","",COUNTIF(J$3:J$64,"*" &amp;$Q120 &amp;"*")+COUNTIFS($M$3:$M$64,AB$70,$N$3:$N$64,"*" &amp;$Q120 &amp;"*")+COUNTIFS($P$3:$P$64,AB$70,$Q$3:$Q$64,"*" &amp;$Q120 &amp;"*")+#REF!)</f>
        <v>#REF!</v>
      </c>
    </row>
    <row r="121" spans="2:33" ht="12.75" hidden="1" customHeight="1" x14ac:dyDescent="0.2">
      <c r="O121" s="262"/>
      <c r="P121" s="263"/>
      <c r="Q121" s="49" t="str">
        <f>Listes!A77</f>
        <v>ZEINE</v>
      </c>
      <c r="R121" s="62" t="e">
        <f>IF($Q121="","",COUNTIF(E$3:E$64,"*" &amp;$Q121 &amp;"*")+COUNTIFS($M$3:$M$64,R$70,$N$3:$N$64,"*" &amp;$Q121 &amp;"*")+COUNTIFS($P$3:$P$64,R$70,$Q$3:$Q$64,"*" &amp;$Q121 &amp;"*")+#REF!)</f>
        <v>#REF!</v>
      </c>
      <c r="S121" s="179" t="e">
        <f>IF($Q121="","",COUNTIF(F$3:F$64,"*" &amp;$Q121 &amp;"*")+COUNTIFS($M$3:$M$64,S$70,$N$3:$N$64,"*" &amp;$Q121 &amp;"*")+COUNTIFS($P$3:$P$64,S$70,$Q$3:$Q$64,"*" &amp;$Q121 &amp;"*")+#REF!)</f>
        <v>#REF!</v>
      </c>
      <c r="T121" s="179" t="e">
        <f>COUNTIF(G$3:G$64,"*" &amp;$Q121 &amp;"*")+SUMPRODUCT(($M$3:$M$64=$R120)*($N$3:$N$64=$Q121))+SUMPRODUCT(($O$3:$O$64=$R120)*($Q$3:$Q$64=$Q121))&amp;" ("&amp;#REF!&amp;")"</f>
        <v>#REF!</v>
      </c>
      <c r="U121" s="179" t="e">
        <f>COUNTIF(I$3:I$64,"*" &amp;$Q121 &amp;"*")+SUMPRODUCT(($M$3:$M$64=$R120)*($N$3:$N$64=$Q121))+SUMPRODUCT(($O$3:$O$64=$R120)*($Q$3:$Q$64=$Q121))&amp;" ("&amp;#REF!&amp;")"</f>
        <v>#REF!</v>
      </c>
      <c r="V121" s="179" t="e">
        <f>IF($Q121="","",COUNTIF(G$3:G$64,"*" &amp;$Q121 &amp;"*")+COUNTIFS($M$3:$M$64,V$70,$N$3:$N$64,"*" &amp;$Q121 &amp;"*")+COUNTIFS($P$3:$P$64,V$70,$Q$3:$Q$64,"*" &amp;$Q121 &amp;"*")+#REF!)</f>
        <v>#REF!</v>
      </c>
      <c r="W121" s="179" t="e">
        <f>COUNTIF(K$3:K$64,"*" &amp;$Q121 &amp;"*")+SUMPRODUCT(($M$3:$M$64=$R120)*($N$3:$N$64=$Q121))+SUMPRODUCT(($O$3:$O$64=$R120)*($Q$3:$Q$64=$Q121))&amp;" ("&amp;#REF!&amp;")"</f>
        <v>#REF!</v>
      </c>
      <c r="X121" s="179">
        <f t="shared" si="776"/>
        <v>0</v>
      </c>
      <c r="Y121" s="179" t="e">
        <f>COUNTIF(K$3:K$64,"*" &amp;$Q121 &amp;"*")+SUMPRODUCT(($M$3:$M$64=$R120)*($N$3:$N$64=$Q121))+SUMPRODUCT(($O$3:$O$64=$R120)*($Q$3:$Q$64=$Q121))&amp;" ("&amp;#REF!&amp;")"</f>
        <v>#REF!</v>
      </c>
      <c r="Z121" s="276">
        <f t="shared" si="775"/>
        <v>0</v>
      </c>
      <c r="AA121" s="277" t="e">
        <f>COUNTIF(M$3:M$64,"*" &amp;$Q121 &amp;"*")+SUMPRODUCT(($M$3:$M$64=$R120)*($N$3:$N$64=$Q121))+SUMPRODUCT(($O$3:$O$64=$R120)*($Q$3:$Q$64=$Q121))&amp;" ("&amp;#REF!&amp;")"</f>
        <v>#REF!</v>
      </c>
      <c r="AB121" s="134" t="e">
        <f>IF($Q121="","",COUNTIF(J$3:J$64,"*" &amp;$Q121 &amp;"*")+COUNTIFS($M$3:$M$64,AB$70,$N$3:$N$64,"*" &amp;$Q121 &amp;"*")+COUNTIFS($P$3:$P$64,AB$70,$Q$3:$Q$64,"*" &amp;$Q121 &amp;"*")+#REF!)</f>
        <v>#REF!</v>
      </c>
    </row>
    <row r="122" spans="2:33" ht="12.75" hidden="1" customHeight="1" x14ac:dyDescent="0.2">
      <c r="O122" s="262"/>
      <c r="P122" s="263"/>
      <c r="Q122" s="49" t="str">
        <f>Listes!A78</f>
        <v>WELBY</v>
      </c>
      <c r="R122" s="62" t="e">
        <f>IF($Q122="","",COUNTIF(E$3:E$64,"*" &amp;$Q122 &amp;"*")+COUNTIFS($M$3:$M$64,R$70,$N$3:$N$64,"*" &amp;$Q122 &amp;"*")+COUNTIFS($P$3:$P$64,R$70,$Q$3:$Q$64,"*" &amp;$Q122 &amp;"*")+#REF!)</f>
        <v>#REF!</v>
      </c>
      <c r="S122" s="179" t="e">
        <f>IF($Q122="","",COUNTIF(F$3:F$64,"*" &amp;$Q122 &amp;"*")+COUNTIFS($M$3:$M$64,S$70,$N$3:$N$64,"*" &amp;$Q122 &amp;"*")+COUNTIFS($P$3:$P$64,S$70,$Q$3:$Q$64,"*" &amp;$Q122 &amp;"*")+#REF!)</f>
        <v>#REF!</v>
      </c>
      <c r="T122" s="179" t="e">
        <f>COUNTIF(G$3:G$64,"*" &amp;$Q122 &amp;"*")+SUMPRODUCT(($M$3:$M$64=$R121)*($N$3:$N$64=$Q122))+SUMPRODUCT(($O$3:$O$64=$R121)*($Q$3:$Q$64=$Q122))&amp;" ("&amp;#REF!&amp;")"</f>
        <v>#REF!</v>
      </c>
      <c r="U122" s="179" t="e">
        <f>COUNTIF(I$3:I$64,"*" &amp;$Q122 &amp;"*")+SUMPRODUCT(($M$3:$M$64=$R121)*($N$3:$N$64=$Q122))+SUMPRODUCT(($O$3:$O$64=$R121)*($Q$3:$Q$64=$Q122))&amp;" ("&amp;#REF!&amp;")"</f>
        <v>#REF!</v>
      </c>
      <c r="V122" s="179" t="e">
        <f>IF($Q122="","",COUNTIF(G$3:G$64,"*" &amp;$Q122 &amp;"*")+COUNTIFS($M$3:$M$64,V$70,$N$3:$N$64,"*" &amp;$Q122 &amp;"*")+COUNTIFS($P$3:$P$64,V$70,$Q$3:$Q$64,"*" &amp;$Q122 &amp;"*")+#REF!)</f>
        <v>#REF!</v>
      </c>
      <c r="W122" s="179" t="e">
        <f>COUNTIF(K$3:K$64,"*" &amp;$Q122 &amp;"*")+SUMPRODUCT(($M$3:$M$64=$R121)*($N$3:$N$64=$Q122))+SUMPRODUCT(($O$3:$O$64=$R121)*($Q$3:$Q$64=$Q122))&amp;" ("&amp;#REF!&amp;")"</f>
        <v>#REF!</v>
      </c>
      <c r="X122" s="179">
        <f t="shared" si="776"/>
        <v>0</v>
      </c>
      <c r="Y122" s="179" t="e">
        <f>COUNTIF(K$3:K$64,"*" &amp;$Q122 &amp;"*")+SUMPRODUCT(($M$3:$M$64=$R121)*($N$3:$N$64=$Q122))+SUMPRODUCT(($O$3:$O$64=$R121)*($Q$3:$Q$64=$Q122))&amp;" ("&amp;#REF!&amp;")"</f>
        <v>#REF!</v>
      </c>
      <c r="Z122" s="276">
        <f>IF($Q122="","",COUNTIF(I$3:I$64,"*" &amp;$Q122 &amp;"*")+COUNTIFS($M$3:$M$64,Z$70,$N$3:$N$64,"*" &amp;$Q122 &amp;"*")+COUNTIFS($P$3:$P$64,Z$70,$Q$3:$Q$64,"*" &amp;$Q122 &amp;"*"))</f>
        <v>0</v>
      </c>
      <c r="AA122" s="277" t="e">
        <f>COUNTIF(M$3:M$64,"*" &amp;$Q122 &amp;"*")+SUMPRODUCT(($M$3:$M$64=$R121)*($N$3:$N$64=$Q122))+SUMPRODUCT(($O$3:$O$64=$R121)*($Q$3:$Q$64=$Q122))&amp;" ("&amp;#REF!&amp;")"</f>
        <v>#REF!</v>
      </c>
      <c r="AB122" s="134" t="e">
        <f>IF($Q122="","",COUNTIF(J$3:J$64,"*" &amp;$Q122 &amp;"*")+COUNTIFS($M$3:$M$64,AB$70,$N$3:$N$64,"*" &amp;$Q122 &amp;"*")+COUNTIFS($P$3:$P$64,AB$70,$Q$3:$Q$64,"*" &amp;$Q122 &amp;"*")+#REF!)</f>
        <v>#REF!</v>
      </c>
    </row>
    <row r="123" spans="2:33" ht="12.75" hidden="1" customHeight="1" x14ac:dyDescent="0.2">
      <c r="B123" s="8"/>
      <c r="C123" s="8"/>
      <c r="D123" s="8"/>
      <c r="E123" s="8"/>
      <c r="F123" s="8"/>
      <c r="G123" s="8"/>
      <c r="O123" s="262"/>
      <c r="P123" s="263"/>
      <c r="Q123" s="49" t="str">
        <f>Listes!A79</f>
        <v>ALEX</v>
      </c>
      <c r="R123" s="62" t="e">
        <f>IF($Q123="","",COUNTIF(E$3:E$64,"*" &amp;$Q123 &amp;"*")+COUNTIFS($M$3:$M$64,R$70,$N$3:$N$64,"*" &amp;$Q123 &amp;"*")+COUNTIFS($P$3:$P$64,R$70,$Q$3:$Q$64,"*" &amp;$Q123 &amp;"*")+#REF!)</f>
        <v>#REF!</v>
      </c>
      <c r="S123" s="179" t="e">
        <f>IF($Q123="","",COUNTIF(F$3:F$64,"*" &amp;$Q123 &amp;"*")+COUNTIFS($M$3:$M$64,S$70,$N$3:$N$64,"*" &amp;$Q123 &amp;"*")+COUNTIFS($P$3:$P$64,S$70,$Q$3:$Q$64,"*" &amp;$Q123 &amp;"*")+#REF!)</f>
        <v>#REF!</v>
      </c>
      <c r="T123" s="179" t="e">
        <f>COUNTIF(G$3:G$64,"*" &amp;$Q123 &amp;"*")+SUMPRODUCT(($M$3:$M$64=$R122)*($N$3:$N$64=$Q123))+SUMPRODUCT(($O$3:$O$64=$R122)*($Q$3:$Q$64=$Q123))&amp;" ("&amp;#REF!&amp;")"</f>
        <v>#REF!</v>
      </c>
      <c r="U123" s="179" t="e">
        <f>COUNTIF(I$3:I$64,"*" &amp;$Q123 &amp;"*")+SUMPRODUCT(($M$3:$M$64=$R122)*($N$3:$N$64=$Q123))+SUMPRODUCT(($O$3:$O$64=$R122)*($Q$3:$Q$64=$Q123))&amp;" ("&amp;#REF!&amp;")"</f>
        <v>#REF!</v>
      </c>
      <c r="V123" s="179" t="e">
        <f>IF($Q123="","",COUNTIF(G$3:G$64,"*" &amp;$Q123 &amp;"*")+COUNTIFS($M$3:$M$64,V$70,$N$3:$N$64,"*" &amp;$Q123 &amp;"*")+COUNTIFS($P$3:$P$64,V$70,$Q$3:$Q$64,"*" &amp;$Q123 &amp;"*")+#REF!)</f>
        <v>#REF!</v>
      </c>
      <c r="W123" s="179" t="e">
        <f>COUNTIF(K$3:K$64,"*" &amp;$Q123 &amp;"*")+SUMPRODUCT(($M$3:$M$64=$R122)*($N$3:$N$64=$Q123))+SUMPRODUCT(($O$3:$O$64=$R122)*($Q$3:$Q$64=$Q123))&amp;" ("&amp;#REF!&amp;")"</f>
        <v>#REF!</v>
      </c>
      <c r="X123" s="179">
        <f t="shared" si="776"/>
        <v>0</v>
      </c>
      <c r="Y123" s="179" t="e">
        <f>COUNTIF(K$3:K$64,"*" &amp;$Q123 &amp;"*")+SUMPRODUCT(($M$3:$M$64=$R122)*($N$3:$N$64=$Q123))+SUMPRODUCT(($O$3:$O$64=$R122)*($Q$3:$Q$64=$Q123))&amp;" ("&amp;#REF!&amp;")"</f>
        <v>#REF!</v>
      </c>
      <c r="Z123" s="276">
        <f t="shared" ref="Z123:Z151" si="777">IF($Q123="","",COUNTIF(I$3:I$64,"*" &amp;$Q123 &amp;"*")+COUNTIFS($M$3:$M$64,Z$70,$N$3:$N$64,"*" &amp;$Q123 &amp;"*")+COUNTIFS($P$3:$P$64,Z$70,$Q$3:$Q$64,"*" &amp;$Q123 &amp;"*"))</f>
        <v>0</v>
      </c>
      <c r="AA123" s="277" t="e">
        <f>COUNTIF(M$3:M$64,"*" &amp;$Q123 &amp;"*")+SUMPRODUCT(($M$3:$M$64=$R122)*($N$3:$N$64=$Q123))+SUMPRODUCT(($O$3:$O$64=$R122)*($Q$3:$Q$64=$Q123))&amp;" ("&amp;#REF!&amp;")"</f>
        <v>#REF!</v>
      </c>
      <c r="AB123" s="134" t="e">
        <f>IF($Q123="","",COUNTIF(J$3:J$64,"*" &amp;$Q123 &amp;"*")+COUNTIFS($M$3:$M$64,AB$70,$N$3:$N$64,"*" &amp;$Q123 &amp;"*")+COUNTIFS($P$3:$P$64,AB$70,$Q$3:$Q$64,"*" &amp;$Q123 &amp;"*")+#REF!)</f>
        <v>#REF!</v>
      </c>
    </row>
    <row r="124" spans="2:33" ht="12.75" hidden="1" customHeight="1" x14ac:dyDescent="0.2">
      <c r="B124" s="8"/>
      <c r="C124" s="8"/>
      <c r="D124" s="8"/>
      <c r="E124" s="8"/>
      <c r="F124" s="8"/>
      <c r="G124" s="8"/>
      <c r="O124" s="262"/>
      <c r="P124" s="263"/>
      <c r="Q124" s="49" t="str">
        <f>Listes!A80</f>
        <v>IRANI</v>
      </c>
      <c r="R124" s="62" t="e">
        <f>IF($Q124="","",COUNTIF(E$3:E$64,"*" &amp;$Q124 &amp;"*")+COUNTIFS($M$3:$M$64,R$70,$N$3:$N$64,"*" &amp;$Q124 &amp;"*")+COUNTIFS($P$3:$P$64,R$70,$Q$3:$Q$64,"*" &amp;$Q124 &amp;"*")+#REF!)</f>
        <v>#REF!</v>
      </c>
      <c r="S124" s="179" t="e">
        <f>IF($Q124="","",COUNTIF(F$3:F$64,"*" &amp;$Q124 &amp;"*")+COUNTIFS($M$3:$M$64,S$70,$N$3:$N$64,"*" &amp;$Q124 &amp;"*")+COUNTIFS($P$3:$P$64,S$70,$Q$3:$Q$64,"*" &amp;$Q124 &amp;"*")+#REF!)</f>
        <v>#REF!</v>
      </c>
      <c r="T124" s="179" t="e">
        <f>COUNTIF(G$3:G$64,"*" &amp;$Q124 &amp;"*")+SUMPRODUCT(($M$3:$M$64=$R123)*($N$3:$N$64=$Q124))+SUMPRODUCT(($O$3:$O$64=$R123)*($Q$3:$Q$64=$Q124))&amp;" ("&amp;#REF!&amp;")"</f>
        <v>#REF!</v>
      </c>
      <c r="U124" s="179" t="e">
        <f>COUNTIF(I$3:I$64,"*" &amp;$Q124 &amp;"*")+SUMPRODUCT(($M$3:$M$64=$R123)*($N$3:$N$64=$Q124))+SUMPRODUCT(($O$3:$O$64=$R123)*($Q$3:$Q$64=$Q124))&amp;" ("&amp;#REF!&amp;")"</f>
        <v>#REF!</v>
      </c>
      <c r="V124" s="179" t="e">
        <f>IF($Q124="","",COUNTIF(G$3:G$64,"*" &amp;$Q124 &amp;"*")+COUNTIFS($M$3:$M$64,V$70,$N$3:$N$64,"*" &amp;$Q124 &amp;"*")+COUNTIFS($P$3:$P$64,V$70,$Q$3:$Q$64,"*" &amp;$Q124 &amp;"*")+#REF!)</f>
        <v>#REF!</v>
      </c>
      <c r="W124" s="179" t="e">
        <f>COUNTIF(K$3:K$64,"*" &amp;$Q124 &amp;"*")+SUMPRODUCT(($M$3:$M$64=$R123)*($N$3:$N$64=$Q124))+SUMPRODUCT(($O$3:$O$64=$R123)*($Q$3:$Q$64=$Q124))&amp;" ("&amp;#REF!&amp;")"</f>
        <v>#REF!</v>
      </c>
      <c r="X124" s="179">
        <f t="shared" si="776"/>
        <v>0</v>
      </c>
      <c r="Y124" s="179" t="e">
        <f>COUNTIF(K$3:K$64,"*" &amp;$Q124 &amp;"*")+SUMPRODUCT(($M$3:$M$64=$R123)*($N$3:$N$64=$Q124))+SUMPRODUCT(($O$3:$O$64=$R123)*($Q$3:$Q$64=$Q124))&amp;" ("&amp;#REF!&amp;")"</f>
        <v>#REF!</v>
      </c>
      <c r="Z124" s="276">
        <f t="shared" si="777"/>
        <v>0</v>
      </c>
      <c r="AA124" s="277" t="e">
        <f>COUNTIF(M$3:M$64,"*" &amp;$Q124 &amp;"*")+SUMPRODUCT(($M$3:$M$64=$R123)*($N$3:$N$64=$Q124))+SUMPRODUCT(($O$3:$O$64=$R123)*($Q$3:$Q$64=$Q124))&amp;" ("&amp;#REF!&amp;")"</f>
        <v>#REF!</v>
      </c>
      <c r="AB124" s="134" t="e">
        <f>IF($Q124="","",COUNTIF(J$3:J$64,"*" &amp;$Q124 &amp;"*")+COUNTIFS($M$3:$M$64,AB$70,$N$3:$N$64,"*" &amp;$Q124 &amp;"*")+COUNTIFS($P$3:$P$64,AB$70,$Q$3:$Q$64,"*" &amp;$Q124 &amp;"*")+#REF!)</f>
        <v>#REF!</v>
      </c>
    </row>
    <row r="125" spans="2:33" ht="12.75" hidden="1" customHeight="1" x14ac:dyDescent="0.2">
      <c r="B125" s="8"/>
      <c r="C125" s="8"/>
      <c r="D125" s="8"/>
      <c r="E125" s="8"/>
      <c r="F125" s="8"/>
      <c r="G125" s="8"/>
      <c r="O125" s="262"/>
      <c r="P125" s="263"/>
      <c r="Q125" s="49" t="str">
        <f>Listes!A81</f>
        <v>KHAYAT</v>
      </c>
      <c r="R125" s="62" t="e">
        <f>IF($Q125="","",COUNTIF(E$3:E$64,"*" &amp;$Q125 &amp;"*")+COUNTIFS($M$3:$M$64,R$70,$N$3:$N$64,"*" &amp;$Q125 &amp;"*")+COUNTIFS($P$3:$P$64,R$70,$Q$3:$Q$64,"*" &amp;$Q125 &amp;"*")+#REF!)</f>
        <v>#REF!</v>
      </c>
      <c r="S125" s="179" t="e">
        <f>IF($Q125="","",COUNTIF(F$3:F$64,"*" &amp;$Q125 &amp;"*")+COUNTIFS($M$3:$M$64,S$70,$N$3:$N$64,"*" &amp;$Q125 &amp;"*")+COUNTIFS($P$3:$P$64,S$70,$Q$3:$Q$64,"*" &amp;$Q125 &amp;"*")+#REF!)</f>
        <v>#REF!</v>
      </c>
      <c r="T125" s="179" t="e">
        <f>COUNTIF(G$3:G$64,"*" &amp;$Q125 &amp;"*")+SUMPRODUCT(($M$3:$M$64=$R124)*($N$3:$N$64=$Q125))+SUMPRODUCT(($O$3:$O$64=$R124)*($Q$3:$Q$64=$Q125))&amp;" ("&amp;#REF!&amp;")"</f>
        <v>#REF!</v>
      </c>
      <c r="U125" s="179" t="e">
        <f>COUNTIF(I$3:I$64,"*" &amp;$Q125 &amp;"*")+SUMPRODUCT(($M$3:$M$64=$R124)*($N$3:$N$64=$Q125))+SUMPRODUCT(($O$3:$O$64=$R124)*($Q$3:$Q$64=$Q125))&amp;" ("&amp;#REF!&amp;")"</f>
        <v>#REF!</v>
      </c>
      <c r="V125" s="179" t="e">
        <f>IF($Q125="","",COUNTIF(G$3:G$64,"*" &amp;$Q125 &amp;"*")+COUNTIFS($M$3:$M$64,V$70,$N$3:$N$64,"*" &amp;$Q125 &amp;"*")+COUNTIFS($P$3:$P$64,V$70,$Q$3:$Q$64,"*" &amp;$Q125 &amp;"*")+#REF!)</f>
        <v>#REF!</v>
      </c>
      <c r="W125" s="179" t="e">
        <f>COUNTIF(K$3:K$64,"*" &amp;$Q125 &amp;"*")+SUMPRODUCT(($M$3:$M$64=$R124)*($N$3:$N$64=$Q125))+SUMPRODUCT(($O$3:$O$64=$R124)*($Q$3:$Q$64=$Q125))&amp;" ("&amp;#REF!&amp;")"</f>
        <v>#REF!</v>
      </c>
      <c r="X125" s="179">
        <f t="shared" si="776"/>
        <v>0</v>
      </c>
      <c r="Y125" s="179" t="e">
        <f>COUNTIF(K$3:K$64,"*" &amp;$Q125 &amp;"*")+SUMPRODUCT(($M$3:$M$64=$R124)*($N$3:$N$64=$Q125))+SUMPRODUCT(($O$3:$O$64=$R124)*($Q$3:$Q$64=$Q125))&amp;" ("&amp;#REF!&amp;")"</f>
        <v>#REF!</v>
      </c>
      <c r="Z125" s="276">
        <f t="shared" si="777"/>
        <v>0</v>
      </c>
      <c r="AA125" s="277" t="e">
        <f>COUNTIF(M$3:M$64,"*" &amp;$Q125 &amp;"*")+SUMPRODUCT(($M$3:$M$64=$R124)*($N$3:$N$64=$Q125))+SUMPRODUCT(($O$3:$O$64=$R124)*($Q$3:$Q$64=$Q125))&amp;" ("&amp;#REF!&amp;")"</f>
        <v>#REF!</v>
      </c>
      <c r="AB125" s="134" t="e">
        <f>IF($Q125="","",COUNTIF(J$3:J$64,"*" &amp;$Q125 &amp;"*")+COUNTIFS($M$3:$M$64,AB$70,$N$3:$N$64,"*" &amp;$Q125 &amp;"*")+COUNTIFS($P$3:$P$64,AB$70,$Q$3:$Q$64,"*" &amp;$Q125 &amp;"*")+#REF!)</f>
        <v>#REF!</v>
      </c>
    </row>
    <row r="126" spans="2:33" ht="12.75" hidden="1" customHeight="1" x14ac:dyDescent="0.2">
      <c r="B126" s="8"/>
      <c r="C126" s="8"/>
      <c r="D126" s="8"/>
      <c r="E126" s="8"/>
      <c r="F126" s="8"/>
      <c r="G126" s="8"/>
      <c r="O126" s="262"/>
      <c r="P126" s="263"/>
      <c r="Q126" s="49" t="str">
        <f>Listes!A82</f>
        <v>PARIENTE</v>
      </c>
      <c r="R126" s="62" t="e">
        <f>IF($Q126="","",COUNTIF(E$3:E$64,"*" &amp;$Q126 &amp;"*")+COUNTIFS($M$3:$M$64,R$70,$N$3:$N$64,"*" &amp;$Q126 &amp;"*")+COUNTIFS($P$3:$P$64,R$70,$Q$3:$Q$64,"*" &amp;$Q126 &amp;"*")+#REF!)</f>
        <v>#REF!</v>
      </c>
      <c r="S126" s="179" t="e">
        <f>IF($Q126="","",COUNTIF(F$3:F$64,"*" &amp;$Q126 &amp;"*")+COUNTIFS($M$3:$M$64,S$70,$N$3:$N$64,"*" &amp;$Q126 &amp;"*")+COUNTIFS($P$3:$P$64,S$70,$Q$3:$Q$64,"*" &amp;$Q126 &amp;"*")+#REF!)</f>
        <v>#REF!</v>
      </c>
      <c r="T126" s="179" t="e">
        <f>COUNTIF(G$3:G$64,"*" &amp;$Q126 &amp;"*")+SUMPRODUCT(($M$3:$M$64=$R125)*($N$3:$N$64=$Q126))+SUMPRODUCT(($O$3:$O$64=$R125)*($Q$3:$Q$64=$Q126))&amp;" ("&amp;#REF!&amp;")"</f>
        <v>#REF!</v>
      </c>
      <c r="U126" s="179" t="e">
        <f>COUNTIF(I$3:I$64,"*" &amp;$Q126 &amp;"*")+SUMPRODUCT(($M$3:$M$64=$R125)*($N$3:$N$64=$Q126))+SUMPRODUCT(($O$3:$O$64=$R125)*($Q$3:$Q$64=$Q126))&amp;" ("&amp;#REF!&amp;")"</f>
        <v>#REF!</v>
      </c>
      <c r="V126" s="179" t="e">
        <f>IF($Q126="","",COUNTIF(G$3:G$64,"*" &amp;$Q126 &amp;"*")+COUNTIFS($M$3:$M$64,V$70,$N$3:$N$64,"*" &amp;$Q126 &amp;"*")+COUNTIFS($P$3:$P$64,V$70,$Q$3:$Q$64,"*" &amp;$Q126 &amp;"*")+#REF!)</f>
        <v>#REF!</v>
      </c>
      <c r="W126" s="179" t="e">
        <f>COUNTIF(K$3:K$64,"*" &amp;$Q126 &amp;"*")+SUMPRODUCT(($M$3:$M$64=$R125)*($N$3:$N$64=$Q126))+SUMPRODUCT(($O$3:$O$64=$R125)*($Q$3:$Q$64=$Q126))&amp;" ("&amp;#REF!&amp;")"</f>
        <v>#REF!</v>
      </c>
      <c r="X126" s="179">
        <f t="shared" si="776"/>
        <v>0</v>
      </c>
      <c r="Y126" s="179" t="e">
        <f>COUNTIF(K$3:K$64,"*" &amp;$Q126 &amp;"*")+SUMPRODUCT(($M$3:$M$64=$R125)*($N$3:$N$64=$Q126))+SUMPRODUCT(($O$3:$O$64=$R125)*($Q$3:$Q$64=$Q126))&amp;" ("&amp;#REF!&amp;")"</f>
        <v>#REF!</v>
      </c>
      <c r="Z126" s="276">
        <f t="shared" si="777"/>
        <v>0</v>
      </c>
      <c r="AA126" s="277" t="e">
        <f>COUNTIF(M$3:M$64,"*" &amp;$Q126 &amp;"*")+SUMPRODUCT(($M$3:$M$64=$R125)*($N$3:$N$64=$Q126))+SUMPRODUCT(($O$3:$O$64=$R125)*($Q$3:$Q$64=$Q126))&amp;" ("&amp;#REF!&amp;")"</f>
        <v>#REF!</v>
      </c>
      <c r="AB126" s="134" t="e">
        <f>IF($Q126="","",COUNTIF(J$3:J$64,"*" &amp;$Q126 &amp;"*")+COUNTIFS($M$3:$M$64,AB$70,$N$3:$N$64,"*" &amp;$Q126 &amp;"*")+COUNTIFS($P$3:$P$64,AB$70,$Q$3:$Q$64,"*" &amp;$Q126 &amp;"*")+#REF!)</f>
        <v>#REF!</v>
      </c>
    </row>
    <row r="127" spans="2:33" ht="12.75" hidden="1" customHeight="1" x14ac:dyDescent="0.2">
      <c r="B127" s="8"/>
      <c r="C127" s="8"/>
      <c r="D127" s="8"/>
      <c r="E127" s="8"/>
      <c r="F127" s="8"/>
      <c r="G127" s="8"/>
      <c r="O127" s="262"/>
      <c r="P127" s="263"/>
      <c r="Q127" s="51" t="str">
        <f>Listes!A83</f>
        <v>SOUED</v>
      </c>
      <c r="R127" s="62" t="e">
        <f>IF($Q127="","",COUNTIF(E$3:E$64,"*" &amp;$Q127 &amp;"*")+COUNTIFS($M$3:$M$64,R$70,$N$3:$N$64,"*" &amp;$Q127 &amp;"*")+COUNTIFS($P$3:$P$64,R$70,$Q$3:$Q$64,"*" &amp;$Q127 &amp;"*")+#REF!)</f>
        <v>#REF!</v>
      </c>
      <c r="S127" s="179" t="e">
        <f>IF($Q127="","",COUNTIF(F$3:F$64,"*" &amp;$Q127 &amp;"*")+COUNTIFS($M$3:$M$64,S$70,$N$3:$N$64,"*" &amp;$Q127 &amp;"*")+COUNTIFS($P$3:$P$64,S$70,$Q$3:$Q$64,"*" &amp;$Q127 &amp;"*")+#REF!)</f>
        <v>#REF!</v>
      </c>
      <c r="T127" s="179" t="e">
        <f>COUNTIF(G$3:G$64,"*" &amp;$Q127 &amp;"*")+SUMPRODUCT(($M$3:$M$64=$R126)*($N$3:$N$64=$Q127))+SUMPRODUCT(($O$3:$O$64=$R126)*($Q$3:$Q$64=$Q127))&amp;" ("&amp;#REF!&amp;")"</f>
        <v>#REF!</v>
      </c>
      <c r="U127" s="179" t="e">
        <f>COUNTIF(I$3:I$64,"*" &amp;$Q127 &amp;"*")+SUMPRODUCT(($M$3:$M$64=$R126)*($N$3:$N$64=$Q127))+SUMPRODUCT(($O$3:$O$64=$R126)*($Q$3:$Q$64=$Q127))&amp;" ("&amp;#REF!&amp;")"</f>
        <v>#REF!</v>
      </c>
      <c r="V127" s="179" t="e">
        <f>IF($Q127="","",COUNTIF(G$3:G$64,"*" &amp;$Q127 &amp;"*")+COUNTIFS($M$3:$M$64,V$70,$N$3:$N$64,"*" &amp;$Q127 &amp;"*")+COUNTIFS($P$3:$P$64,V$70,$Q$3:$Q$64,"*" &amp;$Q127 &amp;"*")+#REF!)</f>
        <v>#REF!</v>
      </c>
      <c r="W127" s="179" t="e">
        <f>COUNTIF(K$3:K$64,"*" &amp;$Q127 &amp;"*")+SUMPRODUCT(($M$3:$M$64=$R126)*($N$3:$N$64=$Q127))+SUMPRODUCT(($O$3:$O$64=$R126)*($Q$3:$Q$64=$Q127))&amp;" ("&amp;#REF!&amp;")"</f>
        <v>#REF!</v>
      </c>
      <c r="X127" s="179">
        <f t="shared" si="776"/>
        <v>0</v>
      </c>
      <c r="Y127" s="179" t="e">
        <f>COUNTIF(K$3:K$64,"*" &amp;$Q127 &amp;"*")+SUMPRODUCT(($M$3:$M$64=$R126)*($N$3:$N$64=$Q127))+SUMPRODUCT(($O$3:$O$64=$R126)*($Q$3:$Q$64=$Q127))&amp;" ("&amp;#REF!&amp;")"</f>
        <v>#REF!</v>
      </c>
      <c r="Z127" s="276">
        <f t="shared" si="777"/>
        <v>0</v>
      </c>
      <c r="AA127" s="277" t="e">
        <f>COUNTIF(M$3:M$64,"*" &amp;$Q127 &amp;"*")+SUMPRODUCT(($M$3:$M$64=$R126)*($N$3:$N$64=$Q127))+SUMPRODUCT(($O$3:$O$64=$R126)*($Q$3:$Q$64=$Q127))&amp;" ("&amp;#REF!&amp;")"</f>
        <v>#REF!</v>
      </c>
      <c r="AB127" s="134" t="e">
        <f>IF($Q127="","",COUNTIF(J$3:J$64,"*" &amp;$Q127 &amp;"*")+COUNTIFS($M$3:$M$64,AB$70,$N$3:$N$64,"*" &amp;$Q127 &amp;"*")+COUNTIFS($P$3:$P$64,AB$70,$Q$3:$Q$64,"*" &amp;$Q127 &amp;"*")+#REF!)</f>
        <v>#REF!</v>
      </c>
    </row>
    <row r="128" spans="2:33" ht="12.75" hidden="1" customHeight="1" x14ac:dyDescent="0.2">
      <c r="B128" s="8"/>
      <c r="C128" s="68"/>
      <c r="D128" s="8"/>
      <c r="E128" s="8"/>
      <c r="F128" s="8"/>
      <c r="G128" s="8"/>
      <c r="O128" s="262"/>
      <c r="P128" s="263"/>
      <c r="Q128" s="51" t="str">
        <f>Listes!A84</f>
        <v>CHARR</v>
      </c>
      <c r="R128" s="62" t="e">
        <f>IF($Q128="","",COUNTIF(E$3:E$64,"*" &amp;$Q128 &amp;"*")+COUNTIFS($M$3:$M$64,R$70,$N$3:$N$64,"*" &amp;$Q128 &amp;"*")+COUNTIFS($P$3:$P$64,R$70,$Q$3:$Q$64,"*" &amp;$Q128 &amp;"*")+#REF!)</f>
        <v>#REF!</v>
      </c>
      <c r="S128" s="179" t="e">
        <f>IF($Q128="","",COUNTIF(F$3:F$64,"*" &amp;$Q128 &amp;"*")+COUNTIFS($M$3:$M$64,S$70,$N$3:$N$64,"*" &amp;$Q128 &amp;"*")+COUNTIFS($P$3:$P$64,S$70,$Q$3:$Q$64,"*" &amp;$Q128 &amp;"*")+#REF!)</f>
        <v>#REF!</v>
      </c>
      <c r="T128" s="179" t="e">
        <f>COUNTIF(G$3:G$64,"*" &amp;$Q128 &amp;"*")+SUMPRODUCT(($M$3:$M$64=$R127)*($N$3:$N$64=$Q128))+SUMPRODUCT(($O$3:$O$64=$R127)*($Q$3:$Q$64=$Q128))&amp;" ("&amp;#REF!&amp;")"</f>
        <v>#REF!</v>
      </c>
      <c r="U128" s="179" t="e">
        <f>COUNTIF(I$3:I$64,"*" &amp;$Q128 &amp;"*")+SUMPRODUCT(($M$3:$M$64=$R127)*($N$3:$N$64=$Q128))+SUMPRODUCT(($O$3:$O$64=$R127)*($Q$3:$Q$64=$Q128))&amp;" ("&amp;#REF!&amp;")"</f>
        <v>#REF!</v>
      </c>
      <c r="V128" s="179" t="e">
        <f>IF($Q128="","",COUNTIF(G$3:G$64,"*" &amp;$Q128 &amp;"*")+COUNTIFS($M$3:$M$64,V$70,$N$3:$N$64,"*" &amp;$Q128 &amp;"*")+COUNTIFS($P$3:$P$64,V$70,$Q$3:$Q$64,"*" &amp;$Q128 &amp;"*")+#REF!)</f>
        <v>#REF!</v>
      </c>
      <c r="W128" s="179" t="e">
        <f>COUNTIF(K$3:K$64,"*" &amp;$Q128 &amp;"*")+SUMPRODUCT(($M$3:$M$64=$R127)*($N$3:$N$64=$Q128))+SUMPRODUCT(($O$3:$O$64=$R127)*($Q$3:$Q$64=$Q128))&amp;" ("&amp;#REF!&amp;")"</f>
        <v>#REF!</v>
      </c>
      <c r="X128" s="179">
        <f t="shared" si="776"/>
        <v>0</v>
      </c>
      <c r="Y128" s="179" t="e">
        <f>COUNTIF(K$3:K$64,"*" &amp;$Q128 &amp;"*")+SUMPRODUCT(($M$3:$M$64=$R127)*($N$3:$N$64=$Q128))+SUMPRODUCT(($O$3:$O$64=$R127)*($Q$3:$Q$64=$Q128))&amp;" ("&amp;#REF!&amp;")"</f>
        <v>#REF!</v>
      </c>
      <c r="Z128" s="276">
        <f t="shared" si="777"/>
        <v>0</v>
      </c>
      <c r="AA128" s="277" t="e">
        <f>COUNTIF(M$3:M$64,"*" &amp;$Q128 &amp;"*")+SUMPRODUCT(($M$3:$M$64=$R127)*($N$3:$N$64=$Q128))+SUMPRODUCT(($O$3:$O$64=$R127)*($Q$3:$Q$64=$Q128))&amp;" ("&amp;#REF!&amp;")"</f>
        <v>#REF!</v>
      </c>
      <c r="AB128" s="134" t="e">
        <f>IF($Q128="","",COUNTIF(J$3:J$64,"*" &amp;$Q128 &amp;"*")+COUNTIFS($M$3:$M$64,AB$70,$N$3:$N$64,"*" &amp;$Q128 &amp;"*")+COUNTIFS($P$3:$P$64,AB$70,$Q$3:$Q$64,"*" &amp;$Q128 &amp;"*")+#REF!)</f>
        <v>#REF!</v>
      </c>
    </row>
    <row r="129" spans="2:28" ht="12.75" hidden="1" customHeight="1" x14ac:dyDescent="0.2">
      <c r="B129" s="8"/>
      <c r="C129" s="8"/>
      <c r="D129" s="8"/>
      <c r="E129" s="8"/>
      <c r="F129" s="8"/>
      <c r="G129" s="8"/>
      <c r="O129" s="262"/>
      <c r="P129" s="263"/>
      <c r="Q129" s="51" t="str">
        <f>Listes!A85</f>
        <v>RIBATET</v>
      </c>
      <c r="R129" s="62" t="e">
        <f>IF($Q129="","",COUNTIF(E$3:E$64,"*" &amp;$Q129 &amp;"*")+COUNTIFS($M$3:$M$64,R$70,$N$3:$N$64,"*" &amp;$Q129 &amp;"*")+COUNTIFS($P$3:$P$64,R$70,$Q$3:$Q$64,"*" &amp;$Q129 &amp;"*")+#REF!)</f>
        <v>#REF!</v>
      </c>
      <c r="S129" s="179" t="e">
        <f>IF($Q129="","",COUNTIF(F$3:F$64,"*" &amp;$Q129 &amp;"*")+COUNTIFS($M$3:$M$64,S$70,$N$3:$N$64,"*" &amp;$Q129 &amp;"*")+COUNTIFS($P$3:$P$64,S$70,$Q$3:$Q$64,"*" &amp;$Q129 &amp;"*")+#REF!)</f>
        <v>#REF!</v>
      </c>
      <c r="T129" s="179" t="e">
        <f>COUNTIF(G$3:G$64,"*" &amp;$Q129 &amp;"*")+SUMPRODUCT(($M$3:$M$64=$R128)*($N$3:$N$64=$Q129))+SUMPRODUCT(($O$3:$O$64=$R128)*($Q$3:$Q$64=$Q129))&amp;" ("&amp;#REF!&amp;")"</f>
        <v>#REF!</v>
      </c>
      <c r="U129" s="179" t="e">
        <f>COUNTIF(I$3:I$64,"*" &amp;$Q129 &amp;"*")+SUMPRODUCT(($M$3:$M$64=$R128)*($N$3:$N$64=$Q129))+SUMPRODUCT(($O$3:$O$64=$R128)*($Q$3:$Q$64=$Q129))&amp;" ("&amp;#REF!&amp;")"</f>
        <v>#REF!</v>
      </c>
      <c r="V129" s="179" t="e">
        <f>IF($Q129="","",COUNTIF(G$3:G$64,"*" &amp;$Q129 &amp;"*")+COUNTIFS($M$3:$M$64,V$70,$N$3:$N$64,"*" &amp;$Q129 &amp;"*")+COUNTIFS($P$3:$P$64,V$70,$Q$3:$Q$64,"*" &amp;$Q129 &amp;"*")+#REF!)</f>
        <v>#REF!</v>
      </c>
      <c r="W129" s="179" t="e">
        <f>COUNTIF(K$3:K$64,"*" &amp;$Q129 &amp;"*")+SUMPRODUCT(($M$3:$M$64=$R128)*($N$3:$N$64=$Q129))+SUMPRODUCT(($O$3:$O$64=$R128)*($Q$3:$Q$64=$Q129))&amp;" ("&amp;#REF!&amp;")"</f>
        <v>#REF!</v>
      </c>
      <c r="X129" s="179">
        <f t="shared" si="776"/>
        <v>0</v>
      </c>
      <c r="Y129" s="179" t="e">
        <f>COUNTIF(K$3:K$64,"*" &amp;$Q129 &amp;"*")+SUMPRODUCT(($M$3:$M$64=$R128)*($N$3:$N$64=$Q129))+SUMPRODUCT(($O$3:$O$64=$R128)*($Q$3:$Q$64=$Q129))&amp;" ("&amp;#REF!&amp;")"</f>
        <v>#REF!</v>
      </c>
      <c r="Z129" s="276">
        <f t="shared" si="777"/>
        <v>0</v>
      </c>
      <c r="AA129" s="277" t="e">
        <f>COUNTIF(M$3:M$64,"*" &amp;$Q129 &amp;"*")+SUMPRODUCT(($M$3:$M$64=$R128)*($N$3:$N$64=$Q129))+SUMPRODUCT(($O$3:$O$64=$R128)*($Q$3:$Q$64=$Q129))&amp;" ("&amp;#REF!&amp;")"</f>
        <v>#REF!</v>
      </c>
      <c r="AB129" s="134" t="e">
        <f>IF($Q129="","",COUNTIF(J$3:J$64,"*" &amp;$Q129 &amp;"*")+COUNTIFS($M$3:$M$64,AB$70,$N$3:$N$64,"*" &amp;$Q129 &amp;"*")+COUNTIFS($P$3:$P$64,AB$70,$Q$3:$Q$64,"*" &amp;$Q129 &amp;"*")+#REF!)</f>
        <v>#REF!</v>
      </c>
    </row>
    <row r="130" spans="2:28" ht="12.75" hidden="1" customHeight="1" x14ac:dyDescent="0.2">
      <c r="B130" s="8"/>
      <c r="C130" s="8"/>
      <c r="D130" s="8"/>
      <c r="E130" s="8"/>
      <c r="F130" s="8"/>
      <c r="G130" s="8"/>
      <c r="O130" s="262"/>
      <c r="P130" s="263"/>
      <c r="Q130" s="49" t="str">
        <f>Listes!A86</f>
        <v>KAROUBI</v>
      </c>
      <c r="R130" s="62" t="e">
        <f>IF($Q130="","",COUNTIF(E$3:E$64,"*" &amp;$Q130 &amp;"*")+COUNTIFS($M$3:$M$64,R$70,$N$3:$N$64,"*" &amp;$Q130 &amp;"*")+COUNTIFS($P$3:$P$64,R$70,$Q$3:$Q$64,"*" &amp;$Q130 &amp;"*")+#REF!)</f>
        <v>#REF!</v>
      </c>
      <c r="S130" s="179" t="e">
        <f>IF($Q130="","",COUNTIF(F$3:F$64,"*" &amp;$Q130 &amp;"*")+COUNTIFS($M$3:$M$64,S$70,$N$3:$N$64,"*" &amp;$Q130 &amp;"*")+COUNTIFS($P$3:$P$64,S$70,$Q$3:$Q$64,"*" &amp;$Q130 &amp;"*")+#REF!)</f>
        <v>#REF!</v>
      </c>
      <c r="T130" s="179" t="e">
        <f>COUNTIF(G$3:G$64,"*" &amp;$Q130 &amp;"*")+SUMPRODUCT(($M$3:$M$64=$R129)*($N$3:$N$64=$Q130))+SUMPRODUCT(($O$3:$O$64=$R129)*($Q$3:$Q$64=$Q130))&amp;" ("&amp;#REF!&amp;")"</f>
        <v>#REF!</v>
      </c>
      <c r="U130" s="179" t="e">
        <f>COUNTIF(I$3:I$64,"*" &amp;$Q130 &amp;"*")+SUMPRODUCT(($M$3:$M$64=$R129)*($N$3:$N$64=$Q130))+SUMPRODUCT(($O$3:$O$64=$R129)*($Q$3:$Q$64=$Q130))&amp;" ("&amp;#REF!&amp;")"</f>
        <v>#REF!</v>
      </c>
      <c r="V130" s="179" t="e">
        <f>IF($Q130="","",COUNTIF(G$3:G$64,"*" &amp;$Q130 &amp;"*")+COUNTIFS($M$3:$M$64,V$70,$N$3:$N$64,"*" &amp;$Q130 &amp;"*")+COUNTIFS($P$3:$P$64,V$70,$Q$3:$Q$64,"*" &amp;$Q130 &amp;"*")+#REF!)</f>
        <v>#REF!</v>
      </c>
      <c r="W130" s="179" t="e">
        <f>COUNTIF(K$3:K$64,"*" &amp;$Q130 &amp;"*")+SUMPRODUCT(($M$3:$M$64=$R129)*($N$3:$N$64=$Q130))+SUMPRODUCT(($O$3:$O$64=$R129)*($Q$3:$Q$64=$Q130))&amp;" ("&amp;#REF!&amp;")"</f>
        <v>#REF!</v>
      </c>
      <c r="X130" s="179">
        <f t="shared" si="776"/>
        <v>0</v>
      </c>
      <c r="Y130" s="179" t="e">
        <f>COUNTIF(K$3:K$64,"*" &amp;$Q130 &amp;"*")+SUMPRODUCT(($M$3:$M$64=$R129)*($N$3:$N$64=$Q130))+SUMPRODUCT(($O$3:$O$64=$R129)*($Q$3:$Q$64=$Q130))&amp;" ("&amp;#REF!&amp;")"</f>
        <v>#REF!</v>
      </c>
      <c r="Z130" s="276">
        <f t="shared" si="777"/>
        <v>0</v>
      </c>
      <c r="AA130" s="277" t="e">
        <f>COUNTIF(M$3:M$64,"*" &amp;$Q130 &amp;"*")+SUMPRODUCT(($M$3:$M$64=$R129)*($N$3:$N$64=$Q130))+SUMPRODUCT(($O$3:$O$64=$R129)*($Q$3:$Q$64=$Q130))&amp;" ("&amp;#REF!&amp;")"</f>
        <v>#REF!</v>
      </c>
      <c r="AB130" s="134" t="e">
        <f>IF($Q130="","",COUNTIF(J$3:J$64,"*" &amp;$Q130 &amp;"*")+COUNTIFS($M$3:$M$64,AB$70,$N$3:$N$64,"*" &amp;$Q130 &amp;"*")+COUNTIFS($P$3:$P$64,AB$70,$Q$3:$Q$64,"*" &amp;$Q130 &amp;"*")+#REF!)</f>
        <v>#REF!</v>
      </c>
    </row>
    <row r="131" spans="2:28" ht="12.75" hidden="1" customHeight="1" x14ac:dyDescent="0.2">
      <c r="B131" s="8"/>
      <c r="C131" s="8"/>
      <c r="D131" s="8"/>
      <c r="E131" s="8"/>
      <c r="F131" s="8"/>
      <c r="G131" s="8"/>
      <c r="O131" s="262"/>
      <c r="P131" s="263"/>
      <c r="Q131" s="49" t="str">
        <f>Listes!A87</f>
        <v>DUSSAUX</v>
      </c>
      <c r="R131" s="62" t="e">
        <f>IF($Q131="","",COUNTIF(E$3:E$64,"*" &amp;$Q131 &amp;"*")+COUNTIFS($M$3:$M$64,R$70,$N$3:$N$64,"*" &amp;$Q131 &amp;"*")+COUNTIFS($P$3:$P$64,R$70,$Q$3:$Q$64,"*" &amp;$Q131 &amp;"*")+#REF!)</f>
        <v>#REF!</v>
      </c>
      <c r="S131" s="179" t="e">
        <f>IF($Q131="","",COUNTIF(F$3:F$64,"*" &amp;$Q131 &amp;"*")+COUNTIFS($M$3:$M$64,S$70,$N$3:$N$64,"*" &amp;$Q131 &amp;"*")+COUNTIFS($P$3:$P$64,S$70,$Q$3:$Q$64,"*" &amp;$Q131 &amp;"*")+#REF!)</f>
        <v>#REF!</v>
      </c>
      <c r="T131" s="179" t="e">
        <f>COUNTIF(G$3:G$64,"*" &amp;$Q131 &amp;"*")+SUMPRODUCT(($M$3:$M$64=$R130)*($N$3:$N$64=$Q131))+SUMPRODUCT(($O$3:$O$64=$R130)*($Q$3:$Q$64=$Q131))&amp;" ("&amp;#REF!&amp;")"</f>
        <v>#REF!</v>
      </c>
      <c r="U131" s="179" t="e">
        <f>COUNTIF(I$3:I$64,"*" &amp;$Q131 &amp;"*")+SUMPRODUCT(($M$3:$M$64=$R130)*($N$3:$N$64=$Q131))+SUMPRODUCT(($O$3:$O$64=$R130)*($Q$3:$Q$64=$Q131))&amp;" ("&amp;#REF!&amp;")"</f>
        <v>#REF!</v>
      </c>
      <c r="V131" s="179" t="e">
        <f>IF($Q131="","",COUNTIF(G$3:G$64,"*" &amp;$Q131 &amp;"*")+COUNTIFS($M$3:$M$64,V$70,$N$3:$N$64,"*" &amp;$Q131 &amp;"*")+COUNTIFS($P$3:$P$64,V$70,$Q$3:$Q$64,"*" &amp;$Q131 &amp;"*")+#REF!)</f>
        <v>#REF!</v>
      </c>
      <c r="W131" s="179" t="e">
        <f>COUNTIF(K$3:K$64,"*" &amp;$Q131 &amp;"*")+SUMPRODUCT(($M$3:$M$64=$R130)*($N$3:$N$64=$Q131))+SUMPRODUCT(($O$3:$O$64=$R130)*($Q$3:$Q$64=$Q131))&amp;" ("&amp;#REF!&amp;")"</f>
        <v>#REF!</v>
      </c>
      <c r="X131" s="179">
        <f t="shared" si="776"/>
        <v>0</v>
      </c>
      <c r="Y131" s="179" t="e">
        <f>COUNTIF(K$3:K$64,"*" &amp;$Q131 &amp;"*")+SUMPRODUCT(($M$3:$M$64=$R130)*($N$3:$N$64=$Q131))+SUMPRODUCT(($O$3:$O$64=$R130)*($Q$3:$Q$64=$Q131))&amp;" ("&amp;#REF!&amp;")"</f>
        <v>#REF!</v>
      </c>
      <c r="Z131" s="276">
        <f t="shared" si="777"/>
        <v>0</v>
      </c>
      <c r="AA131" s="277" t="e">
        <f>COUNTIF(M$3:M$64,"*" &amp;$Q131 &amp;"*")+SUMPRODUCT(($M$3:$M$64=$R130)*($N$3:$N$64=$Q131))+SUMPRODUCT(($O$3:$O$64=$R130)*($Q$3:$Q$64=$Q131))&amp;" ("&amp;#REF!&amp;")"</f>
        <v>#REF!</v>
      </c>
      <c r="AB131" s="134" t="e">
        <f>IF($Q131="","",COUNTIF(J$3:J$64,"*" &amp;$Q131 &amp;"*")+COUNTIFS($M$3:$M$64,AB$70,$N$3:$N$64,"*" &amp;$Q131 &amp;"*")+COUNTIFS($P$3:$P$64,AB$70,$Q$3:$Q$64,"*" &amp;$Q131 &amp;"*")+#REF!)</f>
        <v>#REF!</v>
      </c>
    </row>
    <row r="132" spans="2:28" ht="12.75" hidden="1" customHeight="1" x14ac:dyDescent="0.2">
      <c r="B132" s="8"/>
      <c r="C132" s="8"/>
      <c r="D132" s="8"/>
      <c r="E132" s="8"/>
      <c r="F132" s="8"/>
      <c r="G132" s="8"/>
      <c r="O132" s="262"/>
      <c r="P132" s="263"/>
      <c r="Q132" s="51" t="str">
        <f>Listes!A88</f>
        <v>MARTIN</v>
      </c>
      <c r="R132" s="62" t="e">
        <f>IF($Q132="","",COUNTIF(E$3:E$64,"*" &amp;$Q132 &amp;"*")+COUNTIFS($M$3:$M$64,R$70,$N$3:$N$64,"*" &amp;$Q132 &amp;"*")+COUNTIFS($P$3:$P$64,R$70,$Q$3:$Q$64,"*" &amp;$Q132 &amp;"*")+#REF!)</f>
        <v>#REF!</v>
      </c>
      <c r="S132" s="179" t="e">
        <f>IF($Q132="","",COUNTIF(F$3:F$64,"*" &amp;$Q132 &amp;"*")+COUNTIFS($M$3:$M$64,S$70,$N$3:$N$64,"*" &amp;$Q132 &amp;"*")+COUNTIFS($P$3:$P$64,S$70,$Q$3:$Q$64,"*" &amp;$Q132 &amp;"*")+#REF!)</f>
        <v>#REF!</v>
      </c>
      <c r="T132" s="179" t="e">
        <f>COUNTIF(G$3:G$64,"*" &amp;$Q132 &amp;"*")+SUMPRODUCT(($M$3:$M$64=$R131)*($N$3:$N$64=$Q132))+SUMPRODUCT(($O$3:$O$64=$R131)*($Q$3:$Q$64=$Q132))&amp;" ("&amp;#REF!&amp;")"</f>
        <v>#REF!</v>
      </c>
      <c r="U132" s="179" t="e">
        <f>COUNTIF(I$3:I$64,"*" &amp;$Q132 &amp;"*")+SUMPRODUCT(($M$3:$M$64=$R131)*($N$3:$N$64=$Q132))+SUMPRODUCT(($O$3:$O$64=$R131)*($Q$3:$Q$64=$Q132))&amp;" ("&amp;#REF!&amp;")"</f>
        <v>#REF!</v>
      </c>
      <c r="V132" s="179" t="e">
        <f>IF($Q132="","",COUNTIF(G$3:G$64,"*" &amp;$Q132 &amp;"*")+COUNTIFS($M$3:$M$64,V$70,$N$3:$N$64,"*" &amp;$Q132 &amp;"*")+COUNTIFS($P$3:$P$64,V$70,$Q$3:$Q$64,"*" &amp;$Q132 &amp;"*")+#REF!)</f>
        <v>#REF!</v>
      </c>
      <c r="W132" s="179" t="e">
        <f>COUNTIF(K$3:K$64,"*" &amp;$Q132 &amp;"*")+SUMPRODUCT(($M$3:$M$64=$R131)*($N$3:$N$64=$Q132))+SUMPRODUCT(($O$3:$O$64=$R131)*($Q$3:$Q$64=$Q132))&amp;" ("&amp;#REF!&amp;")"</f>
        <v>#REF!</v>
      </c>
      <c r="X132" s="179">
        <f t="shared" si="776"/>
        <v>0</v>
      </c>
      <c r="Y132" s="179" t="e">
        <f>COUNTIF(K$3:K$64,"*" &amp;$Q132 &amp;"*")+SUMPRODUCT(($M$3:$M$64=$R131)*($N$3:$N$64=$Q132))+SUMPRODUCT(($O$3:$O$64=$R131)*($Q$3:$Q$64=$Q132))&amp;" ("&amp;#REF!&amp;")"</f>
        <v>#REF!</v>
      </c>
      <c r="Z132" s="276">
        <f t="shared" si="777"/>
        <v>0</v>
      </c>
      <c r="AA132" s="277" t="e">
        <f>COUNTIF(M$3:M$64,"*" &amp;$Q132 &amp;"*")+SUMPRODUCT(($M$3:$M$64=$R131)*($N$3:$N$64=$Q132))+SUMPRODUCT(($O$3:$O$64=$R131)*($Q$3:$Q$64=$Q132))&amp;" ("&amp;#REF!&amp;")"</f>
        <v>#REF!</v>
      </c>
      <c r="AB132" s="134" t="e">
        <f>IF($Q132="","",COUNTIF(J$3:J$64,"*" &amp;$Q132 &amp;"*")+COUNTIFS($M$3:$M$64,AB$70,$N$3:$N$64,"*" &amp;$Q132 &amp;"*")+COUNTIFS($P$3:$P$64,AB$70,$Q$3:$Q$64,"*" &amp;$Q132 &amp;"*")+#REF!)</f>
        <v>#REF!</v>
      </c>
    </row>
    <row r="133" spans="2:28" ht="12.75" hidden="1" customHeight="1" x14ac:dyDescent="0.2">
      <c r="O133" s="262"/>
      <c r="P133" s="263"/>
      <c r="Q133" s="51" t="str">
        <f>Listes!A89</f>
        <v>GALL</v>
      </c>
      <c r="R133" s="62" t="e">
        <f>IF($Q133="","",COUNTIF(E$3:E$64,"*" &amp;$Q133 &amp;"*")+COUNTIFS($M$3:$M$64,R$70,$N$3:$N$64,"*" &amp;$Q133 &amp;"*")+COUNTIFS($P$3:$P$64,R$70,$Q$3:$Q$64,"*" &amp;$Q133 &amp;"*")+#REF!)</f>
        <v>#REF!</v>
      </c>
      <c r="S133" s="179" t="e">
        <f>IF($Q133="","",COUNTIF(F$3:F$64,"*" &amp;$Q133 &amp;"*")+COUNTIFS($M$3:$M$64,S$70,$N$3:$N$64,"*" &amp;$Q133 &amp;"*")+COUNTIFS($P$3:$P$64,S$70,$Q$3:$Q$64,"*" &amp;$Q133 &amp;"*")+#REF!)</f>
        <v>#REF!</v>
      </c>
      <c r="T133" s="179" t="e">
        <f>COUNTIF(G$3:G$64,"*" &amp;$Q133 &amp;"*")+SUMPRODUCT(($M$3:$M$64=$R132)*($N$3:$N$64=$Q133))+SUMPRODUCT(($O$3:$O$64=$R132)*($Q$3:$Q$64=$Q133))&amp;" ("&amp;#REF!&amp;")"</f>
        <v>#REF!</v>
      </c>
      <c r="U133" s="179" t="e">
        <f>COUNTIF(I$3:I$64,"*" &amp;$Q133 &amp;"*")+SUMPRODUCT(($M$3:$M$64=$R132)*($N$3:$N$64=$Q133))+SUMPRODUCT(($O$3:$O$64=$R132)*($Q$3:$Q$64=$Q133))&amp;" ("&amp;#REF!&amp;")"</f>
        <v>#REF!</v>
      </c>
      <c r="V133" s="179" t="e">
        <f>IF($Q133="","",COUNTIF(G$3:G$64,"*" &amp;$Q133 &amp;"*")+COUNTIFS($M$3:$M$64,V$70,$N$3:$N$64,"*" &amp;$Q133 &amp;"*")+COUNTIFS($P$3:$P$64,V$70,$Q$3:$Q$64,"*" &amp;$Q133 &amp;"*")+#REF!)</f>
        <v>#REF!</v>
      </c>
      <c r="W133" s="179" t="e">
        <f>COUNTIF(K$3:K$64,"*" &amp;$Q133 &amp;"*")+SUMPRODUCT(($M$3:$M$64=$R132)*($N$3:$N$64=$Q133))+SUMPRODUCT(($O$3:$O$64=$R132)*($Q$3:$Q$64=$Q133))&amp;" ("&amp;#REF!&amp;")"</f>
        <v>#REF!</v>
      </c>
      <c r="X133" s="179">
        <f t="shared" si="776"/>
        <v>0</v>
      </c>
      <c r="Y133" s="179" t="e">
        <f>COUNTIF(K$3:K$64,"*" &amp;$Q133 &amp;"*")+SUMPRODUCT(($M$3:$M$64=$R132)*($N$3:$N$64=$Q133))+SUMPRODUCT(($O$3:$O$64=$R132)*($Q$3:$Q$64=$Q133))&amp;" ("&amp;#REF!&amp;")"</f>
        <v>#REF!</v>
      </c>
      <c r="Z133" s="276">
        <f t="shared" si="777"/>
        <v>0</v>
      </c>
      <c r="AA133" s="277" t="e">
        <f>COUNTIF(M$3:M$64,"*" &amp;$Q133 &amp;"*")+SUMPRODUCT(($M$3:$M$64=$R132)*($N$3:$N$64=$Q133))+SUMPRODUCT(($O$3:$O$64=$R132)*($Q$3:$Q$64=$Q133))&amp;" ("&amp;#REF!&amp;")"</f>
        <v>#REF!</v>
      </c>
      <c r="AB133" s="134" t="e">
        <f>IF($Q133="","",COUNTIF(J$3:J$64,"*" &amp;$Q133 &amp;"*")+COUNTIFS($M$3:$M$64,AB$70,$N$3:$N$64,"*" &amp;$Q133 &amp;"*")+COUNTIFS($P$3:$P$64,AB$70,$Q$3:$Q$64,"*" &amp;$Q133 &amp;"*")+#REF!)</f>
        <v>#REF!</v>
      </c>
    </row>
    <row r="134" spans="2:28" ht="12.75" hidden="1" customHeight="1" x14ac:dyDescent="0.2">
      <c r="O134" s="262"/>
      <c r="P134" s="263"/>
      <c r="Q134" s="51" t="str">
        <f>Listes!A90</f>
        <v>BLANCHET</v>
      </c>
      <c r="R134" s="62" t="e">
        <f>IF($Q134="","",COUNTIF(E$3:E$64,"*" &amp;$Q134 &amp;"*")+COUNTIFS($M$3:$M$64,R$70,$N$3:$N$64,"*" &amp;$Q134 &amp;"*")+COUNTIFS($P$3:$P$64,R$70,$Q$3:$Q$64,"*" &amp;$Q134 &amp;"*")+#REF!)</f>
        <v>#REF!</v>
      </c>
      <c r="S134" s="179" t="e">
        <f>IF($Q134="","",COUNTIF(F$3:F$64,"*" &amp;$Q134 &amp;"*")+COUNTIFS($M$3:$M$64,S$70,$N$3:$N$64,"*" &amp;$Q134 &amp;"*")+COUNTIFS($P$3:$P$64,S$70,$Q$3:$Q$64,"*" &amp;$Q134 &amp;"*")+#REF!)</f>
        <v>#REF!</v>
      </c>
      <c r="T134" s="179" t="e">
        <f>COUNTIF(G$3:G$64,"*" &amp;$Q134 &amp;"*")+SUMPRODUCT(($M$3:$M$64=$R133)*($N$3:$N$64=$Q134))+SUMPRODUCT(($O$3:$O$64=$R133)*($Q$3:$Q$64=$Q134))&amp;" ("&amp;#REF!&amp;")"</f>
        <v>#REF!</v>
      </c>
      <c r="U134" s="179" t="e">
        <f>COUNTIF(I$3:I$64,"*" &amp;$Q134 &amp;"*")+SUMPRODUCT(($M$3:$M$64=$R133)*($N$3:$N$64=$Q134))+SUMPRODUCT(($O$3:$O$64=$R133)*($Q$3:$Q$64=$Q134))&amp;" ("&amp;#REF!&amp;")"</f>
        <v>#REF!</v>
      </c>
      <c r="V134" s="179" t="e">
        <f>IF($Q134="","",COUNTIF(G$3:G$64,"*" &amp;$Q134 &amp;"*")+COUNTIFS($M$3:$M$64,V$70,$N$3:$N$64,"*" &amp;$Q134 &amp;"*")+COUNTIFS($P$3:$P$64,V$70,$Q$3:$Q$64,"*" &amp;$Q134 &amp;"*")+#REF!)</f>
        <v>#REF!</v>
      </c>
      <c r="W134" s="179" t="e">
        <f>COUNTIF(K$3:K$64,"*" &amp;$Q134 &amp;"*")+SUMPRODUCT(($M$3:$M$64=$R133)*($N$3:$N$64=$Q134))+SUMPRODUCT(($O$3:$O$64=$R133)*($Q$3:$Q$64=$Q134))&amp;" ("&amp;#REF!&amp;")"</f>
        <v>#REF!</v>
      </c>
      <c r="X134" s="179">
        <f t="shared" si="776"/>
        <v>0</v>
      </c>
      <c r="Y134" s="179" t="e">
        <f>COUNTIF(K$3:K$64,"*" &amp;$Q134 &amp;"*")+SUMPRODUCT(($M$3:$M$64=$R133)*($N$3:$N$64=$Q134))+SUMPRODUCT(($O$3:$O$64=$R133)*($Q$3:$Q$64=$Q134))&amp;" ("&amp;#REF!&amp;")"</f>
        <v>#REF!</v>
      </c>
      <c r="Z134" s="276">
        <f t="shared" si="777"/>
        <v>0</v>
      </c>
      <c r="AA134" s="277" t="e">
        <f>COUNTIF(M$3:M$64,"*" &amp;$Q134 &amp;"*")+SUMPRODUCT(($M$3:$M$64=$R133)*($N$3:$N$64=$Q134))+SUMPRODUCT(($O$3:$O$64=$R133)*($Q$3:$Q$64=$Q134))&amp;" ("&amp;#REF!&amp;")"</f>
        <v>#REF!</v>
      </c>
      <c r="AB134" s="134" t="e">
        <f>IF($Q134="","",COUNTIF(J$3:J$64,"*" &amp;$Q134 &amp;"*")+COUNTIFS($M$3:$M$64,AB$70,$N$3:$N$64,"*" &amp;$Q134 &amp;"*")+COUNTIFS($P$3:$P$64,AB$70,$Q$3:$Q$64,"*" &amp;$Q134 &amp;"*")+#REF!)</f>
        <v>#REF!</v>
      </c>
    </row>
    <row r="135" spans="2:28" ht="12.75" hidden="1" customHeight="1" x14ac:dyDescent="0.2">
      <c r="O135" s="262"/>
      <c r="P135" s="263"/>
      <c r="Q135" s="51" t="str">
        <f>Listes!A91</f>
        <v>NGUYEN</v>
      </c>
      <c r="R135" s="62" t="e">
        <f>IF($Q135="","",COUNTIF(E$3:E$64,"*" &amp;$Q135 &amp;"*")+COUNTIFS($M$3:$M$64,R$70,$N$3:$N$64,"*" &amp;$Q135 &amp;"*")+COUNTIFS($P$3:$P$64,R$70,$Q$3:$Q$64,"*" &amp;$Q135 &amp;"*")+#REF!)</f>
        <v>#REF!</v>
      </c>
      <c r="S135" s="179" t="e">
        <f>IF($Q135="","",COUNTIF(F$3:F$64,"*" &amp;$Q135 &amp;"*")+COUNTIFS($M$3:$M$64,S$70,$N$3:$N$64,"*" &amp;$Q135 &amp;"*")+COUNTIFS($P$3:$P$64,S$70,$Q$3:$Q$64,"*" &amp;$Q135 &amp;"*")+#REF!)</f>
        <v>#REF!</v>
      </c>
      <c r="T135" s="179" t="e">
        <f>COUNTIF(G$3:G$64,"*" &amp;$Q135 &amp;"*")+SUMPRODUCT(($M$3:$M$64=$R134)*($N$3:$N$64=$Q135))+SUMPRODUCT(($O$3:$O$64=$R134)*($Q$3:$Q$64=$Q135))&amp;" ("&amp;#REF!&amp;")"</f>
        <v>#REF!</v>
      </c>
      <c r="U135" s="179" t="e">
        <f>COUNTIF(I$3:I$64,"*" &amp;$Q135 &amp;"*")+SUMPRODUCT(($M$3:$M$64=$R134)*($N$3:$N$64=$Q135))+SUMPRODUCT(($O$3:$O$64=$R134)*($Q$3:$Q$64=$Q135))&amp;" ("&amp;#REF!&amp;")"</f>
        <v>#REF!</v>
      </c>
      <c r="V135" s="179" t="e">
        <f>IF($Q135="","",COUNTIF(G$3:G$64,"*" &amp;$Q135 &amp;"*")+COUNTIFS($M$3:$M$64,V$70,$N$3:$N$64,"*" &amp;$Q135 &amp;"*")+COUNTIFS($P$3:$P$64,V$70,$Q$3:$Q$64,"*" &amp;$Q135 &amp;"*")+#REF!)</f>
        <v>#REF!</v>
      </c>
      <c r="W135" s="179" t="e">
        <f>COUNTIF(K$3:K$64,"*" &amp;$Q135 &amp;"*")+SUMPRODUCT(($M$3:$M$64=$R134)*($N$3:$N$64=$Q135))+SUMPRODUCT(($O$3:$O$64=$R134)*($Q$3:$Q$64=$Q135))&amp;" ("&amp;#REF!&amp;")"</f>
        <v>#REF!</v>
      </c>
      <c r="X135" s="179">
        <f t="shared" si="776"/>
        <v>0</v>
      </c>
      <c r="Y135" s="179" t="e">
        <f>COUNTIF(K$3:K$64,"*" &amp;$Q135 &amp;"*")+SUMPRODUCT(($M$3:$M$64=$R134)*($N$3:$N$64=$Q135))+SUMPRODUCT(($O$3:$O$64=$R134)*($Q$3:$Q$64=$Q135))&amp;" ("&amp;#REF!&amp;")"</f>
        <v>#REF!</v>
      </c>
      <c r="Z135" s="276">
        <f t="shared" si="777"/>
        <v>0</v>
      </c>
      <c r="AA135" s="277" t="e">
        <f>COUNTIF(M$3:M$64,"*" &amp;$Q135 &amp;"*")+SUMPRODUCT(($M$3:$M$64=$R134)*($N$3:$N$64=$Q135))+SUMPRODUCT(($O$3:$O$64=$R134)*($Q$3:$Q$64=$Q135))&amp;" ("&amp;#REF!&amp;")"</f>
        <v>#REF!</v>
      </c>
      <c r="AB135" s="134" t="e">
        <f>IF($Q135="","",COUNTIF(J$3:J$64,"*" &amp;$Q135 &amp;"*")+COUNTIFS($M$3:$M$64,AB$70,$N$3:$N$64,"*" &amp;$Q135 &amp;"*")+COUNTIFS($P$3:$P$64,AB$70,$Q$3:$Q$64,"*" &amp;$Q135 &amp;"*")+#REF!)</f>
        <v>#REF!</v>
      </c>
    </row>
    <row r="136" spans="2:28" ht="12.75" hidden="1" customHeight="1" x14ac:dyDescent="0.2">
      <c r="O136" s="262"/>
      <c r="P136" s="263"/>
      <c r="Q136" s="51" t="str">
        <f>Listes!A92</f>
        <v>PORTALIER</v>
      </c>
      <c r="R136" s="62" t="e">
        <f>IF($Q136="","",COUNTIF(E$3:E$64,"*" &amp;$Q136 &amp;"*")+COUNTIFS($M$3:$M$64,R$70,$N$3:$N$64,"*" &amp;$Q136 &amp;"*")+COUNTIFS($P$3:$P$64,R$70,$Q$3:$Q$64,"*" &amp;$Q136 &amp;"*")+#REF!)</f>
        <v>#REF!</v>
      </c>
      <c r="S136" s="179" t="e">
        <f>IF($Q136="","",COUNTIF(F$3:F$64,"*" &amp;$Q136 &amp;"*")+COUNTIFS($M$3:$M$64,S$70,$N$3:$N$64,"*" &amp;$Q136 &amp;"*")+COUNTIFS($P$3:$P$64,S$70,$Q$3:$Q$64,"*" &amp;$Q136 &amp;"*")+#REF!)</f>
        <v>#REF!</v>
      </c>
      <c r="T136" s="179" t="e">
        <f>COUNTIF(G$3:G$64,"*" &amp;$Q136 &amp;"*")+SUMPRODUCT(($M$3:$M$64=$R135)*($N$3:$N$64=$Q136))+SUMPRODUCT(($O$3:$O$64=$R135)*($Q$3:$Q$64=$Q136))&amp;" ("&amp;#REF!&amp;")"</f>
        <v>#REF!</v>
      </c>
      <c r="U136" s="179" t="e">
        <f>COUNTIF(I$3:I$64,"*" &amp;$Q136 &amp;"*")+SUMPRODUCT(($M$3:$M$64=$R135)*($N$3:$N$64=$Q136))+SUMPRODUCT(($O$3:$O$64=$R135)*($Q$3:$Q$64=$Q136))&amp;" ("&amp;#REF!&amp;")"</f>
        <v>#REF!</v>
      </c>
      <c r="V136" s="179" t="e">
        <f>IF($Q136="","",COUNTIF(G$3:G$64,"*" &amp;$Q136 &amp;"*")+COUNTIFS($M$3:$M$64,V$70,$N$3:$N$64,"*" &amp;$Q136 &amp;"*")+COUNTIFS($P$3:$P$64,V$70,$Q$3:$Q$64,"*" &amp;$Q136 &amp;"*")+#REF!)</f>
        <v>#REF!</v>
      </c>
      <c r="W136" s="179" t="e">
        <f>COUNTIF(K$3:K$64,"*" &amp;$Q136 &amp;"*")+SUMPRODUCT(($M$3:$M$64=$R135)*($N$3:$N$64=$Q136))+SUMPRODUCT(($O$3:$O$64=$R135)*($Q$3:$Q$64=$Q136))&amp;" ("&amp;#REF!&amp;")"</f>
        <v>#REF!</v>
      </c>
      <c r="X136" s="179">
        <f t="shared" si="776"/>
        <v>0</v>
      </c>
      <c r="Y136" s="179" t="e">
        <f>COUNTIF(K$3:K$64,"*" &amp;$Q136 &amp;"*")+SUMPRODUCT(($M$3:$M$64=$R135)*($N$3:$N$64=$Q136))+SUMPRODUCT(($O$3:$O$64=$R135)*($Q$3:$Q$64=$Q136))&amp;" ("&amp;#REF!&amp;")"</f>
        <v>#REF!</v>
      </c>
      <c r="Z136" s="276">
        <f t="shared" si="777"/>
        <v>0</v>
      </c>
      <c r="AA136" s="277" t="e">
        <f>COUNTIF(M$3:M$64,"*" &amp;$Q136 &amp;"*")+SUMPRODUCT(($M$3:$M$64=$R135)*($N$3:$N$64=$Q136))+SUMPRODUCT(($O$3:$O$64=$R135)*($Q$3:$Q$64=$Q136))&amp;" ("&amp;#REF!&amp;")"</f>
        <v>#REF!</v>
      </c>
      <c r="AB136" s="134" t="e">
        <f>IF($Q136="","",COUNTIF(J$3:J$64,"*" &amp;$Q136 &amp;"*")+COUNTIFS($M$3:$M$64,AB$70,$N$3:$N$64,"*" &amp;$Q136 &amp;"*")+COUNTIFS($P$3:$P$64,AB$70,$Q$3:$Q$64,"*" &amp;$Q136 &amp;"*")+#REF!)</f>
        <v>#REF!</v>
      </c>
    </row>
    <row r="137" spans="2:28" ht="12.75" hidden="1" customHeight="1" x14ac:dyDescent="0.2">
      <c r="O137" s="262"/>
      <c r="P137" s="263"/>
      <c r="Q137" s="51" t="str">
        <f>Listes!A93</f>
        <v>PETIT</v>
      </c>
      <c r="R137" s="62" t="e">
        <f>IF($Q137="","",COUNTIF(E$3:E$64,"*" &amp;$Q137 &amp;"*")+COUNTIFS($M$3:$M$64,R$70,$N$3:$N$64,"*" &amp;$Q137 &amp;"*")+COUNTIFS($P$3:$P$64,R$70,$Q$3:$Q$64,"*" &amp;$Q137 &amp;"*")+#REF!)</f>
        <v>#REF!</v>
      </c>
      <c r="S137" s="179" t="e">
        <f>IF($Q137="","",COUNTIF(F$3:F$64,"*" &amp;$Q137 &amp;"*")+COUNTIFS($M$3:$M$64,S$70,$N$3:$N$64,"*" &amp;$Q137 &amp;"*")+COUNTIFS($P$3:$P$64,S$70,$Q$3:$Q$64,"*" &amp;$Q137 &amp;"*")+#REF!)</f>
        <v>#REF!</v>
      </c>
      <c r="T137" s="179" t="e">
        <f>COUNTIF(G$3:G$64,"*" &amp;$Q137 &amp;"*")+SUMPRODUCT(($M$3:$M$64=$R136)*($N$3:$N$64=$Q137))+SUMPRODUCT(($O$3:$O$64=$R136)*($Q$3:$Q$64=$Q137))&amp;" ("&amp;#REF!&amp;")"</f>
        <v>#REF!</v>
      </c>
      <c r="U137" s="179" t="e">
        <f>COUNTIF(I$3:I$64,"*" &amp;$Q137 &amp;"*")+SUMPRODUCT(($M$3:$M$64=$R136)*($N$3:$N$64=$Q137))+SUMPRODUCT(($O$3:$O$64=$R136)*($Q$3:$Q$64=$Q137))&amp;" ("&amp;#REF!&amp;")"</f>
        <v>#REF!</v>
      </c>
      <c r="V137" s="179" t="e">
        <f>IF($Q137="","",COUNTIF(G$3:G$64,"*" &amp;$Q137 &amp;"*")+COUNTIFS($M$3:$M$64,V$70,$N$3:$N$64,"*" &amp;$Q137 &amp;"*")+COUNTIFS($P$3:$P$64,V$70,$Q$3:$Q$64,"*" &amp;$Q137 &amp;"*")+#REF!)</f>
        <v>#REF!</v>
      </c>
      <c r="W137" s="179" t="e">
        <f>COUNTIF(K$3:K$64,"*" &amp;$Q137 &amp;"*")+SUMPRODUCT(($M$3:$M$64=$R136)*($N$3:$N$64=$Q137))+SUMPRODUCT(($O$3:$O$64=$R136)*($Q$3:$Q$64=$Q137))&amp;" ("&amp;#REF!&amp;")"</f>
        <v>#REF!</v>
      </c>
      <c r="X137" s="179">
        <f t="shared" si="776"/>
        <v>0</v>
      </c>
      <c r="Y137" s="179" t="e">
        <f>COUNTIF(K$3:K$64,"*" &amp;$Q137 &amp;"*")+SUMPRODUCT(($M$3:$M$64=$R136)*($N$3:$N$64=$Q137))+SUMPRODUCT(($O$3:$O$64=$R136)*($Q$3:$Q$64=$Q137))&amp;" ("&amp;#REF!&amp;")"</f>
        <v>#REF!</v>
      </c>
      <c r="Z137" s="276">
        <f t="shared" si="777"/>
        <v>0</v>
      </c>
      <c r="AA137" s="277" t="e">
        <f>COUNTIF(M$3:M$64,"*" &amp;$Q137 &amp;"*")+SUMPRODUCT(($M$3:$M$64=$R136)*($N$3:$N$64=$Q137))+SUMPRODUCT(($O$3:$O$64=$R136)*($Q$3:$Q$64=$Q137))&amp;" ("&amp;#REF!&amp;")"</f>
        <v>#REF!</v>
      </c>
      <c r="AB137" s="134" t="e">
        <f>IF($Q137="","",COUNTIF(J$3:J$64,"*" &amp;$Q137 &amp;"*")+COUNTIFS($M$3:$M$64,AB$70,$N$3:$N$64,"*" &amp;$Q137 &amp;"*")+COUNTIFS($P$3:$P$64,AB$70,$Q$3:$Q$64,"*" &amp;$Q137 &amp;"*")+#REF!)</f>
        <v>#REF!</v>
      </c>
    </row>
    <row r="138" spans="2:28" ht="12.75" hidden="1" customHeight="1" x14ac:dyDescent="0.2">
      <c r="O138" s="262"/>
      <c r="P138" s="263"/>
      <c r="Q138" s="51" t="str">
        <f>Listes!A94</f>
        <v>TERD</v>
      </c>
      <c r="R138" s="62" t="e">
        <f>IF($Q138="","",COUNTIF(E$3:E$64,"*" &amp;$Q138 &amp;"*")+COUNTIFS($M$3:$M$64,R$70,$N$3:$N$64,"*" &amp;$Q138 &amp;"*")+COUNTIFS($P$3:$P$64,R$70,$Q$3:$Q$64,"*" &amp;$Q138 &amp;"*")+#REF!)</f>
        <v>#REF!</v>
      </c>
      <c r="S138" s="179" t="e">
        <f>IF($Q138="","",COUNTIF(F$3:F$64,"*" &amp;$Q138 &amp;"*")+COUNTIFS($M$3:$M$64,S$70,$N$3:$N$64,"*" &amp;$Q138 &amp;"*")+COUNTIFS($P$3:$P$64,S$70,$Q$3:$Q$64,"*" &amp;$Q138 &amp;"*")+#REF!)</f>
        <v>#REF!</v>
      </c>
      <c r="T138" s="179" t="e">
        <f>COUNTIF(G$3:G$64,"*" &amp;$Q138 &amp;"*")+SUMPRODUCT(($M$3:$M$64=$R137)*($N$3:$N$64=$Q138))+SUMPRODUCT(($O$3:$O$64=$R137)*($Q$3:$Q$64=$Q138))&amp;" ("&amp;#REF!&amp;")"</f>
        <v>#REF!</v>
      </c>
      <c r="U138" s="179" t="e">
        <f>COUNTIF(I$3:I$64,"*" &amp;$Q138 &amp;"*")+SUMPRODUCT(($M$3:$M$64=$R137)*($N$3:$N$64=$Q138))+SUMPRODUCT(($O$3:$O$64=$R137)*($Q$3:$Q$64=$Q138))&amp;" ("&amp;#REF!&amp;")"</f>
        <v>#REF!</v>
      </c>
      <c r="V138" s="179" t="e">
        <f>IF($Q138="","",COUNTIF(G$3:G$64,"*" &amp;$Q138 &amp;"*")+COUNTIFS($M$3:$M$64,V$70,$N$3:$N$64,"*" &amp;$Q138 &amp;"*")+COUNTIFS($P$3:$P$64,V$70,$Q$3:$Q$64,"*" &amp;$Q138 &amp;"*")+#REF!)</f>
        <v>#REF!</v>
      </c>
      <c r="W138" s="179" t="e">
        <f>COUNTIF(K$3:K$64,"*" &amp;$Q138 &amp;"*")+SUMPRODUCT(($M$3:$M$64=$R137)*($N$3:$N$64=$Q138))+SUMPRODUCT(($O$3:$O$64=$R137)*($Q$3:$Q$64=$Q138))&amp;" ("&amp;#REF!&amp;")"</f>
        <v>#REF!</v>
      </c>
      <c r="X138" s="179">
        <f t="shared" si="776"/>
        <v>0</v>
      </c>
      <c r="Y138" s="179" t="e">
        <f>COUNTIF(K$3:K$64,"*" &amp;$Q138 &amp;"*")+SUMPRODUCT(($M$3:$M$64=$R137)*($N$3:$N$64=$Q138))+SUMPRODUCT(($O$3:$O$64=$R137)*($Q$3:$Q$64=$Q138))&amp;" ("&amp;#REF!&amp;")"</f>
        <v>#REF!</v>
      </c>
      <c r="Z138" s="276">
        <f t="shared" si="777"/>
        <v>0</v>
      </c>
      <c r="AA138" s="277" t="e">
        <f>COUNTIF(M$3:M$64,"*" &amp;$Q138 &amp;"*")+SUMPRODUCT(($M$3:$M$64=$R137)*($N$3:$N$64=$Q138))+SUMPRODUCT(($O$3:$O$64=$R137)*($Q$3:$Q$64=$Q138))&amp;" ("&amp;#REF!&amp;")"</f>
        <v>#REF!</v>
      </c>
      <c r="AB138" s="134" t="e">
        <f>IF($Q138="","",COUNTIF(J$3:J$64,"*" &amp;$Q138 &amp;"*")+COUNTIFS($M$3:$M$64,AB$70,$N$3:$N$64,"*" &amp;$Q138 &amp;"*")+COUNTIFS($P$3:$P$64,AB$70,$Q$3:$Q$64,"*" &amp;$Q138 &amp;"*")+#REF!)</f>
        <v>#REF!</v>
      </c>
    </row>
    <row r="139" spans="2:28" ht="12.75" hidden="1" customHeight="1" x14ac:dyDescent="0.2">
      <c r="O139" s="262"/>
      <c r="P139" s="263"/>
      <c r="Q139" s="51" t="str">
        <f>Listes!A95</f>
        <v>OSTRO</v>
      </c>
      <c r="R139" s="73" t="e">
        <f>IF($Q139="","",COUNTIF(E$3:E$64,"*" &amp;$Q139 &amp;"*")+COUNTIFS($M$3:$M$64,R$70,$N$3:$N$64,"*" &amp;$Q139 &amp;"*")+COUNTIFS($P$3:$P$64,R$70,$Q$3:$Q$64,"*" &amp;$Q139 &amp;"*")+#REF!)</f>
        <v>#REF!</v>
      </c>
      <c r="S139" s="179" t="e">
        <f>IF($Q139="","",COUNTIF(F$3:F$64,"*" &amp;$Q139 &amp;"*")+COUNTIFS($M$3:$M$64,S$70,$N$3:$N$64,"*" &amp;$Q139 &amp;"*")+COUNTIFS($P$3:$P$64,S$70,$Q$3:$Q$64,"*" &amp;$Q139 &amp;"*")+#REF!)</f>
        <v>#REF!</v>
      </c>
      <c r="T139" s="179" t="e">
        <f>COUNTIF(G$3:G$64,"*" &amp;$Q139 &amp;"*")+SUMPRODUCT(($M$3:$M$64=$R138)*($N$3:$N$64=$Q139))+SUMPRODUCT(($O$3:$O$64=$R138)*($Q$3:$Q$64=$Q139))&amp;" ("&amp;#REF!&amp;")"</f>
        <v>#REF!</v>
      </c>
      <c r="U139" s="179" t="e">
        <f>COUNTIF(I$3:I$64,"*" &amp;$Q139 &amp;"*")+SUMPRODUCT(($M$3:$M$64=$R138)*($N$3:$N$64=$Q139))+SUMPRODUCT(($O$3:$O$64=$R138)*($Q$3:$Q$64=$Q139))&amp;" ("&amp;#REF!&amp;")"</f>
        <v>#REF!</v>
      </c>
      <c r="V139" s="179" t="e">
        <f>IF($Q139="","",COUNTIF(G$3:G$64,"*" &amp;$Q139 &amp;"*")+COUNTIFS($M$3:$M$64,V$70,$N$3:$N$64,"*" &amp;$Q139 &amp;"*")+COUNTIFS($P$3:$P$64,V$70,$Q$3:$Q$64,"*" &amp;$Q139 &amp;"*")+#REF!)</f>
        <v>#REF!</v>
      </c>
      <c r="W139" s="179" t="e">
        <f>COUNTIF(K$3:K$64,"*" &amp;$Q139 &amp;"*")+SUMPRODUCT(($M$3:$M$64=$R138)*($N$3:$N$64=$Q139))+SUMPRODUCT(($O$3:$O$64=$R138)*($Q$3:$Q$64=$Q139))&amp;" ("&amp;#REF!&amp;")"</f>
        <v>#REF!</v>
      </c>
      <c r="X139" s="179">
        <f t="shared" si="776"/>
        <v>0</v>
      </c>
      <c r="Y139" s="179" t="e">
        <f>COUNTIF(K$3:K$64,"*" &amp;$Q139 &amp;"*")+SUMPRODUCT(($M$3:$M$64=$R138)*($N$3:$N$64=$Q139))+SUMPRODUCT(($O$3:$O$64=$R138)*($Q$3:$Q$64=$Q139))&amp;" ("&amp;#REF!&amp;")"</f>
        <v>#REF!</v>
      </c>
      <c r="Z139" s="276">
        <f t="shared" si="777"/>
        <v>0</v>
      </c>
      <c r="AA139" s="277" t="e">
        <f>COUNTIF(M$3:M$64,"*" &amp;$Q139 &amp;"*")+SUMPRODUCT(($M$3:$M$64=$R138)*($N$3:$N$64=$Q139))+SUMPRODUCT(($O$3:$O$64=$R138)*($Q$3:$Q$64=$Q139))&amp;" ("&amp;#REF!&amp;")"</f>
        <v>#REF!</v>
      </c>
      <c r="AB139" s="134" t="e">
        <f>IF($Q139="","",COUNTIF(J$3:J$64,"*" &amp;$Q139 &amp;"*")+COUNTIFS($M$3:$M$64,AB$70,$N$3:$N$64,"*" &amp;$Q139 &amp;"*")+COUNTIFS($P$3:$P$64,AB$70,$Q$3:$Q$64,"*" &amp;$Q139 &amp;"*")+#REF!)</f>
        <v>#REF!</v>
      </c>
    </row>
    <row r="140" spans="2:28" ht="12.75" hidden="1" customHeight="1" x14ac:dyDescent="0.2">
      <c r="O140" s="262"/>
      <c r="P140" s="263"/>
      <c r="Q140" s="51" t="str">
        <f>Listes!A96</f>
        <v>WEIFF</v>
      </c>
      <c r="R140" s="73" t="e">
        <f>IF($Q140="","",COUNTIF(E$3:E$64,"*" &amp;$Q140 &amp;"*")+COUNTIFS($M$3:$M$64,R$70,$N$3:$N$64,"*" &amp;$Q140 &amp;"*")+COUNTIFS($P$3:$P$64,R$70,$Q$3:$Q$64,"*" &amp;$Q140 &amp;"*")+#REF!)</f>
        <v>#REF!</v>
      </c>
      <c r="S140" s="179" t="e">
        <f>IF($Q140="","",COUNTIF(F$3:F$64,"*" &amp;$Q140 &amp;"*")+COUNTIFS($M$3:$M$64,S$70,$N$3:$N$64,"*" &amp;$Q140 &amp;"*")+COUNTIFS($P$3:$P$64,S$70,$Q$3:$Q$64,"*" &amp;$Q140 &amp;"*")+#REF!)</f>
        <v>#REF!</v>
      </c>
      <c r="T140" s="179" t="e">
        <f>COUNTIF(G$3:G$64,"*" &amp;$Q140 &amp;"*")+SUMPRODUCT(($M$3:$M$64=$R139)*($N$3:$N$64=$Q140))+SUMPRODUCT(($O$3:$O$64=$R139)*($Q$3:$Q$64=$Q140))&amp;" ("&amp;#REF!&amp;")"</f>
        <v>#REF!</v>
      </c>
      <c r="U140" s="179" t="e">
        <f>COUNTIF(I$3:I$64,"*" &amp;$Q140 &amp;"*")+SUMPRODUCT(($M$3:$M$64=$R139)*($N$3:$N$64=$Q140))+SUMPRODUCT(($O$3:$O$64=$R139)*($Q$3:$Q$64=$Q140))&amp;" ("&amp;#REF!&amp;")"</f>
        <v>#REF!</v>
      </c>
      <c r="V140" s="179" t="e">
        <f>IF($Q140="","",COUNTIF(G$3:G$64,"*" &amp;$Q140 &amp;"*")+COUNTIFS($M$3:$M$64,V$70,$N$3:$N$64,"*" &amp;$Q140 &amp;"*")+COUNTIFS($P$3:$P$64,V$70,$Q$3:$Q$64,"*" &amp;$Q140 &amp;"*")+#REF!)</f>
        <v>#REF!</v>
      </c>
      <c r="W140" s="179" t="e">
        <f>COUNTIF(K$3:K$64,"*" &amp;$Q140 &amp;"*")+SUMPRODUCT(($M$3:$M$64=$R139)*($N$3:$N$64=$Q140))+SUMPRODUCT(($O$3:$O$64=$R139)*($Q$3:$Q$64=$Q140))&amp;" ("&amp;#REF!&amp;")"</f>
        <v>#REF!</v>
      </c>
      <c r="X140" s="179">
        <f t="shared" si="776"/>
        <v>0</v>
      </c>
      <c r="Y140" s="179" t="e">
        <f>COUNTIF(K$3:K$64,"*" &amp;$Q140 &amp;"*")+SUMPRODUCT(($M$3:$M$64=$R139)*($N$3:$N$64=$Q140))+SUMPRODUCT(($O$3:$O$64=$R139)*($Q$3:$Q$64=$Q140))&amp;" ("&amp;#REF!&amp;")"</f>
        <v>#REF!</v>
      </c>
      <c r="Z140" s="276">
        <f t="shared" si="777"/>
        <v>0</v>
      </c>
      <c r="AA140" s="277" t="e">
        <f>COUNTIF(M$3:M$64,"*" &amp;$Q140 &amp;"*")+SUMPRODUCT(($M$3:$M$64=$R139)*($N$3:$N$64=$Q140))+SUMPRODUCT(($O$3:$O$64=$R139)*($Q$3:$Q$64=$Q140))&amp;" ("&amp;#REF!&amp;")"</f>
        <v>#REF!</v>
      </c>
      <c r="AB140" s="134" t="e">
        <f>IF($Q140="","",COUNTIF(J$3:J$64,"*" &amp;$Q140 &amp;"*")+COUNTIFS($M$3:$M$64,AB$70,$N$3:$N$64,"*" &amp;$Q140 &amp;"*")+COUNTIFS($P$3:$P$64,AB$70,$Q$3:$Q$64,"*" &amp;$Q140 &amp;"*")+#REF!)</f>
        <v>#REF!</v>
      </c>
    </row>
    <row r="141" spans="2:28" ht="12.75" hidden="1" customHeight="1" x14ac:dyDescent="0.2">
      <c r="O141" s="262"/>
      <c r="P141" s="263"/>
      <c r="Q141" s="51" t="str">
        <f>Listes!A97</f>
        <v>LEBON</v>
      </c>
      <c r="R141" s="73" t="e">
        <f>IF($Q141="","",COUNTIF(E$3:E$64,"*" &amp;$Q141 &amp;"*")+COUNTIFS($M$3:$M$64,R$70,$N$3:$N$64,"*" &amp;$Q141 &amp;"*")+COUNTIFS($P$3:$P$64,R$70,$Q$3:$Q$64,"*" &amp;$Q141 &amp;"*")+#REF!)</f>
        <v>#REF!</v>
      </c>
      <c r="S141" s="179" t="e">
        <f>IF($Q141="","",COUNTIF(F$3:F$64,"*" &amp;$Q141 &amp;"*")+COUNTIFS($M$3:$M$64,S$70,$N$3:$N$64,"*" &amp;$Q141 &amp;"*")+COUNTIFS($P$3:$P$64,S$70,$Q$3:$Q$64,"*" &amp;$Q141 &amp;"*")+#REF!)</f>
        <v>#REF!</v>
      </c>
      <c r="T141" s="179" t="e">
        <f>COUNTIF(G$3:G$64,"*" &amp;$Q141 &amp;"*")+SUMPRODUCT(($M$3:$M$64=$R140)*($N$3:$N$64=$Q141))+SUMPRODUCT(($O$3:$O$64=$R140)*($Q$3:$Q$64=$Q141))&amp;" ("&amp;#REF!&amp;")"</f>
        <v>#REF!</v>
      </c>
      <c r="U141" s="179" t="e">
        <f>COUNTIF(I$3:I$64,"*" &amp;$Q141 &amp;"*")+SUMPRODUCT(($M$3:$M$64=$R140)*($N$3:$N$64=$Q141))+SUMPRODUCT(($O$3:$O$64=$R140)*($Q$3:$Q$64=$Q141))&amp;" ("&amp;#REF!&amp;")"</f>
        <v>#REF!</v>
      </c>
      <c r="V141" s="179" t="e">
        <f>IF($Q141="","",COUNTIF(G$3:G$64,"*" &amp;$Q141 &amp;"*")+COUNTIFS($M$3:$M$64,V$70,$N$3:$N$64,"*" &amp;$Q141 &amp;"*")+COUNTIFS($P$3:$P$64,V$70,$Q$3:$Q$64,"*" &amp;$Q141 &amp;"*")+#REF!)</f>
        <v>#REF!</v>
      </c>
      <c r="W141" s="179" t="e">
        <f>COUNTIF(K$3:K$64,"*" &amp;$Q141 &amp;"*")+SUMPRODUCT(($M$3:$M$64=$R140)*($N$3:$N$64=$Q141))+SUMPRODUCT(($O$3:$O$64=$R140)*($Q$3:$Q$64=$Q141))&amp;" ("&amp;#REF!&amp;")"</f>
        <v>#REF!</v>
      </c>
      <c r="X141" s="179">
        <f t="shared" si="776"/>
        <v>0</v>
      </c>
      <c r="Y141" s="179" t="e">
        <f>COUNTIF(K$3:K$64,"*" &amp;$Q141 &amp;"*")+SUMPRODUCT(($M$3:$M$64=$R140)*($N$3:$N$64=$Q141))+SUMPRODUCT(($O$3:$O$64=$R140)*($Q$3:$Q$64=$Q141))&amp;" ("&amp;#REF!&amp;")"</f>
        <v>#REF!</v>
      </c>
      <c r="Z141" s="276">
        <f t="shared" si="777"/>
        <v>0</v>
      </c>
      <c r="AA141" s="277" t="e">
        <f>COUNTIF(M$3:M$64,"*" &amp;$Q141 &amp;"*")+SUMPRODUCT(($M$3:$M$64=$R140)*($N$3:$N$64=$Q141))+SUMPRODUCT(($O$3:$O$64=$R140)*($Q$3:$Q$64=$Q141))&amp;" ("&amp;#REF!&amp;")"</f>
        <v>#REF!</v>
      </c>
      <c r="AB141" s="134" t="e">
        <f>IF($Q141="","",COUNTIF(J$3:J$64,"*" &amp;$Q141 &amp;"*")+COUNTIFS($M$3:$M$64,AB$70,$N$3:$N$64,"*" &amp;$Q141 &amp;"*")+COUNTIFS($P$3:$P$64,AB$70,$Q$3:$Q$64,"*" &amp;$Q141 &amp;"*")+#REF!)</f>
        <v>#REF!</v>
      </c>
    </row>
    <row r="142" spans="2:28" ht="12.75" hidden="1" customHeight="1" x14ac:dyDescent="0.2">
      <c r="O142" s="262"/>
      <c r="P142" s="263"/>
      <c r="Q142" s="51" t="str">
        <f>Listes!A98</f>
        <v>PIATON</v>
      </c>
      <c r="R142" s="73" t="e">
        <f>IF($Q142="","",COUNTIF(E$3:E$64,"*" &amp;$Q142 &amp;"*")+COUNTIFS($M$3:$M$64,R$70,$N$3:$N$64,"*" &amp;$Q142 &amp;"*")+COUNTIFS($P$3:$P$64,R$70,$Q$3:$Q$64,"*" &amp;$Q142 &amp;"*")+#REF!)</f>
        <v>#REF!</v>
      </c>
      <c r="S142" s="179" t="e">
        <f>IF($Q142="","",COUNTIF(F$3:F$64,"*" &amp;$Q142 &amp;"*")+COUNTIFS($M$3:$M$64,S$70,$N$3:$N$64,"*" &amp;$Q142 &amp;"*")+COUNTIFS($P$3:$P$64,S$70,$Q$3:$Q$64,"*" &amp;$Q142 &amp;"*")+#REF!)</f>
        <v>#REF!</v>
      </c>
      <c r="T142" s="179" t="e">
        <f>COUNTIF(G$3:G$64,"*" &amp;$Q142 &amp;"*")+SUMPRODUCT(($M$3:$M$64=$R141)*($N$3:$N$64=$Q142))+SUMPRODUCT(($O$3:$O$64=$R141)*($Q$3:$Q$64=$Q142))&amp;" ("&amp;#REF!&amp;")"</f>
        <v>#REF!</v>
      </c>
      <c r="U142" s="179" t="e">
        <f>COUNTIF(I$3:I$64,"*" &amp;$Q142 &amp;"*")+SUMPRODUCT(($M$3:$M$64=$R141)*($N$3:$N$64=$Q142))+SUMPRODUCT(($O$3:$O$64=$R141)*($Q$3:$Q$64=$Q142))&amp;" ("&amp;#REF!&amp;")"</f>
        <v>#REF!</v>
      </c>
      <c r="V142" s="179" t="e">
        <f>IF($Q142="","",COUNTIF(G$3:G$64,"*" &amp;$Q142 &amp;"*")+COUNTIFS($M$3:$M$64,V$70,$N$3:$N$64,"*" &amp;$Q142 &amp;"*")+COUNTIFS($P$3:$P$64,V$70,$Q$3:$Q$64,"*" &amp;$Q142 &amp;"*")+#REF!)</f>
        <v>#REF!</v>
      </c>
      <c r="W142" s="179" t="e">
        <f>COUNTIF(K$3:K$64,"*" &amp;$Q142 &amp;"*")+SUMPRODUCT(($M$3:$M$64=$R141)*($N$3:$N$64=$Q142))+SUMPRODUCT(($O$3:$O$64=$R141)*($Q$3:$Q$64=$Q142))&amp;" ("&amp;#REF!&amp;")"</f>
        <v>#REF!</v>
      </c>
      <c r="X142" s="179">
        <f t="shared" si="776"/>
        <v>0</v>
      </c>
      <c r="Y142" s="179" t="e">
        <f>COUNTIF(K$3:K$64,"*" &amp;$Q142 &amp;"*")+SUMPRODUCT(($M$3:$M$64=$R141)*($N$3:$N$64=$Q142))+SUMPRODUCT(($O$3:$O$64=$R141)*($Q$3:$Q$64=$Q142))&amp;" ("&amp;#REF!&amp;")"</f>
        <v>#REF!</v>
      </c>
      <c r="Z142" s="276">
        <f t="shared" si="777"/>
        <v>0</v>
      </c>
      <c r="AA142" s="277" t="e">
        <f>COUNTIF(M$3:M$64,"*" &amp;$Q142 &amp;"*")+SUMPRODUCT(($M$3:$M$64=$R141)*($N$3:$N$64=$Q142))+SUMPRODUCT(($O$3:$O$64=$R141)*($Q$3:$Q$64=$Q142))&amp;" ("&amp;#REF!&amp;")"</f>
        <v>#REF!</v>
      </c>
      <c r="AB142" s="134" t="e">
        <f>IF($Q142="","",COUNTIF(J$3:J$64,"*" &amp;$Q142 &amp;"*")+COUNTIFS($M$3:$M$64,AB$70,$N$3:$N$64,"*" &amp;$Q142 &amp;"*")+COUNTIFS($P$3:$P$64,AB$70,$Q$3:$Q$64,"*" &amp;$Q142 &amp;"*")+#REF!)</f>
        <v>#REF!</v>
      </c>
    </row>
    <row r="143" spans="2:28" ht="12.75" hidden="1" customHeight="1" x14ac:dyDescent="0.2">
      <c r="O143" s="262"/>
      <c r="P143" s="263"/>
      <c r="Q143" s="72" t="str">
        <f>Listes!A99</f>
        <v>NOAC</v>
      </c>
      <c r="R143" s="73" t="e">
        <f>IF($Q143="","",COUNTIF(E$3:E$64,"*" &amp;$Q143 &amp;"*")+COUNTIFS($M$3:$M$64,R$70,$N$3:$N$64,"*" &amp;$Q143 &amp;"*")+COUNTIFS($P$3:$P$64,R$70,$Q$3:$Q$64,"*" &amp;$Q143 &amp;"*")+#REF!)</f>
        <v>#REF!</v>
      </c>
      <c r="S143" s="179" t="e">
        <f>IF($Q143="","",COUNTIF(F$3:F$64,"*" &amp;$Q143 &amp;"*")+COUNTIFS($M$3:$M$64,S$70,$N$3:$N$64,"*" &amp;$Q143 &amp;"*")+COUNTIFS($P$3:$P$64,S$70,$Q$3:$Q$64,"*" &amp;$Q143 &amp;"*")+#REF!)</f>
        <v>#REF!</v>
      </c>
      <c r="T143" s="179" t="e">
        <f>COUNTIF(G$3:G$64,"*" &amp;$Q143 &amp;"*")+SUMPRODUCT(($M$3:$M$64=$R142)*($N$3:$N$64=$Q143))+SUMPRODUCT(($O$3:$O$64=$R142)*($Q$3:$Q$64=$Q143))&amp;" ("&amp;#REF!&amp;")"</f>
        <v>#REF!</v>
      </c>
      <c r="U143" s="179" t="e">
        <f>COUNTIF(I$3:I$64,"*" &amp;$Q143 &amp;"*")+SUMPRODUCT(($M$3:$M$64=$R142)*($N$3:$N$64=$Q143))+SUMPRODUCT(($O$3:$O$64=$R142)*($Q$3:$Q$64=$Q143))&amp;" ("&amp;#REF!&amp;")"</f>
        <v>#REF!</v>
      </c>
      <c r="V143" s="179" t="e">
        <f>IF($Q143="","",COUNTIF(G$3:G$64,"*" &amp;$Q143 &amp;"*")+COUNTIFS($M$3:$M$64,V$70,$N$3:$N$64,"*" &amp;$Q143 &amp;"*")+COUNTIFS($P$3:$P$64,V$70,$Q$3:$Q$64,"*" &amp;$Q143 &amp;"*")+#REF!)</f>
        <v>#REF!</v>
      </c>
      <c r="W143" s="179" t="e">
        <f>COUNTIF(K$3:K$64,"*" &amp;$Q143 &amp;"*")+SUMPRODUCT(($M$3:$M$64=$R142)*($N$3:$N$64=$Q143))+SUMPRODUCT(($O$3:$O$64=$R142)*($Q$3:$Q$64=$Q143))&amp;" ("&amp;#REF!&amp;")"</f>
        <v>#REF!</v>
      </c>
      <c r="X143" s="179">
        <f t="shared" si="776"/>
        <v>0</v>
      </c>
      <c r="Y143" s="179" t="e">
        <f>COUNTIF(K$3:K$64,"*" &amp;$Q143 &amp;"*")+SUMPRODUCT(($M$3:$M$64=$R142)*($N$3:$N$64=$Q143))+SUMPRODUCT(($O$3:$O$64=$R142)*($Q$3:$Q$64=$Q143))&amp;" ("&amp;#REF!&amp;")"</f>
        <v>#REF!</v>
      </c>
      <c r="Z143" s="276">
        <f t="shared" si="777"/>
        <v>0</v>
      </c>
      <c r="AA143" s="277" t="e">
        <f>COUNTIF(M$3:M$64,"*" &amp;$Q143 &amp;"*")+SUMPRODUCT(($M$3:$M$64=$R142)*($N$3:$N$64=$Q143))+SUMPRODUCT(($O$3:$O$64=$R142)*($Q$3:$Q$64=$Q143))&amp;" ("&amp;#REF!&amp;")"</f>
        <v>#REF!</v>
      </c>
      <c r="AB143" s="134" t="e">
        <f>IF($Q143="","",COUNTIF(J$3:J$64,"*" &amp;$Q143 &amp;"*")+COUNTIFS($M$3:$M$64,AB$70,$N$3:$N$64,"*" &amp;$Q143 &amp;"*")+COUNTIFS($P$3:$P$64,AB$70,$Q$3:$Q$64,"*" &amp;$Q143 &amp;"*")+#REF!)</f>
        <v>#REF!</v>
      </c>
    </row>
    <row r="144" spans="2:28" ht="12.75" hidden="1" customHeight="1" x14ac:dyDescent="0.2">
      <c r="O144" s="262"/>
      <c r="P144" s="263"/>
      <c r="Q144" s="72" t="str">
        <f>Listes!A100</f>
        <v>COLLIOT</v>
      </c>
      <c r="R144" s="73" t="e">
        <f>IF($Q144="","",COUNTIF(E$3:E$64,"*" &amp;$Q144 &amp;"*")+COUNTIFS($M$3:$M$64,R$70,$N$3:$N$64,"*" &amp;$Q144 &amp;"*")+COUNTIFS($P$3:$P$64,R$70,$Q$3:$Q$64,"*" &amp;$Q144 &amp;"*")+#REF!)</f>
        <v>#REF!</v>
      </c>
      <c r="S144" s="179" t="e">
        <f>IF($Q144="","",COUNTIF(F$3:F$64,"*" &amp;$Q144 &amp;"*")+COUNTIFS($M$3:$M$64,S$70,$N$3:$N$64,"*" &amp;$Q144 &amp;"*")+COUNTIFS($P$3:$P$64,S$70,$Q$3:$Q$64,"*" &amp;$Q144 &amp;"*")+#REF!)</f>
        <v>#REF!</v>
      </c>
      <c r="T144" s="179" t="e">
        <f>COUNTIF(G$3:G$64,"*" &amp;$Q144 &amp;"*")+SUMPRODUCT(($M$3:$M$64=$R143)*($N$3:$N$64=$Q144))+SUMPRODUCT(($O$3:$O$64=$R143)*($Q$3:$Q$64=$Q144))&amp;" ("&amp;#REF!&amp;")"</f>
        <v>#REF!</v>
      </c>
      <c r="U144" s="179" t="e">
        <f>COUNTIF(I$3:I$64,"*" &amp;$Q144 &amp;"*")+SUMPRODUCT(($M$3:$M$64=$R143)*($N$3:$N$64=$Q144))+SUMPRODUCT(($O$3:$O$64=$R143)*($Q$3:$Q$64=$Q144))&amp;" ("&amp;#REF!&amp;")"</f>
        <v>#REF!</v>
      </c>
      <c r="V144" s="179" t="e">
        <f>IF($Q144="","",COUNTIF(G$3:G$64,"*" &amp;$Q144 &amp;"*")+COUNTIFS($M$3:$M$64,V$70,$N$3:$N$64,"*" &amp;$Q144 &amp;"*")+COUNTIFS($P$3:$P$64,V$70,$Q$3:$Q$64,"*" &amp;$Q144 &amp;"*")+#REF!)</f>
        <v>#REF!</v>
      </c>
      <c r="W144" s="179" t="e">
        <f>COUNTIF(K$3:K$64,"*" &amp;$Q144 &amp;"*")+SUMPRODUCT(($M$3:$M$64=$R143)*($N$3:$N$64=$Q144))+SUMPRODUCT(($O$3:$O$64=$R143)*($Q$3:$Q$64=$Q144))&amp;" ("&amp;#REF!&amp;")"</f>
        <v>#REF!</v>
      </c>
      <c r="X144" s="179">
        <f t="shared" si="776"/>
        <v>0</v>
      </c>
      <c r="Y144" s="179" t="e">
        <f>COUNTIF(K$3:K$64,"*" &amp;$Q144 &amp;"*")+SUMPRODUCT(($M$3:$M$64=$R143)*($N$3:$N$64=$Q144))+SUMPRODUCT(($O$3:$O$64=$R143)*($Q$3:$Q$64=$Q144))&amp;" ("&amp;#REF!&amp;")"</f>
        <v>#REF!</v>
      </c>
      <c r="Z144" s="276">
        <f t="shared" si="777"/>
        <v>0</v>
      </c>
      <c r="AA144" s="277" t="e">
        <f>COUNTIF(M$3:M$64,"*" &amp;$Q144 &amp;"*")+SUMPRODUCT(($M$3:$M$64=$R143)*($N$3:$N$64=$Q144))+SUMPRODUCT(($O$3:$O$64=$R143)*($Q$3:$Q$64=$Q144))&amp;" ("&amp;#REF!&amp;")"</f>
        <v>#REF!</v>
      </c>
      <c r="AB144" s="134" t="e">
        <f>IF($Q144="","",COUNTIF(J$3:J$64,"*" &amp;$Q144 &amp;"*")+COUNTIFS($M$3:$M$64,AB$70,$N$3:$N$64,"*" &amp;$Q144 &amp;"*")+COUNTIFS($P$3:$P$64,AB$70,$Q$3:$Q$64,"*" &amp;$Q144 &amp;"*")+#REF!)</f>
        <v>#REF!</v>
      </c>
    </row>
    <row r="145" spans="15:28" ht="12.75" hidden="1" customHeight="1" x14ac:dyDescent="0.2">
      <c r="O145" s="262"/>
      <c r="P145" s="263"/>
      <c r="Q145" s="72" t="str">
        <f>Listes!A101</f>
        <v>DUSSUEIL</v>
      </c>
      <c r="R145" s="73" t="e">
        <f>IF($Q145="","",COUNTIF(E$3:E$64,"*" &amp;$Q145 &amp;"*")+COUNTIFS($M$3:$M$64,R$70,$N$3:$N$64,"*" &amp;$Q145 &amp;"*")+COUNTIFS($P$3:$P$64,R$70,$Q$3:$Q$64,"*" &amp;$Q145 &amp;"*")+#REF!)</f>
        <v>#REF!</v>
      </c>
      <c r="S145" s="179" t="e">
        <f>IF($Q145="","",COUNTIF(F$3:F$64,"*" &amp;$Q145 &amp;"*")+COUNTIFS($M$3:$M$64,S$70,$N$3:$N$64,"*" &amp;$Q145 &amp;"*")+COUNTIFS($P$3:$P$64,S$70,$Q$3:$Q$64,"*" &amp;$Q145 &amp;"*")+#REF!)</f>
        <v>#REF!</v>
      </c>
      <c r="T145" s="179" t="e">
        <f>COUNTIF(G$3:G$64,"*" &amp;$Q145 &amp;"*")+SUMPRODUCT(($M$3:$M$64=$R144)*($N$3:$N$64=$Q145))+SUMPRODUCT(($O$3:$O$64=$R144)*($Q$3:$Q$64=$Q145))&amp;" ("&amp;#REF!&amp;")"</f>
        <v>#REF!</v>
      </c>
      <c r="U145" s="179" t="e">
        <f>COUNTIF(I$3:I$64,"*" &amp;$Q145 &amp;"*")+SUMPRODUCT(($M$3:$M$64=$R144)*($N$3:$N$64=$Q145))+SUMPRODUCT(($O$3:$O$64=$R144)*($Q$3:$Q$64=$Q145))&amp;" ("&amp;#REF!&amp;")"</f>
        <v>#REF!</v>
      </c>
      <c r="V145" s="179" t="e">
        <f>IF($Q145="","",COUNTIF(G$3:G$64,"*" &amp;$Q145 &amp;"*")+COUNTIFS($M$3:$M$64,V$70,$N$3:$N$64,"*" &amp;$Q145 &amp;"*")+COUNTIFS($P$3:$P$64,V$70,$Q$3:$Q$64,"*" &amp;$Q145 &amp;"*")+#REF!)</f>
        <v>#REF!</v>
      </c>
      <c r="W145" s="179" t="e">
        <f>COUNTIF(K$3:K$64,"*" &amp;$Q145 &amp;"*")+SUMPRODUCT(($M$3:$M$64=$R144)*($N$3:$N$64=$Q145))+SUMPRODUCT(($O$3:$O$64=$R144)*($Q$3:$Q$64=$Q145))&amp;" ("&amp;#REF!&amp;")"</f>
        <v>#REF!</v>
      </c>
      <c r="X145" s="179">
        <f t="shared" si="776"/>
        <v>0</v>
      </c>
      <c r="Y145" s="179" t="e">
        <f>COUNTIF(K$3:K$64,"*" &amp;$Q145 &amp;"*")+SUMPRODUCT(($M$3:$M$64=$R144)*($N$3:$N$64=$Q145))+SUMPRODUCT(($O$3:$O$64=$R144)*($Q$3:$Q$64=$Q145))&amp;" ("&amp;#REF!&amp;")"</f>
        <v>#REF!</v>
      </c>
      <c r="Z145" s="276">
        <f t="shared" si="777"/>
        <v>0</v>
      </c>
      <c r="AA145" s="277" t="e">
        <f>COUNTIF(M$3:M$64,"*" &amp;$Q145 &amp;"*")+SUMPRODUCT(($M$3:$M$64=$R144)*($N$3:$N$64=$Q145))+SUMPRODUCT(($O$3:$O$64=$R144)*($Q$3:$Q$64=$Q145))&amp;" ("&amp;#REF!&amp;")"</f>
        <v>#REF!</v>
      </c>
      <c r="AB145" s="134" t="e">
        <f>IF($Q145="","",COUNTIF(J$3:J$64,"*" &amp;$Q145 &amp;"*")+COUNTIFS($M$3:$M$64,AB$70,$N$3:$N$64,"*" &amp;$Q145 &amp;"*")+COUNTIFS($P$3:$P$64,AB$70,$Q$3:$Q$64,"*" &amp;$Q145 &amp;"*")+#REF!)</f>
        <v>#REF!</v>
      </c>
    </row>
    <row r="146" spans="15:28" ht="12.75" hidden="1" customHeight="1" x14ac:dyDescent="0.2">
      <c r="O146" s="262"/>
      <c r="P146" s="263"/>
      <c r="Q146" s="72" t="str">
        <f>Listes!A102</f>
        <v>FAUCHE</v>
      </c>
      <c r="R146" s="73" t="e">
        <f>IF($Q146="","",COUNTIF(E$3:E$64,"*" &amp;$Q146 &amp;"*")+COUNTIFS($M$3:$M$64,R$70,$N$3:$N$64,"*" &amp;$Q146 &amp;"*")+COUNTIFS($P$3:$P$64,R$70,$Q$3:$Q$64,"*" &amp;$Q146 &amp;"*")+#REF!)</f>
        <v>#REF!</v>
      </c>
      <c r="S146" s="179" t="e">
        <f>IF($Q146="","",COUNTIF(F$3:F$64,"*" &amp;$Q146 &amp;"*")+COUNTIFS($M$3:$M$64,S$70,$N$3:$N$64,"*" &amp;$Q146 &amp;"*")+COUNTIFS($P$3:$P$64,S$70,$Q$3:$Q$64,"*" &amp;$Q146 &amp;"*")+#REF!)</f>
        <v>#REF!</v>
      </c>
      <c r="T146" s="179" t="e">
        <f>COUNTIF(G$3:G$64,"*" &amp;$Q146 &amp;"*")+SUMPRODUCT(($M$3:$M$64=$R145)*($N$3:$N$64=$Q146))+SUMPRODUCT(($O$3:$O$64=$R145)*($Q$3:$Q$64=$Q146))&amp;" ("&amp;#REF!&amp;")"</f>
        <v>#REF!</v>
      </c>
      <c r="U146" s="179" t="e">
        <f>COUNTIF(I$3:I$64,"*" &amp;$Q146 &amp;"*")+SUMPRODUCT(($M$3:$M$64=$R145)*($N$3:$N$64=$Q146))+SUMPRODUCT(($O$3:$O$64=$R145)*($Q$3:$Q$64=$Q146))&amp;" ("&amp;#REF!&amp;")"</f>
        <v>#REF!</v>
      </c>
      <c r="V146" s="179" t="e">
        <f>IF($Q146="","",COUNTIF(G$3:G$64,"*" &amp;$Q146 &amp;"*")+COUNTIFS($M$3:$M$64,V$70,$N$3:$N$64,"*" &amp;$Q146 &amp;"*")+COUNTIFS($P$3:$P$64,V$70,$Q$3:$Q$64,"*" &amp;$Q146 &amp;"*")+#REF!)</f>
        <v>#REF!</v>
      </c>
      <c r="W146" s="179" t="e">
        <f>COUNTIF(K$3:K$64,"*" &amp;$Q146 &amp;"*")+SUMPRODUCT(($M$3:$M$64=$R145)*($N$3:$N$64=$Q146))+SUMPRODUCT(($O$3:$O$64=$R145)*($Q$3:$Q$64=$Q146))&amp;" ("&amp;#REF!&amp;")"</f>
        <v>#REF!</v>
      </c>
      <c r="X146" s="179">
        <f t="shared" si="776"/>
        <v>0</v>
      </c>
      <c r="Y146" s="179" t="e">
        <f>COUNTIF(K$3:K$64,"*" &amp;$Q146 &amp;"*")+SUMPRODUCT(($M$3:$M$64=$R145)*($N$3:$N$64=$Q146))+SUMPRODUCT(($O$3:$O$64=$R145)*($Q$3:$Q$64=$Q146))&amp;" ("&amp;#REF!&amp;")"</f>
        <v>#REF!</v>
      </c>
      <c r="Z146" s="276">
        <f t="shared" si="777"/>
        <v>0</v>
      </c>
      <c r="AA146" s="277" t="e">
        <f>COUNTIF(M$3:M$64,"*" &amp;$Q146 &amp;"*")+SUMPRODUCT(($M$3:$M$64=$R145)*($N$3:$N$64=$Q146))+SUMPRODUCT(($O$3:$O$64=$R145)*($Q$3:$Q$64=$Q146))&amp;" ("&amp;#REF!&amp;")"</f>
        <v>#REF!</v>
      </c>
      <c r="AB146" s="134" t="e">
        <f>IF($Q146="","",COUNTIF(J$3:J$64,"*" &amp;$Q146 &amp;"*")+COUNTIFS($M$3:$M$64,AB$70,$N$3:$N$64,"*" &amp;$Q146 &amp;"*")+COUNTIFS($P$3:$P$64,AB$70,$Q$3:$Q$64,"*" &amp;$Q146 &amp;"*")+#REF!)</f>
        <v>#REF!</v>
      </c>
    </row>
    <row r="147" spans="15:28" ht="12.75" hidden="1" customHeight="1" x14ac:dyDescent="0.2">
      <c r="O147" s="262"/>
      <c r="P147" s="263"/>
      <c r="Q147" s="72" t="str">
        <f>Listes!A103</f>
        <v>WAKIM</v>
      </c>
      <c r="R147" s="73" t="e">
        <f>IF($Q147="","",COUNTIF(E$3:E$64,"*" &amp;$Q147 &amp;"*")+COUNTIFS($M$3:$M$64,R$70,$N$3:$N$64,"*" &amp;$Q147 &amp;"*")+COUNTIFS($P$3:$P$64,R$70,$Q$3:$Q$64,"*" &amp;$Q147 &amp;"*")+#REF!)</f>
        <v>#REF!</v>
      </c>
      <c r="S147" s="179" t="e">
        <f>IF($Q147="","",COUNTIF(F$3:F$64,"*" &amp;$Q147 &amp;"*")+COUNTIFS($M$3:$M$64,S$70,$N$3:$N$64,"*" &amp;$Q147 &amp;"*")+COUNTIFS($P$3:$P$64,S$70,$Q$3:$Q$64,"*" &amp;$Q147 &amp;"*")+#REF!)</f>
        <v>#REF!</v>
      </c>
      <c r="T147" s="179" t="e">
        <f>COUNTIF(G$3:G$64,"*" &amp;$Q147 &amp;"*")+SUMPRODUCT(($M$3:$M$64=$R146)*($N$3:$N$64=$Q147))+SUMPRODUCT(($O$3:$O$64=$R146)*($Q$3:$Q$64=$Q147))&amp;" ("&amp;#REF!&amp;")"</f>
        <v>#REF!</v>
      </c>
      <c r="U147" s="179" t="e">
        <f>COUNTIF(I$3:I$64,"*" &amp;$Q147 &amp;"*")+SUMPRODUCT(($M$3:$M$64=$R146)*($N$3:$N$64=$Q147))+SUMPRODUCT(($O$3:$O$64=$R146)*($Q$3:$Q$64=$Q147))&amp;" ("&amp;#REF!&amp;")"</f>
        <v>#REF!</v>
      </c>
      <c r="V147" s="179" t="e">
        <f>IF($Q147="","",COUNTIF(G$3:G$64,"*" &amp;$Q147 &amp;"*")+COUNTIFS($M$3:$M$64,V$70,$N$3:$N$64,"*" &amp;$Q147 &amp;"*")+COUNTIFS($P$3:$P$64,V$70,$Q$3:$Q$64,"*" &amp;$Q147 &amp;"*")+#REF!)</f>
        <v>#REF!</v>
      </c>
      <c r="W147" s="179" t="e">
        <f>COUNTIF(K$3:K$64,"*" &amp;$Q147 &amp;"*")+SUMPRODUCT(($M$3:$M$64=$R146)*($N$3:$N$64=$Q147))+SUMPRODUCT(($O$3:$O$64=$R146)*($Q$3:$Q$64=$Q147))&amp;" ("&amp;#REF!&amp;")"</f>
        <v>#REF!</v>
      </c>
      <c r="X147" s="179">
        <f t="shared" si="776"/>
        <v>0</v>
      </c>
      <c r="Y147" s="179" t="e">
        <f>COUNTIF(K$3:K$64,"*" &amp;$Q147 &amp;"*")+SUMPRODUCT(($M$3:$M$64=$R146)*($N$3:$N$64=$Q147))+SUMPRODUCT(($O$3:$O$64=$R146)*($Q$3:$Q$64=$Q147))&amp;" ("&amp;#REF!&amp;")"</f>
        <v>#REF!</v>
      </c>
      <c r="Z147" s="276">
        <f t="shared" si="777"/>
        <v>0</v>
      </c>
      <c r="AA147" s="277" t="e">
        <f>COUNTIF(M$3:M$64,"*" &amp;$Q147 &amp;"*")+SUMPRODUCT(($M$3:$M$64=$R146)*($N$3:$N$64=$Q147))+SUMPRODUCT(($O$3:$O$64=$R146)*($Q$3:$Q$64=$Q147))&amp;" ("&amp;#REF!&amp;")"</f>
        <v>#REF!</v>
      </c>
      <c r="AB147" s="134" t="e">
        <f>IF($Q147="","",COUNTIF(J$3:J$64,"*" &amp;$Q147 &amp;"*")+COUNTIFS($M$3:$M$64,AB$70,$N$3:$N$64,"*" &amp;$Q147 &amp;"*")+COUNTIFS($P$3:$P$64,AB$70,$Q$3:$Q$64,"*" &amp;$Q147 &amp;"*")+#REF!)</f>
        <v>#REF!</v>
      </c>
    </row>
    <row r="148" spans="15:28" ht="12.75" hidden="1" customHeight="1" x14ac:dyDescent="0.2">
      <c r="O148" s="262"/>
      <c r="P148" s="263"/>
      <c r="Q148" s="72" t="str">
        <f>Listes!A104</f>
        <v>WORCEL</v>
      </c>
      <c r="R148" s="73" t="e">
        <f>IF($Q148="","",COUNTIF(E$3:E$64,"*" &amp;$Q148 &amp;"*")+COUNTIFS($M$3:$M$64,R$70,$N$3:$N$64,"*" &amp;$Q148 &amp;"*")+COUNTIFS($P$3:$P$64,R$70,$Q$3:$Q$64,"*" &amp;$Q148 &amp;"*")+#REF!)</f>
        <v>#REF!</v>
      </c>
      <c r="S148" s="179" t="e">
        <f>IF($Q148="","",COUNTIF(F$3:F$64,"*" &amp;$Q148 &amp;"*")+COUNTIFS($M$3:$M$64,S$70,$N$3:$N$64,"*" &amp;$Q148 &amp;"*")+COUNTIFS($P$3:$P$64,S$70,$Q$3:$Q$64,"*" &amp;$Q148 &amp;"*")+#REF!)</f>
        <v>#REF!</v>
      </c>
      <c r="T148" s="179" t="e">
        <f>COUNTIF(G$3:G$64,"*" &amp;$Q148 &amp;"*")+SUMPRODUCT(($M$3:$M$64=$R147)*($N$3:$N$64=$Q148))+SUMPRODUCT(($O$3:$O$64=$R147)*($Q$3:$Q$64=$Q148))&amp;" ("&amp;#REF!&amp;")"</f>
        <v>#REF!</v>
      </c>
      <c r="U148" s="179" t="e">
        <f>COUNTIF(I$3:I$64,"*" &amp;$Q148 &amp;"*")+SUMPRODUCT(($M$3:$M$64=$R147)*($N$3:$N$64=$Q148))+SUMPRODUCT(($O$3:$O$64=$R147)*($Q$3:$Q$64=$Q148))&amp;" ("&amp;#REF!&amp;")"</f>
        <v>#REF!</v>
      </c>
      <c r="V148" s="179" t="e">
        <f>IF($Q148="","",COUNTIF(G$3:G$64,"*" &amp;$Q148 &amp;"*")+COUNTIFS($M$3:$M$64,V$70,$N$3:$N$64,"*" &amp;$Q148 &amp;"*")+COUNTIFS($P$3:$P$64,V$70,$Q$3:$Q$64,"*" &amp;$Q148 &amp;"*")+#REF!)</f>
        <v>#REF!</v>
      </c>
      <c r="W148" s="179" t="e">
        <f>COUNTIF(K$3:K$64,"*" &amp;$Q148 &amp;"*")+SUMPRODUCT(($M$3:$M$64=$R147)*($N$3:$N$64=$Q148))+SUMPRODUCT(($O$3:$O$64=$R147)*($Q$3:$Q$64=$Q148))&amp;" ("&amp;#REF!&amp;")"</f>
        <v>#REF!</v>
      </c>
      <c r="X148" s="179">
        <f t="shared" si="776"/>
        <v>0</v>
      </c>
      <c r="Y148" s="179" t="e">
        <f>COUNTIF(K$3:K$64,"*" &amp;$Q148 &amp;"*")+SUMPRODUCT(($M$3:$M$64=$R147)*($N$3:$N$64=$Q148))+SUMPRODUCT(($O$3:$O$64=$R147)*($Q$3:$Q$64=$Q148))&amp;" ("&amp;#REF!&amp;")"</f>
        <v>#REF!</v>
      </c>
      <c r="Z148" s="276">
        <f t="shared" si="777"/>
        <v>0</v>
      </c>
      <c r="AA148" s="277" t="e">
        <f>COUNTIF(M$3:M$64,"*" &amp;$Q148 &amp;"*")+SUMPRODUCT(($M$3:$M$64=$R147)*($N$3:$N$64=$Q148))+SUMPRODUCT(($O$3:$O$64=$R147)*($Q$3:$Q$64=$Q148))&amp;" ("&amp;#REF!&amp;")"</f>
        <v>#REF!</v>
      </c>
      <c r="AB148" s="134" t="e">
        <f>IF($Q148="","",COUNTIF(J$3:J$64,"*" &amp;$Q148 &amp;"*")+COUNTIFS($M$3:$M$64,AB$70,$N$3:$N$64,"*" &amp;$Q148 &amp;"*")+COUNTIFS($P$3:$P$64,AB$70,$Q$3:$Q$64,"*" &amp;$Q148 &amp;"*")+#REF!)</f>
        <v>#REF!</v>
      </c>
    </row>
    <row r="149" spans="15:28" ht="12.75" hidden="1" customHeight="1" x14ac:dyDescent="0.2">
      <c r="O149" s="262"/>
      <c r="P149" s="263"/>
      <c r="Q149" s="72">
        <f>Listes!A105</f>
        <v>0</v>
      </c>
      <c r="R149" s="73" t="e">
        <f>IF($Q149="","",COUNTIF(E$3:E$64,"*" &amp;$Q149 &amp;"*")+COUNTIFS($M$3:$M$64,R$70,$N$3:$N$64,"*" &amp;$Q149 &amp;"*")+COUNTIFS($P$3:$P$64,R$70,$Q$3:$Q$64,"*" &amp;$Q149 &amp;"*")+#REF!)</f>
        <v>#REF!</v>
      </c>
      <c r="S149" s="179" t="e">
        <f>IF($Q149="","",COUNTIF(F$3:F$64,"*" &amp;$Q149 &amp;"*")+COUNTIFS($M$3:$M$64,S$70,$N$3:$N$64,"*" &amp;$Q149 &amp;"*")+COUNTIFS($P$3:$P$64,S$70,$Q$3:$Q$64,"*" &amp;$Q149 &amp;"*")+#REF!)</f>
        <v>#REF!</v>
      </c>
      <c r="T149" s="179" t="e">
        <f>COUNTIF(G$3:G$64,"*" &amp;$Q149 &amp;"*")+SUMPRODUCT(($M$3:$M$64=$R148)*($N$3:$N$64=$Q149))+SUMPRODUCT(($O$3:$O$64=$R148)*($Q$3:$Q$64=$Q149))&amp;" ("&amp;#REF!&amp;")"</f>
        <v>#REF!</v>
      </c>
      <c r="U149" s="179" t="e">
        <f>COUNTIF(I$3:I$64,"*" &amp;$Q149 &amp;"*")+SUMPRODUCT(($M$3:$M$64=$R148)*($N$3:$N$64=$Q149))+SUMPRODUCT(($O$3:$O$64=$R148)*($Q$3:$Q$64=$Q149))&amp;" ("&amp;#REF!&amp;")"</f>
        <v>#REF!</v>
      </c>
      <c r="V149" s="179" t="e">
        <f>IF($Q149="","",COUNTIF(G$3:G$64,"*" &amp;$Q149 &amp;"*")+COUNTIFS($M$3:$M$64,V$70,$N$3:$N$64,"*" &amp;$Q149 &amp;"*")+COUNTIFS($P$3:$P$64,V$70,$Q$3:$Q$64,"*" &amp;$Q149 &amp;"*")+#REF!)</f>
        <v>#REF!</v>
      </c>
      <c r="W149" s="179" t="e">
        <f>COUNTIF(K$3:K$64,"*" &amp;$Q149 &amp;"*")+SUMPRODUCT(($M$3:$M$64=$R148)*($N$3:$N$64=$Q149))+SUMPRODUCT(($O$3:$O$64=$R148)*($Q$3:$Q$64=$Q149))&amp;" ("&amp;#REF!&amp;")"</f>
        <v>#REF!</v>
      </c>
      <c r="X149" s="179">
        <f t="shared" si="776"/>
        <v>0</v>
      </c>
      <c r="Y149" s="179" t="e">
        <f>COUNTIF(K$3:K$64,"*" &amp;$Q149 &amp;"*")+SUMPRODUCT(($M$3:$M$64=$R148)*($N$3:$N$64=$Q149))+SUMPRODUCT(($O$3:$O$64=$R148)*($Q$3:$Q$64=$Q149))&amp;" ("&amp;#REF!&amp;")"</f>
        <v>#REF!</v>
      </c>
      <c r="Z149" s="276">
        <f t="shared" si="777"/>
        <v>0</v>
      </c>
      <c r="AA149" s="277" t="e">
        <f>COUNTIF(M$3:M$64,"*" &amp;$Q149 &amp;"*")+SUMPRODUCT(($M$3:$M$64=$R148)*($N$3:$N$64=$Q149))+SUMPRODUCT(($O$3:$O$64=$R148)*($Q$3:$Q$64=$Q149))&amp;" ("&amp;#REF!&amp;")"</f>
        <v>#REF!</v>
      </c>
      <c r="AB149" s="134" t="e">
        <f>IF($Q149="","",COUNTIF(J$3:J$64,"*" &amp;$Q149 &amp;"*")+COUNTIFS($M$3:$M$64,AB$70,$N$3:$N$64,"*" &amp;$Q149 &amp;"*")+COUNTIFS($P$3:$P$64,AB$70,$Q$3:$Q$64,"*" &amp;$Q149 &amp;"*")+#REF!)</f>
        <v>#REF!</v>
      </c>
    </row>
    <row r="150" spans="15:28" ht="12.75" hidden="1" customHeight="1" x14ac:dyDescent="0.2">
      <c r="O150" s="262"/>
      <c r="P150" s="263"/>
      <c r="Q150" s="72">
        <f>Listes!A106</f>
        <v>0</v>
      </c>
      <c r="R150" s="73" t="e">
        <f>IF($Q150="","",COUNTIF(E$3:E$64,"*" &amp;$Q150 &amp;"*")+COUNTIFS($M$3:$M$64,R$70,$N$3:$N$64,"*" &amp;$Q150 &amp;"*")+COUNTIFS($P$3:$P$64,R$70,$Q$3:$Q$64,"*" &amp;$Q150 &amp;"*")+#REF!)</f>
        <v>#REF!</v>
      </c>
      <c r="S150" s="179" t="e">
        <f>IF($Q150="","",COUNTIF(F$3:F$64,"*" &amp;$Q150 &amp;"*")+COUNTIFS($M$3:$M$64,S$70,$N$3:$N$64,"*" &amp;$Q150 &amp;"*")+COUNTIFS($P$3:$P$64,S$70,$Q$3:$Q$64,"*" &amp;$Q150 &amp;"*")+#REF!)</f>
        <v>#REF!</v>
      </c>
      <c r="T150" s="179" t="e">
        <f>COUNTIF(G$3:G$64,"*" &amp;$Q150 &amp;"*")+SUMPRODUCT(($M$3:$M$64=$R149)*($N$3:$N$64=$Q150))+SUMPRODUCT(($O$3:$O$64=$R149)*($Q$3:$Q$64=$Q150))&amp;" ("&amp;#REF!&amp;")"</f>
        <v>#REF!</v>
      </c>
      <c r="U150" s="179" t="e">
        <f>COUNTIF(I$3:I$64,"*" &amp;$Q150 &amp;"*")+SUMPRODUCT(($M$3:$M$64=$R149)*($N$3:$N$64=$Q150))+SUMPRODUCT(($O$3:$O$64=$R149)*($Q$3:$Q$64=$Q150))&amp;" ("&amp;#REF!&amp;")"</f>
        <v>#REF!</v>
      </c>
      <c r="V150" s="179" t="e">
        <f>IF($Q150="","",COUNTIF(G$3:G$64,"*" &amp;$Q150 &amp;"*")+COUNTIFS($M$3:$M$64,V$70,$N$3:$N$64,"*" &amp;$Q150 &amp;"*")+COUNTIFS($P$3:$P$64,V$70,$Q$3:$Q$64,"*" &amp;$Q150 &amp;"*")+#REF!)</f>
        <v>#REF!</v>
      </c>
      <c r="W150" s="179" t="e">
        <f>COUNTIF(K$3:K$64,"*" &amp;$Q150 &amp;"*")+SUMPRODUCT(($M$3:$M$64=$R149)*($N$3:$N$64=$Q150))+SUMPRODUCT(($O$3:$O$64=$R149)*($Q$3:$Q$64=$Q150))&amp;" ("&amp;#REF!&amp;")"</f>
        <v>#REF!</v>
      </c>
      <c r="X150" s="179">
        <f t="shared" si="776"/>
        <v>0</v>
      </c>
      <c r="Y150" s="179" t="e">
        <f>COUNTIF(K$3:K$64,"*" &amp;$Q150 &amp;"*")+SUMPRODUCT(($M$3:$M$64=$R149)*($N$3:$N$64=$Q150))+SUMPRODUCT(($O$3:$O$64=$R149)*($Q$3:$Q$64=$Q150))&amp;" ("&amp;#REF!&amp;")"</f>
        <v>#REF!</v>
      </c>
      <c r="Z150" s="276">
        <f t="shared" si="777"/>
        <v>0</v>
      </c>
      <c r="AA150" s="277" t="e">
        <f>COUNTIF(M$3:M$64,"*" &amp;$Q150 &amp;"*")+SUMPRODUCT(($M$3:$M$64=$R149)*($N$3:$N$64=$Q150))+SUMPRODUCT(($O$3:$O$64=$R149)*($Q$3:$Q$64=$Q150))&amp;" ("&amp;#REF!&amp;")"</f>
        <v>#REF!</v>
      </c>
      <c r="AB150" s="134" t="e">
        <f>IF($Q150="","",COUNTIF(J$3:J$64,"*" &amp;$Q150 &amp;"*")+COUNTIFS($M$3:$M$64,AB$70,$N$3:$N$64,"*" &amp;$Q150 &amp;"*")+COUNTIFS($P$3:$P$64,AB$70,$Q$3:$Q$64,"*" &amp;$Q150 &amp;"*")+#REF!)</f>
        <v>#REF!</v>
      </c>
    </row>
    <row r="151" spans="15:28" ht="12.75" hidden="1" customHeight="1" thickBot="1" x14ac:dyDescent="0.25">
      <c r="O151" s="264"/>
      <c r="P151" s="265"/>
      <c r="Q151" s="52">
        <f>Listes!A107</f>
        <v>0</v>
      </c>
      <c r="R151" s="63" t="e">
        <f>IF($Q151="","",COUNTIF(E$3:E$64,"*" &amp;$Q151 &amp;"*")+COUNTIFS($M$3:$M$64,R$70,$N$3:$N$64,"*" &amp;$Q151 &amp;"*")+COUNTIFS($P$3:$P$64,R$70,$Q$3:$Q$64,"*" &amp;$Q151 &amp;"*")+#REF!)</f>
        <v>#REF!</v>
      </c>
      <c r="S151" s="267" t="e">
        <f>IF($Q151="","",COUNTIF(F$3:F$64,"*" &amp;$Q151 &amp;"*")+COUNTIFS($M$3:$M$64,S$70,$N$3:$N$64,"*" &amp;$Q151 &amp;"*")+COUNTIFS($P$3:$P$64,S$70,$Q$3:$Q$64,"*" &amp;$Q151 &amp;"*")+#REF!)</f>
        <v>#REF!</v>
      </c>
      <c r="T151" s="267" t="e">
        <f>COUNTIF(G$3:G$64,"*" &amp;$Q151 &amp;"*")+SUMPRODUCT(($M$3:$M$64=$R150)*($N$3:$N$64=$Q151))+SUMPRODUCT(($O$3:$O$64=$R150)*($Q$3:$Q$64=$Q151))&amp;" ("&amp;#REF!&amp;")"</f>
        <v>#REF!</v>
      </c>
      <c r="U151" s="267" t="e">
        <f>COUNTIF(I$3:I$64,"*" &amp;$Q151 &amp;"*")+SUMPRODUCT(($M$3:$M$64=$R150)*($N$3:$N$64=$Q151))+SUMPRODUCT(($O$3:$O$64=$R150)*($Q$3:$Q$64=$Q151))&amp;" ("&amp;#REF!&amp;")"</f>
        <v>#REF!</v>
      </c>
      <c r="V151" s="267" t="e">
        <f>IF($Q151="","",COUNTIF(G$3:G$64,"*" &amp;$Q151 &amp;"*")+COUNTIFS($M$3:$M$64,V$70,$N$3:$N$64,"*" &amp;$Q151 &amp;"*")+COUNTIFS($P$3:$P$64,V$70,$Q$3:$Q$64,"*" &amp;$Q151 &amp;"*")+#REF!)</f>
        <v>#REF!</v>
      </c>
      <c r="W151" s="267" t="e">
        <f>COUNTIF(K$3:K$64,"*" &amp;$Q151 &amp;"*")+SUMPRODUCT(($M$3:$M$64=$R150)*($N$3:$N$64=$Q151))+SUMPRODUCT(($O$3:$O$64=$R150)*($Q$3:$Q$64=$Q151))&amp;" ("&amp;#REF!&amp;")"</f>
        <v>#REF!</v>
      </c>
      <c r="X151" s="267">
        <f t="shared" si="776"/>
        <v>0</v>
      </c>
      <c r="Y151" s="267" t="e">
        <f>COUNTIF(K$3:K$64,"*" &amp;$Q151 &amp;"*")+SUMPRODUCT(($M$3:$M$64=$R150)*($N$3:$N$64=$Q151))+SUMPRODUCT(($O$3:$O$64=$R150)*($Q$3:$Q$64=$Q151))&amp;" ("&amp;#REF!&amp;")"</f>
        <v>#REF!</v>
      </c>
      <c r="Z151" s="292">
        <f t="shared" si="777"/>
        <v>0</v>
      </c>
      <c r="AA151" s="293" t="e">
        <f>COUNTIF(M$3:M$64,"*" &amp;$Q151 &amp;"*")+SUMPRODUCT(($M$3:$M$64=$R150)*($N$3:$N$64=$Q151))+SUMPRODUCT(($O$3:$O$64=$R150)*($Q$3:$Q$64=$Q151))&amp;" ("&amp;#REF!&amp;")"</f>
        <v>#REF!</v>
      </c>
      <c r="AB151" s="138" t="e">
        <f>IF($Q151="","",COUNTIF(J$3:J$64,"*" &amp;$Q151 &amp;"*")+COUNTIFS($M$3:$M$64,AB$70,$N$3:$N$64,"*" &amp;$Q151 &amp;"*")+COUNTIFS($P$3:$P$64,AB$70,$Q$3:$Q$64,"*" &amp;$Q151 &amp;"*")+#REF!)</f>
        <v>#REF!</v>
      </c>
    </row>
  </sheetData>
  <dataConsolidate/>
  <mergeCells count="733">
    <mergeCell ref="X86:Y86"/>
    <mergeCell ref="X87:Y87"/>
    <mergeCell ref="X88:Y88"/>
    <mergeCell ref="Y1:AK1"/>
    <mergeCell ref="X150:Y150"/>
    <mergeCell ref="X151:Y151"/>
    <mergeCell ref="X134:Y134"/>
    <mergeCell ref="X135:Y135"/>
    <mergeCell ref="X136:Y136"/>
    <mergeCell ref="X137:Y137"/>
    <mergeCell ref="X138:Y138"/>
    <mergeCell ref="X139:Y139"/>
    <mergeCell ref="X140:Y140"/>
    <mergeCell ref="X141:Y141"/>
    <mergeCell ref="X142:Y142"/>
    <mergeCell ref="R68:AB69"/>
    <mergeCell ref="R112:AB113"/>
    <mergeCell ref="X70:Y70"/>
    <mergeCell ref="X71:Y71"/>
    <mergeCell ref="X72:Y72"/>
    <mergeCell ref="X73:Y73"/>
    <mergeCell ref="X74:Y74"/>
    <mergeCell ref="X75:Y75"/>
    <mergeCell ref="X76:Y76"/>
    <mergeCell ref="Z78:AA78"/>
    <mergeCell ref="Z79:AA79"/>
    <mergeCell ref="Z70:AA70"/>
    <mergeCell ref="X80:Y80"/>
    <mergeCell ref="X81:Y81"/>
    <mergeCell ref="X82:Y82"/>
    <mergeCell ref="X83:Y83"/>
    <mergeCell ref="X84:Y84"/>
    <mergeCell ref="X85:Y85"/>
    <mergeCell ref="X77:Y77"/>
    <mergeCell ref="X78:Y78"/>
    <mergeCell ref="X79:Y79"/>
    <mergeCell ref="Z77:AA77"/>
    <mergeCell ref="Z85:AA85"/>
    <mergeCell ref="Z80:AA80"/>
    <mergeCell ref="Z71:AA71"/>
    <mergeCell ref="Z72:AA72"/>
    <mergeCell ref="Z74:AA74"/>
    <mergeCell ref="AE31:AE32"/>
    <mergeCell ref="AE33:AE34"/>
    <mergeCell ref="AE35:AE36"/>
    <mergeCell ref="X89:Y89"/>
    <mergeCell ref="X90:Y90"/>
    <mergeCell ref="X91:Y91"/>
    <mergeCell ref="AE55:AE56"/>
    <mergeCell ref="AE57:AE58"/>
    <mergeCell ref="AE59:AE60"/>
    <mergeCell ref="AE61:AE62"/>
    <mergeCell ref="AE63:AE64"/>
    <mergeCell ref="AE37:AE38"/>
    <mergeCell ref="AE39:AE40"/>
    <mergeCell ref="AE41:AE42"/>
    <mergeCell ref="AE43:AE44"/>
    <mergeCell ref="AE45:AE46"/>
    <mergeCell ref="AE47:AE48"/>
    <mergeCell ref="AE49:AE50"/>
    <mergeCell ref="AE51:AE52"/>
    <mergeCell ref="AE53:AE54"/>
    <mergeCell ref="Z81:AA81"/>
    <mergeCell ref="Z84:AA84"/>
    <mergeCell ref="Z73:AA73"/>
    <mergeCell ref="Z82:AA82"/>
    <mergeCell ref="Z51:Z52"/>
    <mergeCell ref="AA51:AA52"/>
    <mergeCell ref="W57:W58"/>
    <mergeCell ref="X57:X58"/>
    <mergeCell ref="Y55:Y56"/>
    <mergeCell ref="Y57:Y58"/>
    <mergeCell ref="Y59:Y60"/>
    <mergeCell ref="U61:U62"/>
    <mergeCell ref="U57:U58"/>
    <mergeCell ref="X55:X56"/>
    <mergeCell ref="W61:W62"/>
    <mergeCell ref="X61:X62"/>
    <mergeCell ref="Y51:Y52"/>
    <mergeCell ref="AB66:AE66"/>
    <mergeCell ref="X53:X54"/>
    <mergeCell ref="V49:V50"/>
    <mergeCell ref="W49:W50"/>
    <mergeCell ref="X49:X50"/>
    <mergeCell ref="Y53:Y54"/>
    <mergeCell ref="AA53:AA54"/>
    <mergeCell ref="V51:V52"/>
    <mergeCell ref="W51:W52"/>
    <mergeCell ref="X51:X52"/>
    <mergeCell ref="Z53:Z54"/>
    <mergeCell ref="V61:V62"/>
    <mergeCell ref="V53:V54"/>
    <mergeCell ref="W53:W54"/>
    <mergeCell ref="Y61:Y62"/>
    <mergeCell ref="Y63:Y64"/>
    <mergeCell ref="W59:W60"/>
    <mergeCell ref="X59:X60"/>
    <mergeCell ref="Z55:Z56"/>
    <mergeCell ref="Z57:Z58"/>
    <mergeCell ref="Z59:Z60"/>
    <mergeCell ref="Z61:Z62"/>
    <mergeCell ref="Z63:Z64"/>
    <mergeCell ref="W55:W56"/>
    <mergeCell ref="V91:W91"/>
    <mergeCell ref="Z91:AA91"/>
    <mergeCell ref="S92:U92"/>
    <mergeCell ref="V92:W92"/>
    <mergeCell ref="Z92:AA92"/>
    <mergeCell ref="S89:U89"/>
    <mergeCell ref="V89:W89"/>
    <mergeCell ref="Z89:AA89"/>
    <mergeCell ref="AE3:AE4"/>
    <mergeCell ref="AE5:AE6"/>
    <mergeCell ref="AE7:AE8"/>
    <mergeCell ref="AE9:AE10"/>
    <mergeCell ref="AE11:AE12"/>
    <mergeCell ref="AE13:AE14"/>
    <mergeCell ref="AE15:AE16"/>
    <mergeCell ref="AE17:AE18"/>
    <mergeCell ref="AA41:AA42"/>
    <mergeCell ref="AA43:AA44"/>
    <mergeCell ref="AE19:AE20"/>
    <mergeCell ref="AE21:AE22"/>
    <mergeCell ref="AE23:AE24"/>
    <mergeCell ref="AE25:AE26"/>
    <mergeCell ref="AE27:AE28"/>
    <mergeCell ref="AE29:AE30"/>
    <mergeCell ref="S87:U87"/>
    <mergeCell ref="V87:W87"/>
    <mergeCell ref="Z87:AA87"/>
    <mergeCell ref="S94:U94"/>
    <mergeCell ref="V94:W94"/>
    <mergeCell ref="Z94:AA94"/>
    <mergeCell ref="S75:U75"/>
    <mergeCell ref="S83:U83"/>
    <mergeCell ref="V83:W83"/>
    <mergeCell ref="Z83:AA83"/>
    <mergeCell ref="S84:U84"/>
    <mergeCell ref="V84:W84"/>
    <mergeCell ref="S86:U86"/>
    <mergeCell ref="V86:W86"/>
    <mergeCell ref="Z86:AA86"/>
    <mergeCell ref="Z75:AA75"/>
    <mergeCell ref="S76:U76"/>
    <mergeCell ref="Z76:AA76"/>
    <mergeCell ref="S77:U77"/>
    <mergeCell ref="S85:U85"/>
    <mergeCell ref="S90:U90"/>
    <mergeCell ref="V90:W90"/>
    <mergeCell ref="Z90:AA90"/>
    <mergeCell ref="X92:Y92"/>
    <mergeCell ref="X116:Y116"/>
    <mergeCell ref="X125:Y125"/>
    <mergeCell ref="X126:Y126"/>
    <mergeCell ref="X127:Y127"/>
    <mergeCell ref="X128:Y128"/>
    <mergeCell ref="X129:Y129"/>
    <mergeCell ref="V73:W73"/>
    <mergeCell ref="X93:Y93"/>
    <mergeCell ref="X94:Y94"/>
    <mergeCell ref="X95:Y95"/>
    <mergeCell ref="X96:Y96"/>
    <mergeCell ref="X97:Y97"/>
    <mergeCell ref="X98:Y98"/>
    <mergeCell ref="X122:Y122"/>
    <mergeCell ref="X123:Y123"/>
    <mergeCell ref="X124:Y124"/>
    <mergeCell ref="V75:W75"/>
    <mergeCell ref="V76:W76"/>
    <mergeCell ref="V77:W77"/>
    <mergeCell ref="V95:W95"/>
    <mergeCell ref="V96:W96"/>
    <mergeCell ref="V98:W98"/>
    <mergeCell ref="V99:W99"/>
    <mergeCell ref="V100:W100"/>
    <mergeCell ref="X107:Y107"/>
    <mergeCell ref="S106:U106"/>
    <mergeCell ref="V106:W106"/>
    <mergeCell ref="Z106:AA106"/>
    <mergeCell ref="S102:U102"/>
    <mergeCell ref="V102:W102"/>
    <mergeCell ref="Z102:AA102"/>
    <mergeCell ref="X114:Y114"/>
    <mergeCell ref="X115:Y115"/>
    <mergeCell ref="V140:W140"/>
    <mergeCell ref="Z140:AA140"/>
    <mergeCell ref="X130:Y130"/>
    <mergeCell ref="X131:Y131"/>
    <mergeCell ref="X132:Y132"/>
    <mergeCell ref="X133:Y133"/>
    <mergeCell ref="V138:W138"/>
    <mergeCell ref="Z138:AA138"/>
    <mergeCell ref="S139:U139"/>
    <mergeCell ref="V139:W139"/>
    <mergeCell ref="Z139:AA139"/>
    <mergeCell ref="V137:W137"/>
    <mergeCell ref="Z137:AA137"/>
    <mergeCell ref="S136:U136"/>
    <mergeCell ref="V136:W136"/>
    <mergeCell ref="Z136:AA136"/>
    <mergeCell ref="Z134:AA134"/>
    <mergeCell ref="S134:U134"/>
    <mergeCell ref="V134:W134"/>
    <mergeCell ref="V150:W150"/>
    <mergeCell ref="Z150:AA150"/>
    <mergeCell ref="S151:U151"/>
    <mergeCell ref="S117:U117"/>
    <mergeCell ref="V117:W117"/>
    <mergeCell ref="Z117:AA117"/>
    <mergeCell ref="S118:U118"/>
    <mergeCell ref="V118:W118"/>
    <mergeCell ref="Z118:AA118"/>
    <mergeCell ref="S121:U121"/>
    <mergeCell ref="V121:W121"/>
    <mergeCell ref="Z121:AA121"/>
    <mergeCell ref="X117:Y117"/>
    <mergeCell ref="X118:Y118"/>
    <mergeCell ref="X119:Y119"/>
    <mergeCell ref="X120:Y120"/>
    <mergeCell ref="X121:Y121"/>
    <mergeCell ref="V151:W151"/>
    <mergeCell ref="Z151:AA151"/>
    <mergeCell ref="Z130:AA130"/>
    <mergeCell ref="S123:U123"/>
    <mergeCell ref="V123:W123"/>
    <mergeCell ref="Z123:AA123"/>
    <mergeCell ref="S126:U126"/>
    <mergeCell ref="A88:D88"/>
    <mergeCell ref="A89:D89"/>
    <mergeCell ref="A94:D94"/>
    <mergeCell ref="A70:D70"/>
    <mergeCell ref="A71:D71"/>
    <mergeCell ref="A75:D75"/>
    <mergeCell ref="A74:D74"/>
    <mergeCell ref="A72:D72"/>
    <mergeCell ref="A85:D85"/>
    <mergeCell ref="A86:D86"/>
    <mergeCell ref="A92:C93"/>
    <mergeCell ref="A78:C79"/>
    <mergeCell ref="A83:D83"/>
    <mergeCell ref="A73:D73"/>
    <mergeCell ref="A87:D87"/>
    <mergeCell ref="X63:X64"/>
    <mergeCell ref="S81:U81"/>
    <mergeCell ref="V81:W81"/>
    <mergeCell ref="S82:U82"/>
    <mergeCell ref="V82:W82"/>
    <mergeCell ref="S74:U74"/>
    <mergeCell ref="V74:W74"/>
    <mergeCell ref="S73:U73"/>
    <mergeCell ref="F66:I66"/>
    <mergeCell ref="T66:X66"/>
    <mergeCell ref="S70:U70"/>
    <mergeCell ref="V70:W70"/>
    <mergeCell ref="T63:T64"/>
    <mergeCell ref="U63:U64"/>
    <mergeCell ref="V63:V64"/>
    <mergeCell ref="A69:D69"/>
    <mergeCell ref="S80:U80"/>
    <mergeCell ref="V80:W80"/>
    <mergeCell ref="S78:U78"/>
    <mergeCell ref="V78:W78"/>
    <mergeCell ref="S79:U79"/>
    <mergeCell ref="V79:W79"/>
    <mergeCell ref="A63:A64"/>
    <mergeCell ref="B63:B64"/>
    <mergeCell ref="S63:S64"/>
    <mergeCell ref="E68:J68"/>
    <mergeCell ref="O71:P107"/>
    <mergeCell ref="S71:U71"/>
    <mergeCell ref="V85:W85"/>
    <mergeCell ref="V71:W71"/>
    <mergeCell ref="S72:U72"/>
    <mergeCell ref="V72:W72"/>
    <mergeCell ref="A95:B95"/>
    <mergeCell ref="C95:D95"/>
    <mergeCell ref="C107:D107"/>
    <mergeCell ref="K107:L107"/>
    <mergeCell ref="E82:J82"/>
    <mergeCell ref="W63:W64"/>
    <mergeCell ref="A84:D84"/>
    <mergeCell ref="A61:A62"/>
    <mergeCell ref="B61:B62"/>
    <mergeCell ref="S61:S62"/>
    <mergeCell ref="T61:T62"/>
    <mergeCell ref="Z103:AA103"/>
    <mergeCell ref="S104:U104"/>
    <mergeCell ref="V104:W104"/>
    <mergeCell ref="Z104:AA104"/>
    <mergeCell ref="A55:A56"/>
    <mergeCell ref="V57:V58"/>
    <mergeCell ref="A59:A60"/>
    <mergeCell ref="B59:B60"/>
    <mergeCell ref="S59:S60"/>
    <mergeCell ref="T59:T60"/>
    <mergeCell ref="U59:U60"/>
    <mergeCell ref="V59:V60"/>
    <mergeCell ref="B55:B56"/>
    <mergeCell ref="S55:S56"/>
    <mergeCell ref="T55:T56"/>
    <mergeCell ref="U55:U56"/>
    <mergeCell ref="V55:V56"/>
    <mergeCell ref="AA59:AA60"/>
    <mergeCell ref="AA61:AA62"/>
    <mergeCell ref="AA63:AA64"/>
    <mergeCell ref="A57:A58"/>
    <mergeCell ref="B57:B58"/>
    <mergeCell ref="S57:S58"/>
    <mergeCell ref="T57:T58"/>
    <mergeCell ref="A53:A54"/>
    <mergeCell ref="B53:B54"/>
    <mergeCell ref="S53:S54"/>
    <mergeCell ref="T53:T54"/>
    <mergeCell ref="U53:U54"/>
    <mergeCell ref="S47:S48"/>
    <mergeCell ref="T47:T48"/>
    <mergeCell ref="U47:U48"/>
    <mergeCell ref="A49:A50"/>
    <mergeCell ref="B49:B50"/>
    <mergeCell ref="S49:S50"/>
    <mergeCell ref="T49:T50"/>
    <mergeCell ref="U49:U50"/>
    <mergeCell ref="A47:A48"/>
    <mergeCell ref="B47:B48"/>
    <mergeCell ref="A51:A52"/>
    <mergeCell ref="B51:B52"/>
    <mergeCell ref="S51:S52"/>
    <mergeCell ref="T51:T52"/>
    <mergeCell ref="U51:U52"/>
    <mergeCell ref="Z41:Z42"/>
    <mergeCell ref="Z43:Z44"/>
    <mergeCell ref="AA39:AA40"/>
    <mergeCell ref="V41:V42"/>
    <mergeCell ref="W41:W42"/>
    <mergeCell ref="X41:X42"/>
    <mergeCell ref="Y45:Y46"/>
    <mergeCell ref="Z47:Z48"/>
    <mergeCell ref="Z49:Z50"/>
    <mergeCell ref="V39:V40"/>
    <mergeCell ref="W39:W40"/>
    <mergeCell ref="X39:X40"/>
    <mergeCell ref="AA45:AA46"/>
    <mergeCell ref="AA47:AA48"/>
    <mergeCell ref="AA49:AA50"/>
    <mergeCell ref="Z45:Z46"/>
    <mergeCell ref="V47:V48"/>
    <mergeCell ref="W47:W48"/>
    <mergeCell ref="X47:X48"/>
    <mergeCell ref="Y47:Y48"/>
    <mergeCell ref="Y49:Y50"/>
    <mergeCell ref="Y37:Y38"/>
    <mergeCell ref="Y39:Y40"/>
    <mergeCell ref="Y41:Y42"/>
    <mergeCell ref="Y43:Y44"/>
    <mergeCell ref="A45:A46"/>
    <mergeCell ref="B45:B46"/>
    <mergeCell ref="S45:S46"/>
    <mergeCell ref="T45:T46"/>
    <mergeCell ref="U45:U46"/>
    <mergeCell ref="V45:V46"/>
    <mergeCell ref="W45:W46"/>
    <mergeCell ref="X45:X46"/>
    <mergeCell ref="A43:A44"/>
    <mergeCell ref="V43:V44"/>
    <mergeCell ref="W43:W44"/>
    <mergeCell ref="X43:X44"/>
    <mergeCell ref="A41:A42"/>
    <mergeCell ref="B41:B42"/>
    <mergeCell ref="S41:S42"/>
    <mergeCell ref="T41:T42"/>
    <mergeCell ref="U41:U42"/>
    <mergeCell ref="A39:A40"/>
    <mergeCell ref="B39:B40"/>
    <mergeCell ref="S39:S40"/>
    <mergeCell ref="B43:B44"/>
    <mergeCell ref="S43:S44"/>
    <mergeCell ref="T43:T44"/>
    <mergeCell ref="U43:U44"/>
    <mergeCell ref="T39:T40"/>
    <mergeCell ref="U39:U40"/>
    <mergeCell ref="A37:A38"/>
    <mergeCell ref="B37:B38"/>
    <mergeCell ref="S37:S38"/>
    <mergeCell ref="T37:T38"/>
    <mergeCell ref="U37:U38"/>
    <mergeCell ref="V37:V38"/>
    <mergeCell ref="W37:W38"/>
    <mergeCell ref="X37:X38"/>
    <mergeCell ref="A35:A36"/>
    <mergeCell ref="V35:V36"/>
    <mergeCell ref="W35:W36"/>
    <mergeCell ref="X35:X36"/>
    <mergeCell ref="V31:V32"/>
    <mergeCell ref="W31:W32"/>
    <mergeCell ref="X31:X32"/>
    <mergeCell ref="Y29:Y30"/>
    <mergeCell ref="Y31:Y32"/>
    <mergeCell ref="Y33:Y34"/>
    <mergeCell ref="Y35:Y36"/>
    <mergeCell ref="V33:V34"/>
    <mergeCell ref="W33:W34"/>
    <mergeCell ref="X33:X34"/>
    <mergeCell ref="A33:A34"/>
    <mergeCell ref="B33:B34"/>
    <mergeCell ref="S33:S34"/>
    <mergeCell ref="T33:T34"/>
    <mergeCell ref="U33:U34"/>
    <mergeCell ref="A31:A32"/>
    <mergeCell ref="B31:B32"/>
    <mergeCell ref="S31:S32"/>
    <mergeCell ref="B35:B36"/>
    <mergeCell ref="S35:S36"/>
    <mergeCell ref="T35:T36"/>
    <mergeCell ref="U35:U36"/>
    <mergeCell ref="T31:T32"/>
    <mergeCell ref="U31:U32"/>
    <mergeCell ref="A29:A30"/>
    <mergeCell ref="B29:B30"/>
    <mergeCell ref="S29:S30"/>
    <mergeCell ref="T29:T30"/>
    <mergeCell ref="U29:U30"/>
    <mergeCell ref="V29:V30"/>
    <mergeCell ref="W29:W30"/>
    <mergeCell ref="X29:X30"/>
    <mergeCell ref="A27:A28"/>
    <mergeCell ref="V27:V28"/>
    <mergeCell ref="W27:W28"/>
    <mergeCell ref="X27:X28"/>
    <mergeCell ref="V23:V24"/>
    <mergeCell ref="W23:W24"/>
    <mergeCell ref="X23:X24"/>
    <mergeCell ref="Y21:Y22"/>
    <mergeCell ref="Y23:Y24"/>
    <mergeCell ref="Y25:Y26"/>
    <mergeCell ref="Y27:Y28"/>
    <mergeCell ref="V25:V26"/>
    <mergeCell ref="W25:W26"/>
    <mergeCell ref="X25:X26"/>
    <mergeCell ref="A25:A26"/>
    <mergeCell ref="B25:B26"/>
    <mergeCell ref="S25:S26"/>
    <mergeCell ref="T25:T26"/>
    <mergeCell ref="U25:U26"/>
    <mergeCell ref="A23:A24"/>
    <mergeCell ref="B23:B24"/>
    <mergeCell ref="S23:S24"/>
    <mergeCell ref="B27:B28"/>
    <mergeCell ref="S27:S28"/>
    <mergeCell ref="T27:T28"/>
    <mergeCell ref="U27:U28"/>
    <mergeCell ref="T23:T24"/>
    <mergeCell ref="U23:U24"/>
    <mergeCell ref="Y17:Y18"/>
    <mergeCell ref="Y19:Y20"/>
    <mergeCell ref="Z17:Z18"/>
    <mergeCell ref="Z19:Z20"/>
    <mergeCell ref="V17:V18"/>
    <mergeCell ref="W17:W18"/>
    <mergeCell ref="X17:X18"/>
    <mergeCell ref="A21:A22"/>
    <mergeCell ref="B21:B22"/>
    <mergeCell ref="S21:S22"/>
    <mergeCell ref="T21:T22"/>
    <mergeCell ref="U21:U22"/>
    <mergeCell ref="V21:V22"/>
    <mergeCell ref="W21:W22"/>
    <mergeCell ref="X21:X22"/>
    <mergeCell ref="A19:A20"/>
    <mergeCell ref="B19:B20"/>
    <mergeCell ref="S19:S20"/>
    <mergeCell ref="T19:T20"/>
    <mergeCell ref="U19:U20"/>
    <mergeCell ref="V19:V20"/>
    <mergeCell ref="W19:W20"/>
    <mergeCell ref="X19:X20"/>
    <mergeCell ref="A17:A18"/>
    <mergeCell ref="V15:V16"/>
    <mergeCell ref="W15:W16"/>
    <mergeCell ref="X15:X16"/>
    <mergeCell ref="V11:V12"/>
    <mergeCell ref="W11:W12"/>
    <mergeCell ref="X11:X12"/>
    <mergeCell ref="V13:V14"/>
    <mergeCell ref="W13:W14"/>
    <mergeCell ref="X13:X14"/>
    <mergeCell ref="B17:B18"/>
    <mergeCell ref="S17:S18"/>
    <mergeCell ref="T17:T18"/>
    <mergeCell ref="U17:U18"/>
    <mergeCell ref="A15:A16"/>
    <mergeCell ref="B15:B16"/>
    <mergeCell ref="S15:S16"/>
    <mergeCell ref="A13:A14"/>
    <mergeCell ref="B13:B14"/>
    <mergeCell ref="S13:S14"/>
    <mergeCell ref="T13:T14"/>
    <mergeCell ref="U13:U14"/>
    <mergeCell ref="T15:T16"/>
    <mergeCell ref="U15:U16"/>
    <mergeCell ref="AA3:AA4"/>
    <mergeCell ref="AA5:AA6"/>
    <mergeCell ref="S1:X1"/>
    <mergeCell ref="A11:A12"/>
    <mergeCell ref="B11:B12"/>
    <mergeCell ref="S11:S12"/>
    <mergeCell ref="T11:T12"/>
    <mergeCell ref="U11:U12"/>
    <mergeCell ref="W7:W8"/>
    <mergeCell ref="X7:X8"/>
    <mergeCell ref="A7:A8"/>
    <mergeCell ref="B7:B8"/>
    <mergeCell ref="S7:S8"/>
    <mergeCell ref="T7:T8"/>
    <mergeCell ref="U7:U8"/>
    <mergeCell ref="V7:V8"/>
    <mergeCell ref="V9:V10"/>
    <mergeCell ref="W9:W10"/>
    <mergeCell ref="X9:X10"/>
    <mergeCell ref="A9:A10"/>
    <mergeCell ref="B9:B10"/>
    <mergeCell ref="S9:S10"/>
    <mergeCell ref="T9:T10"/>
    <mergeCell ref="U9:U10"/>
    <mergeCell ref="W5:W6"/>
    <mergeCell ref="X5:X6"/>
    <mergeCell ref="B3:B4"/>
    <mergeCell ref="S3:S4"/>
    <mergeCell ref="T3:T4"/>
    <mergeCell ref="U3:U4"/>
    <mergeCell ref="V3:V4"/>
    <mergeCell ref="W3:W4"/>
    <mergeCell ref="X3:X4"/>
    <mergeCell ref="C2:D2"/>
    <mergeCell ref="L2:N2"/>
    <mergeCell ref="O2:Q2"/>
    <mergeCell ref="A5:A6"/>
    <mergeCell ref="B5:B6"/>
    <mergeCell ref="S5:S6"/>
    <mergeCell ref="T5:T6"/>
    <mergeCell ref="U5:U6"/>
    <mergeCell ref="V5:V6"/>
    <mergeCell ref="A3:A4"/>
    <mergeCell ref="Z21:Z22"/>
    <mergeCell ref="Y3:Y4"/>
    <mergeCell ref="Y5:Y6"/>
    <mergeCell ref="Y7:Y8"/>
    <mergeCell ref="Y9:Y10"/>
    <mergeCell ref="Y11:Y12"/>
    <mergeCell ref="Y13:Y14"/>
    <mergeCell ref="Y15:Y16"/>
    <mergeCell ref="Z39:Z40"/>
    <mergeCell ref="Z23:Z24"/>
    <mergeCell ref="Z25:Z26"/>
    <mergeCell ref="Z27:Z28"/>
    <mergeCell ref="Z29:Z30"/>
    <mergeCell ref="Z31:Z32"/>
    <mergeCell ref="Z33:Z34"/>
    <mergeCell ref="Z35:Z36"/>
    <mergeCell ref="Z37:Z38"/>
    <mergeCell ref="Z3:Z4"/>
    <mergeCell ref="Z5:Z6"/>
    <mergeCell ref="Z7:Z8"/>
    <mergeCell ref="Z9:Z10"/>
    <mergeCell ref="Z11:Z12"/>
    <mergeCell ref="Z13:Z14"/>
    <mergeCell ref="Z15:Z16"/>
    <mergeCell ref="AA7:AA8"/>
    <mergeCell ref="AA9:AA10"/>
    <mergeCell ref="AA11:AA12"/>
    <mergeCell ref="AA13:AA14"/>
    <mergeCell ref="AA15:AA16"/>
    <mergeCell ref="AA17:AA18"/>
    <mergeCell ref="AA19:AA20"/>
    <mergeCell ref="AA55:AA56"/>
    <mergeCell ref="AA57:AA58"/>
    <mergeCell ref="AA21:AA22"/>
    <mergeCell ref="AA23:AA24"/>
    <mergeCell ref="AA25:AA26"/>
    <mergeCell ref="AA27:AA28"/>
    <mergeCell ref="AA29:AA30"/>
    <mergeCell ref="AA31:AA32"/>
    <mergeCell ref="AA33:AA34"/>
    <mergeCell ref="AA35:AA36"/>
    <mergeCell ref="AA37:AA38"/>
    <mergeCell ref="Z120:AA120"/>
    <mergeCell ref="V120:W120"/>
    <mergeCell ref="S120:U120"/>
    <mergeCell ref="Z119:AA119"/>
    <mergeCell ref="V119:W119"/>
    <mergeCell ref="S119:U119"/>
    <mergeCell ref="S132:U132"/>
    <mergeCell ref="V132:W132"/>
    <mergeCell ref="Z132:AA132"/>
    <mergeCell ref="S122:U122"/>
    <mergeCell ref="V122:W122"/>
    <mergeCell ref="Z122:AA122"/>
    <mergeCell ref="S131:U131"/>
    <mergeCell ref="V131:W131"/>
    <mergeCell ref="Z131:AA131"/>
    <mergeCell ref="S129:U129"/>
    <mergeCell ref="V129:W129"/>
    <mergeCell ref="Z129:AA129"/>
    <mergeCell ref="S130:U130"/>
    <mergeCell ref="V149:W149"/>
    <mergeCell ref="X144:Y144"/>
    <mergeCell ref="X145:Y145"/>
    <mergeCell ref="X146:Y146"/>
    <mergeCell ref="X147:Y147"/>
    <mergeCell ref="X148:Y148"/>
    <mergeCell ref="Z96:AA96"/>
    <mergeCell ref="S97:U97"/>
    <mergeCell ref="V97:W97"/>
    <mergeCell ref="Z97:AA97"/>
    <mergeCell ref="Z125:AA125"/>
    <mergeCell ref="V127:W127"/>
    <mergeCell ref="Z127:AA127"/>
    <mergeCell ref="S135:U135"/>
    <mergeCell ref="V135:W135"/>
    <mergeCell ref="Z135:AA135"/>
    <mergeCell ref="V126:W126"/>
    <mergeCell ref="Z126:AA126"/>
    <mergeCell ref="V133:W133"/>
    <mergeCell ref="Z133:AA133"/>
    <mergeCell ref="S127:U127"/>
    <mergeCell ref="S128:U128"/>
    <mergeCell ref="V128:W128"/>
    <mergeCell ref="Z128:AA128"/>
    <mergeCell ref="V142:W142"/>
    <mergeCell ref="Z142:AA142"/>
    <mergeCell ref="S143:U143"/>
    <mergeCell ref="V143:W143"/>
    <mergeCell ref="Z143:AA143"/>
    <mergeCell ref="X143:Y143"/>
    <mergeCell ref="Z149:AA149"/>
    <mergeCell ref="S144:U144"/>
    <mergeCell ref="V144:W144"/>
    <mergeCell ref="Z144:AA144"/>
    <mergeCell ref="S145:U145"/>
    <mergeCell ref="V145:W145"/>
    <mergeCell ref="Z145:AA145"/>
    <mergeCell ref="S146:U146"/>
    <mergeCell ref="V146:W146"/>
    <mergeCell ref="Z146:AA146"/>
    <mergeCell ref="S147:U147"/>
    <mergeCell ref="V147:W147"/>
    <mergeCell ref="Z147:AA147"/>
    <mergeCell ref="S148:U148"/>
    <mergeCell ref="V148:W148"/>
    <mergeCell ref="Z148:AA148"/>
    <mergeCell ref="X149:Y149"/>
    <mergeCell ref="S149:U149"/>
    <mergeCell ref="C109:D109"/>
    <mergeCell ref="K109:L109"/>
    <mergeCell ref="C110:D110"/>
    <mergeCell ref="K110:L110"/>
    <mergeCell ref="C104:D104"/>
    <mergeCell ref="K104:L104"/>
    <mergeCell ref="C105:D105"/>
    <mergeCell ref="V141:W141"/>
    <mergeCell ref="Z141:AA141"/>
    <mergeCell ref="V130:W130"/>
    <mergeCell ref="Z107:AA107"/>
    <mergeCell ref="S124:U124"/>
    <mergeCell ref="V124:W124"/>
    <mergeCell ref="Z124:AA124"/>
    <mergeCell ref="S125:U125"/>
    <mergeCell ref="V125:W125"/>
    <mergeCell ref="S114:U114"/>
    <mergeCell ref="V114:W114"/>
    <mergeCell ref="Z114:AA114"/>
    <mergeCell ref="S115:U115"/>
    <mergeCell ref="V115:W115"/>
    <mergeCell ref="Z115:AA115"/>
    <mergeCell ref="V116:W116"/>
    <mergeCell ref="Z116:AA116"/>
    <mergeCell ref="S141:U141"/>
    <mergeCell ref="S116:U116"/>
    <mergeCell ref="O115:P151"/>
    <mergeCell ref="S150:U150"/>
    <mergeCell ref="S138:U138"/>
    <mergeCell ref="S133:U133"/>
    <mergeCell ref="S103:U103"/>
    <mergeCell ref="S137:U137"/>
    <mergeCell ref="S140:U140"/>
    <mergeCell ref="S142:U142"/>
    <mergeCell ref="S107:U107"/>
    <mergeCell ref="S105:U105"/>
    <mergeCell ref="C108:D108"/>
    <mergeCell ref="K108:L108"/>
    <mergeCell ref="S93:U93"/>
    <mergeCell ref="V93:W93"/>
    <mergeCell ref="C100:D100"/>
    <mergeCell ref="K100:L100"/>
    <mergeCell ref="C101:D101"/>
    <mergeCell ref="K101:L101"/>
    <mergeCell ref="C102:D102"/>
    <mergeCell ref="K102:L102"/>
    <mergeCell ref="C103:D103"/>
    <mergeCell ref="K103:L103"/>
    <mergeCell ref="V107:W107"/>
    <mergeCell ref="S95:U95"/>
    <mergeCell ref="S96:U96"/>
    <mergeCell ref="S99:U99"/>
    <mergeCell ref="S100:U100"/>
    <mergeCell ref="S101:U101"/>
    <mergeCell ref="V101:W101"/>
    <mergeCell ref="S98:U98"/>
    <mergeCell ref="V105:W105"/>
    <mergeCell ref="V103:W103"/>
    <mergeCell ref="Z93:AA93"/>
    <mergeCell ref="S88:U88"/>
    <mergeCell ref="V88:W88"/>
    <mergeCell ref="Z88:AA88"/>
    <mergeCell ref="C98:L98"/>
    <mergeCell ref="C99:D99"/>
    <mergeCell ref="K105:L105"/>
    <mergeCell ref="C106:D106"/>
    <mergeCell ref="K106:L106"/>
    <mergeCell ref="Z105:AA105"/>
    <mergeCell ref="X102:Y102"/>
    <mergeCell ref="X103:Y103"/>
    <mergeCell ref="X104:Y104"/>
    <mergeCell ref="X105:Y105"/>
    <mergeCell ref="X106:Y106"/>
    <mergeCell ref="Z98:AA98"/>
    <mergeCell ref="Z95:AA95"/>
    <mergeCell ref="Z99:AA99"/>
    <mergeCell ref="Z100:AA100"/>
    <mergeCell ref="Z101:AA101"/>
    <mergeCell ref="X99:Y99"/>
    <mergeCell ref="X100:Y100"/>
    <mergeCell ref="X101:Y101"/>
    <mergeCell ref="S91:U91"/>
  </mergeCells>
  <conditionalFormatting sqref="E92:G92 E78:G78 I78:J78 I92:J92">
    <cfRule type="expression" dxfId="95" priority="33">
      <formula>(E79-E78)&lt;0</formula>
    </cfRule>
    <cfRule type="expression" dxfId="94" priority="34">
      <formula>(E79-E78)&gt;0</formula>
    </cfRule>
    <cfRule type="expression" dxfId="93" priority="35">
      <formula>(E79-E78)=0</formula>
    </cfRule>
  </conditionalFormatting>
  <conditionalFormatting sqref="R3:R64">
    <cfRule type="cellIs" dxfId="92" priority="31" operator="notEqual">
      <formula>""</formula>
    </cfRule>
  </conditionalFormatting>
  <conditionalFormatting sqref="E3:G3 E5:G5 E7:G7 E9:G9 E11:G11 E17:G17 E19:G19 E21:G21 E23:G23 E25:G25 E27:G27 E29:G29 E31:G31 E33:G33 E35:G35 E37:G37 E39:G39 E41:G41 E43:G43 E45:G45 E47:G47 E49:G49 E51:G51 E53:G53 E55:G55 E57:G57 E59:G59 E61:G61 E63:G63 I3:J3 I5:J5 I7:J7 I9:J9 I11:J11 E13:J13 E15:J15 I17:J17 I19:J19 I21:J21 I23:J23 I25:J25 I27:J27 I29:J29 I31:J31 I33:J33 I35:J35 I37:J37 I39:J39 I41:J41 I43:J43 I45:J45 I47:J47 I49:J49 I51:J51 I53:J53 I55:J55 I57:J57 I59:J59 I61:J61 I63:J63">
    <cfRule type="expression" dxfId="91" priority="37">
      <formula>AND(E3="",OR(AND(E$2="HM",WEEKDAY($B3,2)=5),AND(E$2="PH",WEEKDAY($B3,2)=4),AND(E$2="RL",WEEKDAY($B3,2)=5),AND(E$2="RO",WEEKDAY($B3,2)=1),AND(E$2="TK",WEEKDAY($B3,2)=1),AND(E$2="MJS",WEEKDAY($B3,2)=3),AND(E$2="AS",OR(WEEKDAY($B3,2)=1,WEEKDAY($B3,2)=2,WEEKDAY($B3,2)=4))))</formula>
    </cfRule>
  </conditionalFormatting>
  <conditionalFormatting sqref="E4:G4 E6:G6 E8:G8 E10:G10 E12:G12 E16:G16 E18:G18 E20:G20 E22:G22 E24:G24 E26:G26 E28:G28 E30:G30 E32:G32 E34:G34 E36:G36 E38:G38 E40:G40 E42:G42 E44:G44 E46:G46 E48:G48 E50:G50 E52:G52 E54:G54 E56:G56 E58:G58 E60:G60 E62:G62 E64:G64 I4:J4 I6:J6 I8:J8 I10:J10 I12:J12 E14:J14 I16:J16 I18:J18 I20:J20 I22:J22 I24:J24 I26:J26 I28:J28 I30:J30 I32:J32 I34:J34 I36:J36 I38:J38 I40:J40 I42:J42 I44:J44 I46:J46 I48:J48 I50:J50 I52:J52 I54:J54 I56:J56 I58:J58 I60:J60 I62:J62 I64:J64">
    <cfRule type="expression" dxfId="90" priority="36">
      <formula>AND(E4="",OR(AND(E$2="HM",WEEKDAY($B3,2)=5),AND(E$2="PH",WEEKDAY($B3,2)=4),AND(E$2="RL",WEEKDAY($B3,2)=5),AND(E$2="RO",WEEKDAY($B3,2)=1),AND(E$2="TK",WEEKDAY($B3,2)=1),AND(E$2="MJS",WEEKDAY($B3,2)=3),AND(E$2="AS",OR(WEEKDAY($B3,2)=1,WEEKDAY($B3,2)=2,WEEKDAY($B3,2)=4))))</formula>
    </cfRule>
  </conditionalFormatting>
  <conditionalFormatting sqref="C3:D64">
    <cfRule type="expression" dxfId="89" priority="38">
      <formula>AND(MOD(ROW(C3),2)&lt;&gt;0,C3&lt;&gt;"")</formula>
    </cfRule>
    <cfRule type="expression" dxfId="88" priority="39">
      <formula>AND(MOD(ROW(C3),2)=0,C3&lt;&gt;"")</formula>
    </cfRule>
  </conditionalFormatting>
  <conditionalFormatting sqref="AA3:AC4 AE3 C3:D64 U3:X64 L3:R64">
    <cfRule type="cellIs" dxfId="87" priority="29" operator="equal">
      <formula>""</formula>
    </cfRule>
  </conditionalFormatting>
  <conditionalFormatting sqref="AA3:AC4 AE3 U3:X64 L3:R64">
    <cfRule type="expression" dxfId="86" priority="28">
      <formula>L3&lt;&gt;""</formula>
    </cfRule>
  </conditionalFormatting>
  <conditionalFormatting sqref="H13:H15 E3:G64 I3:J64">
    <cfRule type="expression" dxfId="85" priority="26">
      <formula>E3&lt;&gt;""</formula>
    </cfRule>
    <cfRule type="expression" dxfId="84" priority="27">
      <formula>E$2=$P3</formula>
    </cfRule>
    <cfRule type="expression" dxfId="83" priority="32">
      <formula>E$2=$M3</formula>
    </cfRule>
  </conditionalFormatting>
  <conditionalFormatting sqref="AA5:AC62 AA63:AD64">
    <cfRule type="cellIs" dxfId="82" priority="25" operator="equal">
      <formula>""</formula>
    </cfRule>
  </conditionalFormatting>
  <conditionalFormatting sqref="AA5:AC62 AA63:AD64">
    <cfRule type="expression" dxfId="81" priority="24">
      <formula>AA5&lt;&gt;""</formula>
    </cfRule>
  </conditionalFormatting>
  <conditionalFormatting sqref="AE5 AE7 AE9 AE11 AE13 AE15 AE17 AE19 AE21 AE23 AE25 AE27 AE29 AE31 AE33 AE35 AE37 AE39 AE41 AE43 AE45 AE47 AE49 AE51 AE53 AE55 AE57 AE59 AE61 AE63">
    <cfRule type="cellIs" dxfId="80" priority="23" operator="equal">
      <formula>""</formula>
    </cfRule>
  </conditionalFormatting>
  <conditionalFormatting sqref="AE5 AE7 AE9 AE11 AE13 AE15 AE17 AE19 AE21 AE23 AE25 AE27 AE29 AE31 AE33 AE35 AE37 AE39 AE41 AE43 AE45 AE47 AE49 AE51 AE53 AE55 AE57 AE59 AE61 AE63">
    <cfRule type="expression" dxfId="79" priority="22">
      <formula>AE5&lt;&gt;""</formula>
    </cfRule>
  </conditionalFormatting>
  <conditionalFormatting sqref="AD3:AD4">
    <cfRule type="cellIs" dxfId="78" priority="21" operator="equal">
      <formula>""</formula>
    </cfRule>
  </conditionalFormatting>
  <conditionalFormatting sqref="AD3:AD4">
    <cfRule type="expression" dxfId="77" priority="20">
      <formula>AD3&lt;&gt;""</formula>
    </cfRule>
  </conditionalFormatting>
  <conditionalFormatting sqref="AD5:AD62">
    <cfRule type="cellIs" dxfId="76" priority="19" operator="equal">
      <formula>""</formula>
    </cfRule>
  </conditionalFormatting>
  <conditionalFormatting sqref="AD5:AD62">
    <cfRule type="expression" dxfId="75" priority="18">
      <formula>AD5&lt;&gt;""</formula>
    </cfRule>
  </conditionalFormatting>
  <conditionalFormatting sqref="H78 H92">
    <cfRule type="expression" dxfId="74" priority="13">
      <formula>(H79-H78)&lt;0</formula>
    </cfRule>
    <cfRule type="expression" dxfId="73" priority="14">
      <formula>(H79-H78)&gt;0</formula>
    </cfRule>
    <cfRule type="expression" dxfId="72" priority="15">
      <formula>(H79-H78)=0</formula>
    </cfRule>
  </conditionalFormatting>
  <conditionalFormatting sqref="H3 H5 H7 H9 H11 H13 H15 H17 H19 H21 H23 H25 H27 H29 H31 H33 H35 H37 H39 H41 H43 H45 H47 H49 H51 H53 H55 H57 H59 H61 H63">
    <cfRule type="expression" dxfId="71" priority="17">
      <formula>AND(H3="",OR(AND(H$2="HM",WEEKDAY($B3,2)=5),AND(H$2="PH",WEEKDAY($B3,2)=4),AND(H$2="RL",WEEKDAY($B3,2)=5),AND(H$2="RO",WEEKDAY($B3,2)=1),AND(H$2="TK",WEEKDAY($B3,2)=1),AND(H$2="MJS",WEEKDAY($B3,2)=3),AND(H$2="AS",OR(WEEKDAY($B3,2)=1,WEEKDAY($B3,2)=2,WEEKDAY($B3,2)=4))))</formula>
    </cfRule>
  </conditionalFormatting>
  <conditionalFormatting sqref="H4 H6 H8 H10 H12 H14 H16 H18 H20 H22 H24 H26 H28 H30 H32 H34 H36 H38 H40 H42 H44 H46 H48 H50 H52 H54 H56 H58 H60 H62 H64">
    <cfRule type="expression" dxfId="70" priority="16">
      <formula>AND(H4="",OR(AND(H$2="HM",WEEKDAY($B3,2)=5),AND(H$2="PH",WEEKDAY($B3,2)=4),AND(H$2="RL",WEEKDAY($B3,2)=5),AND(H$2="RO",WEEKDAY($B3,2)=1),AND(H$2="TK",WEEKDAY($B3,2)=1),AND(H$2="MJS",WEEKDAY($B3,2)=3),AND(H$2="AS",OR(WEEKDAY($B3,2)=1,WEEKDAY($B3,2)=2,WEEKDAY($B3,2)=4))))</formula>
    </cfRule>
  </conditionalFormatting>
  <conditionalFormatting sqref="H3:H64">
    <cfRule type="expression" dxfId="69" priority="9">
      <formula>H3&lt;&gt;""</formula>
    </cfRule>
    <cfRule type="expression" dxfId="68" priority="10">
      <formula>H$2=$P3</formula>
    </cfRule>
    <cfRule type="expression" dxfId="67" priority="12">
      <formula>H$2=$M3</formula>
    </cfRule>
  </conditionalFormatting>
  <dataValidations count="11">
    <dataValidation type="list" allowBlank="1" showInputMessage="1" showErrorMessage="1" sqref="M3:M64 P3:P64">
      <formula1>"HM,PH,RL,RO,TK,AS"</formula1>
    </dataValidation>
    <dataValidation errorStyle="warning" allowBlank="1" showInputMessage="1" showErrorMessage="1" prompt="Cliquez ici et saisissez une des valeurs de la liste. la liste d'éléments" sqref="AE63 AE3 AE5 AE7 AE9 AE11 AE13 AE15 AE17 AE19 AE21 AE23 AE25 AE27 AE29 AE31 AE33 AE35 AE37 AE39 AE41 AE43 AE45 AE47 AE49 AE51 AE53 AE55 AE57 AE59 AE61 AC3:AD64"/>
    <dataValidation type="list" errorStyle="warning" allowBlank="1" showErrorMessage="1" prompt="Cliquez ici et saisissez une des valeurs de la liste. la liste d'éléments" sqref="AB3:AB64 R3:R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0:D110 O3:O64 L3:L64">
      <formula1>vacataires</formula1>
    </dataValidation>
    <dataValidation type="list" allowBlank="1" sqref="E3:J64">
      <formula1>"Congé,vac libre,OFF"</formula1>
    </dataValidation>
    <dataValidation type="list" errorStyle="warning" allowBlank="1" showErrorMessage="1" prompt="Cliquez ici et saisissez une des valeurs de la liste. la liste d'éléments" sqref="V3:V64 X3:X64">
      <formula1>CONSULTATIONS</formula1>
    </dataValidation>
    <dataValidation type="list" errorStyle="warning" allowBlank="1" showErrorMessage="1" prompt="Cliquez ici et saisissez une des valeurs de la liste. la liste d'éléments" sqref="AA3:AA64 D63 D55 D57 D59 D61 D3 D5 D7 D9 D11 D13 D15 D17 D19 D21 D23 D25 D27 D29 D31 D33 D35 D37 D39 D41 D43 D45 D47 D49 D51 D53">
      <formula1>NEWAREA</formula1>
    </dataValidation>
    <dataValidation type="list" errorStyle="warning" allowBlank="1" showErrorMessage="1" prompt="Cliquez ici et saisissez une des valeurs de la liste. la liste d'éléments" sqref="D64 D56 D58 D60 D62 D4 D6 D8 D10 D12 D14 D16 D18 D20 D22 D24 D26 D28 D30 D32 D34 D36 D38 D40 D42 D44 D46 D48 D50 D52 D54">
      <formula1>AREASTREINTE</formula1>
    </dataValidation>
    <dataValidation type="list" errorStyle="warning" allowBlank="1" showErrorMessage="1" sqref="W3:W64 U3:U64">
      <formula1>"HM,PH,RL,RO,TK,AS,VAC1,VAC2,VAC3,"</formula1>
    </dataValidation>
  </dataValidations>
  <hyperlinks>
    <hyperlink ref="B3:B4" r:id="rId1" location="'1'!A1" tooltip="Cliquez pour accéder à la répartition journalière" display="2015_10_repart.xlsm - '1'!A1"/>
    <hyperlink ref="K2" location="'IADE Oct 15'!A1" display="IADE"/>
    <hyperlink ref="B5:B6" r:id="rId2" location="'2'!A1" tooltip="Cliquez pour accéder à la répartition journalière" display="2015_10_repart.xlsm - '2'!A1"/>
    <hyperlink ref="B7:B8" r:id="rId3" location="'3'!A1" tooltip="Cliquez pour accéder à la répartition journalière" display="2015_10_repart.xlsm - '3'!A1"/>
    <hyperlink ref="B9:B10" r:id="rId4" location="'4'!A1" tooltip="Cliquez pour accéder à la répartition journalière" display="2015_10_repart.xlsm - '4'!A1"/>
    <hyperlink ref="B11:B12" r:id="rId5" location="'5'!A1" tooltip="Cliquez pour accéder à la répartition journalière" display="2015_10_repart.xlsm - '5'!A1"/>
    <hyperlink ref="B13:B14" r:id="rId6" location="'6'!A1" tooltip="Cliquez pour accéder à la répartition journalière" display="2015_10_repart.xlsm - '6'!A1"/>
    <hyperlink ref="B15:B16" r:id="rId7" location="'7'!A1" tooltip="Cliquez pour accéder à la répartition journalière" display="2015_10_repart.xlsm - '7'!A1"/>
    <hyperlink ref="B23:B24" r:id="rId8" location="'11'!A1" tooltip="Cliquez pour accéder à la répartition journalière" display="2015_10_repart.xlsm - '11'!A1"/>
    <hyperlink ref="B31:B32" r:id="rId9" location="'15'!A1" tooltip="Cliquez pour accéder à la répartition journalière" display="2015_10_repart.xlsm - '15'!A1"/>
    <hyperlink ref="B39:B40" r:id="rId10" location="'19'!A1" tooltip="Cliquez pour accéder à la répartition journalière" display="2015_10_repart.xlsm - '19'!A1"/>
    <hyperlink ref="B17:B18" r:id="rId11" location="'8'!A1" tooltip="Cliquez pour accéder à la répartition journalière" display="2015_10_repart.xlsm - '8'!A1"/>
    <hyperlink ref="B25:B26" r:id="rId12" location="'12'!A1" tooltip="Cliquez pour accéder à la répartition journalière" display="2015_10_repart.xlsm - '12'!A1"/>
    <hyperlink ref="B33:B34" r:id="rId13" location="'16'!A1" tooltip="Cliquez pour accéder à la répartition journalière" display="2015_10_repart.xlsm - '16'!A1"/>
    <hyperlink ref="B41:B42" r:id="rId14" location="'20'!A1" tooltip="Cliquez pour accéder à la répartition journalière" display="2015_10_repart.xlsm - '20'!A1"/>
    <hyperlink ref="B19:B20" r:id="rId15" location="'9'!A1" tooltip="Cliquez pour accéder à la répartition journalière" display="2015_10_repart.xlsm - '9'!A1"/>
    <hyperlink ref="B27:B28" r:id="rId16" location="'13'!A1" tooltip="Cliquez pour accéder à la répartition journalière" display="2015_10_repart.xlsm - '13'!A1"/>
    <hyperlink ref="B35:B36" r:id="rId17" location="'17'!A1" tooltip="Cliquez pour accéder à la répartition journalière" display="2015_10_repart.xlsm - '17'!A1"/>
    <hyperlink ref="B21:B22" r:id="rId18" location="'10'!A1" tooltip="Cliquez pour accéder à la répartition journalière" display="2015_10_repart.xlsm - '10'!A1"/>
    <hyperlink ref="B29:B30" r:id="rId19" location="'14'!A1" tooltip="Cliquez pour accéder à la répartition journalière" display="2015_10_repart.xlsm - '14'!A1"/>
    <hyperlink ref="B37:B38" r:id="rId20" location="'18'!A1" tooltip="Cliquez pour accéder à la répartition journalière" display="2015_10_repart.xlsm - '18'!A1"/>
    <hyperlink ref="B43:B44" r:id="rId21" location="'21'!A1" tooltip="Cliquez pour accéder à la répartition journalière" display="2015_10_repart.xlsm - '21'!A1"/>
    <hyperlink ref="B45:B46" r:id="rId22" location="'22'!A1" tooltip="Cliquez pour accéder à la répartition journalière" display="2015_10_repart.xlsm - '22'!A1"/>
    <hyperlink ref="B47:B48" r:id="rId23" location="'23'!A1" tooltip="Cliquez pour accéder à la répartition journalière" display="2015_10_repart.xlsm - '23'!A1"/>
    <hyperlink ref="B49:B50" r:id="rId24" location="'24'!A1" tooltip="Cliquez pour accéder à la répartition journalière" display="2015_10_repart.xlsm - '24'!A1"/>
    <hyperlink ref="B51:B52" r:id="rId25" location="'25'!A1" tooltip="Cliquez pour accéder à la répartition journalière" display="2015_10_repart.xlsm - '25'!A1"/>
    <hyperlink ref="B53:B54" r:id="rId26" location="'26'!A1" tooltip="Cliquez pour accéder à la répartition journalière" display="2015_10_repart.xlsm - '26'!A1"/>
    <hyperlink ref="B55:B56" r:id="rId27" location="'27'!A1" tooltip="Cliquez pour accéder à la répartition journalière" display="2015_10_repart.xlsm - '27'!A1"/>
    <hyperlink ref="B63:B64" r:id="rId28" location="'31'!A1" tooltip="Cliquez pour accéder à la répartition journalière" display="2015_10_repart.xlsm - '31'!A1"/>
    <hyperlink ref="B57:B58" r:id="rId29" location="'28'!A1" tooltip="Cliquez pour accéder à la répartition journalière" display="2015_10_repart.xlsm - '28'!A1"/>
    <hyperlink ref="B59:B60" r:id="rId30" location="'29'!A1" tooltip="Cliquez pour accéder à la répartition journalière" display="2015_10_repart.xlsm - '29'!A1"/>
    <hyperlink ref="B61:B62" r:id="rId31" location="'30'!A1" tooltip="Cliquez pour accéder à la répartition journalière" display="2015_10_repart.xlsm - '30'!A1"/>
  </hyperlinks>
  <printOptions horizontalCentered="1" verticalCentered="1"/>
  <pageMargins left="0.23622047244094491" right="0.15748031496062992" top="0.23622047244094491" bottom="0.27559055118110237" header="0.15748031496062992" footer="0.19685039370078741"/>
  <pageSetup paperSize="9" scale="60" orientation="landscape" cellComments="atEnd" r:id="rId32"/>
  <headerFooter>
    <oddFooter>&amp;R"Imprimé le"&amp;D</oddFooter>
  </headerFooter>
  <extLst>
    <ext xmlns:x14="http://schemas.microsoft.com/office/spreadsheetml/2009/9/main" uri="{78C0D931-6437-407d-A8EE-F0AAD7539E65}">
      <x14:conditionalFormattings>
        <x14:conditionalFormatting xmlns:xm="http://schemas.microsoft.com/office/excel/2006/main">
          <x14:cfRule type="containsText" priority="30" operator="containsText" id="{46D82F02-A68F-4956-B294-99BBAE7AC786}">
            <xm:f>NOT(ISERROR(SEARCH("CCB",E3)))</xm:f>
            <xm:f>"CCB"</xm:f>
            <x14:dxf>
              <fill>
                <patternFill>
                  <bgColor rgb="FFFF66FF"/>
                </patternFill>
              </fill>
            </x14:dxf>
          </x14:cfRule>
          <xm:sqref>H13:H15 E3:G64 I3:J64</xm:sqref>
        </x14:conditionalFormatting>
        <x14:conditionalFormatting xmlns:xm="http://schemas.microsoft.com/office/excel/2006/main">
          <x14:cfRule type="containsText" priority="11" operator="containsText" id="{26E2C81E-E4F6-4AB9-8FDC-12A2C874A891}">
            <xm:f>NOT(ISERROR(SEARCH("CCB",H3)))</xm:f>
            <xm:f>"CCB"</xm:f>
            <x14:dxf>
              <fill>
                <patternFill>
                  <bgColor rgb="FFFF66FF"/>
                </patternFill>
              </fill>
            </x14:dxf>
          </x14:cfRule>
          <xm:sqref>H3:H64</xm:sqref>
        </x14:conditionalFormatting>
        <x14:conditionalFormatting xmlns:xm="http://schemas.microsoft.com/office/excel/2006/main">
          <x14:cfRule type="expression" priority="8" id="{FCC4AB9B-9C11-4811-97E7-1DAC5D3AFDD7}">
            <xm:f>AND('IADE Oct 15'!$G3&lt;0,$K3&lt;&gt;"")</xm:f>
            <x14:dxf>
              <fill>
                <patternFill>
                  <bgColor rgb="FFFF0000"/>
                </patternFill>
              </fill>
            </x14:dxf>
          </x14:cfRule>
          <x14:cfRule type="expression" priority="7" id="{07B81BCB-D2CD-413F-B30A-643671BF4D16}">
            <xm:f>AND('IADE Oct 15'!$G3&gt;0,'IADE Oct 15'!$G3&lt;&gt;"")</xm:f>
            <x14:dxf>
              <fill>
                <patternFill>
                  <bgColor rgb="FF00B0F0"/>
                </patternFill>
              </fill>
            </x14:dxf>
          </x14:cfRule>
          <x14:cfRule type="expression" priority="6" id="{F82D7E79-8CE0-4728-996A-D9EEBD50FA81}">
            <xm:f>AND('IADE Oct 15'!$G3=0,$K3&lt;&gt;"")</xm:f>
            <x14:dxf>
              <fill>
                <patternFill>
                  <bgColor rgb="FF66FF33"/>
                </patternFill>
              </fill>
            </x14:dxf>
          </x14:cfRule>
          <x14:cfRule type="expression" priority="5" id="{BBE03F30-1C99-49FC-8E2F-C5576E8BD0FA}">
            <xm:f>AND($K3="",'IADE Oct 15'!$G3="")</xm:f>
            <x14:dxf/>
          </x14:cfRule>
          <xm:sqref>K3:K64</xm:sqref>
        </x14:conditionalFormatting>
        <x14:conditionalFormatting xmlns:xm="http://schemas.microsoft.com/office/excel/2006/main">
          <x14:cfRule type="expression" priority="3" id="{9D6AA26B-413C-44AD-BA78-968F74B22E3C}">
            <xm:f>AND('IADE Oct 15'!$I3="",'IADE Oct 15'!$J3="")</xm:f>
            <x14:dxf/>
          </x14:cfRule>
          <x14:cfRule type="expression" priority="2" id="{7566BEC0-3234-45BB-8914-1968A10CA84D}">
            <xm:f>AND('IADE Oct 15'!$I3="X",'IADE Oct 15'!$J3=0)</xm:f>
            <x14:dxf>
              <fill>
                <patternFill>
                  <bgColor rgb="FFFF0000"/>
                </patternFill>
              </fill>
            </x14:dxf>
          </x14:cfRule>
          <x14:cfRule type="expression" priority="1" id="{E144708B-7C79-47BA-BC6A-64AA14C6D61E}">
            <xm:f>AND('IADE Oct 15'!$I3="X",'IADE Oct 15'!$J3&lt;&gt;0)</xm:f>
            <x14:dxf>
              <fill>
                <patternFill>
                  <bgColor rgb="FF66FF33"/>
                </patternFill>
              </fill>
            </x14:dxf>
          </x14:cfRule>
          <xm:sqref>AF3:AF64</xm:sqref>
        </x14:conditionalFormatting>
      </x14:conditionalFormatting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enableFormatConditionsCalculation="0">
    <tabColor rgb="FFFFFFFF"/>
    <pageSetUpPr fitToPage="1"/>
  </sheetPr>
  <dimension ref="A1:AQ151"/>
  <sheetViews>
    <sheetView showZeros="0" topLeftCell="E17" zoomScale="55" zoomScaleNormal="55" zoomScalePageLayoutView="55" workbookViewId="0">
      <selection activeCell="L31" sqref="L31:L32"/>
    </sheetView>
  </sheetViews>
  <sheetFormatPr baseColWidth="10" defaultColWidth="17.140625" defaultRowHeight="12.75" customHeight="1" x14ac:dyDescent="0.2"/>
  <cols>
    <col min="1" max="1" width="4.42578125" style="2" customWidth="1"/>
    <col min="2" max="2" width="4.85546875" style="2" bestFit="1" customWidth="1"/>
    <col min="3" max="3" width="5" style="2" customWidth="1"/>
    <col min="4" max="4" width="9.140625" style="2" customWidth="1"/>
    <col min="5" max="10" width="19.42578125" style="2" customWidth="1"/>
    <col min="11" max="11" width="5.28515625" style="2" customWidth="1"/>
    <col min="12" max="12" width="9.140625" style="2" customWidth="1"/>
    <col min="13" max="13" width="4.42578125" style="2" bestFit="1" customWidth="1"/>
    <col min="14" max="14" width="15.28515625" style="2" customWidth="1"/>
    <col min="15" max="15" width="9.140625" style="2" customWidth="1"/>
    <col min="16" max="16" width="4.42578125" style="2" bestFit="1" customWidth="1"/>
    <col min="17" max="17" width="17.42578125" style="2" customWidth="1"/>
    <col min="18" max="18" width="15" style="2" customWidth="1"/>
    <col min="19" max="19" width="5.28515625" style="2" bestFit="1" customWidth="1"/>
    <col min="20" max="20" width="5.42578125" style="2" bestFit="1" customWidth="1"/>
    <col min="21" max="21" width="5.7109375" style="2" customWidth="1"/>
    <col min="22" max="22" width="10" style="2" customWidth="1"/>
    <col min="23" max="23" width="5.7109375" style="2" customWidth="1"/>
    <col min="24" max="24" width="10" style="2" customWidth="1"/>
    <col min="25" max="25" width="5.28515625" style="2" bestFit="1" customWidth="1"/>
    <col min="26" max="26" width="5.42578125" style="2" bestFit="1" customWidth="1"/>
    <col min="27" max="28" width="10" style="2" customWidth="1"/>
    <col min="29" max="31" width="17" style="2" customWidth="1"/>
    <col min="32" max="32" width="10" style="2" customWidth="1"/>
    <col min="33" max="33" width="8.7109375" style="2" hidden="1" customWidth="1"/>
    <col min="34" max="34" width="7.140625" style="2" hidden="1" customWidth="1"/>
    <col min="35" max="35" width="6.85546875" style="2" hidden="1" customWidth="1"/>
    <col min="36" max="36" width="7.7109375" style="2" hidden="1" customWidth="1"/>
    <col min="37" max="37" width="10.28515625" style="2" hidden="1" customWidth="1"/>
    <col min="38" max="38" width="0" style="2" hidden="1" customWidth="1"/>
    <col min="39" max="16384" width="17.140625" style="2"/>
  </cols>
  <sheetData>
    <row r="1" spans="1:38" ht="25.5" customHeight="1" thickTop="1" thickBot="1" x14ac:dyDescent="0.4">
      <c r="A1" s="129" t="str">
        <f>"Mois de "&amp;CHOOSE(MONTH($B$3),"janvier","février","mars","avril","mai","juin","juillet","aout","septembre","octobre","novembre","décembre")&amp;" "&amp;YEAR($B$3)</f>
        <v>Mois de novembre 2015</v>
      </c>
      <c r="B1" s="130"/>
      <c r="C1" s="130"/>
      <c r="D1" s="129"/>
      <c r="E1" s="129"/>
      <c r="F1" s="129"/>
      <c r="G1" s="129"/>
      <c r="H1" s="129"/>
      <c r="I1" s="129"/>
      <c r="J1" s="129"/>
      <c r="K1" s="130"/>
      <c r="L1" s="130"/>
      <c r="M1" s="130"/>
      <c r="N1" s="130"/>
      <c r="O1" s="130"/>
      <c r="P1" s="130"/>
      <c r="Q1" s="130"/>
      <c r="R1" s="131"/>
      <c r="S1" s="162" t="str">
        <f>"Consultations "&amp;CHOOSE(MONTH($B$3),"janvier","février","mars","avril","mai","juin","juillet","aout","septembre","octobre","novembre","décembre")&amp;" "&amp;YEAR($B$3)</f>
        <v>Consultations novembre 2015</v>
      </c>
      <c r="T1" s="163"/>
      <c r="U1" s="163"/>
      <c r="V1" s="163"/>
      <c r="W1" s="163"/>
      <c r="X1" s="164"/>
      <c r="Y1" s="162" t="str">
        <f>"CCB "&amp;CHOOSE(MONTH($B$3),"janvier","février","mars","avril","mai","juin","juillet","aout","septembre","octobre","novembre","décembre")&amp;" "&amp;YEAR($B$3)</f>
        <v>CCB novembre 2015</v>
      </c>
      <c r="Z1" s="163"/>
      <c r="AA1" s="163"/>
      <c r="AB1" s="163"/>
      <c r="AC1" s="163"/>
      <c r="AD1" s="163"/>
      <c r="AE1" s="163"/>
      <c r="AF1" s="164"/>
      <c r="AG1" s="156"/>
      <c r="AH1" s="157"/>
      <c r="AI1" s="157"/>
      <c r="AJ1" s="157"/>
      <c r="AK1" s="157"/>
      <c r="AL1" s="158"/>
    </row>
    <row r="2" spans="1:38" ht="15" customHeight="1" thickBot="1" x14ac:dyDescent="0.25">
      <c r="A2" s="46"/>
      <c r="B2" s="79" t="s">
        <v>1</v>
      </c>
      <c r="C2" s="200" t="s">
        <v>2</v>
      </c>
      <c r="D2" s="201"/>
      <c r="E2" s="149" t="s">
        <v>3</v>
      </c>
      <c r="F2" s="150" t="s">
        <v>4</v>
      </c>
      <c r="G2" s="150" t="s">
        <v>5</v>
      </c>
      <c r="H2" s="150" t="s">
        <v>125</v>
      </c>
      <c r="I2" s="150" t="s">
        <v>129</v>
      </c>
      <c r="J2" s="150" t="s">
        <v>7</v>
      </c>
      <c r="K2" s="161" t="s">
        <v>8</v>
      </c>
      <c r="L2" s="202" t="s">
        <v>9</v>
      </c>
      <c r="M2" s="203"/>
      <c r="N2" s="204"/>
      <c r="O2" s="202" t="s">
        <v>10</v>
      </c>
      <c r="P2" s="203"/>
      <c r="Q2" s="204"/>
      <c r="R2" s="67" t="s">
        <v>11</v>
      </c>
      <c r="S2" s="44" t="s">
        <v>0</v>
      </c>
      <c r="T2" s="150" t="s">
        <v>1</v>
      </c>
      <c r="U2" s="39" t="s">
        <v>12</v>
      </c>
      <c r="V2" s="39" t="s">
        <v>13</v>
      </c>
      <c r="W2" s="39" t="s">
        <v>14</v>
      </c>
      <c r="X2" s="45" t="s">
        <v>13</v>
      </c>
      <c r="Y2" s="121" t="s">
        <v>0</v>
      </c>
      <c r="Z2" s="122" t="s">
        <v>1</v>
      </c>
      <c r="AA2" s="76" t="s">
        <v>36</v>
      </c>
      <c r="AB2" s="76" t="s">
        <v>37</v>
      </c>
      <c r="AC2" s="76" t="s">
        <v>38</v>
      </c>
      <c r="AD2" s="76" t="s">
        <v>130</v>
      </c>
      <c r="AE2" s="76" t="s">
        <v>113</v>
      </c>
      <c r="AF2" s="123" t="s">
        <v>39</v>
      </c>
      <c r="AG2" s="126" t="s">
        <v>3</v>
      </c>
      <c r="AH2" s="122" t="s">
        <v>4</v>
      </c>
      <c r="AI2" s="122" t="s">
        <v>5</v>
      </c>
      <c r="AJ2" s="122" t="s">
        <v>125</v>
      </c>
      <c r="AK2" s="122" t="s">
        <v>129</v>
      </c>
      <c r="AL2" s="122" t="s">
        <v>7</v>
      </c>
    </row>
    <row r="3" spans="1:38" ht="13.5" thickBot="1" x14ac:dyDescent="0.25">
      <c r="A3" s="205" t="str">
        <f>IF((B3=""),"",CHOOSE(WEEKDAY(B3,2),"L","M","M","J","V","S","D"))</f>
        <v>D</v>
      </c>
      <c r="B3" s="207">
        <v>42309</v>
      </c>
      <c r="C3" s="87" t="str">
        <f>IF(D3="","","Dom :")</f>
        <v/>
      </c>
      <c r="D3" s="88"/>
      <c r="E3" s="113" t="str">
        <f t="shared" ref="E3" si="0">IF(($U3="HM"),IF(($V3="9H-12H"),"CS 9H-12H",""),IF(($W3="HM"),IF(($X3="9H-12H"),"CS 9H-12H",""),""))&amp;IF($AA3="MAROUANI",IF($A3="D","","CCB"),"")</f>
        <v/>
      </c>
      <c r="F3" s="114" t="str">
        <f t="shared" ref="F3" si="1">IF(($U3="PH"),IF(($V3="9H-12H"),"CS 9H-12H",""),IF(($W3="PH"),IF(($X3="9H-12H"),"CS 9H-12H",""),""))&amp;IF($AA3="HALIMI",IF($A3="D","","CCB"),"")</f>
        <v/>
      </c>
      <c r="G3" s="115" t="str">
        <f t="shared" ref="G3" si="2">IF(($U3="RL"),IF(($V3="9H-12H"),"CS 9H-12H",""),IF(($W3="RL"),IF(($X3="9H-12H"),"CS 9H-12H",""),""))&amp;IF($AA3="LEPRIYA",IF($A3="D","","CCB"),"")</f>
        <v/>
      </c>
      <c r="H3" s="115" t="str">
        <f t="shared" ref="H3:H63" si="3">IF(($U3="RO"),IF(($V3="9H-12H"),"CS 9H-12H",""),IF(($W3="RO"),IF(($X3="9H-12H"),"CS 9H-12H",""),""))&amp;IF($AA3="SERENI",IF($A3="D","","CCB"),"")</f>
        <v/>
      </c>
      <c r="I3" s="115" t="str">
        <f t="shared" ref="I3:I61" si="4">IF(($U3="TK"),IF(($V3="9H-12H"),"CS 9H-12H",""),IF(($W3="TK"),IF(($X3="9H-12H"),"CS 9H-12H",""),""))&amp;IF($AA3="KANA",IF($A3="D","","CCB"),"")</f>
        <v/>
      </c>
      <c r="J3" s="114" t="str">
        <f t="shared" ref="J3" si="5">IF(($U3="AS"),IF(($V3="9H-12H"),"CS 9H-12H",""),IF(($W3="AS"),IF(($X3="9H-12H"),"CS 9H-12H",""),""))&amp;IF($AA3="SULTAN",IF($A3="D","","CCB"),"")</f>
        <v/>
      </c>
      <c r="K3" s="99"/>
      <c r="L3" s="91"/>
      <c r="M3" s="92"/>
      <c r="N3" s="93" t="str">
        <f>IF(($U3="VAC1"),IF(($V3="9H-12H"),"CS 9H-12H",""),IF(($W3="VAC1"),IF(($X3="9H-12H"),"CS 9H-12H",""),""))&amp;IF($M3="HM",$E3,IF($M3="PH",$F3,IF($M3="RL",$G3,IF($M3="RO",$I3,IF($M3="AS",$J3,"")))))</f>
        <v/>
      </c>
      <c r="O3" s="91"/>
      <c r="P3" s="92"/>
      <c r="Q3" s="93" t="str">
        <f>IF(($U3="VAC2"),IF(($V3="9H-12H"),"CS 9H-12H",""),IF(($W3="VAC2"),IF(($X3="9H-12H"),"CS 9H-12H",""),""))&amp;IF($P3="HM",$E3,IF($P3="PH",$F3,IF($P3="RL",$G3,IF($P3="RO",$I3,IF($P3="AS",$J3,"")))))</f>
        <v/>
      </c>
      <c r="R3" s="94"/>
      <c r="S3" s="209" t="str">
        <f>A3</f>
        <v>D</v>
      </c>
      <c r="T3" s="210">
        <f>$B$3</f>
        <v>42309</v>
      </c>
      <c r="U3" s="194"/>
      <c r="V3" s="211"/>
      <c r="W3" s="194"/>
      <c r="X3" s="195"/>
      <c r="Y3" s="196" t="str">
        <f>A3</f>
        <v>D</v>
      </c>
      <c r="Z3" s="198">
        <f>B3</f>
        <v>42309</v>
      </c>
      <c r="AA3" s="192"/>
      <c r="AB3" s="151"/>
      <c r="AC3" s="151"/>
      <c r="AD3" s="151"/>
      <c r="AE3" s="268"/>
      <c r="AF3" s="119"/>
      <c r="AG3" s="127" t="str">
        <f>IF($D3="MAROUANI",IF($A3="S","Sam",IF(OR($A3="L",$A3="M",$A3="J",$A3="V"),"Sem","")),"")</f>
        <v/>
      </c>
      <c r="AH3" s="124" t="str">
        <f>IF($D3="HALIMI",IF($A3="S","Sam",IF(OR($A3="L",$A3="M",$A3="J",$A3="V"),"Sem","")),"")</f>
        <v/>
      </c>
      <c r="AI3" s="124" t="str">
        <f>IF($D3="LEPRIYA",IF($A3="S","Sam",IF(OR($A3="L",$A3="M",$A3="J",$A3="V"),"Sem","")),"")</f>
        <v/>
      </c>
      <c r="AJ3" s="124" t="str">
        <f>IF($D3="OURCHANE",IF($A3="S","Sam",IF(OR($A3="L",$A3="M",$A3="J",$A3="V"),"Sem","")),"")</f>
        <v/>
      </c>
      <c r="AK3" s="124" t="str">
        <f>IF($D3="KANA",IF($A3="S","Sam",IF(OR($A3="L",$A3="M",$A3="J",$A3="V"),"Sem","")),"")</f>
        <v/>
      </c>
      <c r="AL3" s="124" t="str">
        <f>IF($D3="SULTAN",IF($A3="S","Sam",IF(OR($A3="L",$A3="M",$A3="J",$A3="V"),"Sem","")),"")</f>
        <v/>
      </c>
    </row>
    <row r="4" spans="1:38" ht="15.75" customHeight="1" thickBot="1" x14ac:dyDescent="0.25">
      <c r="A4" s="206"/>
      <c r="B4" s="208"/>
      <c r="C4" s="89" t="str">
        <f>IF($D4="","","CCB :")</f>
        <v/>
      </c>
      <c r="D4" s="90" t="str">
        <f>IF($AA3="","",$AA3)</f>
        <v/>
      </c>
      <c r="E4" s="116" t="str">
        <f t="shared" ref="E4" si="6">IF(($U3="HM"),IF(($V3="9H-12H"),"",("CS "&amp;$V3)),IF(($W3="HM"),IF(($X3="9H-12H"),"",("CS "&amp;$X3)),""))&amp;IF($AA3="MAROUANI",IF(OR($A3="S",$A3="D"),"","CCB"),"")</f>
        <v/>
      </c>
      <c r="F4" s="117" t="str">
        <f t="shared" ref="F4" si="7">IF(($U3="PH"),IF(($V3="9H-12H"),"",("CS "&amp;$V3)),IF(($W3="PH"),IF(($X3="9H-12H"),"",("CS "&amp;$X3)),""))&amp;IF($AA3="HALIMI",IF(OR($A3="S",$A3="D"),"","CCB"),"")</f>
        <v/>
      </c>
      <c r="G4" s="118" t="str">
        <f t="shared" ref="G4" si="8">IF(($U3="RL"),IF(($V3="9H-12H"),"",("CS "&amp;$V3)),IF(($W3="RL"),IF(($X3="9H-12H"),"",("CS "&amp;$X3)),""))&amp;IF($AA3="LEPRIYA",IF(OR($A3="S",$A3="D"),"","CCB"),"")</f>
        <v/>
      </c>
      <c r="H4" s="118" t="str">
        <f t="shared" ref="H4:H64" si="9">IF(($U3="RO"),IF(($V3="9H-12H"),"",("CS "&amp;$V3)),IF(($W3="RO"),IF(($X3="9H-12H"),"",("CS "&amp;$X3)),""))&amp;IF($AA3="SERENI",IF(OR($A3="S",$A3="D"),"","CCB"),"")</f>
        <v/>
      </c>
      <c r="I4" s="118" t="str">
        <f t="shared" ref="I4:I62" si="10">IF(($U3="TK"),IF(($V3="9H-12H"),"",("CS "&amp;$V3)),IF(($W3="TK"),IF(($X3="9H-12H"),"",("CS "&amp;$X3)),""))&amp;IF($AA3="KANA",IF(OR($A3="S",$A3="D"),"","CCB"),"")</f>
        <v/>
      </c>
      <c r="J4" s="117" t="str">
        <f t="shared" ref="J4" si="11">IF(($U3="AS"),IF(($V3="9H-12H"),"",("CS "&amp;$V3)),IF(($W3="AS"),IF(($X3="9H-12H"),"",("CS "&amp;$X3)),""))&amp;IF($AA3="SULTAN",IF(OR($A3="S",$A3="D"),"","CCB"),"")</f>
        <v/>
      </c>
      <c r="K4" s="100"/>
      <c r="L4" s="95"/>
      <c r="M4" s="96"/>
      <c r="N4" s="97" t="str">
        <f>IF(($U3="VAC1"),IF(($V3="9H-12H"),"",("CS "&amp;$V3)),IF(($W3="VAC1"),IF(($X3="9H-12H"),"",("CS "&amp;$X3)),""))&amp;IF($M4="HM",$E4,IF($M4="PH",$F4,IF($M4="RL",$G4,IF($M4="RO",$I4,IF($M4="AS",$J4,"")))))</f>
        <v/>
      </c>
      <c r="O4" s="95"/>
      <c r="P4" s="96"/>
      <c r="Q4" s="97" t="str">
        <f>IF(($U3="VAC2"),IF(($V3="9H-12H"),"",("CS "&amp;$V3)),IF(($W3="VAC2"),IF(($X3="9H-12H"),"",("CS "&amp;$X3)),""))&amp;IF($P4="HM",$E4,IF($P4="PH",$F4,IF($P4="RL",$G4,IF($P4="RO",$I4,IF($P4="AS",$J4,"")))))</f>
        <v/>
      </c>
      <c r="R4" s="98"/>
      <c r="S4" s="209"/>
      <c r="T4" s="210"/>
      <c r="U4" s="194"/>
      <c r="V4" s="211"/>
      <c r="W4" s="194"/>
      <c r="X4" s="195"/>
      <c r="Y4" s="197"/>
      <c r="Z4" s="199"/>
      <c r="AA4" s="193"/>
      <c r="AB4" s="152"/>
      <c r="AC4" s="152"/>
      <c r="AD4" s="152"/>
      <c r="AE4" s="269"/>
      <c r="AF4" s="120"/>
      <c r="AG4" s="128" t="str">
        <f>IF($D4="MAROUANI",IF(OR($A3="S",$A3="D"),"WE CCB","Sem CCB"),"")</f>
        <v/>
      </c>
      <c r="AH4" s="125" t="str">
        <f>IF($D4="HALIMI",IF(OR($A3="S",$A3="D"),"WE CCB","Sem CCB"),"")</f>
        <v/>
      </c>
      <c r="AI4" s="125" t="str">
        <f>IF($D4="LEPRIYA",IF(OR($A3="S",$A3="D"),"WE CCB","Sem CCB"),"")</f>
        <v/>
      </c>
      <c r="AJ4" s="125" t="str">
        <f>IF($D4="OURCHANE",IF(OR($A3="S",$A3="D"),"WE CCB","Sem CCB"),"")</f>
        <v/>
      </c>
      <c r="AK4" s="125" t="str">
        <f>IF($D4="KANA",IF(OR($A3="S",$A3="D"),"WE CCB","Sem CCB"),"")</f>
        <v/>
      </c>
      <c r="AL4" s="125" t="str">
        <f>IF($D4="SULTAN",IF(OR($A3="S",$A3="D"),"WE CCB","Sem CCB"),"")</f>
        <v/>
      </c>
    </row>
    <row r="5" spans="1:38" ht="13.5" thickBot="1" x14ac:dyDescent="0.25">
      <c r="A5" s="205" t="str">
        <f>IF((B5=""),"",CHOOSE(WEEKDAY(B5,2),"L","M","M","J","V","S","D"))</f>
        <v>L</v>
      </c>
      <c r="B5" s="207">
        <f>IF(($B3=""),"",IF((MONTH(B3)=MONTH(($B3+1))),($B3+1),""))</f>
        <v>42310</v>
      </c>
      <c r="C5" s="87" t="str">
        <f t="shared" ref="C5" si="12">IF(D5="","","Dom :")</f>
        <v/>
      </c>
      <c r="D5" s="88"/>
      <c r="E5" s="113" t="str">
        <f t="shared" ref="E5" si="13">IF(($U5="HM"),IF(($V5="9H-12H"),"CS 9H-12H",""),IF(($W5="HM"),IF(($X5="9H-12H"),"CS 9H-12H",""),""))&amp;IF($AA5="MAROUANI",IF($A5="D","","CCB"),"")</f>
        <v/>
      </c>
      <c r="F5" s="114" t="str">
        <f t="shared" ref="F5" si="14">IF(($U5="PH"),IF(($V5="9H-12H"),"CS 9H-12H",""),IF(($W5="PH"),IF(($X5="9H-12H"),"CS 9H-12H",""),""))&amp;IF($AA5="HALIMI",IF($A5="D","","CCB"),"")</f>
        <v/>
      </c>
      <c r="G5" s="115" t="str">
        <f t="shared" ref="G5" si="15">IF(($U5="RL"),IF(($V5="9H-12H"),"CS 9H-12H",""),IF(($W5="RL"),IF(($X5="9H-12H"),"CS 9H-12H",""),""))&amp;IF($AA5="LEPRIYA",IF($A5="D","","CCB"),"")</f>
        <v/>
      </c>
      <c r="H5" s="115" t="str">
        <f t="shared" si="3"/>
        <v/>
      </c>
      <c r="I5" s="115" t="str">
        <f t="shared" si="4"/>
        <v/>
      </c>
      <c r="J5" s="114" t="str">
        <f t="shared" ref="J5" si="16">IF(($U5="AS"),IF(($V5="9H-12H"),"CS 9H-12H",""),IF(($W5="AS"),IF(($X5="9H-12H"),"CS 9H-12H",""),""))&amp;IF($AA5="SULTAN",IF($A5="D","","CCB"),"")</f>
        <v/>
      </c>
      <c r="K5" s="99"/>
      <c r="L5" s="91"/>
      <c r="M5" s="92"/>
      <c r="N5" s="93" t="str">
        <f>IF(($U5="VAC1"),IF(($V5="9H-12H"),"CS 9H-12H",""),IF(($W5="VAC1"),IF(($X5="9H-12H"),"CS 9H-12H",""),""))&amp;IF($M5="HM",$E5,IF($M5="PH",$F5,IF($M5="RL",$G5,IF($M5="RO",$I5,IF($M5="AS",$J5,"")))))</f>
        <v/>
      </c>
      <c r="O5" s="91"/>
      <c r="P5" s="92"/>
      <c r="Q5" s="93" t="str">
        <f>IF(($U5="VAC2"),IF(($V5="9H-12H"),"CS 9H-12H",""),IF(($W5="VAC2"),IF(($X5="9H-12H"),"CS 9H-12H",""),""))&amp;IF($P5="HM",$E5,IF($P5="PH",$F5,IF($P5="RL",$G5,IF($P5="RO",$I5,IF($P5="AS",$J5,"")))))</f>
        <v/>
      </c>
      <c r="R5" s="94"/>
      <c r="S5" s="209" t="str">
        <f>A5</f>
        <v>L</v>
      </c>
      <c r="T5" s="210">
        <f>B5</f>
        <v>42310</v>
      </c>
      <c r="U5" s="194"/>
      <c r="V5" s="211"/>
      <c r="W5" s="194"/>
      <c r="X5" s="195"/>
      <c r="Y5" s="196" t="str">
        <f>A5</f>
        <v>L</v>
      </c>
      <c r="Z5" s="198">
        <f>B5</f>
        <v>42310</v>
      </c>
      <c r="AA5" s="192"/>
      <c r="AB5" s="151"/>
      <c r="AC5" s="151"/>
      <c r="AD5" s="151"/>
      <c r="AE5" s="268"/>
      <c r="AF5" s="119"/>
      <c r="AG5" s="127" t="str">
        <f t="shared" ref="AG5" si="17">IF($D5="MAROUANI",IF($A5="S","Sam",IF(OR($A5="L",$A5="M",$A5="J",$A5="V"),"Sem","")),"")</f>
        <v/>
      </c>
      <c r="AH5" s="124" t="str">
        <f t="shared" ref="AH5" si="18">IF($D5="HALIMI",IF($A5="S","Sam",IF(OR($A5="L",$A5="M",$A5="J",$A5="V"),"Sem","")),"")</f>
        <v/>
      </c>
      <c r="AI5" s="124" t="str">
        <f t="shared" ref="AI5" si="19">IF($D5="LEPRIYA",IF($A5="S","Sam",IF(OR($A5="L",$A5="M",$A5="J",$A5="V"),"Sem","")),"")</f>
        <v/>
      </c>
      <c r="AJ5" s="124" t="str">
        <f t="shared" ref="AJ5" si="20">IF($D5="OURCHANE",IF($A5="S","Sam",IF(OR($A5="L",$A5="M",$A5="J",$A5="V"),"Sem","")),"")</f>
        <v/>
      </c>
      <c r="AK5" s="124" t="str">
        <f t="shared" ref="AK5" si="21">IF($D5="KANA",IF($A5="S","Sam",IF(OR($A5="L",$A5="M",$A5="J",$A5="V"),"Sem","")),"")</f>
        <v/>
      </c>
      <c r="AL5" s="124" t="str">
        <f t="shared" ref="AL5" si="22">IF($D5="SULTAN",IF($A5="S","Sam",IF(OR($A5="L",$A5="M",$A5="J",$A5="V"),"Sem","")),"")</f>
        <v/>
      </c>
    </row>
    <row r="6" spans="1:38" ht="13.5" thickBot="1" x14ac:dyDescent="0.25">
      <c r="A6" s="206"/>
      <c r="B6" s="208"/>
      <c r="C6" s="89" t="str">
        <f t="shared" ref="C6" si="23">IF($D6="","","CCB :")</f>
        <v/>
      </c>
      <c r="D6" s="90" t="str">
        <f t="shared" ref="D6" si="24">IF($AA5="","",$AA5)</f>
        <v/>
      </c>
      <c r="E6" s="116" t="str">
        <f t="shared" ref="E6" si="25">IF(($U5="HM"),IF(($V5="9H-12H"),"",("CS "&amp;$V5)),IF(($W5="HM"),IF(($X5="9H-12H"),"",("CS "&amp;$X5)),""))&amp;IF($AA5="MAROUANI",IF(OR($A5="S",$A5="D"),"","CCB"),"")</f>
        <v/>
      </c>
      <c r="F6" s="117" t="str">
        <f t="shared" ref="F6" si="26">IF(($U5="PH"),IF(($V5="9H-12H"),"",("CS "&amp;$V5)),IF(($W5="PH"),IF(($X5="9H-12H"),"",("CS "&amp;$X5)),""))&amp;IF($AA5="HALIMI",IF(OR($A5="S",$A5="D"),"","CCB"),"")</f>
        <v/>
      </c>
      <c r="G6" s="118" t="str">
        <f t="shared" ref="G6" si="27">IF(($U5="RL"),IF(($V5="9H-12H"),"",("CS "&amp;$V5)),IF(($W5="RL"),IF(($X5="9H-12H"),"",("CS "&amp;$X5)),""))&amp;IF($AA5="LEPRIYA",IF(OR($A5="S",$A5="D"),"","CCB"),"")</f>
        <v/>
      </c>
      <c r="H6" s="118" t="str">
        <f t="shared" si="9"/>
        <v/>
      </c>
      <c r="I6" s="118" t="str">
        <f t="shared" si="10"/>
        <v/>
      </c>
      <c r="J6" s="117" t="str">
        <f t="shared" ref="J6" si="28">IF(($U5="AS"),IF(($V5="9H-12H"),"",("CS "&amp;$V5)),IF(($W5="AS"),IF(($X5="9H-12H"),"",("CS "&amp;$X5)),""))&amp;IF($AA5="SULTAN",IF(OR($A5="S",$A5="D"),"","CCB"),"")</f>
        <v/>
      </c>
      <c r="K6" s="100"/>
      <c r="L6" s="95"/>
      <c r="M6" s="96"/>
      <c r="N6" s="97" t="str">
        <f>IF(($U5="VAC1"),IF(($V5="9H-12H"),"",("CS "&amp;$V5)),IF(($W5="VAC1"),IF(($X5="9H-12H"),"",("CS "&amp;$X5)),""))&amp;IF($M6="HM",$E6,IF($M6="PH",$F6,IF($M6="RL",$G6,IF($M6="RO",$I6,IF($M6="AS",$J6,"")))))</f>
        <v/>
      </c>
      <c r="O6" s="95"/>
      <c r="P6" s="96"/>
      <c r="Q6" s="97" t="str">
        <f>IF(($U5="VAC2"),IF(($V5="9H-12H"),"",("CS "&amp;$V5)),IF(($W5="VAC2"),IF(($X5="9H-12H"),"",("CS "&amp;$X5)),""))&amp;IF($P6="HM",$E6,IF($P6="PH",$F6,IF($P6="RL",$G6,IF($P6="RO",$I6,IF($P6="AS",$J6,"")))))</f>
        <v/>
      </c>
      <c r="R6" s="98"/>
      <c r="S6" s="209"/>
      <c r="T6" s="210"/>
      <c r="U6" s="194"/>
      <c r="V6" s="211"/>
      <c r="W6" s="194"/>
      <c r="X6" s="195"/>
      <c r="Y6" s="197"/>
      <c r="Z6" s="199"/>
      <c r="AA6" s="193"/>
      <c r="AB6" s="152"/>
      <c r="AC6" s="152"/>
      <c r="AD6" s="152"/>
      <c r="AE6" s="269"/>
      <c r="AF6" s="120"/>
      <c r="AG6" s="128" t="str">
        <f t="shared" ref="AG6" si="29">IF($D6="MAROUANI",IF(OR($A5="S",$A5="D"),"WE CCB","Sem CCB"),"")</f>
        <v/>
      </c>
      <c r="AH6" s="125" t="str">
        <f t="shared" ref="AH6" si="30">IF($D6="HALIMI",IF(OR($A5="S",$A5="D"),"WE CCB","Sem CCB"),"")</f>
        <v/>
      </c>
      <c r="AI6" s="125" t="str">
        <f t="shared" ref="AI6" si="31">IF($D6="LEPRIYA",IF(OR($A5="S",$A5="D"),"WE CCB","Sem CCB"),"")</f>
        <v/>
      </c>
      <c r="AJ6" s="125" t="str">
        <f t="shared" ref="AJ6" si="32">IF($D6="OURCHANE",IF(OR($A5="S",$A5="D"),"WE CCB","Sem CCB"),"")</f>
        <v/>
      </c>
      <c r="AK6" s="125" t="str">
        <f t="shared" ref="AK6" si="33">IF($D6="KANA",IF(OR($A5="S",$A5="D"),"WE CCB","Sem CCB"),"")</f>
        <v/>
      </c>
      <c r="AL6" s="125" t="str">
        <f t="shared" ref="AL6" si="34">IF($D6="SULTAN",IF(OR($A5="S",$A5="D"),"WE CCB","Sem CCB"),"")</f>
        <v/>
      </c>
    </row>
    <row r="7" spans="1:38" ht="13.5" thickBot="1" x14ac:dyDescent="0.25">
      <c r="A7" s="205" t="str">
        <f>IF((B7=""),"",CHOOSE(WEEKDAY(B7,2),"L","M","M","J","V","S","D"))</f>
        <v>M</v>
      </c>
      <c r="B7" s="207">
        <f t="shared" ref="B7" si="35">IF(($B5=""),"",IF((MONTH(B5)=MONTH(($B5+1))),($B5+1),""))</f>
        <v>42311</v>
      </c>
      <c r="C7" s="87" t="str">
        <f t="shared" ref="C7" si="36">IF(D7="","","Dom :")</f>
        <v/>
      </c>
      <c r="D7" s="88"/>
      <c r="E7" s="113" t="str">
        <f t="shared" ref="E7" si="37">IF(($U7="HM"),IF(($V7="9H-12H"),"CS 9H-12H",""),IF(($W7="HM"),IF(($X7="9H-12H"),"CS 9H-12H",""),""))&amp;IF($AA7="MAROUANI",IF($A7="D","","CCB"),"")</f>
        <v/>
      </c>
      <c r="F7" s="114" t="str">
        <f t="shared" ref="F7" si="38">IF(($U7="PH"),IF(($V7="9H-12H"),"CS 9H-12H",""),IF(($W7="PH"),IF(($X7="9H-12H"),"CS 9H-12H",""),""))&amp;IF($AA7="HALIMI",IF($A7="D","","CCB"),"")</f>
        <v/>
      </c>
      <c r="G7" s="115" t="str">
        <f t="shared" ref="G7" si="39">IF(($U7="RL"),IF(($V7="9H-12H"),"CS 9H-12H",""),IF(($W7="RL"),IF(($X7="9H-12H"),"CS 9H-12H",""),""))&amp;IF($AA7="LEPRIYA",IF($A7="D","","CCB"),"")</f>
        <v/>
      </c>
      <c r="H7" s="115" t="str">
        <f t="shared" si="3"/>
        <v/>
      </c>
      <c r="I7" s="115" t="str">
        <f t="shared" si="4"/>
        <v/>
      </c>
      <c r="J7" s="114" t="str">
        <f t="shared" ref="J7" si="40">IF(($U7="AS"),IF(($V7="9H-12H"),"CS 9H-12H",""),IF(($W7="AS"),IF(($X7="9H-12H"),"CS 9H-12H",""),""))&amp;IF($AA7="SULTAN",IF($A7="D","","CCB"),"")</f>
        <v/>
      </c>
      <c r="K7" s="99"/>
      <c r="L7" s="91"/>
      <c r="M7" s="92"/>
      <c r="N7" s="93" t="str">
        <f>IF(($U7="VAC1"),IF(($V7="9H-12H"),"CS 9H-12H",""),IF(($W7="VAC1"),IF(($X7="9H-12H"),"CS 9H-12H",""),""))&amp;IF($M7="HM",$E7,IF($M7="PH",$F7,IF($M7="RL",$G7,IF($M7="RO",$I7,IF($M7="AS",$J7,"")))))</f>
        <v/>
      </c>
      <c r="O7" s="91"/>
      <c r="P7" s="92"/>
      <c r="Q7" s="93" t="str">
        <f>IF(($U7="VAC2"),IF(($V7="9H-12H"),"CS 9H-12H",""),IF(($W7="VAC2"),IF(($X7="9H-12H"),"CS 9H-12H",""),""))&amp;IF($P7="HM",$E7,IF($P7="PH",$F7,IF($P7="RL",$G7,IF($P7="RO",$I7,IF($P7="AS",$J7,"")))))</f>
        <v/>
      </c>
      <c r="R7" s="94"/>
      <c r="S7" s="209" t="str">
        <f>A7</f>
        <v>M</v>
      </c>
      <c r="T7" s="210">
        <f>B7</f>
        <v>42311</v>
      </c>
      <c r="U7" s="194"/>
      <c r="V7" s="211"/>
      <c r="W7" s="194"/>
      <c r="X7" s="195"/>
      <c r="Y7" s="196" t="str">
        <f>A7</f>
        <v>M</v>
      </c>
      <c r="Z7" s="198">
        <f>B7</f>
        <v>42311</v>
      </c>
      <c r="AA7" s="192"/>
      <c r="AB7" s="151"/>
      <c r="AC7" s="151"/>
      <c r="AD7" s="151"/>
      <c r="AE7" s="268"/>
      <c r="AF7" s="119"/>
      <c r="AG7" s="127" t="str">
        <f t="shared" ref="AG7" si="41">IF($D7="MAROUANI",IF($A7="S","Sam",IF(OR($A7="L",$A7="M",$A7="J",$A7="V"),"Sem","")),"")</f>
        <v/>
      </c>
      <c r="AH7" s="124" t="str">
        <f t="shared" ref="AH7" si="42">IF($D7="HALIMI",IF($A7="S","Sam",IF(OR($A7="L",$A7="M",$A7="J",$A7="V"),"Sem","")),"")</f>
        <v/>
      </c>
      <c r="AI7" s="124" t="str">
        <f t="shared" ref="AI7" si="43">IF($D7="LEPRIYA",IF($A7="S","Sam",IF(OR($A7="L",$A7="M",$A7="J",$A7="V"),"Sem","")),"")</f>
        <v/>
      </c>
      <c r="AJ7" s="124" t="str">
        <f t="shared" ref="AJ7" si="44">IF($D7="OURCHANE",IF($A7="S","Sam",IF(OR($A7="L",$A7="M",$A7="J",$A7="V"),"Sem","")),"")</f>
        <v/>
      </c>
      <c r="AK7" s="124" t="str">
        <f t="shared" ref="AK7" si="45">IF($D7="KANA",IF($A7="S","Sam",IF(OR($A7="L",$A7="M",$A7="J",$A7="V"),"Sem","")),"")</f>
        <v/>
      </c>
      <c r="AL7" s="124" t="str">
        <f t="shared" ref="AL7" si="46">IF($D7="SULTAN",IF($A7="S","Sam",IF(OR($A7="L",$A7="M",$A7="J",$A7="V"),"Sem","")),"")</f>
        <v/>
      </c>
    </row>
    <row r="8" spans="1:38" ht="13.5" thickBot="1" x14ac:dyDescent="0.25">
      <c r="A8" s="206"/>
      <c r="B8" s="208"/>
      <c r="C8" s="89" t="str">
        <f t="shared" ref="C8" si="47">IF($D8="","","CCB :")</f>
        <v/>
      </c>
      <c r="D8" s="90" t="str">
        <f t="shared" ref="D8" si="48">IF($AA7="","",$AA7)</f>
        <v/>
      </c>
      <c r="E8" s="116" t="str">
        <f t="shared" ref="E8" si="49">IF(($U7="HM"),IF(($V7="9H-12H"),"",("CS "&amp;$V7)),IF(($W7="HM"),IF(($X7="9H-12H"),"",("CS "&amp;$X7)),""))&amp;IF($AA7="MAROUANI",IF(OR($A7="S",$A7="D"),"","CCB"),"")</f>
        <v/>
      </c>
      <c r="F8" s="117" t="str">
        <f t="shared" ref="F8" si="50">IF(($U7="PH"),IF(($V7="9H-12H"),"",("CS "&amp;$V7)),IF(($W7="PH"),IF(($X7="9H-12H"),"",("CS "&amp;$X7)),""))&amp;IF($AA7="HALIMI",IF(OR($A7="S",$A7="D"),"","CCB"),"")</f>
        <v/>
      </c>
      <c r="G8" s="118" t="str">
        <f t="shared" ref="G8" si="51">IF(($U7="RL"),IF(($V7="9H-12H"),"",("CS "&amp;$V7)),IF(($W7="RL"),IF(($X7="9H-12H"),"",("CS "&amp;$X7)),""))&amp;IF($AA7="LEPRIYA",IF(OR($A7="S",$A7="D"),"","CCB"),"")</f>
        <v/>
      </c>
      <c r="H8" s="118" t="str">
        <f t="shared" si="9"/>
        <v/>
      </c>
      <c r="I8" s="118" t="str">
        <f t="shared" si="10"/>
        <v/>
      </c>
      <c r="J8" s="117" t="str">
        <f t="shared" ref="J8" si="52">IF(($U7="AS"),IF(($V7="9H-12H"),"",("CS "&amp;$V7)),IF(($W7="AS"),IF(($X7="9H-12H"),"",("CS "&amp;$X7)),""))&amp;IF($AA7="SULTAN",IF(OR($A7="S",$A7="D"),"","CCB"),"")</f>
        <v/>
      </c>
      <c r="K8" s="100"/>
      <c r="L8" s="95"/>
      <c r="M8" s="96"/>
      <c r="N8" s="97" t="str">
        <f>IF(($U7="VAC1"),IF(($V7="9H-12H"),"",("CS "&amp;$V7)),IF(($W7="VAC1"),IF(($X7="9H-12H"),"",("CS "&amp;$X7)),""))&amp;IF($M8="HM",$E8,IF($M8="PH",$F8,IF($M8="RL",$G8,IF($M8="RO",$I8,IF($M8="AS",$J8,"")))))</f>
        <v/>
      </c>
      <c r="O8" s="95"/>
      <c r="P8" s="96"/>
      <c r="Q8" s="97" t="str">
        <f>IF(($U7="VAC2"),IF(($V7="9H-12H"),"",("CS "&amp;$V7)),IF(($W7="VAC2"),IF(($X7="9H-12H"),"",("CS "&amp;$X7)),""))&amp;IF($P8="HM",$E8,IF($P8="PH",$F8,IF($P8="RL",$G8,IF($P8="RO",$I8,IF($P8="AS",$J8,"")))))</f>
        <v/>
      </c>
      <c r="R8" s="98"/>
      <c r="S8" s="209"/>
      <c r="T8" s="210"/>
      <c r="U8" s="194"/>
      <c r="V8" s="211"/>
      <c r="W8" s="194"/>
      <c r="X8" s="195"/>
      <c r="Y8" s="197"/>
      <c r="Z8" s="199"/>
      <c r="AA8" s="193"/>
      <c r="AB8" s="152"/>
      <c r="AC8" s="152"/>
      <c r="AD8" s="152"/>
      <c r="AE8" s="269"/>
      <c r="AF8" s="120"/>
      <c r="AG8" s="128" t="str">
        <f t="shared" ref="AG8" si="53">IF($D8="MAROUANI",IF(OR($A7="S",$A7="D"),"WE CCB","Sem CCB"),"")</f>
        <v/>
      </c>
      <c r="AH8" s="125" t="str">
        <f t="shared" ref="AH8" si="54">IF($D8="HALIMI",IF(OR($A7="S",$A7="D"),"WE CCB","Sem CCB"),"")</f>
        <v/>
      </c>
      <c r="AI8" s="125" t="str">
        <f t="shared" ref="AI8" si="55">IF($D8="LEPRIYA",IF(OR($A7="S",$A7="D"),"WE CCB","Sem CCB"),"")</f>
        <v/>
      </c>
      <c r="AJ8" s="125" t="str">
        <f t="shared" ref="AJ8" si="56">IF($D8="OURCHANE",IF(OR($A7="S",$A7="D"),"WE CCB","Sem CCB"),"")</f>
        <v/>
      </c>
      <c r="AK8" s="125" t="str">
        <f t="shared" ref="AK8" si="57">IF($D8="KANA",IF(OR($A7="S",$A7="D"),"WE CCB","Sem CCB"),"")</f>
        <v/>
      </c>
      <c r="AL8" s="125" t="str">
        <f t="shared" ref="AL8" si="58">IF($D8="SULTAN",IF(OR($A7="S",$A7="D"),"WE CCB","Sem CCB"),"")</f>
        <v/>
      </c>
    </row>
    <row r="9" spans="1:38" ht="13.5" thickBot="1" x14ac:dyDescent="0.25">
      <c r="A9" s="205" t="str">
        <f>IF((B9=""),"",CHOOSE(WEEKDAY(B9,2),"L","M","M","J","V","S","D"))</f>
        <v>M</v>
      </c>
      <c r="B9" s="207">
        <f t="shared" ref="B9" si="59">IF(($B7=""),"",IF((MONTH(B7)=MONTH(($B7+1))),($B7+1),""))</f>
        <v>42312</v>
      </c>
      <c r="C9" s="87" t="str">
        <f t="shared" ref="C9" si="60">IF(D9="","","Dom :")</f>
        <v/>
      </c>
      <c r="D9" s="88"/>
      <c r="E9" s="113" t="str">
        <f>IF(($U9="HM"),IF(($V9="9H-12H"),"CS 9H-12H",""),IF(($W9="HM"),IF(($X9="9H-12H"),"CS 9H-12H",""),""))&amp;IF($AA9="MAROUANI",IF($A9="D","","CCB"),"")</f>
        <v/>
      </c>
      <c r="F9" s="114" t="str">
        <f>IF(($U9="PH"),IF(($V9="9H-12H"),"CS 9H-12H",""),IF(($W9="PH"),IF(($X9="9H-12H"),"CS 9H-12H",""),""))&amp;IF($AA9="HALIMI",IF($A9="D","","CCB"),"")</f>
        <v/>
      </c>
      <c r="G9" s="115" t="str">
        <f>IF(($U9="RL"),IF(($V9="9H-12H"),"CS 9H-12H",""),IF(($W9="RL"),IF(($X9="9H-12H"),"CS 9H-12H",""),""))&amp;IF($AA9="LEPRIYA",IF($A9="D","","CCB"),"")</f>
        <v/>
      </c>
      <c r="H9" s="115" t="str">
        <f t="shared" si="3"/>
        <v/>
      </c>
      <c r="I9" s="115" t="str">
        <f t="shared" si="4"/>
        <v/>
      </c>
      <c r="J9" s="114" t="str">
        <f>IF(($U9="AS"),IF(($V9="9H-12H"),"CS 9H-12H",""),IF(($W9="AS"),IF(($X9="9H-12H"),"CS 9H-12H",""),""))&amp;IF($AA9="SULTAN",IF($A9="D","","CCB"),"")</f>
        <v/>
      </c>
      <c r="K9" s="99"/>
      <c r="L9" s="91"/>
      <c r="M9" s="92"/>
      <c r="N9" s="93" t="str">
        <f>IF(($U9="VAC1"),IF(($V9="9H-12H"),"CS 9H-12H",""),IF(($W9="VAC1"),IF(($X9="9H-12H"),"CS 9H-12H",""),""))&amp;IF($M9="HM",$E9,IF($M9="PH",$F9,IF($M9="RL",$G9,IF($M9="RO",$I9,IF($M9="AS",$J9,"")))))</f>
        <v/>
      </c>
      <c r="O9" s="91"/>
      <c r="P9" s="92"/>
      <c r="Q9" s="93" t="str">
        <f>IF(($U9="VAC2"),IF(($V9="9H-12H"),"CS 9H-12H",""),IF(($W9="VAC2"),IF(($X9="9H-12H"),"CS 9H-12H",""),""))&amp;IF($P9="HM",$E9,IF($P9="PH",$F9,IF($P9="RL",$G9,IF($P9="RO",$I9,IF($P9="AS",$J9,"")))))</f>
        <v/>
      </c>
      <c r="R9" s="94"/>
      <c r="S9" s="209" t="str">
        <f>A9</f>
        <v>M</v>
      </c>
      <c r="T9" s="210">
        <f>B9</f>
        <v>42312</v>
      </c>
      <c r="U9" s="194"/>
      <c r="V9" s="211"/>
      <c r="W9" s="194"/>
      <c r="X9" s="195"/>
      <c r="Y9" s="196" t="str">
        <f>A9</f>
        <v>M</v>
      </c>
      <c r="Z9" s="198">
        <f>B9</f>
        <v>42312</v>
      </c>
      <c r="AA9" s="192"/>
      <c r="AB9" s="151"/>
      <c r="AC9" s="151"/>
      <c r="AD9" s="151"/>
      <c r="AE9" s="268"/>
      <c r="AF9" s="119"/>
      <c r="AG9" s="127" t="str">
        <f t="shared" ref="AG9" si="61">IF($D9="MAROUANI",IF($A9="S","Sam",IF(OR($A9="L",$A9="M",$A9="J",$A9="V"),"Sem","")),"")</f>
        <v/>
      </c>
      <c r="AH9" s="124" t="str">
        <f t="shared" ref="AH9" si="62">IF($D9="HALIMI",IF($A9="S","Sam",IF(OR($A9="L",$A9="M",$A9="J",$A9="V"),"Sem","")),"")</f>
        <v/>
      </c>
      <c r="AI9" s="124" t="str">
        <f t="shared" ref="AI9" si="63">IF($D9="LEPRIYA",IF($A9="S","Sam",IF(OR($A9="L",$A9="M",$A9="J",$A9="V"),"Sem","")),"")</f>
        <v/>
      </c>
      <c r="AJ9" s="124" t="str">
        <f t="shared" ref="AJ9" si="64">IF($D9="OURCHANE",IF($A9="S","Sam",IF(OR($A9="L",$A9="M",$A9="J",$A9="V"),"Sem","")),"")</f>
        <v/>
      </c>
      <c r="AK9" s="124" t="str">
        <f t="shared" ref="AK9" si="65">IF($D9="KANA",IF($A9="S","Sam",IF(OR($A9="L",$A9="M",$A9="J",$A9="V"),"Sem","")),"")</f>
        <v/>
      </c>
      <c r="AL9" s="124" t="str">
        <f t="shared" ref="AL9" si="66">IF($D9="SULTAN",IF($A9="S","Sam",IF(OR($A9="L",$A9="M",$A9="J",$A9="V"),"Sem","")),"")</f>
        <v/>
      </c>
    </row>
    <row r="10" spans="1:38" ht="13.5" thickBot="1" x14ac:dyDescent="0.25">
      <c r="A10" s="206"/>
      <c r="B10" s="208"/>
      <c r="C10" s="89" t="str">
        <f t="shared" ref="C10" si="67">IF($D10="","","CCB :")</f>
        <v/>
      </c>
      <c r="D10" s="90" t="str">
        <f t="shared" ref="D10" si="68">IF($AA9="","",$AA9)</f>
        <v/>
      </c>
      <c r="E10" s="116" t="str">
        <f>IF(($U9="HM"),IF(($V9="9H-12H"),"",("CS "&amp;$V9)),IF(($W9="HM"),IF(($X9="9H-12H"),"",("CS "&amp;$X9)),""))&amp;IF($AA9="MAROUANI",IF(OR($A9="S",$A9="D"),"","CCB"),"")</f>
        <v/>
      </c>
      <c r="F10" s="117" t="str">
        <f>IF(($U9="PH"),IF(($V9="9H-12H"),"",("CS "&amp;$V9)),IF(($W9="PH"),IF(($X9="9H-12H"),"",("CS "&amp;$X9)),""))&amp;IF($AA9="HALIMI",IF(OR($A9="S",$A9="D"),"","CCB"),"")</f>
        <v/>
      </c>
      <c r="G10" s="118" t="str">
        <f>IF(($U9="RL"),IF(($V9="9H-12H"),"",("CS "&amp;$V9)),IF(($W9="RL"),IF(($X9="9H-12H"),"",("CS "&amp;$X9)),""))&amp;IF($AA9="LEPRIYA",IF(OR($A9="S",$A9="D"),"","CCB"),"")</f>
        <v/>
      </c>
      <c r="H10" s="118" t="str">
        <f t="shared" si="9"/>
        <v/>
      </c>
      <c r="I10" s="118" t="str">
        <f t="shared" si="10"/>
        <v/>
      </c>
      <c r="J10" s="117" t="str">
        <f>IF(($U9="AS"),IF(($V9="9H-12H"),"",("CS "&amp;$V9)),IF(($W9="AS"),IF(($X9="9H-12H"),"",("CS "&amp;$X9)),""))&amp;IF($AA9="SULTAN",IF(OR($A9="S",$A9="D"),"","CCB"),"")</f>
        <v/>
      </c>
      <c r="K10" s="100"/>
      <c r="L10" s="95"/>
      <c r="M10" s="96"/>
      <c r="N10" s="97" t="str">
        <f>IF(($U9="VAC1"),IF(($V9="9H-12H"),"",("CS "&amp;$V9)),IF(($W9="VAC1"),IF(($X9="9H-12H"),"",("CS "&amp;$X9)),""))&amp;IF($M10="HM",$E10,IF($M10="PH",$F10,IF($M10="RL",$G10,IF($M10="RO",$I10,IF($M10="AS",$J10,"")))))</f>
        <v/>
      </c>
      <c r="O10" s="95"/>
      <c r="P10" s="96"/>
      <c r="Q10" s="97" t="str">
        <f>IF(($U9="VAC2"),IF(($V9="9H-12H"),"",("CS "&amp;$V9)),IF(($W9="VAC2"),IF(($X9="9H-12H"),"",("CS "&amp;$X9)),""))&amp;IF($P10="HM",$E10,IF($P10="PH",$F10,IF($P10="RL",$G10,IF($P10="RO",$I10,IF($P10="AS",$J10,"")))))</f>
        <v/>
      </c>
      <c r="R10" s="98"/>
      <c r="S10" s="209"/>
      <c r="T10" s="210"/>
      <c r="U10" s="194"/>
      <c r="V10" s="211"/>
      <c r="W10" s="194"/>
      <c r="X10" s="195"/>
      <c r="Y10" s="197"/>
      <c r="Z10" s="199"/>
      <c r="AA10" s="193"/>
      <c r="AB10" s="152"/>
      <c r="AC10" s="152"/>
      <c r="AD10" s="152"/>
      <c r="AE10" s="269"/>
      <c r="AF10" s="120"/>
      <c r="AG10" s="128" t="str">
        <f t="shared" ref="AG10" si="69">IF($D10="MAROUANI",IF(OR($A9="S",$A9="D"),"WE CCB","Sem CCB"),"")</f>
        <v/>
      </c>
      <c r="AH10" s="125" t="str">
        <f t="shared" ref="AH10" si="70">IF($D10="HALIMI",IF(OR($A9="S",$A9="D"),"WE CCB","Sem CCB"),"")</f>
        <v/>
      </c>
      <c r="AI10" s="125" t="str">
        <f t="shared" ref="AI10" si="71">IF($D10="LEPRIYA",IF(OR($A9="S",$A9="D"),"WE CCB","Sem CCB"),"")</f>
        <v/>
      </c>
      <c r="AJ10" s="125" t="str">
        <f t="shared" ref="AJ10" si="72">IF($D10="OURCHANE",IF(OR($A9="S",$A9="D"),"WE CCB","Sem CCB"),"")</f>
        <v/>
      </c>
      <c r="AK10" s="125" t="str">
        <f t="shared" ref="AK10" si="73">IF($D10="KANA",IF(OR($A9="S",$A9="D"),"WE CCB","Sem CCB"),"")</f>
        <v/>
      </c>
      <c r="AL10" s="125" t="str">
        <f t="shared" ref="AL10" si="74">IF($D10="SULTAN",IF(OR($A9="S",$A9="D"),"WE CCB","Sem CCB"),"")</f>
        <v/>
      </c>
    </row>
    <row r="11" spans="1:38" ht="13.5" thickBot="1" x14ac:dyDescent="0.25">
      <c r="A11" s="205" t="str">
        <f>IF((B11=""),"",CHOOSE(WEEKDAY(B11,2),"L","M","M","J","V","S","D"))</f>
        <v>J</v>
      </c>
      <c r="B11" s="207">
        <f t="shared" ref="B11" si="75">IF(($B9=""),"",IF((MONTH(B9)=MONTH(($B9+1))),($B9+1),""))</f>
        <v>42313</v>
      </c>
      <c r="C11" s="87" t="str">
        <f t="shared" ref="C11" si="76">IF(D11="","","Dom :")</f>
        <v/>
      </c>
      <c r="D11" s="88"/>
      <c r="E11" s="113" t="str">
        <f>IF(($U11="HM"),IF(($V11="9H-12H"),"CS 9H-12H",""),IF(($W11="HM"),IF(($X11="9H-12H"),"CS 9H-12H",""),""))&amp;IF($AA11="MAROUANI",IF($A11="D","","CCB"),"")</f>
        <v/>
      </c>
      <c r="F11" s="114" t="str">
        <f>IF(($U11="PH"),IF(($V11="9H-12H"),"CS 9H-12H",""),IF(($W11="PH"),IF(($X11="9H-12H"),"CS 9H-12H",""),""))&amp;IF($AA11="HALIMI",IF($A11="D","","CCB"),"")</f>
        <v/>
      </c>
      <c r="G11" s="115" t="str">
        <f>IF(($U11="RL"),IF(($V11="9H-12H"),"CS 9H-12H",""),IF(($W11="RL"),IF(($X11="9H-12H"),"CS 9H-12H",""),""))&amp;IF($AA11="LEPRIYA",IF($A11="D","","CCB"),"")</f>
        <v/>
      </c>
      <c r="H11" s="115" t="str">
        <f t="shared" si="3"/>
        <v/>
      </c>
      <c r="I11" s="115" t="str">
        <f t="shared" si="4"/>
        <v/>
      </c>
      <c r="J11" s="114" t="str">
        <f>IF(($U11="AS"),IF(($V11="9H-12H"),"CS 9H-12H",""),IF(($W11="AS"),IF(($X11="9H-12H"),"CS 9H-12H",""),""))&amp;IF($AA11="SULTAN",IF($A11="D","","CCB"),"")</f>
        <v/>
      </c>
      <c r="K11" s="99"/>
      <c r="L11" s="91"/>
      <c r="M11" s="92"/>
      <c r="N11" s="93" t="str">
        <f>IF(($U11="VAC1"),IF(($V11="9H-12H"),"CS 9H-12H",""),IF(($W11="VAC1"),IF(($X11="9H-12H"),"CS 9H-12H",""),""))&amp;IF($M11="HM",$E11,IF($M11="PH",$F11,IF($M11="RL",$G11,IF($M11="RO",$I11,IF($M11="AS",$J11,"")))))</f>
        <v/>
      </c>
      <c r="O11" s="91"/>
      <c r="P11" s="92"/>
      <c r="Q11" s="93" t="str">
        <f>IF(($U11="VAC2"),IF(($V11="9H-12H"),"CS 9H-12H",""),IF(($W11="VAC2"),IF(($X11="9H-12H"),"CS 9H-12H",""),""))&amp;IF($P11="HM",$E11,IF($P11="PH",$F11,IF($P11="RL",$G11,IF($P11="RO",$I11,IF($P11="AS",$J11,"")))))</f>
        <v/>
      </c>
      <c r="R11" s="94"/>
      <c r="S11" s="209" t="str">
        <f>A11</f>
        <v>J</v>
      </c>
      <c r="T11" s="210">
        <f>B11</f>
        <v>42313</v>
      </c>
      <c r="U11" s="194"/>
      <c r="V11" s="211"/>
      <c r="W11" s="194"/>
      <c r="X11" s="195"/>
      <c r="Y11" s="196" t="str">
        <f>A11</f>
        <v>J</v>
      </c>
      <c r="Z11" s="198">
        <f>B11</f>
        <v>42313</v>
      </c>
      <c r="AA11" s="192"/>
      <c r="AB11" s="151"/>
      <c r="AC11" s="151"/>
      <c r="AD11" s="151"/>
      <c r="AE11" s="268"/>
      <c r="AF11" s="119"/>
      <c r="AG11" s="127" t="str">
        <f t="shared" ref="AG11" si="77">IF($D11="MAROUANI",IF($A11="S","Sam",IF(OR($A11="L",$A11="M",$A11="J",$A11="V"),"Sem","")),"")</f>
        <v/>
      </c>
      <c r="AH11" s="124" t="str">
        <f t="shared" ref="AH11" si="78">IF($D11="HALIMI",IF($A11="S","Sam",IF(OR($A11="L",$A11="M",$A11="J",$A11="V"),"Sem","")),"")</f>
        <v/>
      </c>
      <c r="AI11" s="124" t="str">
        <f t="shared" ref="AI11" si="79">IF($D11="LEPRIYA",IF($A11="S","Sam",IF(OR($A11="L",$A11="M",$A11="J",$A11="V"),"Sem","")),"")</f>
        <v/>
      </c>
      <c r="AJ11" s="124" t="str">
        <f t="shared" ref="AJ11" si="80">IF($D11="OURCHANE",IF($A11="S","Sam",IF(OR($A11="L",$A11="M",$A11="J",$A11="V"),"Sem","")),"")</f>
        <v/>
      </c>
      <c r="AK11" s="124" t="str">
        <f t="shared" ref="AK11" si="81">IF($D11="KANA",IF($A11="S","Sam",IF(OR($A11="L",$A11="M",$A11="J",$A11="V"),"Sem","")),"")</f>
        <v/>
      </c>
      <c r="AL11" s="124" t="str">
        <f t="shared" ref="AL11" si="82">IF($D11="SULTAN",IF($A11="S","Sam",IF(OR($A11="L",$A11="M",$A11="J",$A11="V"),"Sem","")),"")</f>
        <v/>
      </c>
    </row>
    <row r="12" spans="1:38" ht="13.5" thickBot="1" x14ac:dyDescent="0.25">
      <c r="A12" s="206"/>
      <c r="B12" s="208"/>
      <c r="C12" s="89" t="str">
        <f t="shared" ref="C12" si="83">IF($D12="","","CCB :")</f>
        <v/>
      </c>
      <c r="D12" s="90" t="str">
        <f t="shared" ref="D12" si="84">IF($AA11="","",$AA11)</f>
        <v/>
      </c>
      <c r="E12" s="116" t="str">
        <f>IF(($U11="HM"),IF(($V11="9H-12H"),"",("CS "&amp;$V11)),IF(($W11="HM"),IF(($X11="9H-12H"),"",("CS "&amp;$X11)),""))&amp;IF($AA11="MAROUANI",IF(OR($A11="S",$A11="D"),"","CCB"),"")</f>
        <v/>
      </c>
      <c r="F12" s="117" t="str">
        <f>IF(($U11="PH"),IF(($V11="9H-12H"),"",("CS "&amp;$V11)),IF(($W11="PH"),IF(($X11="9H-12H"),"",("CS "&amp;$X11)),""))&amp;IF($AA11="HALIMI",IF(OR($A11="S",$A11="D"),"","CCB"),"")</f>
        <v/>
      </c>
      <c r="G12" s="118" t="str">
        <f>IF(($U11="RL"),IF(($V11="9H-12H"),"",("CS "&amp;$V11)),IF(($W11="RL"),IF(($X11="9H-12H"),"",("CS "&amp;$X11)),""))&amp;IF($AA11="LEPRIYA",IF(OR($A11="S",$A11="D"),"","CCB"),"")</f>
        <v/>
      </c>
      <c r="H12" s="118" t="str">
        <f t="shared" si="9"/>
        <v/>
      </c>
      <c r="I12" s="118" t="str">
        <f t="shared" si="10"/>
        <v/>
      </c>
      <c r="J12" s="117" t="str">
        <f>IF(($U11="AS"),IF(($V11="9H-12H"),"",("CS "&amp;$V11)),IF(($W11="AS"),IF(($X11="9H-12H"),"",("CS "&amp;$X11)),""))&amp;IF($AA11="SULTAN",IF(OR($A11="S",$A11="D"),"","CCB"),"")</f>
        <v/>
      </c>
      <c r="K12" s="100"/>
      <c r="L12" s="95"/>
      <c r="M12" s="96"/>
      <c r="N12" s="97" t="str">
        <f>IF(($U11="VAC1"),IF(($V11="9H-12H"),"",("CS "&amp;$V11)),IF(($W11="VAC1"),IF(($X11="9H-12H"),"",("CS "&amp;$X11)),""))&amp;IF($M12="HM",$E12,IF($M12="PH",$F12,IF($M12="RL",$G12,IF($M12="RO",$I12,IF($M12="AS",$J12,"")))))</f>
        <v/>
      </c>
      <c r="O12" s="95"/>
      <c r="P12" s="96"/>
      <c r="Q12" s="97" t="str">
        <f>IF(($U11="VAC2"),IF(($V11="9H-12H"),"",("CS "&amp;$V11)),IF(($W11="VAC2"),IF(($X11="9H-12H"),"",("CS "&amp;$X11)),""))&amp;IF($P12="HM",$E12,IF($P12="PH",$F12,IF($P12="RL",$G12,IF($P12="RO",$I12,IF($P12="AS",$J12,"")))))</f>
        <v/>
      </c>
      <c r="R12" s="98"/>
      <c r="S12" s="209"/>
      <c r="T12" s="210"/>
      <c r="U12" s="194"/>
      <c r="V12" s="211"/>
      <c r="W12" s="194"/>
      <c r="X12" s="195"/>
      <c r="Y12" s="197"/>
      <c r="Z12" s="199"/>
      <c r="AA12" s="193"/>
      <c r="AB12" s="152"/>
      <c r="AC12" s="152"/>
      <c r="AD12" s="152"/>
      <c r="AE12" s="269"/>
      <c r="AF12" s="120"/>
      <c r="AG12" s="128" t="str">
        <f t="shared" ref="AG12" si="85">IF($D12="MAROUANI",IF(OR($A11="S",$A11="D"),"WE CCB","Sem CCB"),"")</f>
        <v/>
      </c>
      <c r="AH12" s="125" t="str">
        <f t="shared" ref="AH12" si="86">IF($D12="HALIMI",IF(OR($A11="S",$A11="D"),"WE CCB","Sem CCB"),"")</f>
        <v/>
      </c>
      <c r="AI12" s="125" t="str">
        <f t="shared" ref="AI12" si="87">IF($D12="LEPRIYA",IF(OR($A11="S",$A11="D"),"WE CCB","Sem CCB"),"")</f>
        <v/>
      </c>
      <c r="AJ12" s="125" t="str">
        <f t="shared" ref="AJ12" si="88">IF($D12="OURCHANE",IF(OR($A11="S",$A11="D"),"WE CCB","Sem CCB"),"")</f>
        <v/>
      </c>
      <c r="AK12" s="125" t="str">
        <f t="shared" ref="AK12" si="89">IF($D12="KANA",IF(OR($A11="S",$A11="D"),"WE CCB","Sem CCB"),"")</f>
        <v/>
      </c>
      <c r="AL12" s="125" t="str">
        <f t="shared" ref="AL12" si="90">IF($D12="SULTAN",IF(OR($A11="S",$A11="D"),"WE CCB","Sem CCB"),"")</f>
        <v/>
      </c>
    </row>
    <row r="13" spans="1:38" ht="13.5" thickBot="1" x14ac:dyDescent="0.25">
      <c r="A13" s="205" t="str">
        <f>IF((B13=""),"",CHOOSE(WEEKDAY(B13,2),"L","M","M","J","V","S","D"))</f>
        <v>V</v>
      </c>
      <c r="B13" s="207">
        <f t="shared" ref="B13" si="91">IF(($B11=""),"",IF((MONTH(B11)=MONTH(($B11+1))),($B11+1),""))</f>
        <v>42314</v>
      </c>
      <c r="C13" s="87" t="str">
        <f t="shared" ref="C13" si="92">IF(D13="","","Dom :")</f>
        <v/>
      </c>
      <c r="D13" s="88"/>
      <c r="E13" s="113" t="str">
        <f>IF(($U13="HM"),IF(($V13="9H-12H"),"CS 9H-12H",""),IF(($W13="HM"),IF(($X13="9H-12H"),"CS 9H-12H",""),""))&amp;IF($AA13="MAROUANI",IF($A13="D","","CCB"),"")</f>
        <v/>
      </c>
      <c r="F13" s="114" t="str">
        <f>IF(($U13="PH"),IF(($V13="9H-12H"),"CS 9H-12H",""),IF(($W13="PH"),IF(($X13="9H-12H"),"CS 9H-12H",""),""))&amp;IF($AA13="HALIMI",IF($A13="D","","CCB"),"")</f>
        <v/>
      </c>
      <c r="G13" s="115" t="str">
        <f>IF(($U13="RL"),IF(($V13="9H-12H"),"CS 9H-12H",""),IF(($W13="RL"),IF(($X13="9H-12H"),"CS 9H-12H",""),""))&amp;IF($AA13="LEPRIYA",IF($A13="D","","CCB"),"")</f>
        <v/>
      </c>
      <c r="H13" s="115" t="str">
        <f t="shared" si="3"/>
        <v/>
      </c>
      <c r="I13" s="115" t="str">
        <f t="shared" si="4"/>
        <v/>
      </c>
      <c r="J13" s="114" t="str">
        <f>IF(($U13="AS"),IF(($V13="9H-12H"),"CS 9H-12H",""),IF(($W13="AS"),IF(($X13="9H-12H"),"CS 9H-12H",""),""))&amp;IF($AA13="SULTAN",IF($A13="D","","CCB"),"")</f>
        <v/>
      </c>
      <c r="K13" s="99"/>
      <c r="L13" s="91"/>
      <c r="M13" s="92"/>
      <c r="N13" s="93" t="str">
        <f>IF(($U13="VAC1"),IF(($V13="9H-12H"),"CS 9H-12H",""),IF(($W13="VAC1"),IF(($X13="9H-12H"),"CS 9H-12H",""),""))&amp;IF($M13="HM",$E13,IF($M13="PH",$F13,IF($M13="RL",$G13,IF($M13="RO",$I13,IF($M13="AS",$J13,"")))))</f>
        <v/>
      </c>
      <c r="O13" s="91"/>
      <c r="P13" s="92"/>
      <c r="Q13" s="93" t="str">
        <f>IF(($U13="VAC2"),IF(($V13="9H-12H"),"CS 9H-12H",""),IF(($W13="VAC2"),IF(($X13="9H-12H"),"CS 9H-12H",""),""))&amp;IF($P13="HM",$E13,IF($P13="PH",$F13,IF($P13="RL",$G13,IF($P13="RO",$I13,IF($P13="AS",$J13,"")))))</f>
        <v/>
      </c>
      <c r="R13" s="94"/>
      <c r="S13" s="209" t="str">
        <f>A13</f>
        <v>V</v>
      </c>
      <c r="T13" s="210">
        <f>B13</f>
        <v>42314</v>
      </c>
      <c r="U13" s="194"/>
      <c r="V13" s="211"/>
      <c r="W13" s="194"/>
      <c r="X13" s="195"/>
      <c r="Y13" s="196" t="str">
        <f>A13</f>
        <v>V</v>
      </c>
      <c r="Z13" s="198">
        <f>B13</f>
        <v>42314</v>
      </c>
      <c r="AA13" s="192"/>
      <c r="AB13" s="151"/>
      <c r="AC13" s="151"/>
      <c r="AD13" s="151"/>
      <c r="AE13" s="268"/>
      <c r="AF13" s="119"/>
      <c r="AG13" s="127" t="str">
        <f t="shared" ref="AG13" si="93">IF($D13="MAROUANI",IF($A13="S","Sam",IF(OR($A13="L",$A13="M",$A13="J",$A13="V"),"Sem","")),"")</f>
        <v/>
      </c>
      <c r="AH13" s="124" t="str">
        <f t="shared" ref="AH13" si="94">IF($D13="HALIMI",IF($A13="S","Sam",IF(OR($A13="L",$A13="M",$A13="J",$A13="V"),"Sem","")),"")</f>
        <v/>
      </c>
      <c r="AI13" s="124" t="str">
        <f t="shared" ref="AI13" si="95">IF($D13="LEPRIYA",IF($A13="S","Sam",IF(OR($A13="L",$A13="M",$A13="J",$A13="V"),"Sem","")),"")</f>
        <v/>
      </c>
      <c r="AJ13" s="124" t="str">
        <f t="shared" ref="AJ13" si="96">IF($D13="OURCHANE",IF($A13="S","Sam",IF(OR($A13="L",$A13="M",$A13="J",$A13="V"),"Sem","")),"")</f>
        <v/>
      </c>
      <c r="AK13" s="124" t="str">
        <f t="shared" ref="AK13" si="97">IF($D13="KANA",IF($A13="S","Sam",IF(OR($A13="L",$A13="M",$A13="J",$A13="V"),"Sem","")),"")</f>
        <v/>
      </c>
      <c r="AL13" s="124" t="str">
        <f t="shared" ref="AL13" si="98">IF($D13="SULTAN",IF($A13="S","Sam",IF(OR($A13="L",$A13="M",$A13="J",$A13="V"),"Sem","")),"")</f>
        <v/>
      </c>
    </row>
    <row r="14" spans="1:38" ht="13.5" thickBot="1" x14ac:dyDescent="0.25">
      <c r="A14" s="206"/>
      <c r="B14" s="208"/>
      <c r="C14" s="89" t="str">
        <f t="shared" ref="C14" si="99">IF($D14="","","CCB :")</f>
        <v/>
      </c>
      <c r="D14" s="90" t="str">
        <f t="shared" ref="D14" si="100">IF($AA13="","",$AA13)</f>
        <v/>
      </c>
      <c r="E14" s="116" t="str">
        <f>IF(($U13="HM"),IF(($V13="9H-12H"),"",("CS "&amp;$V13)),IF(($W13="HM"),IF(($X13="9H-12H"),"",("CS "&amp;$X13)),""))&amp;IF($AA13="MAROUANI",IF(OR($A13="S",$A13="D"),"","CCB"),"")</f>
        <v/>
      </c>
      <c r="F14" s="117" t="str">
        <f>IF(($U13="PH"),IF(($V13="9H-12H"),"",("CS "&amp;$V13)),IF(($W13="PH"),IF(($X13="9H-12H"),"",("CS "&amp;$X13)),""))&amp;IF($AA13="HALIMI",IF(OR($A13="S",$A13="D"),"","CCB"),"")</f>
        <v/>
      </c>
      <c r="G14" s="118" t="str">
        <f>IF(($U13="RL"),IF(($V13="9H-12H"),"",("CS "&amp;$V13)),IF(($W13="RL"),IF(($X13="9H-12H"),"",("CS "&amp;$X13)),""))&amp;IF($AA13="LEPRIYA",IF(OR($A13="S",$A13="D"),"","CCB"),"")</f>
        <v/>
      </c>
      <c r="H14" s="118" t="str">
        <f t="shared" si="9"/>
        <v/>
      </c>
      <c r="I14" s="118" t="str">
        <f t="shared" si="10"/>
        <v/>
      </c>
      <c r="J14" s="117" t="str">
        <f>IF(($U13="AS"),IF(($V13="9H-12H"),"",("CS "&amp;$V13)),IF(($W13="AS"),IF(($X13="9H-12H"),"",("CS "&amp;$X13)),""))&amp;IF($AA13="SULTAN",IF(OR($A13="S",$A13="D"),"","CCB"),"")</f>
        <v/>
      </c>
      <c r="K14" s="100"/>
      <c r="L14" s="95"/>
      <c r="M14" s="96"/>
      <c r="N14" s="97" t="str">
        <f>IF(($U13="VAC1"),IF(($V13="9H-12H"),"",("CS "&amp;$V13)),IF(($W13="VAC1"),IF(($X13="9H-12H"),"",("CS "&amp;$X13)),""))&amp;IF($M14="HM",$E14,IF($M14="PH",$F14,IF($M14="RL",$G14,IF($M14="RO",$I14,IF($M14="AS",$J14,"")))))</f>
        <v/>
      </c>
      <c r="O14" s="95"/>
      <c r="P14" s="96"/>
      <c r="Q14" s="97" t="str">
        <f>IF(($U13="VAC2"),IF(($V13="9H-12H"),"",("CS "&amp;$V13)),IF(($W13="VAC2"),IF(($X13="9H-12H"),"",("CS "&amp;$X13)),""))&amp;IF($P14="HM",$E14,IF($P14="PH",$F14,IF($P14="RL",$G14,IF($P14="RO",$I14,IF($P14="AS",$J14,"")))))</f>
        <v/>
      </c>
      <c r="R14" s="98"/>
      <c r="S14" s="209"/>
      <c r="T14" s="210"/>
      <c r="U14" s="194"/>
      <c r="V14" s="211"/>
      <c r="W14" s="194"/>
      <c r="X14" s="195"/>
      <c r="Y14" s="197"/>
      <c r="Z14" s="199"/>
      <c r="AA14" s="193"/>
      <c r="AB14" s="152"/>
      <c r="AC14" s="152"/>
      <c r="AD14" s="152"/>
      <c r="AE14" s="269"/>
      <c r="AF14" s="120"/>
      <c r="AG14" s="128" t="str">
        <f t="shared" ref="AG14" si="101">IF($D14="MAROUANI",IF(OR($A13="S",$A13="D"),"WE CCB","Sem CCB"),"")</f>
        <v/>
      </c>
      <c r="AH14" s="125" t="str">
        <f t="shared" ref="AH14" si="102">IF($D14="HALIMI",IF(OR($A13="S",$A13="D"),"WE CCB","Sem CCB"),"")</f>
        <v/>
      </c>
      <c r="AI14" s="125" t="str">
        <f t="shared" ref="AI14" si="103">IF($D14="LEPRIYA",IF(OR($A13="S",$A13="D"),"WE CCB","Sem CCB"),"")</f>
        <v/>
      </c>
      <c r="AJ14" s="125" t="str">
        <f t="shared" ref="AJ14" si="104">IF($D14="OURCHANE",IF(OR($A13="S",$A13="D"),"WE CCB","Sem CCB"),"")</f>
        <v/>
      </c>
      <c r="AK14" s="125" t="str">
        <f t="shared" ref="AK14" si="105">IF($D14="KANA",IF(OR($A13="S",$A13="D"),"WE CCB","Sem CCB"),"")</f>
        <v/>
      </c>
      <c r="AL14" s="125" t="str">
        <f t="shared" ref="AL14" si="106">IF($D14="SULTAN",IF(OR($A13="S",$A13="D"),"WE CCB","Sem CCB"),"")</f>
        <v/>
      </c>
    </row>
    <row r="15" spans="1:38" ht="13.5" thickBot="1" x14ac:dyDescent="0.25">
      <c r="A15" s="205" t="str">
        <f>IF((B15=""),"",CHOOSE(WEEKDAY(B15,2),"L","M","M","J","V","S","D"))</f>
        <v>S</v>
      </c>
      <c r="B15" s="207">
        <f t="shared" ref="B15" si="107">IF(($B13=""),"",IF((MONTH(B13)=MONTH(($B13+1))),($B13+1),""))</f>
        <v>42315</v>
      </c>
      <c r="C15" s="87" t="str">
        <f t="shared" ref="C15" si="108">IF(D15="","","Dom :")</f>
        <v/>
      </c>
      <c r="D15" s="88"/>
      <c r="E15" s="113" t="str">
        <f>IF(($U15="HM"),IF(($V15="9H-12H"),"CS 9H-12H",""),IF(($W15="HM"),IF(($X15="9H-12H"),"CS 9H-12H",""),""))&amp;IF($AA15="MAROUANI",IF($A15="D","","CCB"),"")</f>
        <v/>
      </c>
      <c r="F15" s="114" t="str">
        <f>IF(($U15="PH"),IF(($V15="9H-12H"),"CS 9H-12H",""),IF(($W15="PH"),IF(($X15="9H-12H"),"CS 9H-12H",""),""))&amp;IF($AA15="HALIMI",IF($A15="D","","CCB"),"")</f>
        <v/>
      </c>
      <c r="G15" s="115" t="str">
        <f>IF(($U15="RL"),IF(($V15="9H-12H"),"CS 9H-12H",""),IF(($W15="RL"),IF(($X15="9H-12H"),"CS 9H-12H",""),""))&amp;IF($AA15="LEPRIYA",IF($A15="D","","CCB"),"")</f>
        <v/>
      </c>
      <c r="H15" s="115" t="str">
        <f t="shared" si="3"/>
        <v/>
      </c>
      <c r="I15" s="115" t="str">
        <f t="shared" si="4"/>
        <v/>
      </c>
      <c r="J15" s="114" t="str">
        <f>IF(($U15="AS"),IF(($V15="9H-12H"),"CS 9H-12H",""),IF(($W15="AS"),IF(($X15="9H-12H"),"CS 9H-12H",""),""))&amp;IF($AA15="SULTAN",IF($A15="D","","CCB"),"")</f>
        <v/>
      </c>
      <c r="K15" s="99"/>
      <c r="L15" s="91"/>
      <c r="M15" s="92"/>
      <c r="N15" s="93" t="str">
        <f>IF(($U15="VAC1"),IF(($V15="9H-12H"),"CS 9H-12H",""),IF(($W15="VAC1"),IF(($X15="9H-12H"),"CS 9H-12H",""),""))&amp;IF($M15="HM",$E15,IF($M15="PH",$F15,IF($M15="RL",$G15,IF($M15="RO",$I15,IF($M15="AS",$J15,"")))))</f>
        <v/>
      </c>
      <c r="O15" s="91"/>
      <c r="P15" s="92"/>
      <c r="Q15" s="93" t="str">
        <f>IF(($U15="VAC2"),IF(($V15="9H-12H"),"CS 9H-12H",""),IF(($W15="VAC2"),IF(($X15="9H-12H"),"CS 9H-12H",""),""))&amp;IF($P15="HM",$E15,IF($P15="PH",$F15,IF($P15="RL",$G15,IF($P15="RO",$I15,IF($P15="AS",$J15,"")))))</f>
        <v/>
      </c>
      <c r="R15" s="94"/>
      <c r="S15" s="209" t="str">
        <f>A15</f>
        <v>S</v>
      </c>
      <c r="T15" s="210">
        <f>B15</f>
        <v>42315</v>
      </c>
      <c r="U15" s="194"/>
      <c r="V15" s="211"/>
      <c r="W15" s="194"/>
      <c r="X15" s="195"/>
      <c r="Y15" s="196" t="str">
        <f>A15</f>
        <v>S</v>
      </c>
      <c r="Z15" s="198">
        <f>B15</f>
        <v>42315</v>
      </c>
      <c r="AA15" s="192"/>
      <c r="AB15" s="151"/>
      <c r="AC15" s="151"/>
      <c r="AD15" s="151"/>
      <c r="AE15" s="268"/>
      <c r="AF15" s="119"/>
      <c r="AG15" s="127" t="str">
        <f t="shared" ref="AG15" si="109">IF($D15="MAROUANI",IF($A15="S","Sam",IF(OR($A15="L",$A15="M",$A15="J",$A15="V"),"Sem","")),"")</f>
        <v/>
      </c>
      <c r="AH15" s="124" t="str">
        <f t="shared" ref="AH15" si="110">IF($D15="HALIMI",IF($A15="S","Sam",IF(OR($A15="L",$A15="M",$A15="J",$A15="V"),"Sem","")),"")</f>
        <v/>
      </c>
      <c r="AI15" s="124" t="str">
        <f t="shared" ref="AI15" si="111">IF($D15="LEPRIYA",IF($A15="S","Sam",IF(OR($A15="L",$A15="M",$A15="J",$A15="V"),"Sem","")),"")</f>
        <v/>
      </c>
      <c r="AJ15" s="124" t="str">
        <f t="shared" ref="AJ15" si="112">IF($D15="OURCHANE",IF($A15="S","Sam",IF(OR($A15="L",$A15="M",$A15="J",$A15="V"),"Sem","")),"")</f>
        <v/>
      </c>
      <c r="AK15" s="124" t="str">
        <f t="shared" ref="AK15" si="113">IF($D15="KANA",IF($A15="S","Sam",IF(OR($A15="L",$A15="M",$A15="J",$A15="V"),"Sem","")),"")</f>
        <v/>
      </c>
      <c r="AL15" s="124" t="str">
        <f t="shared" ref="AL15" si="114">IF($D15="SULTAN",IF($A15="S","Sam",IF(OR($A15="L",$A15="M",$A15="J",$A15="V"),"Sem","")),"")</f>
        <v/>
      </c>
    </row>
    <row r="16" spans="1:38" ht="13.5" thickBot="1" x14ac:dyDescent="0.25">
      <c r="A16" s="206"/>
      <c r="B16" s="208"/>
      <c r="C16" s="89" t="str">
        <f t="shared" ref="C16" si="115">IF($D16="","","CCB :")</f>
        <v/>
      </c>
      <c r="D16" s="90" t="str">
        <f t="shared" ref="D16" si="116">IF($AA15="","",$AA15)</f>
        <v/>
      </c>
      <c r="E16" s="116" t="str">
        <f>IF(($U15="HM"),IF(($V15="9H-12H"),"",("CS "&amp;$V15)),IF(($W15="HM"),IF(($X15="9H-12H"),"",("CS "&amp;$X15)),""))&amp;IF($AA15="MAROUANI",IF(OR($A15="S",$A15="D"),"","CCB"),"")</f>
        <v/>
      </c>
      <c r="F16" s="117" t="str">
        <f>IF(($U15="PH"),IF(($V15="9H-12H"),"",("CS "&amp;$V15)),IF(($W15="PH"),IF(($X15="9H-12H"),"",("CS "&amp;$X15)),""))&amp;IF($AA15="HALIMI",IF(OR($A15="S",$A15="D"),"","CCB"),"")</f>
        <v/>
      </c>
      <c r="G16" s="118" t="str">
        <f>IF(($U15="RL"),IF(($V15="9H-12H"),"",("CS "&amp;$V15)),IF(($W15="RL"),IF(($X15="9H-12H"),"",("CS "&amp;$X15)),""))&amp;IF($AA15="LEPRIYA",IF(OR($A15="S",$A15="D"),"","CCB"),"")</f>
        <v/>
      </c>
      <c r="H16" s="118" t="str">
        <f t="shared" si="9"/>
        <v/>
      </c>
      <c r="I16" s="118" t="str">
        <f t="shared" si="10"/>
        <v/>
      </c>
      <c r="J16" s="117" t="str">
        <f>IF(($U15="AS"),IF(($V15="9H-12H"),"",("CS "&amp;$V15)),IF(($W15="AS"),IF(($X15="9H-12H"),"",("CS "&amp;$X15)),""))&amp;IF($AA15="SULTAN",IF(OR($A15="S",$A15="D"),"","CCB"),"")</f>
        <v/>
      </c>
      <c r="K16" s="100"/>
      <c r="L16" s="95"/>
      <c r="M16" s="96"/>
      <c r="N16" s="97" t="str">
        <f>IF(($U15="VAC1"),IF(($V15="9H-12H"),"",("CS "&amp;$V15)),IF(($W15="VAC1"),IF(($X15="9H-12H"),"",("CS "&amp;$X15)),""))&amp;IF($M16="HM",$E16,IF($M16="PH",$F16,IF($M16="RL",$G16,IF($M16="RO",$I16,IF($M16="AS",$J16,"")))))</f>
        <v/>
      </c>
      <c r="O16" s="95"/>
      <c r="P16" s="96"/>
      <c r="Q16" s="97" t="str">
        <f>IF(($U15="VAC2"),IF(($V15="9H-12H"),"",("CS "&amp;$V15)),IF(($W15="VAC2"),IF(($X15="9H-12H"),"",("CS "&amp;$X15)),""))&amp;IF($P16="HM",$E16,IF($P16="PH",$F16,IF($P16="RL",$G16,IF($P16="RO",$I16,IF($P16="AS",$J16,"")))))</f>
        <v/>
      </c>
      <c r="R16" s="98"/>
      <c r="S16" s="209"/>
      <c r="T16" s="210"/>
      <c r="U16" s="194"/>
      <c r="V16" s="211"/>
      <c r="W16" s="194"/>
      <c r="X16" s="195"/>
      <c r="Y16" s="197"/>
      <c r="Z16" s="199"/>
      <c r="AA16" s="193"/>
      <c r="AB16" s="152"/>
      <c r="AC16" s="152"/>
      <c r="AD16" s="152"/>
      <c r="AE16" s="269"/>
      <c r="AF16" s="120"/>
      <c r="AG16" s="128" t="str">
        <f t="shared" ref="AG16" si="117">IF($D16="MAROUANI",IF(OR($A15="S",$A15="D"),"WE CCB","Sem CCB"),"")</f>
        <v/>
      </c>
      <c r="AH16" s="125" t="str">
        <f t="shared" ref="AH16" si="118">IF($D16="HALIMI",IF(OR($A15="S",$A15="D"),"WE CCB","Sem CCB"),"")</f>
        <v/>
      </c>
      <c r="AI16" s="125" t="str">
        <f t="shared" ref="AI16" si="119">IF($D16="LEPRIYA",IF(OR($A15="S",$A15="D"),"WE CCB","Sem CCB"),"")</f>
        <v/>
      </c>
      <c r="AJ16" s="125" t="str">
        <f t="shared" ref="AJ16" si="120">IF($D16="OURCHANE",IF(OR($A15="S",$A15="D"),"WE CCB","Sem CCB"),"")</f>
        <v/>
      </c>
      <c r="AK16" s="125" t="str">
        <f t="shared" ref="AK16" si="121">IF($D16="KANA",IF(OR($A15="S",$A15="D"),"WE CCB","Sem CCB"),"")</f>
        <v/>
      </c>
      <c r="AL16" s="125" t="str">
        <f t="shared" ref="AL16" si="122">IF($D16="SULTAN",IF(OR($A15="S",$A15="D"),"WE CCB","Sem CCB"),"")</f>
        <v/>
      </c>
    </row>
    <row r="17" spans="1:38" ht="13.5" thickBot="1" x14ac:dyDescent="0.25">
      <c r="A17" s="205" t="str">
        <f>IF((B17=""),"",CHOOSE(WEEKDAY(B17,2),"L","M","M","J","V","S","D"))</f>
        <v>D</v>
      </c>
      <c r="B17" s="207">
        <f t="shared" ref="B17" si="123">IF(($B15=""),"",IF((MONTH(B15)=MONTH(($B15+1))),($B15+1),""))</f>
        <v>42316</v>
      </c>
      <c r="C17" s="87" t="str">
        <f t="shared" ref="C17" si="124">IF(D17="","","Dom :")</f>
        <v/>
      </c>
      <c r="D17" s="88"/>
      <c r="E17" s="113" t="str">
        <f>IF(($U17="HM"),IF(($V17="9H-12H"),"CS 9H-12H",""),IF(($W17="HM"),IF(($X17="9H-12H"),"CS 9H-12H",""),""))&amp;IF($AA17="MAROUANI",IF($A17="D","","CCB"),"")</f>
        <v/>
      </c>
      <c r="F17" s="114" t="str">
        <f>IF(($U17="PH"),IF(($V17="9H-12H"),"CS 9H-12H",""),IF(($W17="PH"),IF(($X17="9H-12H"),"CS 9H-12H",""),""))&amp;IF($AA17="HALIMI",IF($A17="D","","CCB"),"")</f>
        <v/>
      </c>
      <c r="G17" s="115" t="str">
        <f>IF(($U17="RL"),IF(($V17="9H-12H"),"CS 9H-12H",""),IF(($W17="RL"),IF(($X17="9H-12H"),"CS 9H-12H",""),""))&amp;IF($AA17="LEPRIYA",IF($A17="D","","CCB"),"")</f>
        <v/>
      </c>
      <c r="H17" s="115" t="str">
        <f t="shared" si="3"/>
        <v/>
      </c>
      <c r="I17" s="115" t="str">
        <f t="shared" si="4"/>
        <v/>
      </c>
      <c r="J17" s="114" t="str">
        <f>IF(($U17="AS"),IF(($V17="9H-12H"),"CS 9H-12H",""),IF(($W17="AS"),IF(($X17="9H-12H"),"CS 9H-12H",""),""))&amp;IF($AA17="SULTAN",IF($A17="D","","CCB"),"")</f>
        <v/>
      </c>
      <c r="K17" s="99"/>
      <c r="L17" s="91"/>
      <c r="M17" s="92"/>
      <c r="N17" s="93" t="str">
        <f>IF(($U17="VAC1"),IF(($V17="9H-12H"),"CS 9H-12H",""),IF(($W17="VAC1"),IF(($X17="9H-12H"),"CS 9H-12H",""),""))&amp;IF($M17="HM",$E17,IF($M17="PH",$F17,IF($M17="RL",$G17,IF($M17="RO",$I17,IF($M17="AS",$J17,"")))))</f>
        <v/>
      </c>
      <c r="O17" s="91"/>
      <c r="P17" s="92"/>
      <c r="Q17" s="93" t="str">
        <f>IF(($U17="VAC2"),IF(($V17="9H-12H"),"CS 9H-12H",""),IF(($W17="VAC2"),IF(($X17="9H-12H"),"CS 9H-12H",""),""))&amp;IF($P17="HM",$E17,IF($P17="PH",$F17,IF($P17="RL",$G17,IF($P17="RO",$I17,IF($P17="AS",$J17,"")))))</f>
        <v/>
      </c>
      <c r="R17" s="94"/>
      <c r="S17" s="209" t="str">
        <f>A17</f>
        <v>D</v>
      </c>
      <c r="T17" s="210">
        <f>B17</f>
        <v>42316</v>
      </c>
      <c r="U17" s="194"/>
      <c r="V17" s="211"/>
      <c r="W17" s="194"/>
      <c r="X17" s="195"/>
      <c r="Y17" s="196" t="str">
        <f>A17</f>
        <v>D</v>
      </c>
      <c r="Z17" s="198">
        <f>B17</f>
        <v>42316</v>
      </c>
      <c r="AA17" s="192"/>
      <c r="AB17" s="151"/>
      <c r="AC17" s="151"/>
      <c r="AD17" s="151"/>
      <c r="AE17" s="268"/>
      <c r="AF17" s="119"/>
      <c r="AG17" s="127" t="str">
        <f t="shared" ref="AG17" si="125">IF($D17="MAROUANI",IF($A17="S","Sam",IF(OR($A17="L",$A17="M",$A17="J",$A17="V"),"Sem","")),"")</f>
        <v/>
      </c>
      <c r="AH17" s="124" t="str">
        <f t="shared" ref="AH17" si="126">IF($D17="HALIMI",IF($A17="S","Sam",IF(OR($A17="L",$A17="M",$A17="J",$A17="V"),"Sem","")),"")</f>
        <v/>
      </c>
      <c r="AI17" s="124" t="str">
        <f t="shared" ref="AI17" si="127">IF($D17="LEPRIYA",IF($A17="S","Sam",IF(OR($A17="L",$A17="M",$A17="J",$A17="V"),"Sem","")),"")</f>
        <v/>
      </c>
      <c r="AJ17" s="124" t="str">
        <f t="shared" ref="AJ17" si="128">IF($D17="OURCHANE",IF($A17="S","Sam",IF(OR($A17="L",$A17="M",$A17="J",$A17="V"),"Sem","")),"")</f>
        <v/>
      </c>
      <c r="AK17" s="124" t="str">
        <f t="shared" ref="AK17" si="129">IF($D17="KANA",IF($A17="S","Sam",IF(OR($A17="L",$A17="M",$A17="J",$A17="V"),"Sem","")),"")</f>
        <v/>
      </c>
      <c r="AL17" s="124" t="str">
        <f t="shared" ref="AL17" si="130">IF($D17="SULTAN",IF($A17="S","Sam",IF(OR($A17="L",$A17="M",$A17="J",$A17="V"),"Sem","")),"")</f>
        <v/>
      </c>
    </row>
    <row r="18" spans="1:38" ht="13.5" thickBot="1" x14ac:dyDescent="0.25">
      <c r="A18" s="206"/>
      <c r="B18" s="208"/>
      <c r="C18" s="89" t="str">
        <f t="shared" ref="C18" si="131">IF($D18="","","CCB :")</f>
        <v/>
      </c>
      <c r="D18" s="90" t="str">
        <f t="shared" ref="D18" si="132">IF($AA17="","",$AA17)</f>
        <v/>
      </c>
      <c r="E18" s="116" t="str">
        <f>IF(($U17="HM"),IF(($V17="9H-12H"),"",("CS "&amp;$V17)),IF(($W17="HM"),IF(($X17="9H-12H"),"",("CS "&amp;$X17)),""))&amp;IF($AA17="MAROUANI",IF(OR($A17="S",$A17="D"),"","CCB"),"")</f>
        <v/>
      </c>
      <c r="F18" s="117" t="str">
        <f>IF(($U17="PH"),IF(($V17="9H-12H"),"",("CS "&amp;$V17)),IF(($W17="PH"),IF(($X17="9H-12H"),"",("CS "&amp;$X17)),""))&amp;IF($AA17="HALIMI",IF(OR($A17="S",$A17="D"),"","CCB"),"")</f>
        <v/>
      </c>
      <c r="G18" s="118" t="str">
        <f>IF(($U17="RL"),IF(($V17="9H-12H"),"",("CS "&amp;$V17)),IF(($W17="RL"),IF(($X17="9H-12H"),"",("CS "&amp;$X17)),""))&amp;IF($AA17="LEPRIYA",IF(OR($A17="S",$A17="D"),"","CCB"),"")</f>
        <v/>
      </c>
      <c r="H18" s="118" t="str">
        <f t="shared" si="9"/>
        <v/>
      </c>
      <c r="I18" s="118" t="str">
        <f t="shared" si="10"/>
        <v/>
      </c>
      <c r="J18" s="117" t="str">
        <f>IF(($U17="AS"),IF(($V17="9H-12H"),"",("CS "&amp;$V17)),IF(($W17="AS"),IF(($X17="9H-12H"),"",("CS "&amp;$X17)),""))&amp;IF($AA17="SULTAN",IF(OR($A17="S",$A17="D"),"","CCB"),"")</f>
        <v/>
      </c>
      <c r="K18" s="100"/>
      <c r="L18" s="95"/>
      <c r="M18" s="96"/>
      <c r="N18" s="97" t="str">
        <f>IF(($U17="VAC1"),IF(($V17="9H-12H"),"",("CS "&amp;$V17)),IF(($W17="VAC1"),IF(($X17="9H-12H"),"",("CS "&amp;$X17)),""))&amp;IF($M18="HM",$E18,IF($M18="PH",$F18,IF($M18="RL",$G18,IF($M18="RO",$I18,IF($M18="AS",$J18,"")))))</f>
        <v/>
      </c>
      <c r="O18" s="95"/>
      <c r="P18" s="96"/>
      <c r="Q18" s="97" t="str">
        <f>IF(($U17="VAC2"),IF(($V17="9H-12H"),"",("CS "&amp;$V17)),IF(($W17="VAC2"),IF(($X17="9H-12H"),"",("CS "&amp;$X17)),""))&amp;IF($P18="HM",$E18,IF($P18="PH",$F18,IF($P18="RL",$G18,IF($P18="RO",$I18,IF($P18="AS",$J18,"")))))</f>
        <v/>
      </c>
      <c r="R18" s="98"/>
      <c r="S18" s="209"/>
      <c r="T18" s="210"/>
      <c r="U18" s="194"/>
      <c r="V18" s="211"/>
      <c r="W18" s="194"/>
      <c r="X18" s="195"/>
      <c r="Y18" s="197"/>
      <c r="Z18" s="199"/>
      <c r="AA18" s="193"/>
      <c r="AB18" s="152"/>
      <c r="AC18" s="152"/>
      <c r="AD18" s="152"/>
      <c r="AE18" s="269"/>
      <c r="AF18" s="120"/>
      <c r="AG18" s="128" t="str">
        <f t="shared" ref="AG18" si="133">IF($D18="MAROUANI",IF(OR($A17="S",$A17="D"),"WE CCB","Sem CCB"),"")</f>
        <v/>
      </c>
      <c r="AH18" s="125" t="str">
        <f t="shared" ref="AH18" si="134">IF($D18="HALIMI",IF(OR($A17="S",$A17="D"),"WE CCB","Sem CCB"),"")</f>
        <v/>
      </c>
      <c r="AI18" s="125" t="str">
        <f t="shared" ref="AI18" si="135">IF($D18="LEPRIYA",IF(OR($A17="S",$A17="D"),"WE CCB","Sem CCB"),"")</f>
        <v/>
      </c>
      <c r="AJ18" s="125" t="str">
        <f t="shared" ref="AJ18" si="136">IF($D18="OURCHANE",IF(OR($A17="S",$A17="D"),"WE CCB","Sem CCB"),"")</f>
        <v/>
      </c>
      <c r="AK18" s="125" t="str">
        <f t="shared" ref="AK18" si="137">IF($D18="KANA",IF(OR($A17="S",$A17="D"),"WE CCB","Sem CCB"),"")</f>
        <v/>
      </c>
      <c r="AL18" s="125" t="str">
        <f t="shared" ref="AL18" si="138">IF($D18="SULTAN",IF(OR($A17="S",$A17="D"),"WE CCB","Sem CCB"),"")</f>
        <v/>
      </c>
    </row>
    <row r="19" spans="1:38" ht="13.5" thickBot="1" x14ac:dyDescent="0.25">
      <c r="A19" s="205" t="str">
        <f>IF((B19=""),"",CHOOSE(WEEKDAY(B19,2),"L","M","M","J","V","S","D"))</f>
        <v>L</v>
      </c>
      <c r="B19" s="207">
        <f t="shared" ref="B19" si="139">IF(($B17=""),"",IF((MONTH(B17)=MONTH(($B17+1))),($B17+1),""))</f>
        <v>42317</v>
      </c>
      <c r="C19" s="87" t="str">
        <f t="shared" ref="C19" si="140">IF(D19="","","Dom :")</f>
        <v/>
      </c>
      <c r="D19" s="88"/>
      <c r="E19" s="113" t="str">
        <f>IF(($U19="HM"),IF(($V19="9H-12H"),"CS 9H-12H",""),IF(($W19="HM"),IF(($X19="9H-12H"),"CS 9H-12H",""),""))&amp;IF($AA19="MAROUANI",IF($A19="D","","CCB"),"")</f>
        <v/>
      </c>
      <c r="F19" s="114" t="str">
        <f>IF(($U19="PH"),IF(($V19="9H-12H"),"CS 9H-12H",""),IF(($W19="PH"),IF(($X19="9H-12H"),"CS 9H-12H",""),""))&amp;IF($AA19="HALIMI",IF($A19="D","","CCB"),"")</f>
        <v/>
      </c>
      <c r="G19" s="115" t="str">
        <f>IF(($U19="RL"),IF(($V19="9H-12H"),"CS 9H-12H",""),IF(($W19="RL"),IF(($X19="9H-12H"),"CS 9H-12H",""),""))&amp;IF($AA19="LEPRIYA",IF($A19="D","","CCB"),"")</f>
        <v/>
      </c>
      <c r="H19" s="115" t="str">
        <f t="shared" si="3"/>
        <v/>
      </c>
      <c r="I19" s="115" t="str">
        <f t="shared" si="4"/>
        <v/>
      </c>
      <c r="J19" s="114" t="str">
        <f>IF(($U19="AS"),IF(($V19="9H-12H"),"CS 9H-12H",""),IF(($W19="AS"),IF(($X19="9H-12H"),"CS 9H-12H",""),""))&amp;IF($AA19="SULTAN",IF($A19="D","","CCB"),"")</f>
        <v/>
      </c>
      <c r="K19" s="99"/>
      <c r="L19" s="91"/>
      <c r="M19" s="92"/>
      <c r="N19" s="93" t="str">
        <f>IF(($U19="VAC1"),IF(($V19="9H-12H"),"CS 9H-12H",""),IF(($W19="VAC1"),IF(($X19="9H-12H"),"CS 9H-12H",""),""))&amp;IF($M19="HM",$E19,IF($M19="PH",$F19,IF($M19="RL",$G19,IF($M19="RO",$I19,IF($M19="AS",$J19,"")))))</f>
        <v/>
      </c>
      <c r="O19" s="91"/>
      <c r="P19" s="92"/>
      <c r="Q19" s="93" t="str">
        <f>IF(($U19="VAC2"),IF(($V19="9H-12H"),"CS 9H-12H",""),IF(($W19="VAC2"),IF(($X19="9H-12H"),"CS 9H-12H",""),""))&amp;IF($P19="HM",$E19,IF($P19="PH",$F19,IF($P19="RL",$G19,IF($P19="RO",$I19,IF($P19="AS",$J19,"")))))</f>
        <v/>
      </c>
      <c r="R19" s="94"/>
      <c r="S19" s="209" t="str">
        <f>A19</f>
        <v>L</v>
      </c>
      <c r="T19" s="210">
        <f>B19</f>
        <v>42317</v>
      </c>
      <c r="U19" s="194"/>
      <c r="V19" s="211"/>
      <c r="W19" s="194"/>
      <c r="X19" s="195"/>
      <c r="Y19" s="196" t="str">
        <f>A19</f>
        <v>L</v>
      </c>
      <c r="Z19" s="198">
        <f>B19</f>
        <v>42317</v>
      </c>
      <c r="AA19" s="192"/>
      <c r="AB19" s="151"/>
      <c r="AC19" s="151"/>
      <c r="AD19" s="151"/>
      <c r="AE19" s="268"/>
      <c r="AF19" s="119"/>
      <c r="AG19" s="127" t="str">
        <f t="shared" ref="AG19" si="141">IF($D19="MAROUANI",IF($A19="S","Sam",IF(OR($A19="L",$A19="M",$A19="J",$A19="V"),"Sem","")),"")</f>
        <v/>
      </c>
      <c r="AH19" s="124" t="str">
        <f t="shared" ref="AH19" si="142">IF($D19="HALIMI",IF($A19="S","Sam",IF(OR($A19="L",$A19="M",$A19="J",$A19="V"),"Sem","")),"")</f>
        <v/>
      </c>
      <c r="AI19" s="124" t="str">
        <f t="shared" ref="AI19" si="143">IF($D19="LEPRIYA",IF($A19="S","Sam",IF(OR($A19="L",$A19="M",$A19="J",$A19="V"),"Sem","")),"")</f>
        <v/>
      </c>
      <c r="AJ19" s="124" t="str">
        <f t="shared" ref="AJ19" si="144">IF($D19="OURCHANE",IF($A19="S","Sam",IF(OR($A19="L",$A19="M",$A19="J",$A19="V"),"Sem","")),"")</f>
        <v/>
      </c>
      <c r="AK19" s="124" t="str">
        <f t="shared" ref="AK19" si="145">IF($D19="KANA",IF($A19="S","Sam",IF(OR($A19="L",$A19="M",$A19="J",$A19="V"),"Sem","")),"")</f>
        <v/>
      </c>
      <c r="AL19" s="124" t="str">
        <f t="shared" ref="AL19" si="146">IF($D19="SULTAN",IF($A19="S","Sam",IF(OR($A19="L",$A19="M",$A19="J",$A19="V"),"Sem","")),"")</f>
        <v/>
      </c>
    </row>
    <row r="20" spans="1:38" ht="13.5" thickBot="1" x14ac:dyDescent="0.25">
      <c r="A20" s="206"/>
      <c r="B20" s="208"/>
      <c r="C20" s="89" t="str">
        <f t="shared" ref="C20" si="147">IF($D20="","","CCB :")</f>
        <v/>
      </c>
      <c r="D20" s="90" t="str">
        <f t="shared" ref="D20" si="148">IF($AA19="","",$AA19)</f>
        <v/>
      </c>
      <c r="E20" s="116" t="str">
        <f>IF(($U19="HM"),IF(($V19="9H-12H"),"",("CS "&amp;$V19)),IF(($W19="HM"),IF(($X19="9H-12H"),"",("CS "&amp;$X19)),""))&amp;IF($AA19="MAROUANI",IF(OR($A19="S",$A19="D"),"","CCB"),"")</f>
        <v/>
      </c>
      <c r="F20" s="117" t="str">
        <f>IF(($U19="PH"),IF(($V19="9H-12H"),"",("CS "&amp;$V19)),IF(($W19="PH"),IF(($X19="9H-12H"),"",("CS "&amp;$X19)),""))&amp;IF($AA19="HALIMI",IF(OR($A19="S",$A19="D"),"","CCB"),"")</f>
        <v/>
      </c>
      <c r="G20" s="118" t="str">
        <f>IF(($U19="RL"),IF(($V19="9H-12H"),"",("CS "&amp;$V19)),IF(($W19="RL"),IF(($X19="9H-12H"),"",("CS "&amp;$X19)),""))&amp;IF($AA19="LEPRIYA",IF(OR($A19="S",$A19="D"),"","CCB"),"")</f>
        <v/>
      </c>
      <c r="H20" s="118" t="str">
        <f t="shared" si="9"/>
        <v/>
      </c>
      <c r="I20" s="118" t="str">
        <f t="shared" si="10"/>
        <v/>
      </c>
      <c r="J20" s="117" t="str">
        <f>IF(($U19="AS"),IF(($V19="9H-12H"),"",("CS "&amp;$V19)),IF(($W19="AS"),IF(($X19="9H-12H"),"",("CS "&amp;$X19)),""))&amp;IF($AA19="SULTAN",IF(OR($A19="S",$A19="D"),"","CCB"),"")</f>
        <v/>
      </c>
      <c r="K20" s="100"/>
      <c r="L20" s="95"/>
      <c r="M20" s="96"/>
      <c r="N20" s="97" t="str">
        <f>IF(($U19="VAC1"),IF(($V19="9H-12H"),"",("CS "&amp;$V19)),IF(($W19="VAC1"),IF(($X19="9H-12H"),"",("CS "&amp;$X19)),""))&amp;IF($M20="HM",$E20,IF($M20="PH",$F20,IF($M20="RL",$G20,IF($M20="RO",$I20,IF($M20="AS",$J20,"")))))</f>
        <v/>
      </c>
      <c r="O20" s="95"/>
      <c r="P20" s="96"/>
      <c r="Q20" s="97" t="str">
        <f>IF(($U19="VAC2"),IF(($V19="9H-12H"),"",("CS "&amp;$V19)),IF(($W19="VAC2"),IF(($X19="9H-12H"),"",("CS "&amp;$X19)),""))&amp;IF($P20="HM",$E20,IF($P20="PH",$F20,IF($P20="RL",$G20,IF($P20="RO",$I20,IF($P20="AS",$J20,"")))))</f>
        <v/>
      </c>
      <c r="R20" s="98"/>
      <c r="S20" s="209"/>
      <c r="T20" s="210"/>
      <c r="U20" s="194"/>
      <c r="V20" s="211"/>
      <c r="W20" s="194"/>
      <c r="X20" s="195"/>
      <c r="Y20" s="197"/>
      <c r="Z20" s="199"/>
      <c r="AA20" s="193"/>
      <c r="AB20" s="152"/>
      <c r="AC20" s="152"/>
      <c r="AD20" s="152"/>
      <c r="AE20" s="269"/>
      <c r="AF20" s="120"/>
      <c r="AG20" s="128" t="str">
        <f t="shared" ref="AG20" si="149">IF($D20="MAROUANI",IF(OR($A19="S",$A19="D"),"WE CCB","Sem CCB"),"")</f>
        <v/>
      </c>
      <c r="AH20" s="125" t="str">
        <f t="shared" ref="AH20" si="150">IF($D20="HALIMI",IF(OR($A19="S",$A19="D"),"WE CCB","Sem CCB"),"")</f>
        <v/>
      </c>
      <c r="AI20" s="125" t="str">
        <f t="shared" ref="AI20" si="151">IF($D20="LEPRIYA",IF(OR($A19="S",$A19="D"),"WE CCB","Sem CCB"),"")</f>
        <v/>
      </c>
      <c r="AJ20" s="125" t="str">
        <f t="shared" ref="AJ20" si="152">IF($D20="OURCHANE",IF(OR($A19="S",$A19="D"),"WE CCB","Sem CCB"),"")</f>
        <v/>
      </c>
      <c r="AK20" s="125" t="str">
        <f t="shared" ref="AK20" si="153">IF($D20="KANA",IF(OR($A19="S",$A19="D"),"WE CCB","Sem CCB"),"")</f>
        <v/>
      </c>
      <c r="AL20" s="125" t="str">
        <f t="shared" ref="AL20" si="154">IF($D20="SULTAN",IF(OR($A19="S",$A19="D"),"WE CCB","Sem CCB"),"")</f>
        <v/>
      </c>
    </row>
    <row r="21" spans="1:38" ht="13.5" thickBot="1" x14ac:dyDescent="0.25">
      <c r="A21" s="205" t="str">
        <f>IF((B21=""),"",CHOOSE(WEEKDAY(B21,2),"L","M","M","J","V","S","D"))</f>
        <v>M</v>
      </c>
      <c r="B21" s="207">
        <f t="shared" ref="B21" si="155">IF(($B19=""),"",IF((MONTH(B19)=MONTH(($B19+1))),($B19+1),""))</f>
        <v>42318</v>
      </c>
      <c r="C21" s="87" t="str">
        <f t="shared" ref="C21" si="156">IF(D21="","","Dom :")</f>
        <v/>
      </c>
      <c r="D21" s="88"/>
      <c r="E21" s="113" t="str">
        <f>IF(($U21="HM"),IF(($V21="9H-12H"),"CS 9H-12H",""),IF(($W21="HM"),IF(($X21="9H-12H"),"CS 9H-12H",""),""))&amp;IF($AA21="MAROUANI",IF($A21="D","","CCB"),"")</f>
        <v/>
      </c>
      <c r="F21" s="114" t="str">
        <f>IF(($U21="PH"),IF(($V21="9H-12H"),"CS 9H-12H",""),IF(($W21="PH"),IF(($X21="9H-12H"),"CS 9H-12H",""),""))&amp;IF($AA21="HALIMI",IF($A21="D","","CCB"),"")</f>
        <v/>
      </c>
      <c r="G21" s="115" t="str">
        <f>IF(($U21="RL"),IF(($V21="9H-12H"),"CS 9H-12H",""),IF(($W21="RL"),IF(($X21="9H-12H"),"CS 9H-12H",""),""))&amp;IF($AA21="LEPRIYA",IF($A21="D","","CCB"),"")</f>
        <v/>
      </c>
      <c r="H21" s="115" t="str">
        <f t="shared" si="3"/>
        <v/>
      </c>
      <c r="I21" s="115" t="str">
        <f t="shared" si="4"/>
        <v/>
      </c>
      <c r="J21" s="114" t="str">
        <f>IF(($U21="AS"),IF(($V21="9H-12H"),"CS 9H-12H",""),IF(($W21="AS"),IF(($X21="9H-12H"),"CS 9H-12H",""),""))&amp;IF($AA21="SULTAN",IF($A21="D","","CCB"),"")</f>
        <v/>
      </c>
      <c r="K21" s="99"/>
      <c r="L21" s="91"/>
      <c r="M21" s="92"/>
      <c r="N21" s="93" t="str">
        <f>IF(($U21="VAC1"),IF(($V21="9H-12H"),"CS 9H-12H",""),IF(($W21="VAC1"),IF(($X21="9H-12H"),"CS 9H-12H",""),""))&amp;IF($M21="HM",$E21,IF($M21="PH",$F21,IF($M21="RL",$G21,IF($M21="RO",$I21,IF($M21="AS",$J21,"")))))</f>
        <v/>
      </c>
      <c r="O21" s="91"/>
      <c r="P21" s="92"/>
      <c r="Q21" s="93" t="str">
        <f>IF(($U21="VAC2"),IF(($V21="9H-12H"),"CS 9H-12H",""),IF(($W21="VAC2"),IF(($X21="9H-12H"),"CS 9H-12H",""),""))&amp;IF($P21="HM",$E21,IF($P21="PH",$F21,IF($P21="RL",$G21,IF($P21="RO",$I21,IF($P21="AS",$J21,"")))))</f>
        <v/>
      </c>
      <c r="R21" s="94"/>
      <c r="S21" s="209" t="str">
        <f>A21</f>
        <v>M</v>
      </c>
      <c r="T21" s="210">
        <f>B21</f>
        <v>42318</v>
      </c>
      <c r="U21" s="194"/>
      <c r="V21" s="211"/>
      <c r="W21" s="194"/>
      <c r="X21" s="195"/>
      <c r="Y21" s="196" t="str">
        <f>A21</f>
        <v>M</v>
      </c>
      <c r="Z21" s="198">
        <f>B21</f>
        <v>42318</v>
      </c>
      <c r="AA21" s="192"/>
      <c r="AB21" s="151"/>
      <c r="AC21" s="151"/>
      <c r="AD21" s="151"/>
      <c r="AE21" s="268"/>
      <c r="AF21" s="119"/>
      <c r="AG21" s="127" t="str">
        <f t="shared" ref="AG21" si="157">IF($D21="MAROUANI",IF($A21="S","Sam",IF(OR($A21="L",$A21="M",$A21="J",$A21="V"),"Sem","")),"")</f>
        <v/>
      </c>
      <c r="AH21" s="124" t="str">
        <f t="shared" ref="AH21" si="158">IF($D21="HALIMI",IF($A21="S","Sam",IF(OR($A21="L",$A21="M",$A21="J",$A21="V"),"Sem","")),"")</f>
        <v/>
      </c>
      <c r="AI21" s="124" t="str">
        <f t="shared" ref="AI21" si="159">IF($D21="LEPRIYA",IF($A21="S","Sam",IF(OR($A21="L",$A21="M",$A21="J",$A21="V"),"Sem","")),"")</f>
        <v/>
      </c>
      <c r="AJ21" s="124" t="str">
        <f t="shared" ref="AJ21" si="160">IF($D21="OURCHANE",IF($A21="S","Sam",IF(OR($A21="L",$A21="M",$A21="J",$A21="V"),"Sem","")),"")</f>
        <v/>
      </c>
      <c r="AK21" s="124" t="str">
        <f t="shared" ref="AK21" si="161">IF($D21="KANA",IF($A21="S","Sam",IF(OR($A21="L",$A21="M",$A21="J",$A21="V"),"Sem","")),"")</f>
        <v/>
      </c>
      <c r="AL21" s="124" t="str">
        <f t="shared" ref="AL21" si="162">IF($D21="SULTAN",IF($A21="S","Sam",IF(OR($A21="L",$A21="M",$A21="J",$A21="V"),"Sem","")),"")</f>
        <v/>
      </c>
    </row>
    <row r="22" spans="1:38" ht="13.5" thickBot="1" x14ac:dyDescent="0.25">
      <c r="A22" s="206"/>
      <c r="B22" s="208"/>
      <c r="C22" s="89" t="str">
        <f t="shared" ref="C22" si="163">IF($D22="","","CCB :")</f>
        <v/>
      </c>
      <c r="D22" s="90" t="str">
        <f t="shared" ref="D22" si="164">IF($AA21="","",$AA21)</f>
        <v/>
      </c>
      <c r="E22" s="116" t="str">
        <f>IF(($U21="HM"),IF(($V21="9H-12H"),"",("CS "&amp;$V21)),IF(($W21="HM"),IF(($X21="9H-12H"),"",("CS "&amp;$X21)),""))&amp;IF($AA21="MAROUANI",IF(OR($A21="S",$A21="D"),"","CCB"),"")</f>
        <v/>
      </c>
      <c r="F22" s="117" t="str">
        <f>IF(($U21="PH"),IF(($V21="9H-12H"),"",("CS "&amp;$V21)),IF(($W21="PH"),IF(($X21="9H-12H"),"",("CS "&amp;$X21)),""))&amp;IF($AA21="HALIMI",IF(OR($A21="S",$A21="D"),"","CCB"),"")</f>
        <v/>
      </c>
      <c r="G22" s="118" t="str">
        <f>IF(($U21="RL"),IF(($V21="9H-12H"),"",("CS "&amp;$V21)),IF(($W21="RL"),IF(($X21="9H-12H"),"",("CS "&amp;$X21)),""))&amp;IF($AA21="LEPRIYA",IF(OR($A21="S",$A21="D"),"","CCB"),"")</f>
        <v/>
      </c>
      <c r="H22" s="118" t="str">
        <f t="shared" si="9"/>
        <v/>
      </c>
      <c r="I22" s="118" t="str">
        <f t="shared" si="10"/>
        <v/>
      </c>
      <c r="J22" s="117" t="str">
        <f>IF(($U21="AS"),IF(($V21="9H-12H"),"",("CS "&amp;$V21)),IF(($W21="AS"),IF(($X21="9H-12H"),"",("CS "&amp;$X21)),""))&amp;IF($AA21="SULTAN",IF(OR($A21="S",$A21="D"),"","CCB"),"")</f>
        <v/>
      </c>
      <c r="K22" s="100"/>
      <c r="L22" s="95"/>
      <c r="M22" s="96"/>
      <c r="N22" s="97" t="str">
        <f>IF(($U21="VAC1"),IF(($V21="9H-12H"),"",("CS "&amp;$V21)),IF(($W21="VAC1"),IF(($X21="9H-12H"),"",("CS "&amp;$X21)),""))&amp;IF($M22="HM",$E22,IF($M22="PH",$F22,IF($M22="RL",$G22,IF($M22="RO",$I22,IF($M22="AS",$J22,"")))))</f>
        <v/>
      </c>
      <c r="O22" s="95"/>
      <c r="P22" s="96"/>
      <c r="Q22" s="97" t="str">
        <f>IF(($U21="VAC2"),IF(($V21="9H-12H"),"",("CS "&amp;$V21)),IF(($W21="VAC2"),IF(($X21="9H-12H"),"",("CS "&amp;$X21)),""))&amp;IF($P22="HM",$E22,IF($P22="PH",$F22,IF($P22="RL",$G22,IF($P22="RO",$I22,IF($P22="AS",$J22,"")))))</f>
        <v/>
      </c>
      <c r="R22" s="98"/>
      <c r="S22" s="209"/>
      <c r="T22" s="210"/>
      <c r="U22" s="194"/>
      <c r="V22" s="211"/>
      <c r="W22" s="194"/>
      <c r="X22" s="195"/>
      <c r="Y22" s="197"/>
      <c r="Z22" s="199"/>
      <c r="AA22" s="193"/>
      <c r="AB22" s="152"/>
      <c r="AC22" s="152"/>
      <c r="AD22" s="152"/>
      <c r="AE22" s="269"/>
      <c r="AF22" s="120"/>
      <c r="AG22" s="128" t="str">
        <f t="shared" ref="AG22" si="165">IF($D22="MAROUANI",IF(OR($A21="S",$A21="D"),"WE CCB","Sem CCB"),"")</f>
        <v/>
      </c>
      <c r="AH22" s="125" t="str">
        <f t="shared" ref="AH22" si="166">IF($D22="HALIMI",IF(OR($A21="S",$A21="D"),"WE CCB","Sem CCB"),"")</f>
        <v/>
      </c>
      <c r="AI22" s="125" t="str">
        <f t="shared" ref="AI22" si="167">IF($D22="LEPRIYA",IF(OR($A21="S",$A21="D"),"WE CCB","Sem CCB"),"")</f>
        <v/>
      </c>
      <c r="AJ22" s="125" t="str">
        <f t="shared" ref="AJ22" si="168">IF($D22="OURCHANE",IF(OR($A21="S",$A21="D"),"WE CCB","Sem CCB"),"")</f>
        <v/>
      </c>
      <c r="AK22" s="125" t="str">
        <f t="shared" ref="AK22" si="169">IF($D22="KANA",IF(OR($A21="S",$A21="D"),"WE CCB","Sem CCB"),"")</f>
        <v/>
      </c>
      <c r="AL22" s="125" t="str">
        <f t="shared" ref="AL22" si="170">IF($D22="SULTAN",IF(OR($A21="S",$A21="D"),"WE CCB","Sem CCB"),"")</f>
        <v/>
      </c>
    </row>
    <row r="23" spans="1:38" ht="13.5" thickBot="1" x14ac:dyDescent="0.25">
      <c r="A23" s="205" t="str">
        <f>IF((B23=""),"",CHOOSE(WEEKDAY(B23,2),"L","M","M","J","V","S","D"))</f>
        <v>M</v>
      </c>
      <c r="B23" s="207">
        <f t="shared" ref="B23" si="171">IF(($B21=""),"",IF((MONTH(B21)=MONTH(($B21+1))),($B21+1),""))</f>
        <v>42319</v>
      </c>
      <c r="C23" s="87" t="str">
        <f t="shared" ref="C23" si="172">IF(D23="","","Dom :")</f>
        <v/>
      </c>
      <c r="D23" s="88"/>
      <c r="E23" s="113" t="str">
        <f>IF(($U23="HM"),IF(($V23="9H-12H"),"CS 9H-12H",""),IF(($W23="HM"),IF(($X23="9H-12H"),"CS 9H-12H",""),""))&amp;IF($AA23="MAROUANI",IF($A23="D","","CCB"),"")</f>
        <v/>
      </c>
      <c r="F23" s="114" t="str">
        <f>IF(($U23="PH"),IF(($V23="9H-12H"),"CS 9H-12H",""),IF(($W23="PH"),IF(($X23="9H-12H"),"CS 9H-12H",""),""))&amp;IF($AA23="HALIMI",IF($A23="D","","CCB"),"")</f>
        <v/>
      </c>
      <c r="G23" s="115" t="str">
        <f>IF(($U23="RL"),IF(($V23="9H-12H"),"CS 9H-12H",""),IF(($W23="RL"),IF(($X23="9H-12H"),"CS 9H-12H",""),""))&amp;IF($AA23="LEPRIYA",IF($A23="D","","CCB"),"")</f>
        <v/>
      </c>
      <c r="H23" s="115" t="str">
        <f t="shared" si="3"/>
        <v/>
      </c>
      <c r="I23" s="115" t="str">
        <f t="shared" si="4"/>
        <v/>
      </c>
      <c r="J23" s="114" t="str">
        <f>IF(($U23="AS"),IF(($V23="9H-12H"),"CS 9H-12H",""),IF(($W23="AS"),IF(($X23="9H-12H"),"CS 9H-12H",""),""))&amp;IF($AA23="SULTAN",IF($A23="D","","CCB"),"")</f>
        <v/>
      </c>
      <c r="K23" s="99"/>
      <c r="L23" s="91"/>
      <c r="M23" s="92"/>
      <c r="N23" s="93" t="str">
        <f>IF(($U23="VAC1"),IF(($V23="9H-12H"),"CS 9H-12H",""),IF(($W23="VAC1"),IF(($X23="9H-12H"),"CS 9H-12H",""),""))&amp;IF($M23="HM",$E23,IF($M23="PH",$F23,IF($M23="RL",$G23,IF($M23="RO",$I23,IF($M23="AS",$J23,"")))))</f>
        <v/>
      </c>
      <c r="O23" s="91"/>
      <c r="P23" s="92"/>
      <c r="Q23" s="93" t="str">
        <f>IF(($U23="VAC2"),IF(($V23="9H-12H"),"CS 9H-12H",""),IF(($W23="VAC2"),IF(($X23="9H-12H"),"CS 9H-12H",""),""))&amp;IF($P23="HM",$E23,IF($P23="PH",$F23,IF($P23="RL",$G23,IF($P23="RO",$I23,IF($P23="AS",$J23,"")))))</f>
        <v/>
      </c>
      <c r="R23" s="94"/>
      <c r="S23" s="209" t="str">
        <f>A23</f>
        <v>M</v>
      </c>
      <c r="T23" s="210">
        <f>B23</f>
        <v>42319</v>
      </c>
      <c r="U23" s="194"/>
      <c r="V23" s="211"/>
      <c r="W23" s="194"/>
      <c r="X23" s="195"/>
      <c r="Y23" s="196" t="str">
        <f>A23</f>
        <v>M</v>
      </c>
      <c r="Z23" s="198">
        <f>B23</f>
        <v>42319</v>
      </c>
      <c r="AA23" s="192"/>
      <c r="AB23" s="151"/>
      <c r="AC23" s="151"/>
      <c r="AD23" s="151"/>
      <c r="AE23" s="268"/>
      <c r="AF23" s="119"/>
      <c r="AG23" s="127" t="str">
        <f t="shared" ref="AG23" si="173">IF($D23="MAROUANI",IF($A23="S","Sam",IF(OR($A23="L",$A23="M",$A23="J",$A23="V"),"Sem","")),"")</f>
        <v/>
      </c>
      <c r="AH23" s="124" t="str">
        <f t="shared" ref="AH23" si="174">IF($D23="HALIMI",IF($A23="S","Sam",IF(OR($A23="L",$A23="M",$A23="J",$A23="V"),"Sem","")),"")</f>
        <v/>
      </c>
      <c r="AI23" s="124" t="str">
        <f t="shared" ref="AI23" si="175">IF($D23="LEPRIYA",IF($A23="S","Sam",IF(OR($A23="L",$A23="M",$A23="J",$A23="V"),"Sem","")),"")</f>
        <v/>
      </c>
      <c r="AJ23" s="124" t="str">
        <f t="shared" ref="AJ23" si="176">IF($D23="OURCHANE",IF($A23="S","Sam",IF(OR($A23="L",$A23="M",$A23="J",$A23="V"),"Sem","")),"")</f>
        <v/>
      </c>
      <c r="AK23" s="124" t="str">
        <f t="shared" ref="AK23" si="177">IF($D23="KANA",IF($A23="S","Sam",IF(OR($A23="L",$A23="M",$A23="J",$A23="V"),"Sem","")),"")</f>
        <v/>
      </c>
      <c r="AL23" s="124" t="str">
        <f t="shared" ref="AL23" si="178">IF($D23="SULTAN",IF($A23="S","Sam",IF(OR($A23="L",$A23="M",$A23="J",$A23="V"),"Sem","")),"")</f>
        <v/>
      </c>
    </row>
    <row r="24" spans="1:38" ht="13.5" thickBot="1" x14ac:dyDescent="0.25">
      <c r="A24" s="206"/>
      <c r="B24" s="208"/>
      <c r="C24" s="89" t="str">
        <f t="shared" ref="C24" si="179">IF($D24="","","CCB :")</f>
        <v/>
      </c>
      <c r="D24" s="90" t="str">
        <f t="shared" ref="D24" si="180">IF($AA23="","",$AA23)</f>
        <v/>
      </c>
      <c r="E24" s="116" t="str">
        <f>IF(($U23="HM"),IF(($V23="9H-12H"),"",("CS "&amp;$V23)),IF(($W23="HM"),IF(($X23="9H-12H"),"",("CS "&amp;$X23)),""))&amp;IF($AA23="MAROUANI",IF(OR($A23="S",$A23="D"),"","CCB"),"")</f>
        <v/>
      </c>
      <c r="F24" s="117" t="str">
        <f>IF(($U23="PH"),IF(($V23="9H-12H"),"",("CS "&amp;$V23)),IF(($W23="PH"),IF(($X23="9H-12H"),"",("CS "&amp;$X23)),""))&amp;IF($AA23="HALIMI",IF(OR($A23="S",$A23="D"),"","CCB"),"")</f>
        <v/>
      </c>
      <c r="G24" s="118" t="str">
        <f>IF(($U23="RL"),IF(($V23="9H-12H"),"",("CS "&amp;$V23)),IF(($W23="RL"),IF(($X23="9H-12H"),"",("CS "&amp;$X23)),""))&amp;IF($AA23="LEPRIYA",IF(OR($A23="S",$A23="D"),"","CCB"),"")</f>
        <v/>
      </c>
      <c r="H24" s="118" t="str">
        <f t="shared" si="9"/>
        <v/>
      </c>
      <c r="I24" s="118" t="str">
        <f t="shared" si="10"/>
        <v/>
      </c>
      <c r="J24" s="117" t="str">
        <f>IF(($U23="AS"),IF(($V23="9H-12H"),"",("CS "&amp;$V23)),IF(($W23="AS"),IF(($X23="9H-12H"),"",("CS "&amp;$X23)),""))&amp;IF($AA23="SULTAN",IF(OR($A23="S",$A23="D"),"","CCB"),"")</f>
        <v/>
      </c>
      <c r="K24" s="100"/>
      <c r="L24" s="95"/>
      <c r="M24" s="96"/>
      <c r="N24" s="97" t="str">
        <f>IF(($U23="VAC1"),IF(($V23="9H-12H"),"",("CS "&amp;$V23)),IF(($W23="VAC1"),IF(($X23="9H-12H"),"",("CS "&amp;$X23)),""))&amp;IF($M24="HM",$E24,IF($M24="PH",$F24,IF($M24="RL",$G24,IF($M24="RO",$I24,IF($M24="AS",$J24,"")))))</f>
        <v/>
      </c>
      <c r="O24" s="95"/>
      <c r="P24" s="96"/>
      <c r="Q24" s="97" t="str">
        <f>IF(($U23="VAC2"),IF(($V23="9H-12H"),"",("CS "&amp;$V23)),IF(($W23="VAC2"),IF(($X23="9H-12H"),"",("CS "&amp;$X23)),""))&amp;IF($P24="HM",$E24,IF($P24="PH",$F24,IF($P24="RL",$G24,IF($P24="RO",$I24,IF($P24="AS",$J24,"")))))</f>
        <v/>
      </c>
      <c r="R24" s="98"/>
      <c r="S24" s="209"/>
      <c r="T24" s="210"/>
      <c r="U24" s="194"/>
      <c r="V24" s="211"/>
      <c r="W24" s="194"/>
      <c r="X24" s="195"/>
      <c r="Y24" s="197"/>
      <c r="Z24" s="199"/>
      <c r="AA24" s="193"/>
      <c r="AB24" s="152"/>
      <c r="AC24" s="152"/>
      <c r="AD24" s="152"/>
      <c r="AE24" s="269"/>
      <c r="AF24" s="120"/>
      <c r="AG24" s="128" t="str">
        <f t="shared" ref="AG24" si="181">IF($D24="MAROUANI",IF(OR($A23="S",$A23="D"),"WE CCB","Sem CCB"),"")</f>
        <v/>
      </c>
      <c r="AH24" s="125" t="str">
        <f t="shared" ref="AH24" si="182">IF($D24="HALIMI",IF(OR($A23="S",$A23="D"),"WE CCB","Sem CCB"),"")</f>
        <v/>
      </c>
      <c r="AI24" s="125" t="str">
        <f t="shared" ref="AI24" si="183">IF($D24="LEPRIYA",IF(OR($A23="S",$A23="D"),"WE CCB","Sem CCB"),"")</f>
        <v/>
      </c>
      <c r="AJ24" s="125" t="str">
        <f t="shared" ref="AJ24" si="184">IF($D24="OURCHANE",IF(OR($A23="S",$A23="D"),"WE CCB","Sem CCB"),"")</f>
        <v/>
      </c>
      <c r="AK24" s="125" t="str">
        <f t="shared" ref="AK24" si="185">IF($D24="KANA",IF(OR($A23="S",$A23="D"),"WE CCB","Sem CCB"),"")</f>
        <v/>
      </c>
      <c r="AL24" s="125" t="str">
        <f t="shared" ref="AL24" si="186">IF($D24="SULTAN",IF(OR($A23="S",$A23="D"),"WE CCB","Sem CCB"),"")</f>
        <v/>
      </c>
    </row>
    <row r="25" spans="1:38" ht="13.5" thickBot="1" x14ac:dyDescent="0.25">
      <c r="A25" s="205" t="str">
        <f>IF((B25=""),"",CHOOSE(WEEKDAY(B25,2),"L","M","M","J","V","S","D"))</f>
        <v>J</v>
      </c>
      <c r="B25" s="207">
        <f t="shared" ref="B25" si="187">IF(($B23=""),"",IF((MONTH(B23)=MONTH(($B23+1))),($B23+1),""))</f>
        <v>42320</v>
      </c>
      <c r="C25" s="87" t="str">
        <f t="shared" ref="C25" si="188">IF(D25="","","Dom :")</f>
        <v/>
      </c>
      <c r="D25" s="88"/>
      <c r="E25" s="113" t="str">
        <f>IF(($U25="HM"),IF(($V25="9H-12H"),"CS 9H-12H",""),IF(($W25="HM"),IF(($X25="9H-12H"),"CS 9H-12H",""),""))&amp;IF($AA25="MAROUANI",IF($A25="D","","CCB"),"")</f>
        <v/>
      </c>
      <c r="F25" s="114" t="str">
        <f>IF(($U25="PH"),IF(($V25="9H-12H"),"CS 9H-12H",""),IF(($W25="PH"),IF(($X25="9H-12H"),"CS 9H-12H",""),""))&amp;IF($AA25="HALIMI",IF($A25="D","","CCB"),"")</f>
        <v/>
      </c>
      <c r="G25" s="115" t="str">
        <f>IF(($U25="RL"),IF(($V25="9H-12H"),"CS 9H-12H",""),IF(($W25="RL"),IF(($X25="9H-12H"),"CS 9H-12H",""),""))&amp;IF($AA25="LEPRIYA",IF($A25="D","","CCB"),"")</f>
        <v/>
      </c>
      <c r="H25" s="115" t="str">
        <f t="shared" si="3"/>
        <v/>
      </c>
      <c r="I25" s="115" t="str">
        <f t="shared" si="4"/>
        <v/>
      </c>
      <c r="J25" s="114" t="str">
        <f>IF(($U25="AS"),IF(($V25="9H-12H"),"CS 9H-12H",""),IF(($W25="AS"),IF(($X25="9H-12H"),"CS 9H-12H",""),""))&amp;IF($AA25="SULTAN",IF($A25="D","","CCB"),"")</f>
        <v/>
      </c>
      <c r="K25" s="99"/>
      <c r="L25" s="91"/>
      <c r="M25" s="92"/>
      <c r="N25" s="93" t="str">
        <f>IF(($U25="VAC1"),IF(($V25="9H-12H"),"CS 9H-12H",""),IF(($W25="VAC1"),IF(($X25="9H-12H"),"CS 9H-12H",""),""))&amp;IF($M25="HM",$E25,IF($M25="PH",$F25,IF($M25="RL",$G25,IF($M25="RO",$I25,IF($M25="AS",$J25,"")))))</f>
        <v/>
      </c>
      <c r="O25" s="91"/>
      <c r="P25" s="92"/>
      <c r="Q25" s="93" t="str">
        <f>IF(($U25="VAC2"),IF(($V25="9H-12H"),"CS 9H-12H",""),IF(($W25="VAC2"),IF(($X25="9H-12H"),"CS 9H-12H",""),""))&amp;IF($P25="HM",$E25,IF($P25="PH",$F25,IF($P25="RL",$G25,IF($P25="RO",$I25,IF($P25="AS",$J25,"")))))</f>
        <v/>
      </c>
      <c r="R25" s="94"/>
      <c r="S25" s="209" t="str">
        <f>A25</f>
        <v>J</v>
      </c>
      <c r="T25" s="210">
        <f>B25</f>
        <v>42320</v>
      </c>
      <c r="U25" s="194"/>
      <c r="V25" s="211"/>
      <c r="W25" s="194"/>
      <c r="X25" s="195"/>
      <c r="Y25" s="196" t="str">
        <f>A25</f>
        <v>J</v>
      </c>
      <c r="Z25" s="198">
        <f>B25</f>
        <v>42320</v>
      </c>
      <c r="AA25" s="192"/>
      <c r="AB25" s="151"/>
      <c r="AC25" s="151"/>
      <c r="AD25" s="151"/>
      <c r="AE25" s="268"/>
      <c r="AF25" s="119"/>
      <c r="AG25" s="127" t="str">
        <f t="shared" ref="AG25" si="189">IF($D25="MAROUANI",IF($A25="S","Sam",IF(OR($A25="L",$A25="M",$A25="J",$A25="V"),"Sem","")),"")</f>
        <v/>
      </c>
      <c r="AH25" s="124" t="str">
        <f t="shared" ref="AH25" si="190">IF($D25="HALIMI",IF($A25="S","Sam",IF(OR($A25="L",$A25="M",$A25="J",$A25="V"),"Sem","")),"")</f>
        <v/>
      </c>
      <c r="AI25" s="124" t="str">
        <f t="shared" ref="AI25" si="191">IF($D25="LEPRIYA",IF($A25="S","Sam",IF(OR($A25="L",$A25="M",$A25="J",$A25="V"),"Sem","")),"")</f>
        <v/>
      </c>
      <c r="AJ25" s="124" t="str">
        <f t="shared" ref="AJ25" si="192">IF($D25="OURCHANE",IF($A25="S","Sam",IF(OR($A25="L",$A25="M",$A25="J",$A25="V"),"Sem","")),"")</f>
        <v/>
      </c>
      <c r="AK25" s="124" t="str">
        <f t="shared" ref="AK25" si="193">IF($D25="KANA",IF($A25="S","Sam",IF(OR($A25="L",$A25="M",$A25="J",$A25="V"),"Sem","")),"")</f>
        <v/>
      </c>
      <c r="AL25" s="124" t="str">
        <f t="shared" ref="AL25" si="194">IF($D25="SULTAN",IF($A25="S","Sam",IF(OR($A25="L",$A25="M",$A25="J",$A25="V"),"Sem","")),"")</f>
        <v/>
      </c>
    </row>
    <row r="26" spans="1:38" ht="13.5" thickBot="1" x14ac:dyDescent="0.25">
      <c r="A26" s="206"/>
      <c r="B26" s="208"/>
      <c r="C26" s="89" t="str">
        <f t="shared" ref="C26" si="195">IF($D26="","","CCB :")</f>
        <v/>
      </c>
      <c r="D26" s="90" t="str">
        <f t="shared" ref="D26" si="196">IF($AA25="","",$AA25)</f>
        <v/>
      </c>
      <c r="E26" s="116" t="str">
        <f>IF(($U25="HM"),IF(($V25="9H-12H"),"",("CS "&amp;$V25)),IF(($W25="HM"),IF(($X25="9H-12H"),"",("CS "&amp;$X25)),""))&amp;IF($AA25="MAROUANI",IF(OR($A25="S",$A25="D"),"","CCB"),"")</f>
        <v/>
      </c>
      <c r="F26" s="117" t="str">
        <f>IF(($U25="PH"),IF(($V25="9H-12H"),"",("CS "&amp;$V25)),IF(($W25="PH"),IF(($X25="9H-12H"),"",("CS "&amp;$X25)),""))&amp;IF($AA25="HALIMI",IF(OR($A25="S",$A25="D"),"","CCB"),"")</f>
        <v/>
      </c>
      <c r="G26" s="118" t="str">
        <f>IF(($U25="RL"),IF(($V25="9H-12H"),"",("CS "&amp;$V25)),IF(($W25="RL"),IF(($X25="9H-12H"),"",("CS "&amp;$X25)),""))&amp;IF($AA25="LEPRIYA",IF(OR($A25="S",$A25="D"),"","CCB"),"")</f>
        <v/>
      </c>
      <c r="H26" s="118" t="str">
        <f t="shared" si="9"/>
        <v/>
      </c>
      <c r="I26" s="118" t="str">
        <f t="shared" si="10"/>
        <v/>
      </c>
      <c r="J26" s="117" t="str">
        <f>IF(($U25="AS"),IF(($V25="9H-12H"),"",("CS "&amp;$V25)),IF(($W25="AS"),IF(($X25="9H-12H"),"",("CS "&amp;$X25)),""))&amp;IF($AA25="SULTAN",IF(OR($A25="S",$A25="D"),"","CCB"),"")</f>
        <v/>
      </c>
      <c r="K26" s="100"/>
      <c r="L26" s="95"/>
      <c r="M26" s="96"/>
      <c r="N26" s="97" t="str">
        <f>IF(($U25="VAC1"),IF(($V25="9H-12H"),"",("CS "&amp;$V25)),IF(($W25="VAC1"),IF(($X25="9H-12H"),"",("CS "&amp;$X25)),""))&amp;IF($M26="HM",$E26,IF($M26="PH",$F26,IF($M26="RL",$G26,IF($M26="RO",$I26,IF($M26="AS",$J26,"")))))</f>
        <v/>
      </c>
      <c r="O26" s="95"/>
      <c r="P26" s="96"/>
      <c r="Q26" s="97" t="str">
        <f>IF(($U25="VAC2"),IF(($V25="9H-12H"),"",("CS "&amp;$V25)),IF(($W25="VAC2"),IF(($X25="9H-12H"),"",("CS "&amp;$X25)),""))&amp;IF($P26="HM",$E26,IF($P26="PH",$F26,IF($P26="RL",$G26,IF($P26="RO",$I26,IF($P26="AS",$J26,"")))))</f>
        <v/>
      </c>
      <c r="R26" s="98"/>
      <c r="S26" s="209"/>
      <c r="T26" s="210"/>
      <c r="U26" s="194"/>
      <c r="V26" s="211"/>
      <c r="W26" s="194"/>
      <c r="X26" s="195"/>
      <c r="Y26" s="197"/>
      <c r="Z26" s="199"/>
      <c r="AA26" s="193"/>
      <c r="AB26" s="152"/>
      <c r="AC26" s="152"/>
      <c r="AD26" s="152"/>
      <c r="AE26" s="269"/>
      <c r="AF26" s="120"/>
      <c r="AG26" s="128" t="str">
        <f t="shared" ref="AG26" si="197">IF($D26="MAROUANI",IF(OR($A25="S",$A25="D"),"WE CCB","Sem CCB"),"")</f>
        <v/>
      </c>
      <c r="AH26" s="125" t="str">
        <f t="shared" ref="AH26" si="198">IF($D26="HALIMI",IF(OR($A25="S",$A25="D"),"WE CCB","Sem CCB"),"")</f>
        <v/>
      </c>
      <c r="AI26" s="125" t="str">
        <f t="shared" ref="AI26" si="199">IF($D26="LEPRIYA",IF(OR($A25="S",$A25="D"),"WE CCB","Sem CCB"),"")</f>
        <v/>
      </c>
      <c r="AJ26" s="125" t="str">
        <f t="shared" ref="AJ26" si="200">IF($D26="OURCHANE",IF(OR($A25="S",$A25="D"),"WE CCB","Sem CCB"),"")</f>
        <v/>
      </c>
      <c r="AK26" s="125" t="str">
        <f t="shared" ref="AK26" si="201">IF($D26="KANA",IF(OR($A25="S",$A25="D"),"WE CCB","Sem CCB"),"")</f>
        <v/>
      </c>
      <c r="AL26" s="125" t="str">
        <f t="shared" ref="AL26" si="202">IF($D26="SULTAN",IF(OR($A25="S",$A25="D"),"WE CCB","Sem CCB"),"")</f>
        <v/>
      </c>
    </row>
    <row r="27" spans="1:38" ht="13.5" thickBot="1" x14ac:dyDescent="0.25">
      <c r="A27" s="205" t="str">
        <f>IF((B27=""),"",CHOOSE(WEEKDAY(B27,2),"L","M","M","J","V","S","D"))</f>
        <v>V</v>
      </c>
      <c r="B27" s="207">
        <f t="shared" ref="B27" si="203">IF(($B25=""),"",IF((MONTH(B25)=MONTH(($B25+1))),($B25+1),""))</f>
        <v>42321</v>
      </c>
      <c r="C27" s="87" t="str">
        <f t="shared" ref="C27" si="204">IF(D27="","","Dom :")</f>
        <v/>
      </c>
      <c r="D27" s="88"/>
      <c r="E27" s="113" t="str">
        <f>IF(($U27="HM"),IF(($V27="9H-12H"),"CS 9H-12H",""),IF(($W27="HM"),IF(($X27="9H-12H"),"CS 9H-12H",""),""))&amp;IF($AA27="MAROUANI",IF($A27="D","","CCB"),"")</f>
        <v/>
      </c>
      <c r="F27" s="114" t="str">
        <f>IF(($U27="PH"),IF(($V27="9H-12H"),"CS 9H-12H",""),IF(($W27="PH"),IF(($X27="9H-12H"),"CS 9H-12H",""),""))&amp;IF($AA27="HALIMI",IF($A27="D","","CCB"),"")</f>
        <v/>
      </c>
      <c r="G27" s="115" t="str">
        <f>IF(($U27="RL"),IF(($V27="9H-12H"),"CS 9H-12H",""),IF(($W27="RL"),IF(($X27="9H-12H"),"CS 9H-12H",""),""))&amp;IF($AA27="LEPRIYA",IF($A27="D","","CCB"),"")</f>
        <v/>
      </c>
      <c r="H27" s="115" t="str">
        <f t="shared" si="3"/>
        <v/>
      </c>
      <c r="I27" s="115" t="str">
        <f t="shared" si="4"/>
        <v/>
      </c>
      <c r="J27" s="114" t="str">
        <f>IF(($U27="AS"),IF(($V27="9H-12H"),"CS 9H-12H",""),IF(($W27="AS"),IF(($X27="9H-12H"),"CS 9H-12H",""),""))&amp;IF($AA27="SULTAN",IF($A27="D","","CCB"),"")</f>
        <v/>
      </c>
      <c r="K27" s="99"/>
      <c r="L27" s="91"/>
      <c r="M27" s="92"/>
      <c r="N27" s="93" t="str">
        <f>IF(($U27="VAC1"),IF(($V27="9H-12H"),"CS 9H-12H",""),IF(($W27="VAC1"),IF(($X27="9H-12H"),"CS 9H-12H",""),""))&amp;IF($M27="HM",$E27,IF($M27="PH",$F27,IF($M27="RL",$G27,IF($M27="RO",$I27,IF($M27="AS",$J27,"")))))</f>
        <v/>
      </c>
      <c r="O27" s="91"/>
      <c r="P27" s="92"/>
      <c r="Q27" s="93" t="str">
        <f>IF(($U27="VAC2"),IF(($V27="9H-12H"),"CS 9H-12H",""),IF(($W27="VAC2"),IF(($X27="9H-12H"),"CS 9H-12H",""),""))&amp;IF($P27="HM",$E27,IF($P27="PH",$F27,IF($P27="RL",$G27,IF($P27="RO",$I27,IF($P27="AS",$J27,"")))))</f>
        <v/>
      </c>
      <c r="R27" s="94"/>
      <c r="S27" s="209" t="str">
        <f>A27</f>
        <v>V</v>
      </c>
      <c r="T27" s="210">
        <f>B27</f>
        <v>42321</v>
      </c>
      <c r="U27" s="194"/>
      <c r="V27" s="211"/>
      <c r="W27" s="194"/>
      <c r="X27" s="195"/>
      <c r="Y27" s="196" t="str">
        <f>A27</f>
        <v>V</v>
      </c>
      <c r="Z27" s="198">
        <f>B27</f>
        <v>42321</v>
      </c>
      <c r="AA27" s="192"/>
      <c r="AB27" s="151"/>
      <c r="AC27" s="151"/>
      <c r="AD27" s="151"/>
      <c r="AE27" s="268"/>
      <c r="AF27" s="119"/>
      <c r="AG27" s="127" t="str">
        <f t="shared" ref="AG27" si="205">IF($D27="MAROUANI",IF($A27="S","Sam",IF(OR($A27="L",$A27="M",$A27="J",$A27="V"),"Sem","")),"")</f>
        <v/>
      </c>
      <c r="AH27" s="124" t="str">
        <f t="shared" ref="AH27" si="206">IF($D27="HALIMI",IF($A27="S","Sam",IF(OR($A27="L",$A27="M",$A27="J",$A27="V"),"Sem","")),"")</f>
        <v/>
      </c>
      <c r="AI27" s="124" t="str">
        <f t="shared" ref="AI27" si="207">IF($D27="LEPRIYA",IF($A27="S","Sam",IF(OR($A27="L",$A27="M",$A27="J",$A27="V"),"Sem","")),"")</f>
        <v/>
      </c>
      <c r="AJ27" s="124" t="str">
        <f t="shared" ref="AJ27" si="208">IF($D27="OURCHANE",IF($A27="S","Sam",IF(OR($A27="L",$A27="M",$A27="J",$A27="V"),"Sem","")),"")</f>
        <v/>
      </c>
      <c r="AK27" s="124" t="str">
        <f t="shared" ref="AK27" si="209">IF($D27="KANA",IF($A27="S","Sam",IF(OR($A27="L",$A27="M",$A27="J",$A27="V"),"Sem","")),"")</f>
        <v/>
      </c>
      <c r="AL27" s="124" t="str">
        <f t="shared" ref="AL27" si="210">IF($D27="SULTAN",IF($A27="S","Sam",IF(OR($A27="L",$A27="M",$A27="J",$A27="V"),"Sem","")),"")</f>
        <v/>
      </c>
    </row>
    <row r="28" spans="1:38" ht="13.5" thickBot="1" x14ac:dyDescent="0.25">
      <c r="A28" s="206"/>
      <c r="B28" s="208"/>
      <c r="C28" s="89" t="str">
        <f t="shared" ref="C28" si="211">IF($D28="","","CCB :")</f>
        <v/>
      </c>
      <c r="D28" s="90" t="str">
        <f t="shared" ref="D28" si="212">IF($AA27="","",$AA27)</f>
        <v/>
      </c>
      <c r="E28" s="116" t="str">
        <f>IF(($U27="HM"),IF(($V27="9H-12H"),"",("CS "&amp;$V27)),IF(($W27="HM"),IF(($X27="9H-12H"),"",("CS "&amp;$X27)),""))&amp;IF($AA27="MAROUANI",IF(OR($A27="S",$A27="D"),"","CCB"),"")</f>
        <v/>
      </c>
      <c r="F28" s="117" t="str">
        <f>IF(($U27="PH"),IF(($V27="9H-12H"),"",("CS "&amp;$V27)),IF(($W27="PH"),IF(($X27="9H-12H"),"",("CS "&amp;$X27)),""))&amp;IF($AA27="HALIMI",IF(OR($A27="S",$A27="D"),"","CCB"),"")</f>
        <v/>
      </c>
      <c r="G28" s="118" t="str">
        <f>IF(($U27="RL"),IF(($V27="9H-12H"),"",("CS "&amp;$V27)),IF(($W27="RL"),IF(($X27="9H-12H"),"",("CS "&amp;$X27)),""))&amp;IF($AA27="LEPRIYA",IF(OR($A27="S",$A27="D"),"","CCB"),"")</f>
        <v/>
      </c>
      <c r="H28" s="118" t="str">
        <f t="shared" si="9"/>
        <v/>
      </c>
      <c r="I28" s="118" t="str">
        <f t="shared" si="10"/>
        <v/>
      </c>
      <c r="J28" s="117" t="str">
        <f>IF(($U27="AS"),IF(($V27="9H-12H"),"",("CS "&amp;$V27)),IF(($W27="AS"),IF(($X27="9H-12H"),"",("CS "&amp;$X27)),""))&amp;IF($AA27="SULTAN",IF(OR($A27="S",$A27="D"),"","CCB"),"")</f>
        <v/>
      </c>
      <c r="K28" s="100"/>
      <c r="L28" s="95"/>
      <c r="M28" s="96"/>
      <c r="N28" s="97" t="str">
        <f>IF(($U27="VAC1"),IF(($V27="9H-12H"),"",("CS "&amp;$V27)),IF(($W27="VAC1"),IF(($X27="9H-12H"),"",("CS "&amp;$X27)),""))&amp;IF($M28="HM",$E28,IF($M28="PH",$F28,IF($M28="RL",$G28,IF($M28="RO",$I28,IF($M28="AS",$J28,"")))))</f>
        <v/>
      </c>
      <c r="O28" s="95"/>
      <c r="P28" s="96"/>
      <c r="Q28" s="97" t="str">
        <f>IF(($U27="VAC2"),IF(($V27="9H-12H"),"",("CS "&amp;$V27)),IF(($W27="VAC2"),IF(($X27="9H-12H"),"",("CS "&amp;$X27)),""))&amp;IF($P28="HM",$E28,IF($P28="PH",$F28,IF($P28="RL",$G28,IF($P28="RO",$I28,IF($P28="AS",$J28,"")))))</f>
        <v/>
      </c>
      <c r="R28" s="98"/>
      <c r="S28" s="209"/>
      <c r="T28" s="210"/>
      <c r="U28" s="194"/>
      <c r="V28" s="211"/>
      <c r="W28" s="194"/>
      <c r="X28" s="195"/>
      <c r="Y28" s="197"/>
      <c r="Z28" s="199"/>
      <c r="AA28" s="193"/>
      <c r="AB28" s="152"/>
      <c r="AC28" s="152"/>
      <c r="AD28" s="152"/>
      <c r="AE28" s="269"/>
      <c r="AF28" s="120"/>
      <c r="AG28" s="128" t="str">
        <f t="shared" ref="AG28" si="213">IF($D28="MAROUANI",IF(OR($A27="S",$A27="D"),"WE CCB","Sem CCB"),"")</f>
        <v/>
      </c>
      <c r="AH28" s="125" t="str">
        <f t="shared" ref="AH28" si="214">IF($D28="HALIMI",IF(OR($A27="S",$A27="D"),"WE CCB","Sem CCB"),"")</f>
        <v/>
      </c>
      <c r="AI28" s="125" t="str">
        <f t="shared" ref="AI28" si="215">IF($D28="LEPRIYA",IF(OR($A27="S",$A27="D"),"WE CCB","Sem CCB"),"")</f>
        <v/>
      </c>
      <c r="AJ28" s="125" t="str">
        <f t="shared" ref="AJ28" si="216">IF($D28="OURCHANE",IF(OR($A27="S",$A27="D"),"WE CCB","Sem CCB"),"")</f>
        <v/>
      </c>
      <c r="AK28" s="125" t="str">
        <f t="shared" ref="AK28" si="217">IF($D28="KANA",IF(OR($A27="S",$A27="D"),"WE CCB","Sem CCB"),"")</f>
        <v/>
      </c>
      <c r="AL28" s="125" t="str">
        <f t="shared" ref="AL28" si="218">IF($D28="SULTAN",IF(OR($A27="S",$A27="D"),"WE CCB","Sem CCB"),"")</f>
        <v/>
      </c>
    </row>
    <row r="29" spans="1:38" ht="13.5" thickBot="1" x14ac:dyDescent="0.25">
      <c r="A29" s="205" t="str">
        <f>IF((B29=""),"",CHOOSE(WEEKDAY(B29,2),"L","M","M","J","V","S","D"))</f>
        <v>S</v>
      </c>
      <c r="B29" s="207">
        <f t="shared" ref="B29" si="219">IF(($B27=""),"",IF((MONTH(B27)=MONTH(($B27+1))),($B27+1),""))</f>
        <v>42322</v>
      </c>
      <c r="C29" s="87" t="str">
        <f t="shared" ref="C29" si="220">IF(D29="","","Dom :")</f>
        <v/>
      </c>
      <c r="D29" s="88"/>
      <c r="E29" s="113" t="str">
        <f>IF(($U29="HM"),IF(($V29="9H-12H"),"CS 9H-12H",""),IF(($W29="HM"),IF(($X29="9H-12H"),"CS 9H-12H",""),""))&amp;IF($AA29="MAROUANI",IF($A29="D","","CCB"),"")</f>
        <v/>
      </c>
      <c r="F29" s="114" t="str">
        <f>IF(($U29="PH"),IF(($V29="9H-12H"),"CS 9H-12H",""),IF(($W29="PH"),IF(($X29="9H-12H"),"CS 9H-12H",""),""))&amp;IF($AA29="HALIMI",IF($A29="D","","CCB"),"")</f>
        <v/>
      </c>
      <c r="G29" s="115" t="str">
        <f>IF(($U29="RL"),IF(($V29="9H-12H"),"CS 9H-12H",""),IF(($W29="RL"),IF(($X29="9H-12H"),"CS 9H-12H",""),""))&amp;IF($AA29="LEPRIYA",IF($A29="D","","CCB"),"")</f>
        <v/>
      </c>
      <c r="H29" s="115" t="str">
        <f t="shared" si="3"/>
        <v/>
      </c>
      <c r="I29" s="115" t="str">
        <f t="shared" si="4"/>
        <v/>
      </c>
      <c r="J29" s="114" t="str">
        <f>IF(($U29="AS"),IF(($V29="9H-12H"),"CS 9H-12H",""),IF(($W29="AS"),IF(($X29="9H-12H"),"CS 9H-12H",""),""))&amp;IF($AA29="SULTAN",IF($A29="D","","CCB"),"")</f>
        <v/>
      </c>
      <c r="K29" s="99"/>
      <c r="L29" s="91"/>
      <c r="M29" s="92"/>
      <c r="N29" s="93" t="str">
        <f>IF(($U29="VAC1"),IF(($V29="9H-12H"),"CS 9H-12H",""),IF(($W29="VAC1"),IF(($X29="9H-12H"),"CS 9H-12H",""),""))&amp;IF($M29="HM",$E29,IF($M29="PH",$F29,IF($M29="RL",$G29,IF($M29="RO",$I29,IF($M29="AS",$J29,"")))))</f>
        <v/>
      </c>
      <c r="O29" s="91"/>
      <c r="P29" s="92"/>
      <c r="Q29" s="93" t="str">
        <f>IF(($U29="VAC2"),IF(($V29="9H-12H"),"CS 9H-12H",""),IF(($W29="VAC2"),IF(($X29="9H-12H"),"CS 9H-12H",""),""))&amp;IF($P29="HM",$E29,IF($P29="PH",$F29,IF($P29="RL",$G29,IF($P29="RO",$I29,IF($P29="AS",$J29,"")))))</f>
        <v/>
      </c>
      <c r="R29" s="94"/>
      <c r="S29" s="209" t="str">
        <f>A29</f>
        <v>S</v>
      </c>
      <c r="T29" s="210">
        <f>B29</f>
        <v>42322</v>
      </c>
      <c r="U29" s="194"/>
      <c r="V29" s="211"/>
      <c r="W29" s="194"/>
      <c r="X29" s="195"/>
      <c r="Y29" s="196" t="str">
        <f>A29</f>
        <v>S</v>
      </c>
      <c r="Z29" s="198">
        <f>B29</f>
        <v>42322</v>
      </c>
      <c r="AA29" s="192"/>
      <c r="AB29" s="151"/>
      <c r="AC29" s="151"/>
      <c r="AD29" s="151"/>
      <c r="AE29" s="268"/>
      <c r="AF29" s="119"/>
      <c r="AG29" s="127" t="str">
        <f t="shared" ref="AG29" si="221">IF($D29="MAROUANI",IF($A29="S","Sam",IF(OR($A29="L",$A29="M",$A29="J",$A29="V"),"Sem","")),"")</f>
        <v/>
      </c>
      <c r="AH29" s="124" t="str">
        <f t="shared" ref="AH29" si="222">IF($D29="HALIMI",IF($A29="S","Sam",IF(OR($A29="L",$A29="M",$A29="J",$A29="V"),"Sem","")),"")</f>
        <v/>
      </c>
      <c r="AI29" s="124" t="str">
        <f t="shared" ref="AI29" si="223">IF($D29="LEPRIYA",IF($A29="S","Sam",IF(OR($A29="L",$A29="M",$A29="J",$A29="V"),"Sem","")),"")</f>
        <v/>
      </c>
      <c r="AJ29" s="124" t="str">
        <f t="shared" ref="AJ29" si="224">IF($D29="OURCHANE",IF($A29="S","Sam",IF(OR($A29="L",$A29="M",$A29="J",$A29="V"),"Sem","")),"")</f>
        <v/>
      </c>
      <c r="AK29" s="124" t="str">
        <f t="shared" ref="AK29" si="225">IF($D29="KANA",IF($A29="S","Sam",IF(OR($A29="L",$A29="M",$A29="J",$A29="V"),"Sem","")),"")</f>
        <v/>
      </c>
      <c r="AL29" s="124" t="str">
        <f t="shared" ref="AL29" si="226">IF($D29="SULTAN",IF($A29="S","Sam",IF(OR($A29="L",$A29="M",$A29="J",$A29="V"),"Sem","")),"")</f>
        <v/>
      </c>
    </row>
    <row r="30" spans="1:38" ht="13.5" thickBot="1" x14ac:dyDescent="0.25">
      <c r="A30" s="206"/>
      <c r="B30" s="208"/>
      <c r="C30" s="89" t="str">
        <f t="shared" ref="C30" si="227">IF($D30="","","CCB :")</f>
        <v/>
      </c>
      <c r="D30" s="90" t="str">
        <f t="shared" ref="D30" si="228">IF($AA29="","",$AA29)</f>
        <v/>
      </c>
      <c r="E30" s="116" t="str">
        <f>IF(($U29="HM"),IF(($V29="9H-12H"),"",("CS "&amp;$V29)),IF(($W29="HM"),IF(($X29="9H-12H"),"",("CS "&amp;$X29)),""))&amp;IF($AA29="MAROUANI",IF(OR($A29="S",$A29="D"),"","CCB"),"")</f>
        <v/>
      </c>
      <c r="F30" s="117" t="str">
        <f>IF(($U29="PH"),IF(($V29="9H-12H"),"",("CS "&amp;$V29)),IF(($W29="PH"),IF(($X29="9H-12H"),"",("CS "&amp;$X29)),""))&amp;IF($AA29="HALIMI",IF(OR($A29="S",$A29="D"),"","CCB"),"")</f>
        <v/>
      </c>
      <c r="G30" s="118" t="str">
        <f>IF(($U29="RL"),IF(($V29="9H-12H"),"",("CS "&amp;$V29)),IF(($W29="RL"),IF(($X29="9H-12H"),"",("CS "&amp;$X29)),""))&amp;IF($AA29="LEPRIYA",IF(OR($A29="S",$A29="D"),"","CCB"),"")</f>
        <v/>
      </c>
      <c r="H30" s="118" t="str">
        <f t="shared" si="9"/>
        <v/>
      </c>
      <c r="I30" s="118" t="str">
        <f t="shared" si="10"/>
        <v/>
      </c>
      <c r="J30" s="117" t="str">
        <f>IF(($U29="AS"),IF(($V29="9H-12H"),"",("CS "&amp;$V29)),IF(($W29="AS"),IF(($X29="9H-12H"),"",("CS "&amp;$X29)),""))&amp;IF($AA29="SULTAN",IF(OR($A29="S",$A29="D"),"","CCB"),"")</f>
        <v/>
      </c>
      <c r="K30" s="100"/>
      <c r="L30" s="95"/>
      <c r="M30" s="96"/>
      <c r="N30" s="97" t="str">
        <f>IF(($U29="VAC1"),IF(($V29="9H-12H"),"",("CS "&amp;$V29)),IF(($W29="VAC1"),IF(($X29="9H-12H"),"",("CS "&amp;$X29)),""))&amp;IF($M30="HM",$E30,IF($M30="PH",$F30,IF($M30="RL",$G30,IF($M30="RO",$I30,IF($M30="AS",$J30,"")))))</f>
        <v/>
      </c>
      <c r="O30" s="95"/>
      <c r="P30" s="96"/>
      <c r="Q30" s="97" t="str">
        <f>IF(($U29="VAC2"),IF(($V29="9H-12H"),"",("CS "&amp;$V29)),IF(($W29="VAC2"),IF(($X29="9H-12H"),"",("CS "&amp;$X29)),""))&amp;IF($P30="HM",$E30,IF($P30="PH",$F30,IF($P30="RL",$G30,IF($P30="RO",$I30,IF($P30="AS",$J30,"")))))</f>
        <v/>
      </c>
      <c r="R30" s="98"/>
      <c r="S30" s="209"/>
      <c r="T30" s="210"/>
      <c r="U30" s="194"/>
      <c r="V30" s="211"/>
      <c r="W30" s="194"/>
      <c r="X30" s="195"/>
      <c r="Y30" s="197"/>
      <c r="Z30" s="199"/>
      <c r="AA30" s="193"/>
      <c r="AB30" s="152"/>
      <c r="AC30" s="152"/>
      <c r="AD30" s="152"/>
      <c r="AE30" s="269"/>
      <c r="AF30" s="120"/>
      <c r="AG30" s="128" t="str">
        <f t="shared" ref="AG30" si="229">IF($D30="MAROUANI",IF(OR($A29="S",$A29="D"),"WE CCB","Sem CCB"),"")</f>
        <v/>
      </c>
      <c r="AH30" s="125" t="str">
        <f t="shared" ref="AH30" si="230">IF($D30="HALIMI",IF(OR($A29="S",$A29="D"),"WE CCB","Sem CCB"),"")</f>
        <v/>
      </c>
      <c r="AI30" s="125" t="str">
        <f t="shared" ref="AI30" si="231">IF($D30="LEPRIYA",IF(OR($A29="S",$A29="D"),"WE CCB","Sem CCB"),"")</f>
        <v/>
      </c>
      <c r="AJ30" s="125" t="str">
        <f t="shared" ref="AJ30" si="232">IF($D30="OURCHANE",IF(OR($A29="S",$A29="D"),"WE CCB","Sem CCB"),"")</f>
        <v/>
      </c>
      <c r="AK30" s="125" t="str">
        <f t="shared" ref="AK30" si="233">IF($D30="KANA",IF(OR($A29="S",$A29="D"),"WE CCB","Sem CCB"),"")</f>
        <v/>
      </c>
      <c r="AL30" s="125" t="str">
        <f t="shared" ref="AL30" si="234">IF($D30="SULTAN",IF(OR($A29="S",$A29="D"),"WE CCB","Sem CCB"),"")</f>
        <v/>
      </c>
    </row>
    <row r="31" spans="1:38" ht="13.5" thickBot="1" x14ac:dyDescent="0.25">
      <c r="A31" s="205" t="str">
        <f>IF((B31=""),"",CHOOSE(WEEKDAY(B31,2),"L","M","M","J","V","S","D"))</f>
        <v>D</v>
      </c>
      <c r="B31" s="207">
        <f t="shared" ref="B31" si="235">IF(($B29=""),"",IF((MONTH(B29)=MONTH(($B29+1))),($B29+1),""))</f>
        <v>42323</v>
      </c>
      <c r="C31" s="87" t="str">
        <f t="shared" ref="C31" si="236">IF(D31="","","Dom :")</f>
        <v/>
      </c>
      <c r="D31" s="88"/>
      <c r="E31" s="113" t="str">
        <f>IF(($U31="HM"),IF(($V31="9H-12H"),"CS 9H-12H",""),IF(($W31="HM"),IF(($X31="9H-12H"),"CS 9H-12H",""),""))&amp;IF($AA31="MAROUANI",IF($A31="D","","CCB"),"")</f>
        <v/>
      </c>
      <c r="F31" s="114" t="str">
        <f>IF(($U31="PH"),IF(($V31="9H-12H"),"CS 9H-12H",""),IF(($W31="PH"),IF(($X31="9H-12H"),"CS 9H-12H",""),""))&amp;IF($AA31="HALIMI",IF($A31="D","","CCB"),"")</f>
        <v/>
      </c>
      <c r="G31" s="115" t="str">
        <f>IF(($U31="RL"),IF(($V31="9H-12H"),"CS 9H-12H",""),IF(($W31="RL"),IF(($X31="9H-12H"),"CS 9H-12H",""),""))&amp;IF($AA31="LEPRIYA",IF($A31="D","","CCB"),"")</f>
        <v/>
      </c>
      <c r="H31" s="115" t="str">
        <f t="shared" si="3"/>
        <v/>
      </c>
      <c r="I31" s="115" t="str">
        <f t="shared" si="4"/>
        <v/>
      </c>
      <c r="J31" s="114" t="str">
        <f>IF(($U31="AS"),IF(($V31="9H-12H"),"CS 9H-12H",""),IF(($W31="AS"),IF(($X31="9H-12H"),"CS 9H-12H",""),""))&amp;IF($AA31="SULTAN",IF($A31="D","","CCB"),"")</f>
        <v/>
      </c>
      <c r="K31" s="99"/>
      <c r="L31" s="91"/>
      <c r="M31" s="92"/>
      <c r="N31" s="93" t="str">
        <f>IF(($U31="VAC1"),IF(($V31="9H-12H"),"CS 9H-12H",""),IF(($W31="VAC1"),IF(($X31="9H-12H"),"CS 9H-12H",""),""))&amp;IF($M31="HM",$E31,IF($M31="PH",$F31,IF($M31="RL",$G31,IF($M31="RO",$I31,IF($M31="AS",$J31,"")))))</f>
        <v/>
      </c>
      <c r="O31" s="91"/>
      <c r="P31" s="92"/>
      <c r="Q31" s="93" t="str">
        <f>IF(($U31="VAC2"),IF(($V31="9H-12H"),"CS 9H-12H",""),IF(($W31="VAC2"),IF(($X31="9H-12H"),"CS 9H-12H",""),""))&amp;IF($P31="HM",$E31,IF($P31="PH",$F31,IF($P31="RL",$G31,IF($P31="RO",$I31,IF($P31="AS",$J31,"")))))</f>
        <v/>
      </c>
      <c r="R31" s="94"/>
      <c r="S31" s="209" t="str">
        <f>A31</f>
        <v>D</v>
      </c>
      <c r="T31" s="210">
        <f>B31</f>
        <v>42323</v>
      </c>
      <c r="U31" s="194"/>
      <c r="V31" s="211"/>
      <c r="W31" s="194"/>
      <c r="X31" s="195"/>
      <c r="Y31" s="196" t="str">
        <f>A31</f>
        <v>D</v>
      </c>
      <c r="Z31" s="198">
        <f>B31</f>
        <v>42323</v>
      </c>
      <c r="AA31" s="192"/>
      <c r="AB31" s="151"/>
      <c r="AC31" s="151"/>
      <c r="AD31" s="151"/>
      <c r="AE31" s="268"/>
      <c r="AF31" s="119"/>
      <c r="AG31" s="127" t="str">
        <f t="shared" ref="AG31" si="237">IF($D31="MAROUANI",IF($A31="S","Sam",IF(OR($A31="L",$A31="M",$A31="J",$A31="V"),"Sem","")),"")</f>
        <v/>
      </c>
      <c r="AH31" s="124" t="str">
        <f t="shared" ref="AH31" si="238">IF($D31="HALIMI",IF($A31="S","Sam",IF(OR($A31="L",$A31="M",$A31="J",$A31="V"),"Sem","")),"")</f>
        <v/>
      </c>
      <c r="AI31" s="124" t="str">
        <f t="shared" ref="AI31" si="239">IF($D31="LEPRIYA",IF($A31="S","Sam",IF(OR($A31="L",$A31="M",$A31="J",$A31="V"),"Sem","")),"")</f>
        <v/>
      </c>
      <c r="AJ31" s="124" t="str">
        <f t="shared" ref="AJ31" si="240">IF($D31="OURCHANE",IF($A31="S","Sam",IF(OR($A31="L",$A31="M",$A31="J",$A31="V"),"Sem","")),"")</f>
        <v/>
      </c>
      <c r="AK31" s="124" t="str">
        <f t="shared" ref="AK31" si="241">IF($D31="KANA",IF($A31="S","Sam",IF(OR($A31="L",$A31="M",$A31="J",$A31="V"),"Sem","")),"")</f>
        <v/>
      </c>
      <c r="AL31" s="124" t="str">
        <f t="shared" ref="AL31" si="242">IF($D31="SULTAN",IF($A31="S","Sam",IF(OR($A31="L",$A31="M",$A31="J",$A31="V"),"Sem","")),"")</f>
        <v/>
      </c>
    </row>
    <row r="32" spans="1:38" ht="13.5" thickBot="1" x14ac:dyDescent="0.25">
      <c r="A32" s="206"/>
      <c r="B32" s="208"/>
      <c r="C32" s="89" t="str">
        <f t="shared" ref="C32" si="243">IF($D32="","","CCB :")</f>
        <v/>
      </c>
      <c r="D32" s="90" t="str">
        <f t="shared" ref="D32" si="244">IF($AA31="","",$AA31)</f>
        <v/>
      </c>
      <c r="E32" s="116" t="str">
        <f>IF(($U31="HM"),IF(($V31="9H-12H"),"",("CS "&amp;$V31)),IF(($W31="HM"),IF(($X31="9H-12H"),"",("CS "&amp;$X31)),""))&amp;IF($AA31="MAROUANI",IF(OR($A31="S",$A31="D"),"","CCB"),"")</f>
        <v/>
      </c>
      <c r="F32" s="117" t="str">
        <f>IF(($U31="PH"),IF(($V31="9H-12H"),"",("CS "&amp;$V31)),IF(($W31="PH"),IF(($X31="9H-12H"),"",("CS "&amp;$X31)),""))&amp;IF($AA31="HALIMI",IF(OR($A31="S",$A31="D"),"","CCB"),"")</f>
        <v/>
      </c>
      <c r="G32" s="118" t="str">
        <f>IF(($U31="RL"),IF(($V31="9H-12H"),"",("CS "&amp;$V31)),IF(($W31="RL"),IF(($X31="9H-12H"),"",("CS "&amp;$X31)),""))&amp;IF($AA31="LEPRIYA",IF(OR($A31="S",$A31="D"),"","CCB"),"")</f>
        <v/>
      </c>
      <c r="H32" s="118" t="str">
        <f t="shared" si="9"/>
        <v/>
      </c>
      <c r="I32" s="118" t="str">
        <f t="shared" si="10"/>
        <v/>
      </c>
      <c r="J32" s="117" t="str">
        <f>IF(($U31="AS"),IF(($V31="9H-12H"),"",("CS "&amp;$V31)),IF(($W31="AS"),IF(($X31="9H-12H"),"",("CS "&amp;$X31)),""))&amp;IF($AA31="SULTAN",IF(OR($A31="S",$A31="D"),"","CCB"),"")</f>
        <v/>
      </c>
      <c r="K32" s="100"/>
      <c r="L32" s="95"/>
      <c r="M32" s="96"/>
      <c r="N32" s="97" t="str">
        <f>IF(($U31="VAC1"),IF(($V31="9H-12H"),"",("CS "&amp;$V31)),IF(($W31="VAC1"),IF(($X31="9H-12H"),"",("CS "&amp;$X31)),""))&amp;IF($M32="HM",$E32,IF($M32="PH",$F32,IF($M32="RL",$G32,IF($M32="RO",$I32,IF($M32="AS",$J32,"")))))</f>
        <v/>
      </c>
      <c r="O32" s="95"/>
      <c r="P32" s="96"/>
      <c r="Q32" s="97" t="str">
        <f>IF(($U31="VAC2"),IF(($V31="9H-12H"),"",("CS "&amp;$V31)),IF(($W31="VAC2"),IF(($X31="9H-12H"),"",("CS "&amp;$X31)),""))&amp;IF($P32="HM",$E32,IF($P32="PH",$F32,IF($P32="RL",$G32,IF($P32="RO",$I32,IF($P32="AS",$J32,"")))))</f>
        <v/>
      </c>
      <c r="R32" s="98"/>
      <c r="S32" s="209"/>
      <c r="T32" s="210"/>
      <c r="U32" s="194"/>
      <c r="V32" s="211"/>
      <c r="W32" s="194"/>
      <c r="X32" s="195"/>
      <c r="Y32" s="197"/>
      <c r="Z32" s="199"/>
      <c r="AA32" s="193"/>
      <c r="AB32" s="152"/>
      <c r="AC32" s="152"/>
      <c r="AD32" s="152"/>
      <c r="AE32" s="269"/>
      <c r="AF32" s="120"/>
      <c r="AG32" s="128" t="str">
        <f t="shared" ref="AG32" si="245">IF($D32="MAROUANI",IF(OR($A31="S",$A31="D"),"WE CCB","Sem CCB"),"")</f>
        <v/>
      </c>
      <c r="AH32" s="125" t="str">
        <f t="shared" ref="AH32" si="246">IF($D32="HALIMI",IF(OR($A31="S",$A31="D"),"WE CCB","Sem CCB"),"")</f>
        <v/>
      </c>
      <c r="AI32" s="125" t="str">
        <f t="shared" ref="AI32" si="247">IF($D32="LEPRIYA",IF(OR($A31="S",$A31="D"),"WE CCB","Sem CCB"),"")</f>
        <v/>
      </c>
      <c r="AJ32" s="125" t="str">
        <f t="shared" ref="AJ32" si="248">IF($D32="OURCHANE",IF(OR($A31="S",$A31="D"),"WE CCB","Sem CCB"),"")</f>
        <v/>
      </c>
      <c r="AK32" s="125" t="str">
        <f t="shared" ref="AK32" si="249">IF($D32="KANA",IF(OR($A31="S",$A31="D"),"WE CCB","Sem CCB"),"")</f>
        <v/>
      </c>
      <c r="AL32" s="125" t="str">
        <f t="shared" ref="AL32" si="250">IF($D32="SULTAN",IF(OR($A31="S",$A31="D"),"WE CCB","Sem CCB"),"")</f>
        <v/>
      </c>
    </row>
    <row r="33" spans="1:38" ht="13.5" thickBot="1" x14ac:dyDescent="0.25">
      <c r="A33" s="205" t="str">
        <f>IF((B33=""),"",CHOOSE(WEEKDAY(B33,2),"L","M","M","J","V","S","D"))</f>
        <v>L</v>
      </c>
      <c r="B33" s="207">
        <f t="shared" ref="B33" si="251">IF(($B31=""),"",IF((MONTH(B31)=MONTH(($B31+1))),($B31+1),""))</f>
        <v>42324</v>
      </c>
      <c r="C33" s="87" t="str">
        <f t="shared" ref="C33" si="252">IF(D33="","","Dom :")</f>
        <v/>
      </c>
      <c r="D33" s="88"/>
      <c r="E33" s="113" t="str">
        <f>IF(($U33="HM"),IF(($V33="9H-12H"),"CS 9H-12H",""),IF(($W33="HM"),IF(($X33="9H-12H"),"CS 9H-12H",""),""))&amp;IF($AA33="MAROUANI",IF($A33="D","","CCB"),"")</f>
        <v/>
      </c>
      <c r="F33" s="114" t="str">
        <f>IF(($U33="PH"),IF(($V33="9H-12H"),"CS 9H-12H",""),IF(($W33="PH"),IF(($X33="9H-12H"),"CS 9H-12H",""),""))&amp;IF($AA33="HALIMI",IF($A33="D","","CCB"),"")</f>
        <v/>
      </c>
      <c r="G33" s="115" t="str">
        <f>IF(($U33="RL"),IF(($V33="9H-12H"),"CS 9H-12H",""),IF(($W33="RL"),IF(($X33="9H-12H"),"CS 9H-12H",""),""))&amp;IF($AA33="LEPRIYA",IF($A33="D","","CCB"),"")</f>
        <v/>
      </c>
      <c r="H33" s="115" t="str">
        <f t="shared" si="3"/>
        <v/>
      </c>
      <c r="I33" s="115" t="str">
        <f t="shared" si="4"/>
        <v/>
      </c>
      <c r="J33" s="114" t="str">
        <f>IF(($U33="AS"),IF(($V33="9H-12H"),"CS 9H-12H",""),IF(($W33="AS"),IF(($X33="9H-12H"),"CS 9H-12H",""),""))&amp;IF($AA33="SULTAN",IF($A33="D","","CCB"),"")</f>
        <v/>
      </c>
      <c r="K33" s="99"/>
      <c r="L33" s="91"/>
      <c r="M33" s="92"/>
      <c r="N33" s="93" t="str">
        <f>IF(($U33="VAC1"),IF(($V33="9H-12H"),"CS 9H-12H",""),IF(($W33="VAC1"),IF(($X33="9H-12H"),"CS 9H-12H",""),""))&amp;IF($M33="HM",$E33,IF($M33="PH",$F33,IF($M33="RL",$G33,IF($M33="RO",$I33,IF($M33="AS",$J33,"")))))</f>
        <v/>
      </c>
      <c r="O33" s="91"/>
      <c r="P33" s="92"/>
      <c r="Q33" s="93" t="str">
        <f>IF(($U33="VAC2"),IF(($V33="9H-12H"),"CS 9H-12H",""),IF(($W33="VAC2"),IF(($X33="9H-12H"),"CS 9H-12H",""),""))&amp;IF($P33="HM",$E33,IF($P33="PH",$F33,IF($P33="RL",$G33,IF($P33="RO",$I33,IF($P33="AS",$J33,"")))))</f>
        <v/>
      </c>
      <c r="R33" s="94"/>
      <c r="S33" s="209" t="str">
        <f>A33</f>
        <v>L</v>
      </c>
      <c r="T33" s="210">
        <f>B33</f>
        <v>42324</v>
      </c>
      <c r="U33" s="194"/>
      <c r="V33" s="211"/>
      <c r="W33" s="194"/>
      <c r="X33" s="195"/>
      <c r="Y33" s="196" t="str">
        <f>A33</f>
        <v>L</v>
      </c>
      <c r="Z33" s="198">
        <f>B33</f>
        <v>42324</v>
      </c>
      <c r="AA33" s="192"/>
      <c r="AB33" s="151"/>
      <c r="AC33" s="151"/>
      <c r="AD33" s="151"/>
      <c r="AE33" s="268"/>
      <c r="AF33" s="119"/>
      <c r="AG33" s="127" t="str">
        <f t="shared" ref="AG33" si="253">IF($D33="MAROUANI",IF($A33="S","Sam",IF(OR($A33="L",$A33="M",$A33="J",$A33="V"),"Sem","")),"")</f>
        <v/>
      </c>
      <c r="AH33" s="124" t="str">
        <f t="shared" ref="AH33" si="254">IF($D33="HALIMI",IF($A33="S","Sam",IF(OR($A33="L",$A33="M",$A33="J",$A33="V"),"Sem","")),"")</f>
        <v/>
      </c>
      <c r="AI33" s="124" t="str">
        <f t="shared" ref="AI33" si="255">IF($D33="LEPRIYA",IF($A33="S","Sam",IF(OR($A33="L",$A33="M",$A33="J",$A33="V"),"Sem","")),"")</f>
        <v/>
      </c>
      <c r="AJ33" s="124" t="str">
        <f t="shared" ref="AJ33" si="256">IF($D33="OURCHANE",IF($A33="S","Sam",IF(OR($A33="L",$A33="M",$A33="J",$A33="V"),"Sem","")),"")</f>
        <v/>
      </c>
      <c r="AK33" s="124" t="str">
        <f t="shared" ref="AK33" si="257">IF($D33="KANA",IF($A33="S","Sam",IF(OR($A33="L",$A33="M",$A33="J",$A33="V"),"Sem","")),"")</f>
        <v/>
      </c>
      <c r="AL33" s="124" t="str">
        <f t="shared" ref="AL33" si="258">IF($D33="SULTAN",IF($A33="S","Sam",IF(OR($A33="L",$A33="M",$A33="J",$A33="V"),"Sem","")),"")</f>
        <v/>
      </c>
    </row>
    <row r="34" spans="1:38" ht="13.5" thickBot="1" x14ac:dyDescent="0.25">
      <c r="A34" s="206"/>
      <c r="B34" s="208"/>
      <c r="C34" s="89" t="str">
        <f t="shared" ref="C34" si="259">IF($D34="","","CCB :")</f>
        <v/>
      </c>
      <c r="D34" s="90" t="str">
        <f t="shared" ref="D34" si="260">IF($AA33="","",$AA33)</f>
        <v/>
      </c>
      <c r="E34" s="116" t="str">
        <f>IF(($U33="HM"),IF(($V33="9H-12H"),"",("CS "&amp;$V33)),IF(($W33="HM"),IF(($X33="9H-12H"),"",("CS "&amp;$X33)),""))&amp;IF($AA33="MAROUANI",IF(OR($A33="S",$A33="D"),"","CCB"),"")</f>
        <v/>
      </c>
      <c r="F34" s="117" t="str">
        <f>IF(($U33="PH"),IF(($V33="9H-12H"),"",("CS "&amp;$V33)),IF(($W33="PH"),IF(($X33="9H-12H"),"",("CS "&amp;$X33)),""))&amp;IF($AA33="HALIMI",IF(OR($A33="S",$A33="D"),"","CCB"),"")</f>
        <v/>
      </c>
      <c r="G34" s="118" t="str">
        <f>IF(($U33="RL"),IF(($V33="9H-12H"),"",("CS "&amp;$V33)),IF(($W33="RL"),IF(($X33="9H-12H"),"",("CS "&amp;$X33)),""))&amp;IF($AA33="LEPRIYA",IF(OR($A33="S",$A33="D"),"","CCB"),"")</f>
        <v/>
      </c>
      <c r="H34" s="118" t="str">
        <f t="shared" si="9"/>
        <v/>
      </c>
      <c r="I34" s="118" t="str">
        <f t="shared" si="10"/>
        <v/>
      </c>
      <c r="J34" s="117" t="str">
        <f>IF(($U33="AS"),IF(($V33="9H-12H"),"",("CS "&amp;$V33)),IF(($W33="AS"),IF(($X33="9H-12H"),"",("CS "&amp;$X33)),""))&amp;IF($AA33="SULTAN",IF(OR($A33="S",$A33="D"),"","CCB"),"")</f>
        <v/>
      </c>
      <c r="K34" s="100"/>
      <c r="L34" s="95"/>
      <c r="M34" s="96"/>
      <c r="N34" s="97" t="str">
        <f>IF(($U33="VAC1"),IF(($V33="9H-12H"),"",("CS "&amp;$V33)),IF(($W33="VAC1"),IF(($X33="9H-12H"),"",("CS "&amp;$X33)),""))&amp;IF($M34="HM",$E34,IF($M34="PH",$F34,IF($M34="RL",$G34,IF($M34="RO",$I34,IF($M34="AS",$J34,"")))))</f>
        <v/>
      </c>
      <c r="O34" s="95"/>
      <c r="P34" s="96"/>
      <c r="Q34" s="97" t="str">
        <f>IF(($U33="VAC2"),IF(($V33="9H-12H"),"",("CS "&amp;$V33)),IF(($W33="VAC2"),IF(($X33="9H-12H"),"",("CS "&amp;$X33)),""))&amp;IF($P34="HM",$E34,IF($P34="PH",$F34,IF($P34="RL",$G34,IF($P34="RO",$I34,IF($P34="AS",$J34,"")))))</f>
        <v/>
      </c>
      <c r="R34" s="98"/>
      <c r="S34" s="209"/>
      <c r="T34" s="210"/>
      <c r="U34" s="194"/>
      <c r="V34" s="211"/>
      <c r="W34" s="194"/>
      <c r="X34" s="195"/>
      <c r="Y34" s="197"/>
      <c r="Z34" s="199"/>
      <c r="AA34" s="193"/>
      <c r="AB34" s="152"/>
      <c r="AC34" s="152"/>
      <c r="AD34" s="152"/>
      <c r="AE34" s="269"/>
      <c r="AF34" s="120"/>
      <c r="AG34" s="128" t="str">
        <f t="shared" ref="AG34" si="261">IF($D34="MAROUANI",IF(OR($A33="S",$A33="D"),"WE CCB","Sem CCB"),"")</f>
        <v/>
      </c>
      <c r="AH34" s="125" t="str">
        <f t="shared" ref="AH34" si="262">IF($D34="HALIMI",IF(OR($A33="S",$A33="D"),"WE CCB","Sem CCB"),"")</f>
        <v/>
      </c>
      <c r="AI34" s="125" t="str">
        <f t="shared" ref="AI34" si="263">IF($D34="LEPRIYA",IF(OR($A33="S",$A33="D"),"WE CCB","Sem CCB"),"")</f>
        <v/>
      </c>
      <c r="AJ34" s="125" t="str">
        <f t="shared" ref="AJ34" si="264">IF($D34="OURCHANE",IF(OR($A33="S",$A33="D"),"WE CCB","Sem CCB"),"")</f>
        <v/>
      </c>
      <c r="AK34" s="125" t="str">
        <f t="shared" ref="AK34" si="265">IF($D34="KANA",IF(OR($A33="S",$A33="D"),"WE CCB","Sem CCB"),"")</f>
        <v/>
      </c>
      <c r="AL34" s="125" t="str">
        <f t="shared" ref="AL34" si="266">IF($D34="SULTAN",IF(OR($A33="S",$A33="D"),"WE CCB","Sem CCB"),"")</f>
        <v/>
      </c>
    </row>
    <row r="35" spans="1:38" ht="13.5" thickBot="1" x14ac:dyDescent="0.25">
      <c r="A35" s="205" t="str">
        <f>IF((B35=""),"",CHOOSE(WEEKDAY(B35,2),"L","M","M","J","V","S","D"))</f>
        <v>M</v>
      </c>
      <c r="B35" s="207">
        <f t="shared" ref="B35" si="267">IF(($B33=""),"",IF((MONTH(B33)=MONTH(($B33+1))),($B33+1),""))</f>
        <v>42325</v>
      </c>
      <c r="C35" s="87" t="str">
        <f t="shared" ref="C35" si="268">IF(D35="","","Dom :")</f>
        <v/>
      </c>
      <c r="D35" s="88"/>
      <c r="E35" s="113" t="str">
        <f>IF(($U35="HM"),IF(($V35="9H-12H"),"CS 9H-12H",""),IF(($W35="HM"),IF(($X35="9H-12H"),"CS 9H-12H",""),""))&amp;IF($AA35="MAROUANI",IF($A35="D","","CCB"),"")</f>
        <v/>
      </c>
      <c r="F35" s="114" t="str">
        <f>IF(($U35="PH"),IF(($V35="9H-12H"),"CS 9H-12H",""),IF(($W35="PH"),IF(($X35="9H-12H"),"CS 9H-12H",""),""))&amp;IF($AA35="HALIMI",IF($A35="D","","CCB"),"")</f>
        <v/>
      </c>
      <c r="G35" s="115" t="str">
        <f>IF(($U35="RL"),IF(($V35="9H-12H"),"CS 9H-12H",""),IF(($W35="RL"),IF(($X35="9H-12H"),"CS 9H-12H",""),""))&amp;IF($AA35="LEPRIYA",IF($A35="D","","CCB"),"")</f>
        <v/>
      </c>
      <c r="H35" s="115" t="str">
        <f t="shared" si="3"/>
        <v/>
      </c>
      <c r="I35" s="115" t="str">
        <f t="shared" si="4"/>
        <v/>
      </c>
      <c r="J35" s="114" t="str">
        <f>IF(($U35="AS"),IF(($V35="9H-12H"),"CS 9H-12H",""),IF(($W35="AS"),IF(($X35="9H-12H"),"CS 9H-12H",""),""))&amp;IF($AA35="SULTAN",IF($A35="D","","CCB"),"")</f>
        <v/>
      </c>
      <c r="K35" s="99"/>
      <c r="L35" s="91"/>
      <c r="M35" s="92"/>
      <c r="N35" s="93" t="str">
        <f>IF(($U35="VAC1"),IF(($V35="9H-12H"),"CS 9H-12H",""),IF(($W35="VAC1"),IF(($X35="9H-12H"),"CS 9H-12H",""),""))&amp;IF($M35="HM",$E35,IF($M35="PH",$F35,IF($M35="RL",$G35,IF($M35="RO",$I35,IF($M35="AS",$J35,"")))))</f>
        <v/>
      </c>
      <c r="O35" s="91"/>
      <c r="P35" s="92"/>
      <c r="Q35" s="93" t="str">
        <f>IF(($U35="VAC2"),IF(($V35="9H-12H"),"CS 9H-12H",""),IF(($W35="VAC2"),IF(($X35="9H-12H"),"CS 9H-12H",""),""))&amp;IF($P35="HM",$E35,IF($P35="PH",$F35,IF($P35="RL",$G35,IF($P35="RO",$I35,IF($P35="AS",$J35,"")))))</f>
        <v/>
      </c>
      <c r="R35" s="94"/>
      <c r="S35" s="209" t="str">
        <f>A35</f>
        <v>M</v>
      </c>
      <c r="T35" s="210">
        <f>B35</f>
        <v>42325</v>
      </c>
      <c r="U35" s="194"/>
      <c r="V35" s="211"/>
      <c r="W35" s="194"/>
      <c r="X35" s="195"/>
      <c r="Y35" s="196" t="str">
        <f>A35</f>
        <v>M</v>
      </c>
      <c r="Z35" s="198">
        <f>B35</f>
        <v>42325</v>
      </c>
      <c r="AA35" s="192"/>
      <c r="AB35" s="151"/>
      <c r="AC35" s="151"/>
      <c r="AD35" s="151"/>
      <c r="AE35" s="268"/>
      <c r="AF35" s="119"/>
      <c r="AG35" s="127" t="str">
        <f t="shared" ref="AG35" si="269">IF($D35="MAROUANI",IF($A35="S","Sam",IF(OR($A35="L",$A35="M",$A35="J",$A35="V"),"Sem","")),"")</f>
        <v/>
      </c>
      <c r="AH35" s="124" t="str">
        <f t="shared" ref="AH35" si="270">IF($D35="HALIMI",IF($A35="S","Sam",IF(OR($A35="L",$A35="M",$A35="J",$A35="V"),"Sem","")),"")</f>
        <v/>
      </c>
      <c r="AI35" s="124" t="str">
        <f t="shared" ref="AI35" si="271">IF($D35="LEPRIYA",IF($A35="S","Sam",IF(OR($A35="L",$A35="M",$A35="J",$A35="V"),"Sem","")),"")</f>
        <v/>
      </c>
      <c r="AJ35" s="124" t="str">
        <f t="shared" ref="AJ35" si="272">IF($D35="OURCHANE",IF($A35="S","Sam",IF(OR($A35="L",$A35="M",$A35="J",$A35="V"),"Sem","")),"")</f>
        <v/>
      </c>
      <c r="AK35" s="124" t="str">
        <f t="shared" ref="AK35" si="273">IF($D35="KANA",IF($A35="S","Sam",IF(OR($A35="L",$A35="M",$A35="J",$A35="V"),"Sem","")),"")</f>
        <v/>
      </c>
      <c r="AL35" s="124" t="str">
        <f t="shared" ref="AL35" si="274">IF($D35="SULTAN",IF($A35="S","Sam",IF(OR($A35="L",$A35="M",$A35="J",$A35="V"),"Sem","")),"")</f>
        <v/>
      </c>
    </row>
    <row r="36" spans="1:38" ht="13.5" thickBot="1" x14ac:dyDescent="0.25">
      <c r="A36" s="206"/>
      <c r="B36" s="208"/>
      <c r="C36" s="89" t="str">
        <f t="shared" ref="C36" si="275">IF($D36="","","CCB :")</f>
        <v/>
      </c>
      <c r="D36" s="90" t="str">
        <f t="shared" ref="D36" si="276">IF($AA35="","",$AA35)</f>
        <v/>
      </c>
      <c r="E36" s="116" t="str">
        <f>IF(($U35="HM"),IF(($V35="9H-12H"),"",("CS "&amp;$V35)),IF(($W35="HM"),IF(($X35="9H-12H"),"",("CS "&amp;$X35)),""))&amp;IF($AA35="MAROUANI",IF(OR($A35="S",$A35="D"),"","CCB"),"")</f>
        <v/>
      </c>
      <c r="F36" s="117" t="str">
        <f>IF(($U35="PH"),IF(($V35="9H-12H"),"",("CS "&amp;$V35)),IF(($W35="PH"),IF(($X35="9H-12H"),"",("CS "&amp;$X35)),""))&amp;IF($AA35="HALIMI",IF(OR($A35="S",$A35="D"),"","CCB"),"")</f>
        <v/>
      </c>
      <c r="G36" s="118" t="str">
        <f>IF(($U35="RL"),IF(($V35="9H-12H"),"",("CS "&amp;$V35)),IF(($W35="RL"),IF(($X35="9H-12H"),"",("CS "&amp;$X35)),""))&amp;IF($AA35="LEPRIYA",IF(OR($A35="S",$A35="D"),"","CCB"),"")</f>
        <v/>
      </c>
      <c r="H36" s="118" t="str">
        <f t="shared" si="9"/>
        <v/>
      </c>
      <c r="I36" s="118" t="str">
        <f t="shared" si="10"/>
        <v/>
      </c>
      <c r="J36" s="117" t="str">
        <f>IF(($U35="AS"),IF(($V35="9H-12H"),"",("CS "&amp;$V35)),IF(($W35="AS"),IF(($X35="9H-12H"),"",("CS "&amp;$X35)),""))&amp;IF($AA35="SULTAN",IF(OR($A35="S",$A35="D"),"","CCB"),"")</f>
        <v/>
      </c>
      <c r="K36" s="100"/>
      <c r="L36" s="95"/>
      <c r="M36" s="96"/>
      <c r="N36" s="97" t="str">
        <f>IF(($U35="VAC1"),IF(($V35="9H-12H"),"",("CS "&amp;$V35)),IF(($W35="VAC1"),IF(($X35="9H-12H"),"",("CS "&amp;$X35)),""))&amp;IF($M36="HM",$E36,IF($M36="PH",$F36,IF($M36="RL",$G36,IF($M36="RO",$I36,IF($M36="AS",$J36,"")))))</f>
        <v/>
      </c>
      <c r="O36" s="95"/>
      <c r="P36" s="96"/>
      <c r="Q36" s="97" t="str">
        <f>IF(($U35="VAC2"),IF(($V35="9H-12H"),"",("CS "&amp;$V35)),IF(($W35="VAC2"),IF(($X35="9H-12H"),"",("CS "&amp;$X35)),""))&amp;IF($P36="HM",$E36,IF($P36="PH",$F36,IF($P36="RL",$G36,IF($P36="RO",$I36,IF($P36="AS",$J36,"")))))</f>
        <v/>
      </c>
      <c r="R36" s="98"/>
      <c r="S36" s="209"/>
      <c r="T36" s="210"/>
      <c r="U36" s="194"/>
      <c r="V36" s="211"/>
      <c r="W36" s="194"/>
      <c r="X36" s="195"/>
      <c r="Y36" s="197"/>
      <c r="Z36" s="199"/>
      <c r="AA36" s="193"/>
      <c r="AB36" s="152"/>
      <c r="AC36" s="152"/>
      <c r="AD36" s="152"/>
      <c r="AE36" s="269"/>
      <c r="AF36" s="120"/>
      <c r="AG36" s="128" t="str">
        <f t="shared" ref="AG36" si="277">IF($D36="MAROUANI",IF(OR($A35="S",$A35="D"),"WE CCB","Sem CCB"),"")</f>
        <v/>
      </c>
      <c r="AH36" s="125" t="str">
        <f t="shared" ref="AH36" si="278">IF($D36="HALIMI",IF(OR($A35="S",$A35="D"),"WE CCB","Sem CCB"),"")</f>
        <v/>
      </c>
      <c r="AI36" s="125" t="str">
        <f t="shared" ref="AI36" si="279">IF($D36="LEPRIYA",IF(OR($A35="S",$A35="D"),"WE CCB","Sem CCB"),"")</f>
        <v/>
      </c>
      <c r="AJ36" s="125" t="str">
        <f t="shared" ref="AJ36" si="280">IF($D36="OURCHANE",IF(OR($A35="S",$A35="D"),"WE CCB","Sem CCB"),"")</f>
        <v/>
      </c>
      <c r="AK36" s="125" t="str">
        <f t="shared" ref="AK36" si="281">IF($D36="KANA",IF(OR($A35="S",$A35="D"),"WE CCB","Sem CCB"),"")</f>
        <v/>
      </c>
      <c r="AL36" s="125" t="str">
        <f t="shared" ref="AL36" si="282">IF($D36="SULTAN",IF(OR($A35="S",$A35="D"),"WE CCB","Sem CCB"),"")</f>
        <v/>
      </c>
    </row>
    <row r="37" spans="1:38" ht="13.5" thickBot="1" x14ac:dyDescent="0.25">
      <c r="A37" s="205" t="str">
        <f>IF((B37=""),"",CHOOSE(WEEKDAY(B37,2),"L","M","M","J","V","S","D"))</f>
        <v>M</v>
      </c>
      <c r="B37" s="207">
        <f t="shared" ref="B37" si="283">IF(($B35=""),"",IF((MONTH(B35)=MONTH(($B35+1))),($B35+1),""))</f>
        <v>42326</v>
      </c>
      <c r="C37" s="87" t="str">
        <f t="shared" ref="C37" si="284">IF(D37="","","Dom :")</f>
        <v/>
      </c>
      <c r="D37" s="88"/>
      <c r="E37" s="113" t="str">
        <f>IF(($U37="HM"),IF(($V37="9H-12H"),"CS 9H-12H",""),IF(($W37="HM"),IF(($X37="9H-12H"),"CS 9H-12H",""),""))&amp;IF($AA37="MAROUANI",IF($A37="D","","CCB"),"")</f>
        <v/>
      </c>
      <c r="F37" s="114" t="str">
        <f>IF(($U37="PH"),IF(($V37="9H-12H"),"CS 9H-12H",""),IF(($W37="PH"),IF(($X37="9H-12H"),"CS 9H-12H",""),""))&amp;IF($AA37="HALIMI",IF($A37="D","","CCB"),"")</f>
        <v/>
      </c>
      <c r="G37" s="115" t="str">
        <f>IF(($U37="RL"),IF(($V37="9H-12H"),"CS 9H-12H",""),IF(($W37="RL"),IF(($X37="9H-12H"),"CS 9H-12H",""),""))&amp;IF($AA37="LEPRIYA",IF($A37="D","","CCB"),"")</f>
        <v/>
      </c>
      <c r="H37" s="115" t="str">
        <f t="shared" si="3"/>
        <v/>
      </c>
      <c r="I37" s="115" t="str">
        <f t="shared" si="4"/>
        <v/>
      </c>
      <c r="J37" s="114" t="str">
        <f>IF(($U37="AS"),IF(($V37="9H-12H"),"CS 9H-12H",""),IF(($W37="AS"),IF(($X37="9H-12H"),"CS 9H-12H",""),""))&amp;IF($AA37="SULTAN",IF($A37="D","","CCB"),"")</f>
        <v/>
      </c>
      <c r="K37" s="99"/>
      <c r="L37" s="91"/>
      <c r="M37" s="92"/>
      <c r="N37" s="93" t="str">
        <f>IF(($U37="VAC1"),IF(($V37="9H-12H"),"CS 9H-12H",""),IF(($W37="VAC1"),IF(($X37="9H-12H"),"CS 9H-12H",""),""))&amp;IF($M37="HM",$E37,IF($M37="PH",$F37,IF($M37="RL",$G37,IF($M37="RO",$I37,IF($M37="AS",$J37,"")))))</f>
        <v/>
      </c>
      <c r="O37" s="91"/>
      <c r="P37" s="92"/>
      <c r="Q37" s="93" t="str">
        <f>IF(($U37="VAC2"),IF(($V37="9H-12H"),"CS 9H-12H",""),IF(($W37="VAC2"),IF(($X37="9H-12H"),"CS 9H-12H",""),""))&amp;IF($P37="HM",$E37,IF($P37="PH",$F37,IF($P37="RL",$G37,IF($P37="RO",$I37,IF($P37="AS",$J37,"")))))</f>
        <v/>
      </c>
      <c r="R37" s="94"/>
      <c r="S37" s="209" t="str">
        <f>A37</f>
        <v>M</v>
      </c>
      <c r="T37" s="210">
        <f>B37</f>
        <v>42326</v>
      </c>
      <c r="U37" s="194"/>
      <c r="V37" s="211"/>
      <c r="W37" s="194"/>
      <c r="X37" s="195"/>
      <c r="Y37" s="196" t="str">
        <f>A37</f>
        <v>M</v>
      </c>
      <c r="Z37" s="198">
        <f>B37</f>
        <v>42326</v>
      </c>
      <c r="AA37" s="192"/>
      <c r="AB37" s="151"/>
      <c r="AC37" s="151"/>
      <c r="AD37" s="151"/>
      <c r="AE37" s="268"/>
      <c r="AF37" s="119"/>
      <c r="AG37" s="127" t="str">
        <f t="shared" ref="AG37" si="285">IF($D37="MAROUANI",IF($A37="S","Sam",IF(OR($A37="L",$A37="M",$A37="J",$A37="V"),"Sem","")),"")</f>
        <v/>
      </c>
      <c r="AH37" s="124" t="str">
        <f t="shared" ref="AH37" si="286">IF($D37="HALIMI",IF($A37="S","Sam",IF(OR($A37="L",$A37="M",$A37="J",$A37="V"),"Sem","")),"")</f>
        <v/>
      </c>
      <c r="AI37" s="124" t="str">
        <f t="shared" ref="AI37" si="287">IF($D37="LEPRIYA",IF($A37="S","Sam",IF(OR($A37="L",$A37="M",$A37="J",$A37="V"),"Sem","")),"")</f>
        <v/>
      </c>
      <c r="AJ37" s="124" t="str">
        <f t="shared" ref="AJ37" si="288">IF($D37="OURCHANE",IF($A37="S","Sam",IF(OR($A37="L",$A37="M",$A37="J",$A37="V"),"Sem","")),"")</f>
        <v/>
      </c>
      <c r="AK37" s="124" t="str">
        <f t="shared" ref="AK37" si="289">IF($D37="KANA",IF($A37="S","Sam",IF(OR($A37="L",$A37="M",$A37="J",$A37="V"),"Sem","")),"")</f>
        <v/>
      </c>
      <c r="AL37" s="124" t="str">
        <f t="shared" ref="AL37" si="290">IF($D37="SULTAN",IF($A37="S","Sam",IF(OR($A37="L",$A37="M",$A37="J",$A37="V"),"Sem","")),"")</f>
        <v/>
      </c>
    </row>
    <row r="38" spans="1:38" ht="13.5" thickBot="1" x14ac:dyDescent="0.25">
      <c r="A38" s="206"/>
      <c r="B38" s="208"/>
      <c r="C38" s="89" t="str">
        <f t="shared" ref="C38" si="291">IF($D38="","","CCB :")</f>
        <v/>
      </c>
      <c r="D38" s="90" t="str">
        <f t="shared" ref="D38" si="292">IF($AA37="","",$AA37)</f>
        <v/>
      </c>
      <c r="E38" s="116" t="str">
        <f>IF(($U37="HM"),IF(($V37="9H-12H"),"",("CS "&amp;$V37)),IF(($W37="HM"),IF(($X37="9H-12H"),"",("CS "&amp;$X37)),""))&amp;IF($AA37="MAROUANI",IF(OR($A37="S",$A37="D"),"","CCB"),"")</f>
        <v/>
      </c>
      <c r="F38" s="117" t="str">
        <f>IF(($U37="PH"),IF(($V37="9H-12H"),"",("CS "&amp;$V37)),IF(($W37="PH"),IF(($X37="9H-12H"),"",("CS "&amp;$X37)),""))&amp;IF($AA37="HALIMI",IF(OR($A37="S",$A37="D"),"","CCB"),"")</f>
        <v/>
      </c>
      <c r="G38" s="118" t="str">
        <f>IF(($U37="RL"),IF(($V37="9H-12H"),"",("CS "&amp;$V37)),IF(($W37="RL"),IF(($X37="9H-12H"),"",("CS "&amp;$X37)),""))&amp;IF($AA37="LEPRIYA",IF(OR($A37="S",$A37="D"),"","CCB"),"")</f>
        <v/>
      </c>
      <c r="H38" s="118" t="str">
        <f t="shared" si="9"/>
        <v/>
      </c>
      <c r="I38" s="118" t="str">
        <f t="shared" si="10"/>
        <v/>
      </c>
      <c r="J38" s="117" t="str">
        <f>IF(($U37="AS"),IF(($V37="9H-12H"),"",("CS "&amp;$V37)),IF(($W37="AS"),IF(($X37="9H-12H"),"",("CS "&amp;$X37)),""))&amp;IF($AA37="SULTAN",IF(OR($A37="S",$A37="D"),"","CCB"),"")</f>
        <v/>
      </c>
      <c r="K38" s="100"/>
      <c r="L38" s="95"/>
      <c r="M38" s="96"/>
      <c r="N38" s="97" t="str">
        <f>IF(($U37="VAC1"),IF(($V37="9H-12H"),"",("CS "&amp;$V37)),IF(($W37="VAC1"),IF(($X37="9H-12H"),"",("CS "&amp;$X37)),""))&amp;IF($M38="HM",$E38,IF($M38="PH",$F38,IF($M38="RL",$G38,IF($M38="RO",$I38,IF($M38="AS",$J38,"")))))</f>
        <v/>
      </c>
      <c r="O38" s="95"/>
      <c r="P38" s="96"/>
      <c r="Q38" s="97" t="str">
        <f>IF(($U37="VAC2"),IF(($V37="9H-12H"),"",("CS "&amp;$V37)),IF(($W37="VAC2"),IF(($X37="9H-12H"),"",("CS "&amp;$X37)),""))&amp;IF($P38="HM",$E38,IF($P38="PH",$F38,IF($P38="RL",$G38,IF($P38="RO",$I38,IF($P38="AS",$J38,"")))))</f>
        <v/>
      </c>
      <c r="R38" s="98"/>
      <c r="S38" s="209"/>
      <c r="T38" s="210"/>
      <c r="U38" s="194"/>
      <c r="V38" s="211"/>
      <c r="W38" s="194"/>
      <c r="X38" s="195"/>
      <c r="Y38" s="197"/>
      <c r="Z38" s="199"/>
      <c r="AA38" s="193"/>
      <c r="AB38" s="152"/>
      <c r="AC38" s="152"/>
      <c r="AD38" s="152"/>
      <c r="AE38" s="269"/>
      <c r="AF38" s="120"/>
      <c r="AG38" s="128" t="str">
        <f t="shared" ref="AG38" si="293">IF($D38="MAROUANI",IF(OR($A37="S",$A37="D"),"WE CCB","Sem CCB"),"")</f>
        <v/>
      </c>
      <c r="AH38" s="125" t="str">
        <f t="shared" ref="AH38" si="294">IF($D38="HALIMI",IF(OR($A37="S",$A37="D"),"WE CCB","Sem CCB"),"")</f>
        <v/>
      </c>
      <c r="AI38" s="125" t="str">
        <f t="shared" ref="AI38" si="295">IF($D38="LEPRIYA",IF(OR($A37="S",$A37="D"),"WE CCB","Sem CCB"),"")</f>
        <v/>
      </c>
      <c r="AJ38" s="125" t="str">
        <f t="shared" ref="AJ38" si="296">IF($D38="OURCHANE",IF(OR($A37="S",$A37="D"),"WE CCB","Sem CCB"),"")</f>
        <v/>
      </c>
      <c r="AK38" s="125" t="str">
        <f t="shared" ref="AK38" si="297">IF($D38="KANA",IF(OR($A37="S",$A37="D"),"WE CCB","Sem CCB"),"")</f>
        <v/>
      </c>
      <c r="AL38" s="125" t="str">
        <f t="shared" ref="AL38" si="298">IF($D38="SULTAN",IF(OR($A37="S",$A37="D"),"WE CCB","Sem CCB"),"")</f>
        <v/>
      </c>
    </row>
    <row r="39" spans="1:38" ht="13.5" thickBot="1" x14ac:dyDescent="0.25">
      <c r="A39" s="205" t="str">
        <f>IF((B39=""),"",CHOOSE(WEEKDAY(B39,2),"L","M","M","J","V","S","D"))</f>
        <v>J</v>
      </c>
      <c r="B39" s="207">
        <f t="shared" ref="B39" si="299">IF(($B37=""),"",IF((MONTH(B37)=MONTH(($B37+1))),($B37+1),""))</f>
        <v>42327</v>
      </c>
      <c r="C39" s="87" t="str">
        <f t="shared" ref="C39" si="300">IF(D39="","","Dom :")</f>
        <v/>
      </c>
      <c r="D39" s="88"/>
      <c r="E39" s="113" t="str">
        <f>IF(($U39="HM"),IF(($V39="9H-12H"),"CS 9H-12H",""),IF(($W39="HM"),IF(($X39="9H-12H"),"CS 9H-12H",""),""))&amp;IF($AA39="MAROUANI",IF($A39="D","","CCB"),"")</f>
        <v/>
      </c>
      <c r="F39" s="114" t="str">
        <f>IF(($U39="PH"),IF(($V39="9H-12H"),"CS 9H-12H",""),IF(($W39="PH"),IF(($X39="9H-12H"),"CS 9H-12H",""),""))&amp;IF($AA39="HALIMI",IF($A39="D","","CCB"),"")</f>
        <v/>
      </c>
      <c r="G39" s="115" t="str">
        <f>IF(($U39="RL"),IF(($V39="9H-12H"),"CS 9H-12H",""),IF(($W39="RL"),IF(($X39="9H-12H"),"CS 9H-12H",""),""))&amp;IF($AA39="LEPRIYA",IF($A39="D","","CCB"),"")</f>
        <v/>
      </c>
      <c r="H39" s="115" t="str">
        <f t="shared" si="3"/>
        <v/>
      </c>
      <c r="I39" s="115" t="str">
        <f t="shared" si="4"/>
        <v/>
      </c>
      <c r="J39" s="114" t="str">
        <f>IF(($U39="AS"),IF(($V39="9H-12H"),"CS 9H-12H",""),IF(($W39="AS"),IF(($X39="9H-12H"),"CS 9H-12H",""),""))&amp;IF($AA39="SULTAN",IF($A39="D","","CCB"),"")</f>
        <v/>
      </c>
      <c r="K39" s="99"/>
      <c r="L39" s="91"/>
      <c r="M39" s="92"/>
      <c r="N39" s="93" t="str">
        <f>IF(($U39="VAC1"),IF(($V39="9H-12H"),"CS 9H-12H",""),IF(($W39="VAC1"),IF(($X39="9H-12H"),"CS 9H-12H",""),""))&amp;IF($M39="HM",$E39,IF($M39="PH",$F39,IF($M39="RL",$G39,IF($M39="RO",$I39,IF($M39="AS",$J39,"")))))</f>
        <v/>
      </c>
      <c r="O39" s="91"/>
      <c r="P39" s="92"/>
      <c r="Q39" s="93" t="str">
        <f>IF(($U39="VAC2"),IF(($V39="9H-12H"),"CS 9H-12H",""),IF(($W39="VAC2"),IF(($X39="9H-12H"),"CS 9H-12H",""),""))&amp;IF($P39="HM",$E39,IF($P39="PH",$F39,IF($P39="RL",$G39,IF($P39="RO",$I39,IF($P39="AS",$J39,"")))))</f>
        <v/>
      </c>
      <c r="R39" s="94"/>
      <c r="S39" s="209" t="str">
        <f>A39</f>
        <v>J</v>
      </c>
      <c r="T39" s="210">
        <f>B39</f>
        <v>42327</v>
      </c>
      <c r="U39" s="194"/>
      <c r="V39" s="211"/>
      <c r="W39" s="194"/>
      <c r="X39" s="195"/>
      <c r="Y39" s="196" t="str">
        <f>A39</f>
        <v>J</v>
      </c>
      <c r="Z39" s="198">
        <f>B39</f>
        <v>42327</v>
      </c>
      <c r="AA39" s="192"/>
      <c r="AB39" s="151"/>
      <c r="AC39" s="151"/>
      <c r="AD39" s="151"/>
      <c r="AE39" s="268"/>
      <c r="AF39" s="119"/>
      <c r="AG39" s="127" t="str">
        <f t="shared" ref="AG39" si="301">IF($D39="MAROUANI",IF($A39="S","Sam",IF(OR($A39="L",$A39="M",$A39="J",$A39="V"),"Sem","")),"")</f>
        <v/>
      </c>
      <c r="AH39" s="124" t="str">
        <f t="shared" ref="AH39" si="302">IF($D39="HALIMI",IF($A39="S","Sam",IF(OR($A39="L",$A39="M",$A39="J",$A39="V"),"Sem","")),"")</f>
        <v/>
      </c>
      <c r="AI39" s="124" t="str">
        <f t="shared" ref="AI39" si="303">IF($D39="LEPRIYA",IF($A39="S","Sam",IF(OR($A39="L",$A39="M",$A39="J",$A39="V"),"Sem","")),"")</f>
        <v/>
      </c>
      <c r="AJ39" s="124" t="str">
        <f t="shared" ref="AJ39" si="304">IF($D39="OURCHANE",IF($A39="S","Sam",IF(OR($A39="L",$A39="M",$A39="J",$A39="V"),"Sem","")),"")</f>
        <v/>
      </c>
      <c r="AK39" s="124" t="str">
        <f t="shared" ref="AK39" si="305">IF($D39="KANA",IF($A39="S","Sam",IF(OR($A39="L",$A39="M",$A39="J",$A39="V"),"Sem","")),"")</f>
        <v/>
      </c>
      <c r="AL39" s="124" t="str">
        <f t="shared" ref="AL39" si="306">IF($D39="SULTAN",IF($A39="S","Sam",IF(OR($A39="L",$A39="M",$A39="J",$A39="V"),"Sem","")),"")</f>
        <v/>
      </c>
    </row>
    <row r="40" spans="1:38" ht="13.5" thickBot="1" x14ac:dyDescent="0.25">
      <c r="A40" s="206"/>
      <c r="B40" s="208"/>
      <c r="C40" s="89" t="str">
        <f t="shared" ref="C40" si="307">IF($D40="","","CCB :")</f>
        <v/>
      </c>
      <c r="D40" s="90" t="str">
        <f t="shared" ref="D40" si="308">IF($AA39="","",$AA39)</f>
        <v/>
      </c>
      <c r="E40" s="116" t="str">
        <f>IF(($U39="HM"),IF(($V39="9H-12H"),"",("CS "&amp;$V39)),IF(($W39="HM"),IF(($X39="9H-12H"),"",("CS "&amp;$X39)),""))&amp;IF($AA39="MAROUANI",IF(OR($A39="S",$A39="D"),"","CCB"),"")</f>
        <v/>
      </c>
      <c r="F40" s="117" t="str">
        <f>IF(($U39="PH"),IF(($V39="9H-12H"),"",("CS "&amp;$V39)),IF(($W39="PH"),IF(($X39="9H-12H"),"",("CS "&amp;$X39)),""))&amp;IF($AA39="HALIMI",IF(OR($A39="S",$A39="D"),"","CCB"),"")</f>
        <v/>
      </c>
      <c r="G40" s="118" t="str">
        <f>IF(($U39="RL"),IF(($V39="9H-12H"),"",("CS "&amp;$V39)),IF(($W39="RL"),IF(($X39="9H-12H"),"",("CS "&amp;$X39)),""))&amp;IF($AA39="LEPRIYA",IF(OR($A39="S",$A39="D"),"","CCB"),"")</f>
        <v/>
      </c>
      <c r="H40" s="118" t="str">
        <f t="shared" si="9"/>
        <v/>
      </c>
      <c r="I40" s="118" t="str">
        <f t="shared" si="10"/>
        <v/>
      </c>
      <c r="J40" s="117" t="str">
        <f>IF(($U39="AS"),IF(($V39="9H-12H"),"",("CS "&amp;$V39)),IF(($W39="AS"),IF(($X39="9H-12H"),"",("CS "&amp;$X39)),""))&amp;IF($AA39="SULTAN",IF(OR($A39="S",$A39="D"),"","CCB"),"")</f>
        <v/>
      </c>
      <c r="K40" s="100"/>
      <c r="L40" s="95"/>
      <c r="M40" s="96"/>
      <c r="N40" s="97" t="str">
        <f>IF(($U39="VAC1"),IF(($V39="9H-12H"),"",("CS "&amp;$V39)),IF(($W39="VAC1"),IF(($X39="9H-12H"),"",("CS "&amp;$X39)),""))&amp;IF($M40="HM",$E40,IF($M40="PH",$F40,IF($M40="RL",$G40,IF($M40="RO",$I40,IF($M40="AS",$J40,"")))))</f>
        <v/>
      </c>
      <c r="O40" s="95"/>
      <c r="P40" s="96"/>
      <c r="Q40" s="97" t="str">
        <f>IF(($U39="VAC2"),IF(($V39="9H-12H"),"",("CS "&amp;$V39)),IF(($W39="VAC2"),IF(($X39="9H-12H"),"",("CS "&amp;$X39)),""))&amp;IF($P40="HM",$E40,IF($P40="PH",$F40,IF($P40="RL",$G40,IF($P40="RO",$I40,IF($P40="AS",$J40,"")))))</f>
        <v/>
      </c>
      <c r="R40" s="98"/>
      <c r="S40" s="209"/>
      <c r="T40" s="210"/>
      <c r="U40" s="194"/>
      <c r="V40" s="211"/>
      <c r="W40" s="194"/>
      <c r="X40" s="195"/>
      <c r="Y40" s="197"/>
      <c r="Z40" s="199"/>
      <c r="AA40" s="193"/>
      <c r="AB40" s="152"/>
      <c r="AC40" s="152"/>
      <c r="AD40" s="152"/>
      <c r="AE40" s="269"/>
      <c r="AF40" s="120"/>
      <c r="AG40" s="128" t="str">
        <f t="shared" ref="AG40" si="309">IF($D40="MAROUANI",IF(OR($A39="S",$A39="D"),"WE CCB","Sem CCB"),"")</f>
        <v/>
      </c>
      <c r="AH40" s="125" t="str">
        <f t="shared" ref="AH40" si="310">IF($D40="HALIMI",IF(OR($A39="S",$A39="D"),"WE CCB","Sem CCB"),"")</f>
        <v/>
      </c>
      <c r="AI40" s="125" t="str">
        <f t="shared" ref="AI40" si="311">IF($D40="LEPRIYA",IF(OR($A39="S",$A39="D"),"WE CCB","Sem CCB"),"")</f>
        <v/>
      </c>
      <c r="AJ40" s="125" t="str">
        <f t="shared" ref="AJ40" si="312">IF($D40="OURCHANE",IF(OR($A39="S",$A39="D"),"WE CCB","Sem CCB"),"")</f>
        <v/>
      </c>
      <c r="AK40" s="125" t="str">
        <f t="shared" ref="AK40" si="313">IF($D40="KANA",IF(OR($A39="S",$A39="D"),"WE CCB","Sem CCB"),"")</f>
        <v/>
      </c>
      <c r="AL40" s="125" t="str">
        <f t="shared" ref="AL40" si="314">IF($D40="SULTAN",IF(OR($A39="S",$A39="D"),"WE CCB","Sem CCB"),"")</f>
        <v/>
      </c>
    </row>
    <row r="41" spans="1:38" ht="13.5" thickBot="1" x14ac:dyDescent="0.25">
      <c r="A41" s="205" t="str">
        <f>IF((B41=""),"",CHOOSE(WEEKDAY(B41,2),"L","M","M","J","V","S","D"))</f>
        <v>V</v>
      </c>
      <c r="B41" s="207">
        <f t="shared" ref="B41" si="315">IF(($B39=""),"",IF((MONTH(B39)=MONTH(($B39+1))),($B39+1),""))</f>
        <v>42328</v>
      </c>
      <c r="C41" s="87" t="str">
        <f t="shared" ref="C41" si="316">IF(D41="","","Dom :")</f>
        <v/>
      </c>
      <c r="D41" s="88"/>
      <c r="E41" s="113" t="str">
        <f>IF(($U41="HM"),IF(($V41="9H-12H"),"CS 9H-12H",""),IF(($W41="HM"),IF(($X41="9H-12H"),"CS 9H-12H",""),""))&amp;IF($AA41="MAROUANI",IF($A41="D","","CCB"),"")</f>
        <v/>
      </c>
      <c r="F41" s="114" t="str">
        <f>IF(($U41="PH"),IF(($V41="9H-12H"),"CS 9H-12H",""),IF(($W41="PH"),IF(($X41="9H-12H"),"CS 9H-12H",""),""))&amp;IF($AA41="HALIMI",IF($A41="D","","CCB"),"")</f>
        <v/>
      </c>
      <c r="G41" s="115" t="str">
        <f>IF(($U41="RL"),IF(($V41="9H-12H"),"CS 9H-12H",""),IF(($W41="RL"),IF(($X41="9H-12H"),"CS 9H-12H",""),""))&amp;IF($AA41="LEPRIYA",IF($A41="D","","CCB"),"")</f>
        <v/>
      </c>
      <c r="H41" s="115" t="str">
        <f t="shared" si="3"/>
        <v/>
      </c>
      <c r="I41" s="115" t="str">
        <f t="shared" si="4"/>
        <v/>
      </c>
      <c r="J41" s="114" t="str">
        <f>IF(($U41="AS"),IF(($V41="9H-12H"),"CS 9H-12H",""),IF(($W41="AS"),IF(($X41="9H-12H"),"CS 9H-12H",""),""))&amp;IF($AA41="SULTAN",IF($A41="D","","CCB"),"")</f>
        <v/>
      </c>
      <c r="K41" s="99"/>
      <c r="L41" s="91"/>
      <c r="M41" s="92"/>
      <c r="N41" s="93" t="str">
        <f>IF(($U41="VAC1"),IF(($V41="9H-12H"),"CS 9H-12H",""),IF(($W41="VAC1"),IF(($X41="9H-12H"),"CS 9H-12H",""),""))&amp;IF($M41="HM",$E41,IF($M41="PH",$F41,IF($M41="RL",$G41,IF($M41="RO",$I41,IF($M41="AS",$J41,"")))))</f>
        <v/>
      </c>
      <c r="O41" s="91"/>
      <c r="P41" s="92"/>
      <c r="Q41" s="93" t="str">
        <f>IF(($U41="VAC2"),IF(($V41="9H-12H"),"CS 9H-12H",""),IF(($W41="VAC2"),IF(($X41="9H-12H"),"CS 9H-12H",""),""))&amp;IF($P41="HM",$E41,IF($P41="PH",$F41,IF($P41="RL",$G41,IF($P41="RO",$I41,IF($P41="AS",$J41,"")))))</f>
        <v/>
      </c>
      <c r="R41" s="94"/>
      <c r="S41" s="209" t="str">
        <f>A41</f>
        <v>V</v>
      </c>
      <c r="T41" s="210">
        <f>B41</f>
        <v>42328</v>
      </c>
      <c r="U41" s="194"/>
      <c r="V41" s="211"/>
      <c r="W41" s="194"/>
      <c r="X41" s="195"/>
      <c r="Y41" s="196" t="str">
        <f>A41</f>
        <v>V</v>
      </c>
      <c r="Z41" s="198">
        <f>B41</f>
        <v>42328</v>
      </c>
      <c r="AA41" s="192"/>
      <c r="AB41" s="151"/>
      <c r="AC41" s="151"/>
      <c r="AD41" s="151"/>
      <c r="AE41" s="268"/>
      <c r="AF41" s="119"/>
      <c r="AG41" s="127" t="str">
        <f t="shared" ref="AG41" si="317">IF($D41="MAROUANI",IF($A41="S","Sam",IF(OR($A41="L",$A41="M",$A41="J",$A41="V"),"Sem","")),"")</f>
        <v/>
      </c>
      <c r="AH41" s="124" t="str">
        <f t="shared" ref="AH41" si="318">IF($D41="HALIMI",IF($A41="S","Sam",IF(OR($A41="L",$A41="M",$A41="J",$A41="V"),"Sem","")),"")</f>
        <v/>
      </c>
      <c r="AI41" s="124" t="str">
        <f t="shared" ref="AI41" si="319">IF($D41="LEPRIYA",IF($A41="S","Sam",IF(OR($A41="L",$A41="M",$A41="J",$A41="V"),"Sem","")),"")</f>
        <v/>
      </c>
      <c r="AJ41" s="124" t="str">
        <f t="shared" ref="AJ41" si="320">IF($D41="OURCHANE",IF($A41="S","Sam",IF(OR($A41="L",$A41="M",$A41="J",$A41="V"),"Sem","")),"")</f>
        <v/>
      </c>
      <c r="AK41" s="124" t="str">
        <f t="shared" ref="AK41" si="321">IF($D41="KANA",IF($A41="S","Sam",IF(OR($A41="L",$A41="M",$A41="J",$A41="V"),"Sem","")),"")</f>
        <v/>
      </c>
      <c r="AL41" s="124" t="str">
        <f t="shared" ref="AL41" si="322">IF($D41="SULTAN",IF($A41="S","Sam",IF(OR($A41="L",$A41="M",$A41="J",$A41="V"),"Sem","")),"")</f>
        <v/>
      </c>
    </row>
    <row r="42" spans="1:38" ht="13.5" thickBot="1" x14ac:dyDescent="0.25">
      <c r="A42" s="206"/>
      <c r="B42" s="208"/>
      <c r="C42" s="89" t="str">
        <f t="shared" ref="C42" si="323">IF($D42="","","CCB :")</f>
        <v/>
      </c>
      <c r="D42" s="90" t="str">
        <f t="shared" ref="D42" si="324">IF($AA41="","",$AA41)</f>
        <v/>
      </c>
      <c r="E42" s="116" t="str">
        <f>IF(($U41="HM"),IF(($V41="9H-12H"),"",("CS "&amp;$V41)),IF(($W41="HM"),IF(($X41="9H-12H"),"",("CS "&amp;$X41)),""))&amp;IF($AA41="MAROUANI",IF(OR($A41="S",$A41="D"),"","CCB"),"")</f>
        <v/>
      </c>
      <c r="F42" s="117" t="str">
        <f>IF(($U41="PH"),IF(($V41="9H-12H"),"",("CS "&amp;$V41)),IF(($W41="PH"),IF(($X41="9H-12H"),"",("CS "&amp;$X41)),""))&amp;IF($AA41="HALIMI",IF(OR($A41="S",$A41="D"),"","CCB"),"")</f>
        <v/>
      </c>
      <c r="G42" s="118" t="str">
        <f>IF(($U41="RL"),IF(($V41="9H-12H"),"",("CS "&amp;$V41)),IF(($W41="RL"),IF(($X41="9H-12H"),"",("CS "&amp;$X41)),""))&amp;IF($AA41="LEPRIYA",IF(OR($A41="S",$A41="D"),"","CCB"),"")</f>
        <v/>
      </c>
      <c r="H42" s="118" t="str">
        <f t="shared" si="9"/>
        <v/>
      </c>
      <c r="I42" s="118" t="str">
        <f t="shared" si="10"/>
        <v/>
      </c>
      <c r="J42" s="117" t="str">
        <f>IF(($U41="AS"),IF(($V41="9H-12H"),"",("CS "&amp;$V41)),IF(($W41="AS"),IF(($X41="9H-12H"),"",("CS "&amp;$X41)),""))&amp;IF($AA41="SULTAN",IF(OR($A41="S",$A41="D"),"","CCB"),"")</f>
        <v/>
      </c>
      <c r="K42" s="100"/>
      <c r="L42" s="95"/>
      <c r="M42" s="96"/>
      <c r="N42" s="97" t="str">
        <f>IF(($U41="VAC1"),IF(($V41="9H-12H"),"",("CS "&amp;$V41)),IF(($W41="VAC1"),IF(($X41="9H-12H"),"",("CS "&amp;$X41)),""))&amp;IF($M42="HM",$E42,IF($M42="PH",$F42,IF($M42="RL",$G42,IF($M42="RO",$I42,IF($M42="AS",$J42,"")))))</f>
        <v/>
      </c>
      <c r="O42" s="95"/>
      <c r="P42" s="96"/>
      <c r="Q42" s="97" t="str">
        <f>IF(($U41="VAC2"),IF(($V41="9H-12H"),"",("CS "&amp;$V41)),IF(($W41="VAC2"),IF(($X41="9H-12H"),"",("CS "&amp;$X41)),""))&amp;IF($P42="HM",$E42,IF($P42="PH",$F42,IF($P42="RL",$G42,IF($P42="RO",$I42,IF($P42="AS",$J42,"")))))</f>
        <v/>
      </c>
      <c r="R42" s="98"/>
      <c r="S42" s="209"/>
      <c r="T42" s="210"/>
      <c r="U42" s="194"/>
      <c r="V42" s="211"/>
      <c r="W42" s="194"/>
      <c r="X42" s="195"/>
      <c r="Y42" s="197"/>
      <c r="Z42" s="199"/>
      <c r="AA42" s="193"/>
      <c r="AB42" s="152"/>
      <c r="AC42" s="152"/>
      <c r="AD42" s="152"/>
      <c r="AE42" s="269"/>
      <c r="AF42" s="120"/>
      <c r="AG42" s="128" t="str">
        <f t="shared" ref="AG42" si="325">IF($D42="MAROUANI",IF(OR($A41="S",$A41="D"),"WE CCB","Sem CCB"),"")</f>
        <v/>
      </c>
      <c r="AH42" s="125" t="str">
        <f t="shared" ref="AH42" si="326">IF($D42="HALIMI",IF(OR($A41="S",$A41="D"),"WE CCB","Sem CCB"),"")</f>
        <v/>
      </c>
      <c r="AI42" s="125" t="str">
        <f t="shared" ref="AI42" si="327">IF($D42="LEPRIYA",IF(OR($A41="S",$A41="D"),"WE CCB","Sem CCB"),"")</f>
        <v/>
      </c>
      <c r="AJ42" s="125" t="str">
        <f t="shared" ref="AJ42" si="328">IF($D42="OURCHANE",IF(OR($A41="S",$A41="D"),"WE CCB","Sem CCB"),"")</f>
        <v/>
      </c>
      <c r="AK42" s="125" t="str">
        <f t="shared" ref="AK42" si="329">IF($D42="KANA",IF(OR($A41="S",$A41="D"),"WE CCB","Sem CCB"),"")</f>
        <v/>
      </c>
      <c r="AL42" s="125" t="str">
        <f t="shared" ref="AL42" si="330">IF($D42="SULTAN",IF(OR($A41="S",$A41="D"),"WE CCB","Sem CCB"),"")</f>
        <v/>
      </c>
    </row>
    <row r="43" spans="1:38" ht="13.5" thickBot="1" x14ac:dyDescent="0.25">
      <c r="A43" s="205" t="str">
        <f>IF((B43=""),"",CHOOSE(WEEKDAY(B43,2),"L","M","M","J","V","S","D"))</f>
        <v>S</v>
      </c>
      <c r="B43" s="207">
        <f t="shared" ref="B43" si="331">IF(($B41=""),"",IF((MONTH(B41)=MONTH(($B41+1))),($B41+1),""))</f>
        <v>42329</v>
      </c>
      <c r="C43" s="87" t="str">
        <f t="shared" ref="C43" si="332">IF(D43="","","Dom :")</f>
        <v/>
      </c>
      <c r="D43" s="88"/>
      <c r="E43" s="113" t="str">
        <f>IF(($U43="HM"),IF(($V43="9H-12H"),"CS 9H-12H",""),IF(($W43="HM"),IF(($X43="9H-12H"),"CS 9H-12H",""),""))&amp;IF($AA43="MAROUANI",IF($A43="D","","CCB"),"")</f>
        <v/>
      </c>
      <c r="F43" s="114" t="str">
        <f>IF(($U43="PH"),IF(($V43="9H-12H"),"CS 9H-12H",""),IF(($W43="PH"),IF(($X43="9H-12H"),"CS 9H-12H",""),""))&amp;IF($AA43="HALIMI",IF($A43="D","","CCB"),"")</f>
        <v/>
      </c>
      <c r="G43" s="115" t="str">
        <f>IF(($U43="RL"),IF(($V43="9H-12H"),"CS 9H-12H",""),IF(($W43="RL"),IF(($X43="9H-12H"),"CS 9H-12H",""),""))&amp;IF($AA43="LEPRIYA",IF($A43="D","","CCB"),"")</f>
        <v/>
      </c>
      <c r="H43" s="115" t="str">
        <f t="shared" si="3"/>
        <v/>
      </c>
      <c r="I43" s="115" t="str">
        <f t="shared" si="4"/>
        <v/>
      </c>
      <c r="J43" s="114" t="str">
        <f>IF(($U43="AS"),IF(($V43="9H-12H"),"CS 9H-12H",""),IF(($W43="AS"),IF(($X43="9H-12H"),"CS 9H-12H",""),""))&amp;IF($AA43="SULTAN",IF($A43="D","","CCB"),"")</f>
        <v/>
      </c>
      <c r="K43" s="99"/>
      <c r="L43" s="91"/>
      <c r="M43" s="92"/>
      <c r="N43" s="93" t="str">
        <f>IF(($U43="VAC1"),IF(($V43="9H-12H"),"CS 9H-12H",""),IF(($W43="VAC1"),IF(($X43="9H-12H"),"CS 9H-12H",""),""))&amp;IF($M43="HM",$E43,IF($M43="PH",$F43,IF($M43="RL",$G43,IF($M43="RO",$I43,IF($M43="AS",$J43,"")))))</f>
        <v/>
      </c>
      <c r="O43" s="91"/>
      <c r="P43" s="92"/>
      <c r="Q43" s="93" t="str">
        <f>IF(($U43="VAC2"),IF(($V43="9H-12H"),"CS 9H-12H",""),IF(($W43="VAC2"),IF(($X43="9H-12H"),"CS 9H-12H",""),""))&amp;IF($P43="HM",$E43,IF($P43="PH",$F43,IF($P43="RL",$G43,IF($P43="RO",$I43,IF($P43="AS",$J43,"")))))</f>
        <v/>
      </c>
      <c r="R43" s="94"/>
      <c r="S43" s="209" t="str">
        <f>A43</f>
        <v>S</v>
      </c>
      <c r="T43" s="210">
        <f>B43</f>
        <v>42329</v>
      </c>
      <c r="U43" s="194"/>
      <c r="V43" s="211"/>
      <c r="W43" s="194"/>
      <c r="X43" s="195"/>
      <c r="Y43" s="196" t="str">
        <f>A43</f>
        <v>S</v>
      </c>
      <c r="Z43" s="198">
        <f>B43</f>
        <v>42329</v>
      </c>
      <c r="AA43" s="192"/>
      <c r="AB43" s="151"/>
      <c r="AC43" s="151"/>
      <c r="AD43" s="151"/>
      <c r="AE43" s="268"/>
      <c r="AF43" s="119"/>
      <c r="AG43" s="127" t="str">
        <f t="shared" ref="AG43" si="333">IF($D43="MAROUANI",IF($A43="S","Sam",IF(OR($A43="L",$A43="M",$A43="J",$A43="V"),"Sem","")),"")</f>
        <v/>
      </c>
      <c r="AH43" s="124" t="str">
        <f t="shared" ref="AH43" si="334">IF($D43="HALIMI",IF($A43="S","Sam",IF(OR($A43="L",$A43="M",$A43="J",$A43="V"),"Sem","")),"")</f>
        <v/>
      </c>
      <c r="AI43" s="124" t="str">
        <f t="shared" ref="AI43" si="335">IF($D43="LEPRIYA",IF($A43="S","Sam",IF(OR($A43="L",$A43="M",$A43="J",$A43="V"),"Sem","")),"")</f>
        <v/>
      </c>
      <c r="AJ43" s="124" t="str">
        <f t="shared" ref="AJ43" si="336">IF($D43="OURCHANE",IF($A43="S","Sam",IF(OR($A43="L",$A43="M",$A43="J",$A43="V"),"Sem","")),"")</f>
        <v/>
      </c>
      <c r="AK43" s="124" t="str">
        <f t="shared" ref="AK43" si="337">IF($D43="KANA",IF($A43="S","Sam",IF(OR($A43="L",$A43="M",$A43="J",$A43="V"),"Sem","")),"")</f>
        <v/>
      </c>
      <c r="AL43" s="124" t="str">
        <f t="shared" ref="AL43" si="338">IF($D43="SULTAN",IF($A43="S","Sam",IF(OR($A43="L",$A43="M",$A43="J",$A43="V"),"Sem","")),"")</f>
        <v/>
      </c>
    </row>
    <row r="44" spans="1:38" ht="13.5" thickBot="1" x14ac:dyDescent="0.25">
      <c r="A44" s="206"/>
      <c r="B44" s="208"/>
      <c r="C44" s="89" t="str">
        <f t="shared" ref="C44" si="339">IF($D44="","","CCB :")</f>
        <v/>
      </c>
      <c r="D44" s="90" t="str">
        <f t="shared" ref="D44" si="340">IF($AA43="","",$AA43)</f>
        <v/>
      </c>
      <c r="E44" s="116" t="str">
        <f>IF(($U43="HM"),IF(($V43="9H-12H"),"",("CS "&amp;$V43)),IF(($W43="HM"),IF(($X43="9H-12H"),"",("CS "&amp;$X43)),""))&amp;IF($AA43="MAROUANI",IF(OR($A43="S",$A43="D"),"","CCB"),"")</f>
        <v/>
      </c>
      <c r="F44" s="117" t="str">
        <f>IF(($U43="PH"),IF(($V43="9H-12H"),"",("CS "&amp;$V43)),IF(($W43="PH"),IF(($X43="9H-12H"),"",("CS "&amp;$X43)),""))&amp;IF($AA43="HALIMI",IF(OR($A43="S",$A43="D"),"","CCB"),"")</f>
        <v/>
      </c>
      <c r="G44" s="118" t="str">
        <f>IF(($U43="RL"),IF(($V43="9H-12H"),"",("CS "&amp;$V43)),IF(($W43="RL"),IF(($X43="9H-12H"),"",("CS "&amp;$X43)),""))&amp;IF($AA43="LEPRIYA",IF(OR($A43="S",$A43="D"),"","CCB"),"")</f>
        <v/>
      </c>
      <c r="H44" s="118" t="str">
        <f t="shared" si="9"/>
        <v/>
      </c>
      <c r="I44" s="118" t="str">
        <f t="shared" si="10"/>
        <v/>
      </c>
      <c r="J44" s="117" t="str">
        <f>IF(($U43="AS"),IF(($V43="9H-12H"),"",("CS "&amp;$V43)),IF(($W43="AS"),IF(($X43="9H-12H"),"",("CS "&amp;$X43)),""))&amp;IF($AA43="SULTAN",IF(OR($A43="S",$A43="D"),"","CCB"),"")</f>
        <v/>
      </c>
      <c r="K44" s="100"/>
      <c r="L44" s="95"/>
      <c r="M44" s="96"/>
      <c r="N44" s="97" t="str">
        <f>IF(($U43="VAC1"),IF(($V43="9H-12H"),"",("CS "&amp;$V43)),IF(($W43="VAC1"),IF(($X43="9H-12H"),"",("CS "&amp;$X43)),""))&amp;IF($M44="HM",$E44,IF($M44="PH",$F44,IF($M44="RL",$G44,IF($M44="RO",$I44,IF($M44="AS",$J44,"")))))</f>
        <v/>
      </c>
      <c r="O44" s="95"/>
      <c r="P44" s="96"/>
      <c r="Q44" s="97" t="str">
        <f>IF(($U43="VAC2"),IF(($V43="9H-12H"),"",("CS "&amp;$V43)),IF(($W43="VAC2"),IF(($X43="9H-12H"),"",("CS "&amp;$X43)),""))&amp;IF($P44="HM",$E44,IF($P44="PH",$F44,IF($P44="RL",$G44,IF($P44="RO",$I44,IF($P44="AS",$J44,"")))))</f>
        <v/>
      </c>
      <c r="R44" s="98"/>
      <c r="S44" s="209"/>
      <c r="T44" s="210"/>
      <c r="U44" s="194"/>
      <c r="V44" s="211"/>
      <c r="W44" s="194"/>
      <c r="X44" s="195"/>
      <c r="Y44" s="197"/>
      <c r="Z44" s="199"/>
      <c r="AA44" s="193"/>
      <c r="AB44" s="152"/>
      <c r="AC44" s="152"/>
      <c r="AD44" s="152"/>
      <c r="AE44" s="269"/>
      <c r="AF44" s="120"/>
      <c r="AG44" s="128" t="str">
        <f t="shared" ref="AG44" si="341">IF($D44="MAROUANI",IF(OR($A43="S",$A43="D"),"WE CCB","Sem CCB"),"")</f>
        <v/>
      </c>
      <c r="AH44" s="125" t="str">
        <f t="shared" ref="AH44" si="342">IF($D44="HALIMI",IF(OR($A43="S",$A43="D"),"WE CCB","Sem CCB"),"")</f>
        <v/>
      </c>
      <c r="AI44" s="125" t="str">
        <f t="shared" ref="AI44" si="343">IF($D44="LEPRIYA",IF(OR($A43="S",$A43="D"),"WE CCB","Sem CCB"),"")</f>
        <v/>
      </c>
      <c r="AJ44" s="125" t="str">
        <f t="shared" ref="AJ44" si="344">IF($D44="OURCHANE",IF(OR($A43="S",$A43="D"),"WE CCB","Sem CCB"),"")</f>
        <v/>
      </c>
      <c r="AK44" s="125" t="str">
        <f t="shared" ref="AK44" si="345">IF($D44="KANA",IF(OR($A43="S",$A43="D"),"WE CCB","Sem CCB"),"")</f>
        <v/>
      </c>
      <c r="AL44" s="125" t="str">
        <f t="shared" ref="AL44" si="346">IF($D44="SULTAN",IF(OR($A43="S",$A43="D"),"WE CCB","Sem CCB"),"")</f>
        <v/>
      </c>
    </row>
    <row r="45" spans="1:38" ht="13.5" thickBot="1" x14ac:dyDescent="0.25">
      <c r="A45" s="205" t="str">
        <f>IF((B45=""),"",CHOOSE(WEEKDAY(B45,2),"L","M","M","J","V","S","D"))</f>
        <v>D</v>
      </c>
      <c r="B45" s="207">
        <f t="shared" ref="B45" si="347">IF(($B43=""),"",IF((MONTH(B43)=MONTH(($B43+1))),($B43+1),""))</f>
        <v>42330</v>
      </c>
      <c r="C45" s="87" t="str">
        <f t="shared" ref="C45" si="348">IF(D45="","","Dom :")</f>
        <v/>
      </c>
      <c r="D45" s="88"/>
      <c r="E45" s="113" t="str">
        <f>IF(($U45="HM"),IF(($V45="9H-12H"),"CS 9H-12H",""),IF(($W45="HM"),IF(($X45="9H-12H"),"CS 9H-12H",""),""))&amp;IF($AA45="MAROUANI",IF($A45="D","","CCB"),"")</f>
        <v/>
      </c>
      <c r="F45" s="114" t="str">
        <f>IF(($U45="PH"),IF(($V45="9H-12H"),"CS 9H-12H",""),IF(($W45="PH"),IF(($X45="9H-12H"),"CS 9H-12H",""),""))&amp;IF($AA45="HALIMI",IF($A45="D","","CCB"),"")</f>
        <v/>
      </c>
      <c r="G45" s="115" t="str">
        <f>IF(($U45="RL"),IF(($V45="9H-12H"),"CS 9H-12H",""),IF(($W45="RL"),IF(($X45="9H-12H"),"CS 9H-12H",""),""))&amp;IF($AA45="LEPRIYA",IF($A45="D","","CCB"),"")</f>
        <v/>
      </c>
      <c r="H45" s="115" t="str">
        <f t="shared" si="3"/>
        <v/>
      </c>
      <c r="I45" s="115" t="str">
        <f t="shared" si="4"/>
        <v/>
      </c>
      <c r="J45" s="114" t="str">
        <f>IF(($U45="AS"),IF(($V45="9H-12H"),"CS 9H-12H",""),IF(($W45="AS"),IF(($X45="9H-12H"),"CS 9H-12H",""),""))&amp;IF($AA45="SULTAN",IF($A45="D","","CCB"),"")</f>
        <v/>
      </c>
      <c r="K45" s="99"/>
      <c r="L45" s="91"/>
      <c r="M45" s="92"/>
      <c r="N45" s="93" t="str">
        <f>IF(($U45="VAC1"),IF(($V45="9H-12H"),"CS 9H-12H",""),IF(($W45="VAC1"),IF(($X45="9H-12H"),"CS 9H-12H",""),""))&amp;IF($M45="HM",$E45,IF($M45="PH",$F45,IF($M45="RL",$G45,IF($M45="RO",$I45,IF($M45="AS",$J45,"")))))</f>
        <v/>
      </c>
      <c r="O45" s="91"/>
      <c r="P45" s="92"/>
      <c r="Q45" s="93" t="str">
        <f>IF(($U45="VAC2"),IF(($V45="9H-12H"),"CS 9H-12H",""),IF(($W45="VAC2"),IF(($X45="9H-12H"),"CS 9H-12H",""),""))&amp;IF($P45="HM",$E45,IF($P45="PH",$F45,IF($P45="RL",$G45,IF($P45="RO",$I45,IF($P45="AS",$J45,"")))))</f>
        <v/>
      </c>
      <c r="R45" s="94"/>
      <c r="S45" s="209" t="str">
        <f>A45</f>
        <v>D</v>
      </c>
      <c r="T45" s="210">
        <f>B45</f>
        <v>42330</v>
      </c>
      <c r="U45" s="194"/>
      <c r="V45" s="211"/>
      <c r="W45" s="194"/>
      <c r="X45" s="195"/>
      <c r="Y45" s="196" t="str">
        <f>A45</f>
        <v>D</v>
      </c>
      <c r="Z45" s="198">
        <f>B45</f>
        <v>42330</v>
      </c>
      <c r="AA45" s="192"/>
      <c r="AB45" s="151"/>
      <c r="AC45" s="151"/>
      <c r="AD45" s="151"/>
      <c r="AE45" s="268"/>
      <c r="AF45" s="119"/>
      <c r="AG45" s="127" t="str">
        <f t="shared" ref="AG45" si="349">IF($D45="MAROUANI",IF($A45="S","Sam",IF(OR($A45="L",$A45="M",$A45="J",$A45="V"),"Sem","")),"")</f>
        <v/>
      </c>
      <c r="AH45" s="124" t="str">
        <f t="shared" ref="AH45" si="350">IF($D45="HALIMI",IF($A45="S","Sam",IF(OR($A45="L",$A45="M",$A45="J",$A45="V"),"Sem","")),"")</f>
        <v/>
      </c>
      <c r="AI45" s="124" t="str">
        <f t="shared" ref="AI45" si="351">IF($D45="LEPRIYA",IF($A45="S","Sam",IF(OR($A45="L",$A45="M",$A45="J",$A45="V"),"Sem","")),"")</f>
        <v/>
      </c>
      <c r="AJ45" s="124" t="str">
        <f t="shared" ref="AJ45" si="352">IF($D45="OURCHANE",IF($A45="S","Sam",IF(OR($A45="L",$A45="M",$A45="J",$A45="V"),"Sem","")),"")</f>
        <v/>
      </c>
      <c r="AK45" s="124" t="str">
        <f t="shared" ref="AK45" si="353">IF($D45="KANA",IF($A45="S","Sam",IF(OR($A45="L",$A45="M",$A45="J",$A45="V"),"Sem","")),"")</f>
        <v/>
      </c>
      <c r="AL45" s="124" t="str">
        <f t="shared" ref="AL45" si="354">IF($D45="SULTAN",IF($A45="S","Sam",IF(OR($A45="L",$A45="M",$A45="J",$A45="V"),"Sem","")),"")</f>
        <v/>
      </c>
    </row>
    <row r="46" spans="1:38" ht="13.5" thickBot="1" x14ac:dyDescent="0.25">
      <c r="A46" s="206"/>
      <c r="B46" s="208"/>
      <c r="C46" s="89" t="str">
        <f t="shared" ref="C46" si="355">IF($D46="","","CCB :")</f>
        <v/>
      </c>
      <c r="D46" s="90" t="str">
        <f t="shared" ref="D46" si="356">IF($AA45="","",$AA45)</f>
        <v/>
      </c>
      <c r="E46" s="116" t="str">
        <f>IF(($U45="HM"),IF(($V45="9H-12H"),"",("CS "&amp;$V45)),IF(($W45="HM"),IF(($X45="9H-12H"),"",("CS "&amp;$X45)),""))&amp;IF($AA45="MAROUANI",IF(OR($A45="S",$A45="D"),"","CCB"),"")</f>
        <v/>
      </c>
      <c r="F46" s="117" t="str">
        <f>IF(($U45="PH"),IF(($V45="9H-12H"),"",("CS "&amp;$V45)),IF(($W45="PH"),IF(($X45="9H-12H"),"",("CS "&amp;$X45)),""))&amp;IF($AA45="HALIMI",IF(OR($A45="S",$A45="D"),"","CCB"),"")</f>
        <v/>
      </c>
      <c r="G46" s="118" t="str">
        <f>IF(($U45="RL"),IF(($V45="9H-12H"),"",("CS "&amp;$V45)),IF(($W45="RL"),IF(($X45="9H-12H"),"",("CS "&amp;$X45)),""))&amp;IF($AA45="LEPRIYA",IF(OR($A45="S",$A45="D"),"","CCB"),"")</f>
        <v/>
      </c>
      <c r="H46" s="118" t="str">
        <f t="shared" si="9"/>
        <v/>
      </c>
      <c r="I46" s="118" t="str">
        <f t="shared" si="10"/>
        <v/>
      </c>
      <c r="J46" s="117" t="str">
        <f>IF(($U45="AS"),IF(($V45="9H-12H"),"",("CS "&amp;$V45)),IF(($W45="AS"),IF(($X45="9H-12H"),"",("CS "&amp;$X45)),""))&amp;IF($AA45="SULTAN",IF(OR($A45="S",$A45="D"),"","CCB"),"")</f>
        <v/>
      </c>
      <c r="K46" s="100"/>
      <c r="L46" s="95"/>
      <c r="M46" s="96"/>
      <c r="N46" s="97" t="str">
        <f>IF(($U45="VAC1"),IF(($V45="9H-12H"),"",("CS "&amp;$V45)),IF(($W45="VAC1"),IF(($X45="9H-12H"),"",("CS "&amp;$X45)),""))&amp;IF($M46="HM",$E46,IF($M46="PH",$F46,IF($M46="RL",$G46,IF($M46="RO",$I46,IF($M46="AS",$J46,"")))))</f>
        <v/>
      </c>
      <c r="O46" s="95"/>
      <c r="P46" s="96"/>
      <c r="Q46" s="97" t="str">
        <f>IF(($U45="VAC2"),IF(($V45="9H-12H"),"",("CS "&amp;$V45)),IF(($W45="VAC2"),IF(($X45="9H-12H"),"",("CS "&amp;$X45)),""))&amp;IF($P46="HM",$E46,IF($P46="PH",$F46,IF($P46="RL",$G46,IF($P46="RO",$I46,IF($P46="AS",$J46,"")))))</f>
        <v/>
      </c>
      <c r="R46" s="98"/>
      <c r="S46" s="209"/>
      <c r="T46" s="210"/>
      <c r="U46" s="194"/>
      <c r="V46" s="211"/>
      <c r="W46" s="194"/>
      <c r="X46" s="195"/>
      <c r="Y46" s="197"/>
      <c r="Z46" s="199"/>
      <c r="AA46" s="193"/>
      <c r="AB46" s="152"/>
      <c r="AC46" s="152"/>
      <c r="AD46" s="152"/>
      <c r="AE46" s="269"/>
      <c r="AF46" s="120"/>
      <c r="AG46" s="128" t="str">
        <f t="shared" ref="AG46" si="357">IF($D46="MAROUANI",IF(OR($A45="S",$A45="D"),"WE CCB","Sem CCB"),"")</f>
        <v/>
      </c>
      <c r="AH46" s="125" t="str">
        <f t="shared" ref="AH46" si="358">IF($D46="HALIMI",IF(OR($A45="S",$A45="D"),"WE CCB","Sem CCB"),"")</f>
        <v/>
      </c>
      <c r="AI46" s="125" t="str">
        <f t="shared" ref="AI46" si="359">IF($D46="LEPRIYA",IF(OR($A45="S",$A45="D"),"WE CCB","Sem CCB"),"")</f>
        <v/>
      </c>
      <c r="AJ46" s="125" t="str">
        <f t="shared" ref="AJ46" si="360">IF($D46="OURCHANE",IF(OR($A45="S",$A45="D"),"WE CCB","Sem CCB"),"")</f>
        <v/>
      </c>
      <c r="AK46" s="125" t="str">
        <f t="shared" ref="AK46" si="361">IF($D46="KANA",IF(OR($A45="S",$A45="D"),"WE CCB","Sem CCB"),"")</f>
        <v/>
      </c>
      <c r="AL46" s="125" t="str">
        <f t="shared" ref="AL46" si="362">IF($D46="SULTAN",IF(OR($A45="S",$A45="D"),"WE CCB","Sem CCB"),"")</f>
        <v/>
      </c>
    </row>
    <row r="47" spans="1:38" ht="13.5" thickBot="1" x14ac:dyDescent="0.25">
      <c r="A47" s="205" t="str">
        <f>IF((B47=""),"",CHOOSE(WEEKDAY(B47,2),"L","M","M","J","V","S","D"))</f>
        <v>L</v>
      </c>
      <c r="B47" s="207">
        <f t="shared" ref="B47" si="363">IF(($B45=""),"",IF((MONTH(B45)=MONTH(($B45+1))),($B45+1),""))</f>
        <v>42331</v>
      </c>
      <c r="C47" s="87" t="str">
        <f t="shared" ref="C47" si="364">IF(D47="","","Dom :")</f>
        <v/>
      </c>
      <c r="D47" s="88"/>
      <c r="E47" s="113" t="str">
        <f>IF(($U47="HM"),IF(($V47="9H-12H"),"CS 9H-12H",""),IF(($W47="HM"),IF(($X47="9H-12H"),"CS 9H-12H",""),""))&amp;IF($AA47="MAROUANI",IF($A47="D","","CCB"),"")</f>
        <v/>
      </c>
      <c r="F47" s="114" t="str">
        <f>IF(($U47="PH"),IF(($V47="9H-12H"),"CS 9H-12H",""),IF(($W47="PH"),IF(($X47="9H-12H"),"CS 9H-12H",""),""))&amp;IF($AA47="HALIMI",IF($A47="D","","CCB"),"")</f>
        <v/>
      </c>
      <c r="G47" s="115" t="str">
        <f>IF(($U47="RL"),IF(($V47="9H-12H"),"CS 9H-12H",""),IF(($W47="RL"),IF(($X47="9H-12H"),"CS 9H-12H",""),""))&amp;IF($AA47="LEPRIYA",IF($A47="D","","CCB"),"")</f>
        <v/>
      </c>
      <c r="H47" s="115" t="str">
        <f t="shared" si="3"/>
        <v/>
      </c>
      <c r="I47" s="115" t="str">
        <f t="shared" si="4"/>
        <v/>
      </c>
      <c r="J47" s="114" t="str">
        <f>IF(($U47="AS"),IF(($V47="9H-12H"),"CS 9H-12H",""),IF(($W47="AS"),IF(($X47="9H-12H"),"CS 9H-12H",""),""))&amp;IF($AA47="SULTAN",IF($A47="D","","CCB"),"")</f>
        <v/>
      </c>
      <c r="K47" s="99"/>
      <c r="L47" s="91"/>
      <c r="M47" s="92"/>
      <c r="N47" s="93" t="str">
        <f>IF(($U47="VAC1"),IF(($V47="9H-12H"),"CS 9H-12H",""),IF(($W47="VAC1"),IF(($X47="9H-12H"),"CS 9H-12H",""),""))&amp;IF($M47="HM",$E47,IF($M47="PH",$F47,IF($M47="RL",$G47,IF($M47="RO",$I47,IF($M47="AS",$J47,"")))))</f>
        <v/>
      </c>
      <c r="O47" s="91"/>
      <c r="P47" s="92"/>
      <c r="Q47" s="93" t="str">
        <f>IF(($U47="VAC2"),IF(($V47="9H-12H"),"CS 9H-12H",""),IF(($W47="VAC2"),IF(($X47="9H-12H"),"CS 9H-12H",""),""))&amp;IF($P47="HM",$E47,IF($P47="PH",$F47,IF($P47="RL",$G47,IF($P47="RO",$I47,IF($P47="AS",$J47,"")))))</f>
        <v/>
      </c>
      <c r="R47" s="94"/>
      <c r="S47" s="209" t="str">
        <f>A47</f>
        <v>L</v>
      </c>
      <c r="T47" s="210">
        <f>B47</f>
        <v>42331</v>
      </c>
      <c r="U47" s="194"/>
      <c r="V47" s="211"/>
      <c r="W47" s="194"/>
      <c r="X47" s="195"/>
      <c r="Y47" s="196" t="str">
        <f>A47</f>
        <v>L</v>
      </c>
      <c r="Z47" s="198">
        <f>B47</f>
        <v>42331</v>
      </c>
      <c r="AA47" s="192"/>
      <c r="AB47" s="151"/>
      <c r="AC47" s="151"/>
      <c r="AD47" s="151"/>
      <c r="AE47" s="268"/>
      <c r="AF47" s="119"/>
      <c r="AG47" s="127" t="str">
        <f t="shared" ref="AG47" si="365">IF($D47="MAROUANI",IF($A47="S","Sam",IF(OR($A47="L",$A47="M",$A47="J",$A47="V"),"Sem","")),"")</f>
        <v/>
      </c>
      <c r="AH47" s="124" t="str">
        <f t="shared" ref="AH47" si="366">IF($D47="HALIMI",IF($A47="S","Sam",IF(OR($A47="L",$A47="M",$A47="J",$A47="V"),"Sem","")),"")</f>
        <v/>
      </c>
      <c r="AI47" s="124" t="str">
        <f t="shared" ref="AI47" si="367">IF($D47="LEPRIYA",IF($A47="S","Sam",IF(OR($A47="L",$A47="M",$A47="J",$A47="V"),"Sem","")),"")</f>
        <v/>
      </c>
      <c r="AJ47" s="124" t="str">
        <f t="shared" ref="AJ47" si="368">IF($D47="OURCHANE",IF($A47="S","Sam",IF(OR($A47="L",$A47="M",$A47="J",$A47="V"),"Sem","")),"")</f>
        <v/>
      </c>
      <c r="AK47" s="124" t="str">
        <f t="shared" ref="AK47" si="369">IF($D47="KANA",IF($A47="S","Sam",IF(OR($A47="L",$A47="M",$A47="J",$A47="V"),"Sem","")),"")</f>
        <v/>
      </c>
      <c r="AL47" s="124" t="str">
        <f t="shared" ref="AL47" si="370">IF($D47="SULTAN",IF($A47="S","Sam",IF(OR($A47="L",$A47="M",$A47="J",$A47="V"),"Sem","")),"")</f>
        <v/>
      </c>
    </row>
    <row r="48" spans="1:38" ht="13.5" thickBot="1" x14ac:dyDescent="0.25">
      <c r="A48" s="206"/>
      <c r="B48" s="208"/>
      <c r="C48" s="89" t="str">
        <f t="shared" ref="C48" si="371">IF($D48="","","CCB :")</f>
        <v/>
      </c>
      <c r="D48" s="90" t="str">
        <f t="shared" ref="D48" si="372">IF($AA47="","",$AA47)</f>
        <v/>
      </c>
      <c r="E48" s="116" t="str">
        <f>IF(($U47="HM"),IF(($V47="9H-12H"),"",("CS "&amp;$V47)),IF(($W47="HM"),IF(($X47="9H-12H"),"",("CS "&amp;$X47)),""))&amp;IF($AA47="MAROUANI",IF(OR($A47="S",$A47="D"),"","CCB"),"")</f>
        <v/>
      </c>
      <c r="F48" s="117" t="str">
        <f>IF(($U47="PH"),IF(($V47="9H-12H"),"",("CS "&amp;$V47)),IF(($W47="PH"),IF(($X47="9H-12H"),"",("CS "&amp;$X47)),""))&amp;IF($AA47="HALIMI",IF(OR($A47="S",$A47="D"),"","CCB"),"")</f>
        <v/>
      </c>
      <c r="G48" s="118" t="str">
        <f>IF(($U47="RL"),IF(($V47="9H-12H"),"",("CS "&amp;$V47)),IF(($W47="RL"),IF(($X47="9H-12H"),"",("CS "&amp;$X47)),""))&amp;IF($AA47="LEPRIYA",IF(OR($A47="S",$A47="D"),"","CCB"),"")</f>
        <v/>
      </c>
      <c r="H48" s="118" t="str">
        <f t="shared" si="9"/>
        <v/>
      </c>
      <c r="I48" s="118" t="str">
        <f t="shared" si="10"/>
        <v/>
      </c>
      <c r="J48" s="117" t="str">
        <f>IF(($U47="AS"),IF(($V47="9H-12H"),"",("CS "&amp;$V47)),IF(($W47="AS"),IF(($X47="9H-12H"),"",("CS "&amp;$X47)),""))&amp;IF($AA47="SULTAN",IF(OR($A47="S",$A47="D"),"","CCB"),"")</f>
        <v/>
      </c>
      <c r="K48" s="100"/>
      <c r="L48" s="95"/>
      <c r="M48" s="96"/>
      <c r="N48" s="97" t="str">
        <f>IF(($U47="VAC1"),IF(($V47="9H-12H"),"",("CS "&amp;$V47)),IF(($W47="VAC1"),IF(($X47="9H-12H"),"",("CS "&amp;$X47)),""))&amp;IF($M48="HM",$E48,IF($M48="PH",$F48,IF($M48="RL",$G48,IF($M48="RO",$I48,IF($M48="AS",$J48,"")))))</f>
        <v/>
      </c>
      <c r="O48" s="95"/>
      <c r="P48" s="96"/>
      <c r="Q48" s="97" t="str">
        <f>IF(($U47="VAC2"),IF(($V47="9H-12H"),"",("CS "&amp;$V47)),IF(($W47="VAC2"),IF(($X47="9H-12H"),"",("CS "&amp;$X47)),""))&amp;IF($P48="HM",$E48,IF($P48="PH",$F48,IF($P48="RL",$G48,IF($P48="RO",$I48,IF($P48="AS",$J48,"")))))</f>
        <v/>
      </c>
      <c r="R48" s="98"/>
      <c r="S48" s="209"/>
      <c r="T48" s="210"/>
      <c r="U48" s="194"/>
      <c r="V48" s="211"/>
      <c r="W48" s="194"/>
      <c r="X48" s="195"/>
      <c r="Y48" s="197"/>
      <c r="Z48" s="199"/>
      <c r="AA48" s="193"/>
      <c r="AB48" s="152"/>
      <c r="AC48" s="152"/>
      <c r="AD48" s="152"/>
      <c r="AE48" s="269"/>
      <c r="AF48" s="120"/>
      <c r="AG48" s="128" t="str">
        <f t="shared" ref="AG48" si="373">IF($D48="MAROUANI",IF(OR($A47="S",$A47="D"),"WE CCB","Sem CCB"),"")</f>
        <v/>
      </c>
      <c r="AH48" s="125" t="str">
        <f t="shared" ref="AH48" si="374">IF($D48="HALIMI",IF(OR($A47="S",$A47="D"),"WE CCB","Sem CCB"),"")</f>
        <v/>
      </c>
      <c r="AI48" s="125" t="str">
        <f t="shared" ref="AI48" si="375">IF($D48="LEPRIYA",IF(OR($A47="S",$A47="D"),"WE CCB","Sem CCB"),"")</f>
        <v/>
      </c>
      <c r="AJ48" s="125" t="str">
        <f t="shared" ref="AJ48" si="376">IF($D48="OURCHANE",IF(OR($A47="S",$A47="D"),"WE CCB","Sem CCB"),"")</f>
        <v/>
      </c>
      <c r="AK48" s="125" t="str">
        <f t="shared" ref="AK48" si="377">IF($D48="KANA",IF(OR($A47="S",$A47="D"),"WE CCB","Sem CCB"),"")</f>
        <v/>
      </c>
      <c r="AL48" s="125" t="str">
        <f t="shared" ref="AL48" si="378">IF($D48="SULTAN",IF(OR($A47="S",$A47="D"),"WE CCB","Sem CCB"),"")</f>
        <v/>
      </c>
    </row>
    <row r="49" spans="1:38" ht="13.5" thickBot="1" x14ac:dyDescent="0.25">
      <c r="A49" s="205" t="str">
        <f>IF((B49=""),"",CHOOSE(WEEKDAY(B49,2),"L","M","M","J","V","S","D"))</f>
        <v>M</v>
      </c>
      <c r="B49" s="207">
        <f t="shared" ref="B49" si="379">IF(($B47=""),"",IF((MONTH(B47)=MONTH(($B47+1))),($B47+1),""))</f>
        <v>42332</v>
      </c>
      <c r="C49" s="87" t="str">
        <f t="shared" ref="C49" si="380">IF(D49="","","Dom :")</f>
        <v/>
      </c>
      <c r="D49" s="88"/>
      <c r="E49" s="113" t="str">
        <f>IF(($U49="HM"),IF(($V49="9H-12H"),"CS 9H-12H",""),IF(($W49="HM"),IF(($X49="9H-12H"),"CS 9H-12H",""),""))&amp;IF($AA49="MAROUANI",IF($A49="D","","CCB"),"")</f>
        <v/>
      </c>
      <c r="F49" s="114" t="str">
        <f>IF(($U49="PH"),IF(($V49="9H-12H"),"CS 9H-12H",""),IF(($W49="PH"),IF(($X49="9H-12H"),"CS 9H-12H",""),""))&amp;IF($AA49="HALIMI",IF($A49="D","","CCB"),"")</f>
        <v/>
      </c>
      <c r="G49" s="115" t="str">
        <f>IF(($U49="RL"),IF(($V49="9H-12H"),"CS 9H-12H",""),IF(($W49="RL"),IF(($X49="9H-12H"),"CS 9H-12H",""),""))&amp;IF($AA49="LEPRIYA",IF($A49="D","","CCB"),"")</f>
        <v/>
      </c>
      <c r="H49" s="115" t="str">
        <f t="shared" si="3"/>
        <v/>
      </c>
      <c r="I49" s="115" t="str">
        <f t="shared" si="4"/>
        <v/>
      </c>
      <c r="J49" s="114" t="str">
        <f>IF(($U49="AS"),IF(($V49="9H-12H"),"CS 9H-12H",""),IF(($W49="AS"),IF(($X49="9H-12H"),"CS 9H-12H",""),""))&amp;IF($AA49="SULTAN",IF($A49="D","","CCB"),"")</f>
        <v/>
      </c>
      <c r="K49" s="99"/>
      <c r="L49" s="91"/>
      <c r="M49" s="92"/>
      <c r="N49" s="93" t="str">
        <f>IF(($U49="VAC1"),IF(($V49="9H-12H"),"CS 9H-12H",""),IF(($W49="VAC1"),IF(($X49="9H-12H"),"CS 9H-12H",""),""))&amp;IF($M49="HM",$E49,IF($M49="PH",$F49,IF($M49="RL",$G49,IF($M49="RO",$I49,IF($M49="AS",$J49,"")))))</f>
        <v/>
      </c>
      <c r="O49" s="91"/>
      <c r="P49" s="92"/>
      <c r="Q49" s="93" t="str">
        <f>IF(($U49="VAC2"),IF(($V49="9H-12H"),"CS 9H-12H",""),IF(($W49="VAC2"),IF(($X49="9H-12H"),"CS 9H-12H",""),""))&amp;IF($P49="HM",$E49,IF($P49="PH",$F49,IF($P49="RL",$G49,IF($P49="RO",$I49,IF($P49="AS",$J49,"")))))</f>
        <v/>
      </c>
      <c r="R49" s="94"/>
      <c r="S49" s="209" t="str">
        <f>A49</f>
        <v>M</v>
      </c>
      <c r="T49" s="210">
        <f>B49</f>
        <v>42332</v>
      </c>
      <c r="U49" s="194"/>
      <c r="V49" s="211"/>
      <c r="W49" s="194"/>
      <c r="X49" s="195"/>
      <c r="Y49" s="196" t="str">
        <f>A49</f>
        <v>M</v>
      </c>
      <c r="Z49" s="198">
        <f>B49</f>
        <v>42332</v>
      </c>
      <c r="AA49" s="192"/>
      <c r="AB49" s="151"/>
      <c r="AC49" s="151"/>
      <c r="AD49" s="151"/>
      <c r="AE49" s="268"/>
      <c r="AF49" s="119"/>
      <c r="AG49" s="127" t="str">
        <f t="shared" ref="AG49" si="381">IF($D49="MAROUANI",IF($A49="S","Sam",IF(OR($A49="L",$A49="M",$A49="J",$A49="V"),"Sem","")),"")</f>
        <v/>
      </c>
      <c r="AH49" s="124" t="str">
        <f t="shared" ref="AH49" si="382">IF($D49="HALIMI",IF($A49="S","Sam",IF(OR($A49="L",$A49="M",$A49="J",$A49="V"),"Sem","")),"")</f>
        <v/>
      </c>
      <c r="AI49" s="124" t="str">
        <f t="shared" ref="AI49" si="383">IF($D49="LEPRIYA",IF($A49="S","Sam",IF(OR($A49="L",$A49="M",$A49="J",$A49="V"),"Sem","")),"")</f>
        <v/>
      </c>
      <c r="AJ49" s="124" t="str">
        <f t="shared" ref="AJ49" si="384">IF($D49="OURCHANE",IF($A49="S","Sam",IF(OR($A49="L",$A49="M",$A49="J",$A49="V"),"Sem","")),"")</f>
        <v/>
      </c>
      <c r="AK49" s="124" t="str">
        <f t="shared" ref="AK49" si="385">IF($D49="KANA",IF($A49="S","Sam",IF(OR($A49="L",$A49="M",$A49="J",$A49="V"),"Sem","")),"")</f>
        <v/>
      </c>
      <c r="AL49" s="124" t="str">
        <f t="shared" ref="AL49" si="386">IF($D49="SULTAN",IF($A49="S","Sam",IF(OR($A49="L",$A49="M",$A49="J",$A49="V"),"Sem","")),"")</f>
        <v/>
      </c>
    </row>
    <row r="50" spans="1:38" ht="13.5" thickBot="1" x14ac:dyDescent="0.25">
      <c r="A50" s="206"/>
      <c r="B50" s="208"/>
      <c r="C50" s="89" t="str">
        <f t="shared" ref="C50" si="387">IF($D50="","","CCB :")</f>
        <v/>
      </c>
      <c r="D50" s="90" t="str">
        <f t="shared" ref="D50" si="388">IF($AA49="","",$AA49)</f>
        <v/>
      </c>
      <c r="E50" s="116" t="str">
        <f>IF(($U49="HM"),IF(($V49="9H-12H"),"",("CS "&amp;$V49)),IF(($W49="HM"),IF(($X49="9H-12H"),"",("CS "&amp;$X49)),""))&amp;IF($AA49="MAROUANI",IF(OR($A49="S",$A49="D"),"","CCB"),"")</f>
        <v/>
      </c>
      <c r="F50" s="117" t="str">
        <f>IF(($U49="PH"),IF(($V49="9H-12H"),"",("CS "&amp;$V49)),IF(($W49="PH"),IF(($X49="9H-12H"),"",("CS "&amp;$X49)),""))&amp;IF($AA49="HALIMI",IF(OR($A49="S",$A49="D"),"","CCB"),"")</f>
        <v/>
      </c>
      <c r="G50" s="118" t="str">
        <f>IF(($U49="RL"),IF(($V49="9H-12H"),"",("CS "&amp;$V49)),IF(($W49="RL"),IF(($X49="9H-12H"),"",("CS "&amp;$X49)),""))&amp;IF($AA49="LEPRIYA",IF(OR($A49="S",$A49="D"),"","CCB"),"")</f>
        <v/>
      </c>
      <c r="H50" s="118" t="str">
        <f t="shared" si="9"/>
        <v/>
      </c>
      <c r="I50" s="118" t="str">
        <f t="shared" si="10"/>
        <v/>
      </c>
      <c r="J50" s="117" t="str">
        <f>IF(($U49="AS"),IF(($V49="9H-12H"),"",("CS "&amp;$V49)),IF(($W49="AS"),IF(($X49="9H-12H"),"",("CS "&amp;$X49)),""))&amp;IF($AA49="SULTAN",IF(OR($A49="S",$A49="D"),"","CCB"),"")</f>
        <v/>
      </c>
      <c r="K50" s="100"/>
      <c r="L50" s="95"/>
      <c r="M50" s="96"/>
      <c r="N50" s="97" t="str">
        <f>IF(($U49="VAC1"),IF(($V49="9H-12H"),"",("CS "&amp;$V49)),IF(($W49="VAC1"),IF(($X49="9H-12H"),"",("CS "&amp;$X49)),""))&amp;IF($M50="HM",$E50,IF($M50="PH",$F50,IF($M50="RL",$G50,IF($M50="RO",$I50,IF($M50="AS",$J50,"")))))</f>
        <v/>
      </c>
      <c r="O50" s="95"/>
      <c r="P50" s="96"/>
      <c r="Q50" s="97" t="str">
        <f>IF(($U49="VAC2"),IF(($V49="9H-12H"),"",("CS "&amp;$V49)),IF(($W49="VAC2"),IF(($X49="9H-12H"),"",("CS "&amp;$X49)),""))&amp;IF($P50="HM",$E50,IF($P50="PH",$F50,IF($P50="RL",$G50,IF($P50="RO",$I50,IF($P50="AS",$J50,"")))))</f>
        <v/>
      </c>
      <c r="R50" s="98"/>
      <c r="S50" s="209"/>
      <c r="T50" s="210"/>
      <c r="U50" s="194"/>
      <c r="V50" s="211"/>
      <c r="W50" s="194"/>
      <c r="X50" s="195"/>
      <c r="Y50" s="197"/>
      <c r="Z50" s="199"/>
      <c r="AA50" s="193"/>
      <c r="AB50" s="152"/>
      <c r="AC50" s="152"/>
      <c r="AD50" s="152"/>
      <c r="AE50" s="269"/>
      <c r="AF50" s="120"/>
      <c r="AG50" s="128" t="str">
        <f t="shared" ref="AG50" si="389">IF($D50="MAROUANI",IF(OR($A49="S",$A49="D"),"WE CCB","Sem CCB"),"")</f>
        <v/>
      </c>
      <c r="AH50" s="125" t="str">
        <f t="shared" ref="AH50" si="390">IF($D50="HALIMI",IF(OR($A49="S",$A49="D"),"WE CCB","Sem CCB"),"")</f>
        <v/>
      </c>
      <c r="AI50" s="125" t="str">
        <f t="shared" ref="AI50" si="391">IF($D50="LEPRIYA",IF(OR($A49="S",$A49="D"),"WE CCB","Sem CCB"),"")</f>
        <v/>
      </c>
      <c r="AJ50" s="125" t="str">
        <f t="shared" ref="AJ50" si="392">IF($D50="OURCHANE",IF(OR($A49="S",$A49="D"),"WE CCB","Sem CCB"),"")</f>
        <v/>
      </c>
      <c r="AK50" s="125" t="str">
        <f t="shared" ref="AK50" si="393">IF($D50="KANA",IF(OR($A49="S",$A49="D"),"WE CCB","Sem CCB"),"")</f>
        <v/>
      </c>
      <c r="AL50" s="125" t="str">
        <f t="shared" ref="AL50" si="394">IF($D50="SULTAN",IF(OR($A49="S",$A49="D"),"WE CCB","Sem CCB"),"")</f>
        <v/>
      </c>
    </row>
    <row r="51" spans="1:38" ht="13.5" thickBot="1" x14ac:dyDescent="0.25">
      <c r="A51" s="205" t="str">
        <f>IF((B51=""),"",CHOOSE(WEEKDAY(B51,2),"L","M","M","J","V","S","D"))</f>
        <v>M</v>
      </c>
      <c r="B51" s="207">
        <f t="shared" ref="B51" si="395">IF(($B49=""),"",IF((MONTH(B49)=MONTH(($B49+1))),($B49+1),""))</f>
        <v>42333</v>
      </c>
      <c r="C51" s="87" t="str">
        <f t="shared" ref="C51" si="396">IF(D51="","","Dom :")</f>
        <v/>
      </c>
      <c r="D51" s="88"/>
      <c r="E51" s="113" t="str">
        <f>IF(($U51="HM"),IF(($V51="9H-12H"),"CS 9H-12H",""),IF(($W51="HM"),IF(($X51="9H-12H"),"CS 9H-12H",""),""))&amp;IF($AA51="MAROUANI",IF($A51="D","","CCB"),"")</f>
        <v/>
      </c>
      <c r="F51" s="114" t="str">
        <f>IF(($U51="PH"),IF(($V51="9H-12H"),"CS 9H-12H",""),IF(($W51="PH"),IF(($X51="9H-12H"),"CS 9H-12H",""),""))&amp;IF($AA51="HALIMI",IF($A51="D","","CCB"),"")</f>
        <v/>
      </c>
      <c r="G51" s="115" t="str">
        <f>IF(($U51="RL"),IF(($V51="9H-12H"),"CS 9H-12H",""),IF(($W51="RL"),IF(($X51="9H-12H"),"CS 9H-12H",""),""))&amp;IF($AA51="LEPRIYA",IF($A51="D","","CCB"),"")</f>
        <v/>
      </c>
      <c r="H51" s="115" t="str">
        <f t="shared" si="3"/>
        <v/>
      </c>
      <c r="I51" s="115" t="str">
        <f t="shared" si="4"/>
        <v/>
      </c>
      <c r="J51" s="114" t="str">
        <f>IF(($U51="AS"),IF(($V51="9H-12H"),"CS 9H-12H",""),IF(($W51="AS"),IF(($X51="9H-12H"),"CS 9H-12H",""),""))&amp;IF($AA51="SULTAN",IF($A51="D","","CCB"),"")</f>
        <v/>
      </c>
      <c r="K51" s="99"/>
      <c r="L51" s="91"/>
      <c r="M51" s="92"/>
      <c r="N51" s="93" t="str">
        <f>IF(($U51="VAC1"),IF(($V51="9H-12H"),"CS 9H-12H",""),IF(($W51="VAC1"),IF(($X51="9H-12H"),"CS 9H-12H",""),""))&amp;IF($M51="HM",$E51,IF($M51="PH",$F51,IF($M51="RL",$G51,IF($M51="RO",$I51,IF($M51="AS",$J51,"")))))</f>
        <v/>
      </c>
      <c r="O51" s="91"/>
      <c r="P51" s="92"/>
      <c r="Q51" s="93" t="str">
        <f>IF(($U51="VAC2"),IF(($V51="9H-12H"),"CS 9H-12H",""),IF(($W51="VAC2"),IF(($X51="9H-12H"),"CS 9H-12H",""),""))&amp;IF($P51="HM",$E51,IF($P51="PH",$F51,IF($P51="RL",$G51,IF($P51="RO",$I51,IF($P51="AS",$J51,"")))))</f>
        <v/>
      </c>
      <c r="R51" s="94"/>
      <c r="S51" s="209" t="str">
        <f>A51</f>
        <v>M</v>
      </c>
      <c r="T51" s="210">
        <f>B51</f>
        <v>42333</v>
      </c>
      <c r="U51" s="194"/>
      <c r="V51" s="211"/>
      <c r="W51" s="194"/>
      <c r="X51" s="195"/>
      <c r="Y51" s="196" t="str">
        <f>A51</f>
        <v>M</v>
      </c>
      <c r="Z51" s="198">
        <f>B51</f>
        <v>42333</v>
      </c>
      <c r="AA51" s="192"/>
      <c r="AB51" s="151"/>
      <c r="AC51" s="151"/>
      <c r="AD51" s="151"/>
      <c r="AE51" s="268"/>
      <c r="AF51" s="119"/>
      <c r="AG51" s="127" t="str">
        <f t="shared" ref="AG51" si="397">IF($D51="MAROUANI",IF($A51="S","Sam",IF(OR($A51="L",$A51="M",$A51="J",$A51="V"),"Sem","")),"")</f>
        <v/>
      </c>
      <c r="AH51" s="124" t="str">
        <f t="shared" ref="AH51" si="398">IF($D51="HALIMI",IF($A51="S","Sam",IF(OR($A51="L",$A51="M",$A51="J",$A51="V"),"Sem","")),"")</f>
        <v/>
      </c>
      <c r="AI51" s="124" t="str">
        <f t="shared" ref="AI51" si="399">IF($D51="LEPRIYA",IF($A51="S","Sam",IF(OR($A51="L",$A51="M",$A51="J",$A51="V"),"Sem","")),"")</f>
        <v/>
      </c>
      <c r="AJ51" s="124" t="str">
        <f t="shared" ref="AJ51" si="400">IF($D51="OURCHANE",IF($A51="S","Sam",IF(OR($A51="L",$A51="M",$A51="J",$A51="V"),"Sem","")),"")</f>
        <v/>
      </c>
      <c r="AK51" s="124" t="str">
        <f t="shared" ref="AK51" si="401">IF($D51="KANA",IF($A51="S","Sam",IF(OR($A51="L",$A51="M",$A51="J",$A51="V"),"Sem","")),"")</f>
        <v/>
      </c>
      <c r="AL51" s="124" t="str">
        <f t="shared" ref="AL51" si="402">IF($D51="SULTAN",IF($A51="S","Sam",IF(OR($A51="L",$A51="M",$A51="J",$A51="V"),"Sem","")),"")</f>
        <v/>
      </c>
    </row>
    <row r="52" spans="1:38" ht="13.5" thickBot="1" x14ac:dyDescent="0.25">
      <c r="A52" s="206"/>
      <c r="B52" s="208"/>
      <c r="C52" s="89" t="str">
        <f t="shared" ref="C52" si="403">IF($D52="","","CCB :")</f>
        <v/>
      </c>
      <c r="D52" s="90" t="str">
        <f t="shared" ref="D52" si="404">IF($AA51="","",$AA51)</f>
        <v/>
      </c>
      <c r="E52" s="116" t="str">
        <f>IF(($U51="HM"),IF(($V51="9H-12H"),"",("CS "&amp;$V51)),IF(($W51="HM"),IF(($X51="9H-12H"),"",("CS "&amp;$X51)),""))&amp;IF($AA51="MAROUANI",IF(OR($A51="S",$A51="D"),"","CCB"),"")</f>
        <v/>
      </c>
      <c r="F52" s="117" t="str">
        <f>IF(($U51="PH"),IF(($V51="9H-12H"),"",("CS "&amp;$V51)),IF(($W51="PH"),IF(($X51="9H-12H"),"",("CS "&amp;$X51)),""))&amp;IF($AA51="HALIMI",IF(OR($A51="S",$A51="D"),"","CCB"),"")</f>
        <v/>
      </c>
      <c r="G52" s="118" t="str">
        <f>IF(($U51="RL"),IF(($V51="9H-12H"),"",("CS "&amp;$V51)),IF(($W51="RL"),IF(($X51="9H-12H"),"",("CS "&amp;$X51)),""))&amp;IF($AA51="LEPRIYA",IF(OR($A51="S",$A51="D"),"","CCB"),"")</f>
        <v/>
      </c>
      <c r="H52" s="118" t="str">
        <f t="shared" si="9"/>
        <v/>
      </c>
      <c r="I52" s="118" t="str">
        <f t="shared" si="10"/>
        <v/>
      </c>
      <c r="J52" s="117" t="str">
        <f>IF(($U51="AS"),IF(($V51="9H-12H"),"",("CS "&amp;$V51)),IF(($W51="AS"),IF(($X51="9H-12H"),"",("CS "&amp;$X51)),""))&amp;IF($AA51="SULTAN",IF(OR($A51="S",$A51="D"),"","CCB"),"")</f>
        <v/>
      </c>
      <c r="K52" s="100"/>
      <c r="L52" s="95"/>
      <c r="M52" s="96"/>
      <c r="N52" s="97" t="str">
        <f>IF(($U51="VAC1"),IF(($V51="9H-12H"),"",("CS "&amp;$V51)),IF(($W51="VAC1"),IF(($X51="9H-12H"),"",("CS "&amp;$X51)),""))&amp;IF($M52="HM",$E52,IF($M52="PH",$F52,IF($M52="RL",$G52,IF($M52="RO",$I52,IF($M52="AS",$J52,"")))))</f>
        <v/>
      </c>
      <c r="O52" s="95"/>
      <c r="P52" s="96"/>
      <c r="Q52" s="97" t="str">
        <f>IF(($U51="VAC2"),IF(($V51="9H-12H"),"",("CS "&amp;$V51)),IF(($W51="VAC2"),IF(($X51="9H-12H"),"",("CS "&amp;$X51)),""))&amp;IF($P52="HM",$E52,IF($P52="PH",$F52,IF($P52="RL",$G52,IF($P52="RO",$I52,IF($P52="AS",$J52,"")))))</f>
        <v/>
      </c>
      <c r="R52" s="98"/>
      <c r="S52" s="209"/>
      <c r="T52" s="210"/>
      <c r="U52" s="194"/>
      <c r="V52" s="211"/>
      <c r="W52" s="194"/>
      <c r="X52" s="195"/>
      <c r="Y52" s="197"/>
      <c r="Z52" s="199"/>
      <c r="AA52" s="193"/>
      <c r="AB52" s="152"/>
      <c r="AC52" s="152"/>
      <c r="AD52" s="152"/>
      <c r="AE52" s="269"/>
      <c r="AF52" s="120"/>
      <c r="AG52" s="128" t="str">
        <f t="shared" ref="AG52" si="405">IF($D52="MAROUANI",IF(OR($A51="S",$A51="D"),"WE CCB","Sem CCB"),"")</f>
        <v/>
      </c>
      <c r="AH52" s="125" t="str">
        <f t="shared" ref="AH52" si="406">IF($D52="HALIMI",IF(OR($A51="S",$A51="D"),"WE CCB","Sem CCB"),"")</f>
        <v/>
      </c>
      <c r="AI52" s="125" t="str">
        <f t="shared" ref="AI52" si="407">IF($D52="LEPRIYA",IF(OR($A51="S",$A51="D"),"WE CCB","Sem CCB"),"")</f>
        <v/>
      </c>
      <c r="AJ52" s="125" t="str">
        <f t="shared" ref="AJ52" si="408">IF($D52="OURCHANE",IF(OR($A51="S",$A51="D"),"WE CCB","Sem CCB"),"")</f>
        <v/>
      </c>
      <c r="AK52" s="125" t="str">
        <f t="shared" ref="AK52" si="409">IF($D52="KANA",IF(OR($A51="S",$A51="D"),"WE CCB","Sem CCB"),"")</f>
        <v/>
      </c>
      <c r="AL52" s="125" t="str">
        <f t="shared" ref="AL52" si="410">IF($D52="SULTAN",IF(OR($A51="S",$A51="D"),"WE CCB","Sem CCB"),"")</f>
        <v/>
      </c>
    </row>
    <row r="53" spans="1:38" ht="13.5" thickBot="1" x14ac:dyDescent="0.25">
      <c r="A53" s="205" t="str">
        <f>IF((B53=""),"",CHOOSE(WEEKDAY(B53,2),"L","M","M","J","V","S","D"))</f>
        <v>J</v>
      </c>
      <c r="B53" s="207">
        <f t="shared" ref="B53" si="411">IF(($B51=""),"",IF((MONTH(B51)=MONTH(($B51+1))),($B51+1),""))</f>
        <v>42334</v>
      </c>
      <c r="C53" s="87" t="str">
        <f t="shared" ref="C53" si="412">IF(D53="","","Dom :")</f>
        <v/>
      </c>
      <c r="D53" s="88"/>
      <c r="E53" s="113" t="str">
        <f>IF(($U53="HM"),IF(($V53="9H-12H"),"CS 9H-12H",""),IF(($W53="HM"),IF(($X53="9H-12H"),"CS 9H-12H",""),""))&amp;IF($AA53="MAROUANI",IF($A53="D","","CCB"),"")</f>
        <v/>
      </c>
      <c r="F53" s="114" t="str">
        <f>IF(($U53="PH"),IF(($V53="9H-12H"),"CS 9H-12H",""),IF(($W53="PH"),IF(($X53="9H-12H"),"CS 9H-12H",""),""))&amp;IF($AA53="HALIMI",IF($A53="D","","CCB"),"")</f>
        <v/>
      </c>
      <c r="G53" s="115" t="str">
        <f>IF(($U53="RL"),IF(($V53="9H-12H"),"CS 9H-12H",""),IF(($W53="RL"),IF(($X53="9H-12H"),"CS 9H-12H",""),""))&amp;IF($AA53="LEPRIYA",IF($A53="D","","CCB"),"")</f>
        <v/>
      </c>
      <c r="H53" s="115" t="str">
        <f t="shared" si="3"/>
        <v/>
      </c>
      <c r="I53" s="115" t="str">
        <f t="shared" si="4"/>
        <v/>
      </c>
      <c r="J53" s="114" t="str">
        <f>IF(($U53="AS"),IF(($V53="9H-12H"),"CS 9H-12H",""),IF(($W53="AS"),IF(($X53="9H-12H"),"CS 9H-12H",""),""))&amp;IF($AA53="SULTAN",IF($A53="D","","CCB"),"")</f>
        <v/>
      </c>
      <c r="K53" s="99"/>
      <c r="L53" s="91"/>
      <c r="M53" s="92"/>
      <c r="N53" s="93" t="str">
        <f>IF(($U53="VAC1"),IF(($V53="9H-12H"),"CS 9H-12H",""),IF(($W53="VAC1"),IF(($X53="9H-12H"),"CS 9H-12H",""),""))&amp;IF($M53="HM",$E53,IF($M53="PH",$F53,IF($M53="RL",$G53,IF($M53="RO",$I53,IF($M53="AS",$J53,"")))))</f>
        <v/>
      </c>
      <c r="O53" s="91"/>
      <c r="P53" s="92"/>
      <c r="Q53" s="93" t="str">
        <f>IF(($U53="VAC2"),IF(($V53="9H-12H"),"CS 9H-12H",""),IF(($W53="VAC2"),IF(($X53="9H-12H"),"CS 9H-12H",""),""))&amp;IF($P53="HM",$E53,IF($P53="PH",$F53,IF($P53="RL",$G53,IF($P53="RO",$I53,IF($P53="AS",$J53,"")))))</f>
        <v/>
      </c>
      <c r="R53" s="94"/>
      <c r="S53" s="209" t="str">
        <f>A53</f>
        <v>J</v>
      </c>
      <c r="T53" s="210">
        <f>B53</f>
        <v>42334</v>
      </c>
      <c r="U53" s="194"/>
      <c r="V53" s="211"/>
      <c r="W53" s="194"/>
      <c r="X53" s="195"/>
      <c r="Y53" s="196" t="str">
        <f>A53</f>
        <v>J</v>
      </c>
      <c r="Z53" s="198">
        <f>B53</f>
        <v>42334</v>
      </c>
      <c r="AA53" s="192"/>
      <c r="AB53" s="151"/>
      <c r="AC53" s="151"/>
      <c r="AD53" s="151"/>
      <c r="AE53" s="268"/>
      <c r="AF53" s="119"/>
      <c r="AG53" s="127" t="str">
        <f t="shared" ref="AG53" si="413">IF($D53="MAROUANI",IF($A53="S","Sam",IF(OR($A53="L",$A53="M",$A53="J",$A53="V"),"Sem","")),"")</f>
        <v/>
      </c>
      <c r="AH53" s="124" t="str">
        <f t="shared" ref="AH53" si="414">IF($D53="HALIMI",IF($A53="S","Sam",IF(OR($A53="L",$A53="M",$A53="J",$A53="V"),"Sem","")),"")</f>
        <v/>
      </c>
      <c r="AI53" s="124" t="str">
        <f t="shared" ref="AI53" si="415">IF($D53="LEPRIYA",IF($A53="S","Sam",IF(OR($A53="L",$A53="M",$A53="J",$A53="V"),"Sem","")),"")</f>
        <v/>
      </c>
      <c r="AJ53" s="124" t="str">
        <f t="shared" ref="AJ53" si="416">IF($D53="OURCHANE",IF($A53="S","Sam",IF(OR($A53="L",$A53="M",$A53="J",$A53="V"),"Sem","")),"")</f>
        <v/>
      </c>
      <c r="AK53" s="124" t="str">
        <f t="shared" ref="AK53" si="417">IF($D53="KANA",IF($A53="S","Sam",IF(OR($A53="L",$A53="M",$A53="J",$A53="V"),"Sem","")),"")</f>
        <v/>
      </c>
      <c r="AL53" s="124" t="str">
        <f t="shared" ref="AL53" si="418">IF($D53="SULTAN",IF($A53="S","Sam",IF(OR($A53="L",$A53="M",$A53="J",$A53="V"),"Sem","")),"")</f>
        <v/>
      </c>
    </row>
    <row r="54" spans="1:38" ht="13.5" thickBot="1" x14ac:dyDescent="0.25">
      <c r="A54" s="206"/>
      <c r="B54" s="208"/>
      <c r="C54" s="89" t="str">
        <f t="shared" ref="C54" si="419">IF($D54="","","CCB :")</f>
        <v/>
      </c>
      <c r="D54" s="90" t="str">
        <f t="shared" ref="D54" si="420">IF($AA53="","",$AA53)</f>
        <v/>
      </c>
      <c r="E54" s="116" t="str">
        <f>IF(($U53="HM"),IF(($V53="9H-12H"),"",("CS "&amp;$V53)),IF(($W53="HM"),IF(($X53="9H-12H"),"",("CS "&amp;$X53)),""))&amp;IF($AA53="MAROUANI",IF(OR($A53="S",$A53="D"),"","CCB"),"")</f>
        <v/>
      </c>
      <c r="F54" s="117" t="str">
        <f>IF(($U53="PH"),IF(($V53="9H-12H"),"",("CS "&amp;$V53)),IF(($W53="PH"),IF(($X53="9H-12H"),"",("CS "&amp;$X53)),""))&amp;IF($AA53="HALIMI",IF(OR($A53="S",$A53="D"),"","CCB"),"")</f>
        <v/>
      </c>
      <c r="G54" s="118" t="str">
        <f>IF(($U53="RL"),IF(($V53="9H-12H"),"",("CS "&amp;$V53)),IF(($W53="RL"),IF(($X53="9H-12H"),"",("CS "&amp;$X53)),""))&amp;IF($AA53="LEPRIYA",IF(OR($A53="S",$A53="D"),"","CCB"),"")</f>
        <v/>
      </c>
      <c r="H54" s="118" t="str">
        <f t="shared" si="9"/>
        <v/>
      </c>
      <c r="I54" s="118" t="str">
        <f t="shared" si="10"/>
        <v/>
      </c>
      <c r="J54" s="117" t="str">
        <f>IF(($U53="AS"),IF(($V53="9H-12H"),"",("CS "&amp;$V53)),IF(($W53="AS"),IF(($X53="9H-12H"),"",("CS "&amp;$X53)),""))&amp;IF($AA53="SULTAN",IF(OR($A53="S",$A53="D"),"","CCB"),"")</f>
        <v/>
      </c>
      <c r="K54" s="100"/>
      <c r="L54" s="95"/>
      <c r="M54" s="96"/>
      <c r="N54" s="97" t="str">
        <f>IF(($U53="VAC1"),IF(($V53="9H-12H"),"",("CS "&amp;$V53)),IF(($W53="VAC1"),IF(($X53="9H-12H"),"",("CS "&amp;$X53)),""))&amp;IF($M54="HM",$E54,IF($M54="PH",$F54,IF($M54="RL",$G54,IF($M54="RO",$I54,IF($M54="AS",$J54,"")))))</f>
        <v/>
      </c>
      <c r="O54" s="95"/>
      <c r="P54" s="96"/>
      <c r="Q54" s="97" t="str">
        <f>IF(($U53="VAC2"),IF(($V53="9H-12H"),"",("CS "&amp;$V53)),IF(($W53="VAC2"),IF(($X53="9H-12H"),"",("CS "&amp;$X53)),""))&amp;IF($P54="HM",$E54,IF($P54="PH",$F54,IF($P54="RL",$G54,IF($P54="RO",$I54,IF($P54="AS",$J54,"")))))</f>
        <v/>
      </c>
      <c r="R54" s="98"/>
      <c r="S54" s="209"/>
      <c r="T54" s="210"/>
      <c r="U54" s="194"/>
      <c r="V54" s="211"/>
      <c r="W54" s="194"/>
      <c r="X54" s="195"/>
      <c r="Y54" s="197"/>
      <c r="Z54" s="199"/>
      <c r="AA54" s="193"/>
      <c r="AB54" s="152"/>
      <c r="AC54" s="152"/>
      <c r="AD54" s="152"/>
      <c r="AE54" s="269"/>
      <c r="AF54" s="120"/>
      <c r="AG54" s="128" t="str">
        <f t="shared" ref="AG54" si="421">IF($D54="MAROUANI",IF(OR($A53="S",$A53="D"),"WE CCB","Sem CCB"),"")</f>
        <v/>
      </c>
      <c r="AH54" s="125" t="str">
        <f t="shared" ref="AH54" si="422">IF($D54="HALIMI",IF(OR($A53="S",$A53="D"),"WE CCB","Sem CCB"),"")</f>
        <v/>
      </c>
      <c r="AI54" s="125" t="str">
        <f t="shared" ref="AI54" si="423">IF($D54="LEPRIYA",IF(OR($A53="S",$A53="D"),"WE CCB","Sem CCB"),"")</f>
        <v/>
      </c>
      <c r="AJ54" s="125" t="str">
        <f t="shared" ref="AJ54" si="424">IF($D54="OURCHANE",IF(OR($A53="S",$A53="D"),"WE CCB","Sem CCB"),"")</f>
        <v/>
      </c>
      <c r="AK54" s="125" t="str">
        <f t="shared" ref="AK54" si="425">IF($D54="KANA",IF(OR($A53="S",$A53="D"),"WE CCB","Sem CCB"),"")</f>
        <v/>
      </c>
      <c r="AL54" s="125" t="str">
        <f t="shared" ref="AL54" si="426">IF($D54="SULTAN",IF(OR($A53="S",$A53="D"),"WE CCB","Sem CCB"),"")</f>
        <v/>
      </c>
    </row>
    <row r="55" spans="1:38" ht="13.5" thickBot="1" x14ac:dyDescent="0.25">
      <c r="A55" s="205" t="str">
        <f>IF((B55=""),"",CHOOSE(WEEKDAY(B55,2),"L","M","M","J","V","S","D"))</f>
        <v>V</v>
      </c>
      <c r="B55" s="207">
        <f t="shared" ref="B55" si="427">IF(($B53=""),"",IF((MONTH(B53)=MONTH(($B53+1))),($B53+1),""))</f>
        <v>42335</v>
      </c>
      <c r="C55" s="87" t="str">
        <f t="shared" ref="C55" si="428">IF(D55="","","Dom :")</f>
        <v/>
      </c>
      <c r="D55" s="88"/>
      <c r="E55" s="113" t="str">
        <f>IF(($U55="HM"),IF(($V55="9H-12H"),"CS 9H-12H",""),IF(($W55="HM"),IF(($X55="9H-12H"),"CS 9H-12H",""),""))&amp;IF($AA55="MAROUANI",IF($A55="D","","CCB"),"")</f>
        <v/>
      </c>
      <c r="F55" s="114" t="str">
        <f>IF(($U55="PH"),IF(($V55="9H-12H"),"CS 9H-12H",""),IF(($W55="PH"),IF(($X55="9H-12H"),"CS 9H-12H",""),""))&amp;IF($AA55="HALIMI",IF($A55="D","","CCB"),"")</f>
        <v/>
      </c>
      <c r="G55" s="115" t="str">
        <f>IF(($U55="RL"),IF(($V55="9H-12H"),"CS 9H-12H",""),IF(($W55="RL"),IF(($X55="9H-12H"),"CS 9H-12H",""),""))&amp;IF($AA55="LEPRIYA",IF($A55="D","","CCB"),"")</f>
        <v/>
      </c>
      <c r="H55" s="115" t="str">
        <f t="shared" si="3"/>
        <v/>
      </c>
      <c r="I55" s="115" t="str">
        <f t="shared" si="4"/>
        <v/>
      </c>
      <c r="J55" s="114" t="str">
        <f>IF(($U55="AS"),IF(($V55="9H-12H"),"CS 9H-12H",""),IF(($W55="AS"),IF(($X55="9H-12H"),"CS 9H-12H",""),""))&amp;IF($AA55="SULTAN",IF($A55="D","","CCB"),"")</f>
        <v/>
      </c>
      <c r="K55" s="99"/>
      <c r="L55" s="91"/>
      <c r="M55" s="92"/>
      <c r="N55" s="93" t="str">
        <f>IF(($U55="VAC1"),IF(($V55="9H-12H"),"CS 9H-12H",""),IF(($W55="VAC1"),IF(($X55="9H-12H"),"CS 9H-12H",""),""))&amp;IF($M55="HM",$E55,IF($M55="PH",$F55,IF($M55="RL",$G55,IF($M55="RO",$I55,IF($M55="AS",$J55,"")))))</f>
        <v/>
      </c>
      <c r="O55" s="91"/>
      <c r="P55" s="92"/>
      <c r="Q55" s="93" t="str">
        <f>IF(($U55="VAC2"),IF(($V55="9H-12H"),"CS 9H-12H",""),IF(($W55="VAC2"),IF(($X55="9H-12H"),"CS 9H-12H",""),""))&amp;IF($P55="HM",$E55,IF($P55="PH",$F55,IF($P55="RL",$G55,IF($P55="RO",$I55,IF($P55="AS",$J55,"")))))</f>
        <v/>
      </c>
      <c r="R55" s="94"/>
      <c r="S55" s="209" t="str">
        <f>A55</f>
        <v>V</v>
      </c>
      <c r="T55" s="210">
        <f>B55</f>
        <v>42335</v>
      </c>
      <c r="U55" s="194"/>
      <c r="V55" s="211"/>
      <c r="W55" s="194"/>
      <c r="X55" s="195"/>
      <c r="Y55" s="196" t="str">
        <f>A55</f>
        <v>V</v>
      </c>
      <c r="Z55" s="198">
        <f>B55</f>
        <v>42335</v>
      </c>
      <c r="AA55" s="192"/>
      <c r="AB55" s="151"/>
      <c r="AC55" s="151"/>
      <c r="AD55" s="151"/>
      <c r="AE55" s="268"/>
      <c r="AF55" s="119"/>
      <c r="AG55" s="127" t="str">
        <f t="shared" ref="AG55" si="429">IF($D55="MAROUANI",IF($A55="S","Sam",IF(OR($A55="L",$A55="M",$A55="J",$A55="V"),"Sem","")),"")</f>
        <v/>
      </c>
      <c r="AH55" s="124" t="str">
        <f t="shared" ref="AH55" si="430">IF($D55="HALIMI",IF($A55="S","Sam",IF(OR($A55="L",$A55="M",$A55="J",$A55="V"),"Sem","")),"")</f>
        <v/>
      </c>
      <c r="AI55" s="124" t="str">
        <f t="shared" ref="AI55" si="431">IF($D55="LEPRIYA",IF($A55="S","Sam",IF(OR($A55="L",$A55="M",$A55="J",$A55="V"),"Sem","")),"")</f>
        <v/>
      </c>
      <c r="AJ55" s="124" t="str">
        <f t="shared" ref="AJ55" si="432">IF($D55="OURCHANE",IF($A55="S","Sam",IF(OR($A55="L",$A55="M",$A55="J",$A55="V"),"Sem","")),"")</f>
        <v/>
      </c>
      <c r="AK55" s="124" t="str">
        <f t="shared" ref="AK55" si="433">IF($D55="KANA",IF($A55="S","Sam",IF(OR($A55="L",$A55="M",$A55="J",$A55="V"),"Sem","")),"")</f>
        <v/>
      </c>
      <c r="AL55" s="124" t="str">
        <f t="shared" ref="AL55" si="434">IF($D55="SULTAN",IF($A55="S","Sam",IF(OR($A55="L",$A55="M",$A55="J",$A55="V"),"Sem","")),"")</f>
        <v/>
      </c>
    </row>
    <row r="56" spans="1:38" ht="13.5" thickBot="1" x14ac:dyDescent="0.25">
      <c r="A56" s="206"/>
      <c r="B56" s="208"/>
      <c r="C56" s="89" t="str">
        <f t="shared" ref="C56" si="435">IF($D56="","","CCB :")</f>
        <v/>
      </c>
      <c r="D56" s="90" t="str">
        <f t="shared" ref="D56" si="436">IF($AA55="","",$AA55)</f>
        <v/>
      </c>
      <c r="E56" s="116" t="str">
        <f>IF(($U55="HM"),IF(($V55="9H-12H"),"",("CS "&amp;$V55)),IF(($W55="HM"),IF(($X55="9H-12H"),"",("CS "&amp;$X55)),""))&amp;IF($AA55="MAROUANI",IF(OR($A55="S",$A55="D"),"","CCB"),"")</f>
        <v/>
      </c>
      <c r="F56" s="117" t="str">
        <f>IF(($U55="PH"),IF(($V55="9H-12H"),"",("CS "&amp;$V55)),IF(($W55="PH"),IF(($X55="9H-12H"),"",("CS "&amp;$X55)),""))&amp;IF($AA55="HALIMI",IF(OR($A55="S",$A55="D"),"","CCB"),"")</f>
        <v/>
      </c>
      <c r="G56" s="118" t="str">
        <f>IF(($U55="RL"),IF(($V55="9H-12H"),"",("CS "&amp;$V55)),IF(($W55="RL"),IF(($X55="9H-12H"),"",("CS "&amp;$X55)),""))&amp;IF($AA55="LEPRIYA",IF(OR($A55="S",$A55="D"),"","CCB"),"")</f>
        <v/>
      </c>
      <c r="H56" s="118" t="str">
        <f t="shared" si="9"/>
        <v/>
      </c>
      <c r="I56" s="118" t="str">
        <f t="shared" si="10"/>
        <v/>
      </c>
      <c r="J56" s="117" t="str">
        <f>IF(($U55="AS"),IF(($V55="9H-12H"),"",("CS "&amp;$V55)),IF(($W55="AS"),IF(($X55="9H-12H"),"",("CS "&amp;$X55)),""))&amp;IF($AA55="SULTAN",IF(OR($A55="S",$A55="D"),"","CCB"),"")</f>
        <v/>
      </c>
      <c r="K56" s="100"/>
      <c r="L56" s="95"/>
      <c r="M56" s="96"/>
      <c r="N56" s="97" t="str">
        <f>IF(($U55="VAC1"),IF(($V55="9H-12H"),"",("CS "&amp;$V55)),IF(($W55="VAC1"),IF(($X55="9H-12H"),"",("CS "&amp;$X55)),""))&amp;IF($M56="HM",$E56,IF($M56="PH",$F56,IF($M56="RL",$G56,IF($M56="RO",$I56,IF($M56="AS",$J56,"")))))</f>
        <v/>
      </c>
      <c r="O56" s="95"/>
      <c r="P56" s="96"/>
      <c r="Q56" s="97" t="str">
        <f>IF(($U55="VAC2"),IF(($V55="9H-12H"),"",("CS "&amp;$V55)),IF(($W55="VAC2"),IF(($X55="9H-12H"),"",("CS "&amp;$X55)),""))&amp;IF($P56="HM",$E56,IF($P56="PH",$F56,IF($P56="RL",$G56,IF($P56="RO",$I56,IF($P56="AS",$J56,"")))))</f>
        <v/>
      </c>
      <c r="R56" s="98"/>
      <c r="S56" s="209"/>
      <c r="T56" s="210"/>
      <c r="U56" s="194"/>
      <c r="V56" s="211"/>
      <c r="W56" s="194"/>
      <c r="X56" s="195"/>
      <c r="Y56" s="197"/>
      <c r="Z56" s="199"/>
      <c r="AA56" s="193"/>
      <c r="AB56" s="152"/>
      <c r="AC56" s="152"/>
      <c r="AD56" s="152"/>
      <c r="AE56" s="269"/>
      <c r="AF56" s="120"/>
      <c r="AG56" s="128" t="str">
        <f t="shared" ref="AG56" si="437">IF($D56="MAROUANI",IF(OR($A55="S",$A55="D"),"WE CCB","Sem CCB"),"")</f>
        <v/>
      </c>
      <c r="AH56" s="125" t="str">
        <f t="shared" ref="AH56" si="438">IF($D56="HALIMI",IF(OR($A55="S",$A55="D"),"WE CCB","Sem CCB"),"")</f>
        <v/>
      </c>
      <c r="AI56" s="125" t="str">
        <f t="shared" ref="AI56" si="439">IF($D56="LEPRIYA",IF(OR($A55="S",$A55="D"),"WE CCB","Sem CCB"),"")</f>
        <v/>
      </c>
      <c r="AJ56" s="125" t="str">
        <f t="shared" ref="AJ56" si="440">IF($D56="OURCHANE",IF(OR($A55="S",$A55="D"),"WE CCB","Sem CCB"),"")</f>
        <v/>
      </c>
      <c r="AK56" s="125" t="str">
        <f t="shared" ref="AK56" si="441">IF($D56="KANA",IF(OR($A55="S",$A55="D"),"WE CCB","Sem CCB"),"")</f>
        <v/>
      </c>
      <c r="AL56" s="125" t="str">
        <f t="shared" ref="AL56" si="442">IF($D56="SULTAN",IF(OR($A55="S",$A55="D"),"WE CCB","Sem CCB"),"")</f>
        <v/>
      </c>
    </row>
    <row r="57" spans="1:38" ht="13.5" thickBot="1" x14ac:dyDescent="0.25">
      <c r="A57" s="205" t="str">
        <f>IF((B57=""),"",CHOOSE(WEEKDAY(B57,2),"L","M","M","J","V","S","D"))</f>
        <v>S</v>
      </c>
      <c r="B57" s="207">
        <f>IF(($B55=""),"",IF((MONTH(B55)=MONTH(($B55+1))),($B55+1),""))</f>
        <v>42336</v>
      </c>
      <c r="C57" s="87" t="str">
        <f t="shared" ref="C57" si="443">IF(D57="","","Dom :")</f>
        <v/>
      </c>
      <c r="D57" s="88"/>
      <c r="E57" s="113" t="str">
        <f>IF(($U57="HM"),IF(($V57="9H-12H"),"CS 9H-12H",""),IF(($W57="HM"),IF(($X57="9H-12H"),"CS 9H-12H",""),""))&amp;IF($AA57="MAROUANI",IF($A57="D","","CCB"),"")</f>
        <v/>
      </c>
      <c r="F57" s="114" t="str">
        <f>IF(($U57="PH"),IF(($V57="9H-12H"),"CS 9H-12H",""),IF(($W57="PH"),IF(($X57="9H-12H"),"CS 9H-12H",""),""))&amp;IF($AA57="HALIMI",IF($A57="D","","CCB"),"")</f>
        <v/>
      </c>
      <c r="G57" s="115" t="str">
        <f>IF(($U57="RL"),IF(($V57="9H-12H"),"CS 9H-12H",""),IF(($W57="RL"),IF(($X57="9H-12H"),"CS 9H-12H",""),""))&amp;IF($AA57="LEPRIYA",IF($A57="D","","CCB"),"")</f>
        <v/>
      </c>
      <c r="H57" s="115" t="str">
        <f t="shared" si="3"/>
        <v/>
      </c>
      <c r="I57" s="115" t="str">
        <f t="shared" si="4"/>
        <v/>
      </c>
      <c r="J57" s="114" t="str">
        <f>IF(($U57="AS"),IF(($V57="9H-12H"),"CS 9H-12H",""),IF(($W57="AS"),IF(($X57="9H-12H"),"CS 9H-12H",""),""))&amp;IF($AA57="SULTAN",IF($A57="D","","CCB"),"")</f>
        <v/>
      </c>
      <c r="K57" s="99"/>
      <c r="L57" s="91"/>
      <c r="M57" s="92"/>
      <c r="N57" s="93" t="str">
        <f>IF(($U57="VAC1"),IF(($V57="9H-12H"),"CS 9H-12H",""),IF(($W57="VAC1"),IF(($X57="9H-12H"),"CS 9H-12H",""),""))&amp;IF($M57="HM",$E57,IF($M57="PH",$F57,IF($M57="RL",$G57,IF($M57="RO",$I57,IF($M57="AS",$J57,"")))))</f>
        <v/>
      </c>
      <c r="O57" s="91"/>
      <c r="P57" s="92"/>
      <c r="Q57" s="93" t="str">
        <f>IF(($U57="VAC2"),IF(($V57="9H-12H"),"CS 9H-12H",""),IF(($W57="VAC2"),IF(($X57="9H-12H"),"CS 9H-12H",""),""))&amp;IF($P57="HM",$E57,IF($P57="PH",$F57,IF($P57="RL",$G57,IF($P57="RO",$I57,IF($P57="AS",$J57,"")))))</f>
        <v/>
      </c>
      <c r="R57" s="94"/>
      <c r="S57" s="209" t="str">
        <f>A57</f>
        <v>S</v>
      </c>
      <c r="T57" s="210">
        <f>B57</f>
        <v>42336</v>
      </c>
      <c r="U57" s="194"/>
      <c r="V57" s="211"/>
      <c r="W57" s="194"/>
      <c r="X57" s="195"/>
      <c r="Y57" s="196" t="str">
        <f>A57</f>
        <v>S</v>
      </c>
      <c r="Z57" s="198">
        <f>B57</f>
        <v>42336</v>
      </c>
      <c r="AA57" s="192"/>
      <c r="AB57" s="151"/>
      <c r="AC57" s="151"/>
      <c r="AD57" s="151"/>
      <c r="AE57" s="268"/>
      <c r="AF57" s="119"/>
      <c r="AG57" s="127" t="str">
        <f t="shared" ref="AG57" si="444">IF($D57="MAROUANI",IF($A57="S","Sam",IF(OR($A57="L",$A57="M",$A57="J",$A57="V"),"Sem","")),"")</f>
        <v/>
      </c>
      <c r="AH57" s="124" t="str">
        <f t="shared" ref="AH57" si="445">IF($D57="HALIMI",IF($A57="S","Sam",IF(OR($A57="L",$A57="M",$A57="J",$A57="V"),"Sem","")),"")</f>
        <v/>
      </c>
      <c r="AI57" s="124" t="str">
        <f t="shared" ref="AI57" si="446">IF($D57="LEPRIYA",IF($A57="S","Sam",IF(OR($A57="L",$A57="M",$A57="J",$A57="V"),"Sem","")),"")</f>
        <v/>
      </c>
      <c r="AJ57" s="124" t="str">
        <f t="shared" ref="AJ57" si="447">IF($D57="OURCHANE",IF($A57="S","Sam",IF(OR($A57="L",$A57="M",$A57="J",$A57="V"),"Sem","")),"")</f>
        <v/>
      </c>
      <c r="AK57" s="124" t="str">
        <f t="shared" ref="AK57" si="448">IF($D57="KANA",IF($A57="S","Sam",IF(OR($A57="L",$A57="M",$A57="J",$A57="V"),"Sem","")),"")</f>
        <v/>
      </c>
      <c r="AL57" s="124" t="str">
        <f t="shared" ref="AL57" si="449">IF($D57="SULTAN",IF($A57="S","Sam",IF(OR($A57="L",$A57="M",$A57="J",$A57="V"),"Sem","")),"")</f>
        <v/>
      </c>
    </row>
    <row r="58" spans="1:38" ht="13.5" thickBot="1" x14ac:dyDescent="0.25">
      <c r="A58" s="206"/>
      <c r="B58" s="208"/>
      <c r="C58" s="89" t="str">
        <f t="shared" ref="C58" si="450">IF($D58="","","CCB :")</f>
        <v/>
      </c>
      <c r="D58" s="90" t="str">
        <f t="shared" ref="D58" si="451">IF($AA57="","",$AA57)</f>
        <v/>
      </c>
      <c r="E58" s="116" t="str">
        <f>IF(($U57="HM"),IF(($V57="9H-12H"),"",("CS "&amp;$V57)),IF(($W57="HM"),IF(($X57="9H-12H"),"",("CS "&amp;$X57)),""))&amp;IF($AA57="MAROUANI",IF(OR($A57="S",$A57="D"),"","CCB"),"")</f>
        <v/>
      </c>
      <c r="F58" s="117" t="str">
        <f>IF(($U57="PH"),IF(($V57="9H-12H"),"",("CS "&amp;$V57)),IF(($W57="PH"),IF(($X57="9H-12H"),"",("CS "&amp;$X57)),""))&amp;IF($AA57="HALIMI",IF(OR($A57="S",$A57="D"),"","CCB"),"")</f>
        <v/>
      </c>
      <c r="G58" s="118" t="str">
        <f>IF(($U57="RL"),IF(($V57="9H-12H"),"",("CS "&amp;$V57)),IF(($W57="RL"),IF(($X57="9H-12H"),"",("CS "&amp;$X57)),""))&amp;IF($AA57="LEPRIYA",IF(OR($A57="S",$A57="D"),"","CCB"),"")</f>
        <v/>
      </c>
      <c r="H58" s="118" t="str">
        <f t="shared" si="9"/>
        <v/>
      </c>
      <c r="I58" s="118" t="str">
        <f t="shared" si="10"/>
        <v/>
      </c>
      <c r="J58" s="117" t="str">
        <f>IF(($U57="AS"),IF(($V57="9H-12H"),"",("CS "&amp;$V57)),IF(($W57="AS"),IF(($X57="9H-12H"),"",("CS "&amp;$X57)),""))&amp;IF($AA57="SULTAN",IF(OR($A57="S",$A57="D"),"","CCB"),"")</f>
        <v/>
      </c>
      <c r="K58" s="100"/>
      <c r="L58" s="95"/>
      <c r="M58" s="96"/>
      <c r="N58" s="97" t="str">
        <f>IF(($U57="VAC1"),IF(($V57="9H-12H"),"",("CS "&amp;$V57)),IF(($W57="VAC1"),IF(($X57="9H-12H"),"",("CS "&amp;$X57)),""))&amp;IF($M58="HM",$E58,IF($M58="PH",$F58,IF($M58="RL",$G58,IF($M58="RO",$I58,IF($M58="AS",$J58,"")))))</f>
        <v/>
      </c>
      <c r="O58" s="95"/>
      <c r="P58" s="96"/>
      <c r="Q58" s="97" t="str">
        <f>IF(($U57="VAC2"),IF(($V57="9H-12H"),"",("CS "&amp;$V57)),IF(($W57="VAC2"),IF(($X57="9H-12H"),"",("CS "&amp;$X57)),""))&amp;IF($P58="HM",$E58,IF($P58="PH",$F58,IF($P58="RL",$G58,IF($P58="RO",$I58,IF($P58="AS",$J58,"")))))</f>
        <v/>
      </c>
      <c r="R58" s="98"/>
      <c r="S58" s="209"/>
      <c r="T58" s="210"/>
      <c r="U58" s="194"/>
      <c r="V58" s="211"/>
      <c r="W58" s="194"/>
      <c r="X58" s="195"/>
      <c r="Y58" s="197"/>
      <c r="Z58" s="199"/>
      <c r="AA58" s="193"/>
      <c r="AB58" s="152"/>
      <c r="AC58" s="152"/>
      <c r="AD58" s="152"/>
      <c r="AE58" s="269"/>
      <c r="AF58" s="120"/>
      <c r="AG58" s="128" t="str">
        <f t="shared" ref="AG58" si="452">IF($D58="MAROUANI",IF(OR($A57="S",$A57="D"),"WE CCB","Sem CCB"),"")</f>
        <v/>
      </c>
      <c r="AH58" s="125" t="str">
        <f t="shared" ref="AH58" si="453">IF($D58="HALIMI",IF(OR($A57="S",$A57="D"),"WE CCB","Sem CCB"),"")</f>
        <v/>
      </c>
      <c r="AI58" s="125" t="str">
        <f t="shared" ref="AI58" si="454">IF($D58="LEPRIYA",IF(OR($A57="S",$A57="D"),"WE CCB","Sem CCB"),"")</f>
        <v/>
      </c>
      <c r="AJ58" s="125" t="str">
        <f t="shared" ref="AJ58" si="455">IF($D58="OURCHANE",IF(OR($A57="S",$A57="D"),"WE CCB","Sem CCB"),"")</f>
        <v/>
      </c>
      <c r="AK58" s="125" t="str">
        <f t="shared" ref="AK58" si="456">IF($D58="KANA",IF(OR($A57="S",$A57="D"),"WE CCB","Sem CCB"),"")</f>
        <v/>
      </c>
      <c r="AL58" s="125" t="str">
        <f t="shared" ref="AL58" si="457">IF($D58="SULTAN",IF(OR($A57="S",$A57="D"),"WE CCB","Sem CCB"),"")</f>
        <v/>
      </c>
    </row>
    <row r="59" spans="1:38" ht="13.5" thickBot="1" x14ac:dyDescent="0.25">
      <c r="A59" s="205" t="str">
        <f>IF((B59=""),"",CHOOSE(WEEKDAY(B59,2),"L","M","M","J","V","S","D"))</f>
        <v>D</v>
      </c>
      <c r="B59" s="207">
        <f>IF(($B57=""),"",IF((MONTH(B57)=MONTH(($B57+1))),($B57+1),""))</f>
        <v>42337</v>
      </c>
      <c r="C59" s="87" t="str">
        <f t="shared" ref="C59" si="458">IF(D59="","","Dom :")</f>
        <v/>
      </c>
      <c r="D59" s="88"/>
      <c r="E59" s="113" t="str">
        <f>IF(($U59="HM"),IF(($V59="9H-12H"),"CS 9H-12H",""),IF(($W59="HM"),IF(($X59="9H-12H"),"CS 9H-12H",""),""))&amp;IF($AA59="MAROUANI",IF($A59="D","","CCB"),"")</f>
        <v/>
      </c>
      <c r="F59" s="114" t="str">
        <f>IF(($U59="PH"),IF(($V59="9H-12H"),"CS 9H-12H",""),IF(($W59="PH"),IF(($X59="9H-12H"),"CS 9H-12H",""),""))&amp;IF($AA59="HALIMI",IF($A59="D","","CCB"),"")</f>
        <v/>
      </c>
      <c r="G59" s="115" t="str">
        <f>IF(($U59="RL"),IF(($V59="9H-12H"),"CS 9H-12H",""),IF(($W59="RL"),IF(($X59="9H-12H"),"CS 9H-12H",""),""))&amp;IF($AA59="LEPRIYA",IF($A59="D","","CCB"),"")</f>
        <v/>
      </c>
      <c r="H59" s="115" t="str">
        <f t="shared" si="3"/>
        <v/>
      </c>
      <c r="I59" s="115" t="str">
        <f t="shared" si="4"/>
        <v/>
      </c>
      <c r="J59" s="114" t="str">
        <f>IF(($U59="AS"),IF(($V59="9H-12H"),"CS 9H-12H",""),IF(($W59="AS"),IF(($X59="9H-12H"),"CS 9H-12H",""),""))&amp;IF($AA59="SULTAN",IF($A59="D","","CCB"),"")</f>
        <v/>
      </c>
      <c r="K59" s="99"/>
      <c r="L59" s="91"/>
      <c r="M59" s="92"/>
      <c r="N59" s="93" t="str">
        <f>IF(($U59="VAC1"),IF(($V59="9H-12H"),"CS 9H-12H",""),IF(($W59="VAC1"),IF(($X59="9H-12H"),"CS 9H-12H",""),""))&amp;IF($M59="HM",$E59,IF($M59="PH",$F59,IF($M59="RL",$G59,IF($M59="RO",$I59,IF($M59="AS",$J59,"")))))</f>
        <v/>
      </c>
      <c r="O59" s="91"/>
      <c r="P59" s="92"/>
      <c r="Q59" s="93" t="str">
        <f>IF(($U59="VAC2"),IF(($V59="9H-12H"),"CS 9H-12H",""),IF(($W59="VAC2"),IF(($X59="9H-12H"),"CS 9H-12H",""),""))&amp;IF($P59="HM",$E59,IF($P59="PH",$F59,IF($P59="RL",$G59,IF($P59="RO",$I59,IF($P59="AS",$J59,"")))))</f>
        <v/>
      </c>
      <c r="R59" s="94"/>
      <c r="S59" s="209" t="str">
        <f>A59</f>
        <v>D</v>
      </c>
      <c r="T59" s="210">
        <f>B59</f>
        <v>42337</v>
      </c>
      <c r="U59" s="194"/>
      <c r="V59" s="211"/>
      <c r="W59" s="194"/>
      <c r="X59" s="195"/>
      <c r="Y59" s="196" t="str">
        <f>A59</f>
        <v>D</v>
      </c>
      <c r="Z59" s="198">
        <f>B59</f>
        <v>42337</v>
      </c>
      <c r="AA59" s="192"/>
      <c r="AB59" s="151"/>
      <c r="AC59" s="151"/>
      <c r="AD59" s="151"/>
      <c r="AE59" s="268"/>
      <c r="AF59" s="119"/>
      <c r="AG59" s="127" t="str">
        <f t="shared" ref="AG59" si="459">IF($D59="MAROUANI",IF($A59="S","Sam",IF(OR($A59="L",$A59="M",$A59="J",$A59="V"),"Sem","")),"")</f>
        <v/>
      </c>
      <c r="AH59" s="124" t="str">
        <f t="shared" ref="AH59" si="460">IF($D59="HALIMI",IF($A59="S","Sam",IF(OR($A59="L",$A59="M",$A59="J",$A59="V"),"Sem","")),"")</f>
        <v/>
      </c>
      <c r="AI59" s="124" t="str">
        <f t="shared" ref="AI59" si="461">IF($D59="LEPRIYA",IF($A59="S","Sam",IF(OR($A59="L",$A59="M",$A59="J",$A59="V"),"Sem","")),"")</f>
        <v/>
      </c>
      <c r="AJ59" s="124" t="str">
        <f t="shared" ref="AJ59" si="462">IF($D59="OURCHANE",IF($A59="S","Sam",IF(OR($A59="L",$A59="M",$A59="J",$A59="V"),"Sem","")),"")</f>
        <v/>
      </c>
      <c r="AK59" s="124" t="str">
        <f t="shared" ref="AK59" si="463">IF($D59="KANA",IF($A59="S","Sam",IF(OR($A59="L",$A59="M",$A59="J",$A59="V"),"Sem","")),"")</f>
        <v/>
      </c>
      <c r="AL59" s="124" t="str">
        <f t="shared" ref="AL59" si="464">IF($D59="SULTAN",IF($A59="S","Sam",IF(OR($A59="L",$A59="M",$A59="J",$A59="V"),"Sem","")),"")</f>
        <v/>
      </c>
    </row>
    <row r="60" spans="1:38" ht="13.5" thickBot="1" x14ac:dyDescent="0.25">
      <c r="A60" s="206"/>
      <c r="B60" s="208"/>
      <c r="C60" s="89" t="str">
        <f t="shared" ref="C60" si="465">IF($D60="","","CCB :")</f>
        <v/>
      </c>
      <c r="D60" s="90" t="str">
        <f t="shared" ref="D60" si="466">IF($AA59="","",$AA59)</f>
        <v/>
      </c>
      <c r="E60" s="116" t="str">
        <f>IF(($U59="HM"),IF(($V59="9H-12H"),"",("CS "&amp;$V59)),IF(($W59="HM"),IF(($X59="9H-12H"),"",("CS "&amp;$X59)),""))&amp;IF($AA59="MAROUANI",IF(OR($A59="S",$A59="D"),"","CCB"),"")</f>
        <v/>
      </c>
      <c r="F60" s="117" t="str">
        <f>IF(($U59="PH"),IF(($V59="9H-12H"),"",("CS "&amp;$V59)),IF(($W59="PH"),IF(($X59="9H-12H"),"",("CS "&amp;$X59)),""))&amp;IF($AA59="HALIMI",IF(OR($A59="S",$A59="D"),"","CCB"),"")</f>
        <v/>
      </c>
      <c r="G60" s="118" t="str">
        <f>IF(($U59="RL"),IF(($V59="9H-12H"),"",("CS "&amp;$V59)),IF(($W59="RL"),IF(($X59="9H-12H"),"",("CS "&amp;$X59)),""))&amp;IF($AA59="LEPRIYA",IF(OR($A59="S",$A59="D"),"","CCB"),"")</f>
        <v/>
      </c>
      <c r="H60" s="118" t="str">
        <f t="shared" si="9"/>
        <v/>
      </c>
      <c r="I60" s="118" t="str">
        <f t="shared" si="10"/>
        <v/>
      </c>
      <c r="J60" s="117" t="str">
        <f>IF(($U59="AS"),IF(($V59="9H-12H"),"",("CS "&amp;$V59)),IF(($W59="AS"),IF(($X59="9H-12H"),"",("CS "&amp;$X59)),""))&amp;IF($AA59="SULTAN",IF(OR($A59="S",$A59="D"),"","CCB"),"")</f>
        <v/>
      </c>
      <c r="K60" s="100"/>
      <c r="L60" s="95"/>
      <c r="M60" s="96"/>
      <c r="N60" s="97" t="str">
        <f>IF(($U59="VAC1"),IF(($V59="9H-12H"),"",("CS "&amp;$V59)),IF(($W59="VAC1"),IF(($X59="9H-12H"),"",("CS "&amp;$X59)),""))&amp;IF($M60="HM",$E60,IF($M60="PH",$F60,IF($M60="RL",$G60,IF($M60="RO",$I60,IF($M60="AS",$J60,"")))))</f>
        <v/>
      </c>
      <c r="O60" s="95"/>
      <c r="P60" s="96"/>
      <c r="Q60" s="97" t="str">
        <f>IF(($U59="VAC2"),IF(($V59="9H-12H"),"",("CS "&amp;$V59)),IF(($W59="VAC2"),IF(($X59="9H-12H"),"",("CS "&amp;$X59)),""))&amp;IF($P60="HM",$E60,IF($P60="PH",$F60,IF($P60="RL",$G60,IF($P60="RO",$I60,IF($P60="AS",$J60,"")))))</f>
        <v/>
      </c>
      <c r="R60" s="98"/>
      <c r="S60" s="209"/>
      <c r="T60" s="210"/>
      <c r="U60" s="194"/>
      <c r="V60" s="211"/>
      <c r="W60" s="194"/>
      <c r="X60" s="195"/>
      <c r="Y60" s="197"/>
      <c r="Z60" s="199"/>
      <c r="AA60" s="193"/>
      <c r="AB60" s="152"/>
      <c r="AC60" s="152"/>
      <c r="AD60" s="152"/>
      <c r="AE60" s="269"/>
      <c r="AF60" s="120"/>
      <c r="AG60" s="128" t="str">
        <f t="shared" ref="AG60" si="467">IF($D60="MAROUANI",IF(OR($A59="S",$A59="D"),"WE CCB","Sem CCB"),"")</f>
        <v/>
      </c>
      <c r="AH60" s="125" t="str">
        <f t="shared" ref="AH60" si="468">IF($D60="HALIMI",IF(OR($A59="S",$A59="D"),"WE CCB","Sem CCB"),"")</f>
        <v/>
      </c>
      <c r="AI60" s="125" t="str">
        <f t="shared" ref="AI60" si="469">IF($D60="LEPRIYA",IF(OR($A59="S",$A59="D"),"WE CCB","Sem CCB"),"")</f>
        <v/>
      </c>
      <c r="AJ60" s="125" t="str">
        <f t="shared" ref="AJ60" si="470">IF($D60="OURCHANE",IF(OR($A59="S",$A59="D"),"WE CCB","Sem CCB"),"")</f>
        <v/>
      </c>
      <c r="AK60" s="125" t="str">
        <f t="shared" ref="AK60" si="471">IF($D60="KANA",IF(OR($A59="S",$A59="D"),"WE CCB","Sem CCB"),"")</f>
        <v/>
      </c>
      <c r="AL60" s="125" t="str">
        <f t="shared" ref="AL60" si="472">IF($D60="SULTAN",IF(OR($A59="S",$A59="D"),"WE CCB","Sem CCB"),"")</f>
        <v/>
      </c>
    </row>
    <row r="61" spans="1:38" ht="13.5" thickBot="1" x14ac:dyDescent="0.25">
      <c r="A61" s="205" t="str">
        <f>IF((B61=""),"",CHOOSE(WEEKDAY(B61,2),"L","M","M","J","V","S","D"))</f>
        <v>L</v>
      </c>
      <c r="B61" s="207">
        <f t="shared" ref="B61" si="473">IF(($B59=""),"",IF((MONTH(B59)=MONTH(($B59+1))),($B59+1),""))</f>
        <v>42338</v>
      </c>
      <c r="C61" s="87" t="str">
        <f t="shared" ref="C61" si="474">IF(D61="","","Dom :")</f>
        <v/>
      </c>
      <c r="D61" s="88"/>
      <c r="E61" s="113" t="str">
        <f>IF(($U61="HM"),IF(($V61="9H-12H"),"CS 9H-12H",""),IF(($W61="HM"),IF(($X61="9H-12H"),"CS 9H-12H",""),""))&amp;IF($AA61="MAROUANI",IF($A61="D","","CCB"),"")</f>
        <v/>
      </c>
      <c r="F61" s="114" t="str">
        <f>IF(($U61="PH"),IF(($V61="9H-12H"),"CS 9H-12H",""),IF(($W61="PH"),IF(($X61="9H-12H"),"CS 9H-12H",""),""))&amp;IF($AA61="HALIMI",IF($A61="D","","CCB"),"")</f>
        <v/>
      </c>
      <c r="G61" s="115" t="str">
        <f>IF(($U61="RL"),IF(($V61="9H-12H"),"CS 9H-12H",""),IF(($W61="RL"),IF(($X61="9H-12H"),"CS 9H-12H",""),""))&amp;IF($AA61="LEPRIYA",IF($A61="D","","CCB"),"")</f>
        <v/>
      </c>
      <c r="H61" s="115" t="str">
        <f t="shared" si="3"/>
        <v/>
      </c>
      <c r="I61" s="115" t="str">
        <f t="shared" si="4"/>
        <v/>
      </c>
      <c r="J61" s="114" t="str">
        <f>IF(($U61="AS"),IF(($V61="9H-12H"),"CS 9H-12H",""),IF(($W61="AS"),IF(($X61="9H-12H"),"CS 9H-12H",""),""))&amp;IF($AA61="SULTAN",IF($A61="D","","CCB"),"")</f>
        <v/>
      </c>
      <c r="K61" s="99"/>
      <c r="L61" s="91"/>
      <c r="M61" s="92"/>
      <c r="N61" s="93" t="str">
        <f>IF(($U61="VAC1"),IF(($V61="9H-12H"),"CS 9H-12H",""),IF(($W61="VAC1"),IF(($X61="9H-12H"),"CS 9H-12H",""),""))&amp;IF($M61="HM",$E61,IF($M61="PH",$F61,IF($M61="RL",$G61,IF($M61="RO",$I61,IF($M61="AS",$J61,"")))))</f>
        <v/>
      </c>
      <c r="O61" s="91"/>
      <c r="P61" s="92"/>
      <c r="Q61" s="93" t="str">
        <f>IF(($U61="VAC2"),IF(($V61="9H-12H"),"CS 9H-12H",""),IF(($W61="VAC2"),IF(($X61="9H-12H"),"CS 9H-12H",""),""))&amp;IF($P61="HM",$E61,IF($P61="PH",$F61,IF($P61="RL",$G61,IF($P61="RO",$I61,IF($P61="AS",$J61,"")))))</f>
        <v/>
      </c>
      <c r="R61" s="94"/>
      <c r="S61" s="209" t="str">
        <f>A61</f>
        <v>L</v>
      </c>
      <c r="T61" s="210">
        <f>B61</f>
        <v>42338</v>
      </c>
      <c r="U61" s="194"/>
      <c r="V61" s="211"/>
      <c r="W61" s="194"/>
      <c r="X61" s="195"/>
      <c r="Y61" s="196" t="str">
        <f>A61</f>
        <v>L</v>
      </c>
      <c r="Z61" s="198">
        <f>B61</f>
        <v>42338</v>
      </c>
      <c r="AA61" s="192"/>
      <c r="AB61" s="151"/>
      <c r="AC61" s="151"/>
      <c r="AD61" s="151"/>
      <c r="AE61" s="268"/>
      <c r="AF61" s="119"/>
      <c r="AG61" s="127" t="str">
        <f t="shared" ref="AG61" si="475">IF($D61="MAROUANI",IF($A61="S","Sam",IF(OR($A61="L",$A61="M",$A61="J",$A61="V"),"Sem","")),"")</f>
        <v/>
      </c>
      <c r="AH61" s="124" t="str">
        <f t="shared" ref="AH61" si="476">IF($D61="HALIMI",IF($A61="S","Sam",IF(OR($A61="L",$A61="M",$A61="J",$A61="V"),"Sem","")),"")</f>
        <v/>
      </c>
      <c r="AI61" s="124" t="str">
        <f t="shared" ref="AI61" si="477">IF($D61="LEPRIYA",IF($A61="S","Sam",IF(OR($A61="L",$A61="M",$A61="J",$A61="V"),"Sem","")),"")</f>
        <v/>
      </c>
      <c r="AJ61" s="124" t="str">
        <f t="shared" ref="AJ61" si="478">IF($D61="OURCHANE",IF($A61="S","Sam",IF(OR($A61="L",$A61="M",$A61="J",$A61="V"),"Sem","")),"")</f>
        <v/>
      </c>
      <c r="AK61" s="124" t="str">
        <f t="shared" ref="AK61" si="479">IF($D61="KANA",IF($A61="S","Sam",IF(OR($A61="L",$A61="M",$A61="J",$A61="V"),"Sem","")),"")</f>
        <v/>
      </c>
      <c r="AL61" s="124" t="str">
        <f t="shared" ref="AL61" si="480">IF($D61="SULTAN",IF($A61="S","Sam",IF(OR($A61="L",$A61="M",$A61="J",$A61="V"),"Sem","")),"")</f>
        <v/>
      </c>
    </row>
    <row r="62" spans="1:38" ht="13.5" thickBot="1" x14ac:dyDescent="0.25">
      <c r="A62" s="206"/>
      <c r="B62" s="208"/>
      <c r="C62" s="89" t="str">
        <f t="shared" ref="C62" si="481">IF($D62="","","CCB :")</f>
        <v/>
      </c>
      <c r="D62" s="90" t="str">
        <f t="shared" ref="D62" si="482">IF($AA61="","",$AA61)</f>
        <v/>
      </c>
      <c r="E62" s="116" t="str">
        <f>IF(($U61="HM"),IF(($V61="9H-12H"),"",("CS "&amp;$V61)),IF(($W61="HM"),IF(($X61="9H-12H"),"",("CS "&amp;$X61)),""))&amp;IF($AA61="MAROUANI",IF(OR($A61="S",$A61="D"),"","CCB"),"")</f>
        <v/>
      </c>
      <c r="F62" s="117" t="str">
        <f>IF(($U61="PH"),IF(($V61="9H-12H"),"",("CS "&amp;$V61)),IF(($W61="PH"),IF(($X61="9H-12H"),"",("CS "&amp;$X61)),""))&amp;IF($AA61="HALIMI",IF(OR($A61="S",$A61="D"),"","CCB"),"")</f>
        <v/>
      </c>
      <c r="G62" s="118" t="str">
        <f>IF(($U61="RL"),IF(($V61="9H-12H"),"",("CS "&amp;$V61)),IF(($W61="RL"),IF(($X61="9H-12H"),"",("CS "&amp;$X61)),""))&amp;IF($AA61="LEPRIYA",IF(OR($A61="S",$A61="D"),"","CCB"),"")</f>
        <v/>
      </c>
      <c r="H62" s="118" t="str">
        <f t="shared" si="9"/>
        <v/>
      </c>
      <c r="I62" s="118" t="str">
        <f t="shared" si="10"/>
        <v/>
      </c>
      <c r="J62" s="117" t="str">
        <f>IF(($U61="AS"),IF(($V61="9H-12H"),"",("CS "&amp;$V61)),IF(($W61="AS"),IF(($X61="9H-12H"),"",("CS "&amp;$X61)),""))&amp;IF($AA61="SULTAN",IF(OR($A61="S",$A61="D"),"","CCB"),"")</f>
        <v/>
      </c>
      <c r="K62" s="100"/>
      <c r="L62" s="95"/>
      <c r="M62" s="96"/>
      <c r="N62" s="97" t="str">
        <f>IF(($U61="VAC1"),IF(($V61="9H-12H"),"",("CS "&amp;$V61)),IF(($W61="VAC1"),IF(($X61="9H-12H"),"",("CS "&amp;$X61)),""))&amp;IF($M62="HM",$E62,IF($M62="PH",$F62,IF($M62="RL",$G62,IF($M62="RO",$I62,IF($M62="AS",$J62,"")))))</f>
        <v/>
      </c>
      <c r="O62" s="95"/>
      <c r="P62" s="96"/>
      <c r="Q62" s="97" t="str">
        <f>IF(($U61="VAC2"),IF(($V61="9H-12H"),"",("CS "&amp;$V61)),IF(($W61="VAC2"),IF(($X61="9H-12H"),"",("CS "&amp;$X61)),""))&amp;IF($P62="HM",$E62,IF($P62="PH",$F62,IF($P62="RL",$G62,IF($P62="RO",$I62,IF($P62="AS",$J62,"")))))</f>
        <v/>
      </c>
      <c r="R62" s="98"/>
      <c r="S62" s="209"/>
      <c r="T62" s="210"/>
      <c r="U62" s="194"/>
      <c r="V62" s="211"/>
      <c r="W62" s="194"/>
      <c r="X62" s="195"/>
      <c r="Y62" s="197"/>
      <c r="Z62" s="199"/>
      <c r="AA62" s="193"/>
      <c r="AB62" s="152"/>
      <c r="AC62" s="152"/>
      <c r="AD62" s="152"/>
      <c r="AE62" s="269"/>
      <c r="AF62" s="120"/>
      <c r="AG62" s="128" t="str">
        <f t="shared" ref="AG62" si="483">IF($D62="MAROUANI",IF(OR($A61="S",$A61="D"),"WE CCB","Sem CCB"),"")</f>
        <v/>
      </c>
      <c r="AH62" s="125" t="str">
        <f t="shared" ref="AH62" si="484">IF($D62="HALIMI",IF(OR($A61="S",$A61="D"),"WE CCB","Sem CCB"),"")</f>
        <v/>
      </c>
      <c r="AI62" s="125" t="str">
        <f t="shared" ref="AI62" si="485">IF($D62="LEPRIYA",IF(OR($A61="S",$A61="D"),"WE CCB","Sem CCB"),"")</f>
        <v/>
      </c>
      <c r="AJ62" s="125" t="str">
        <f t="shared" ref="AJ62" si="486">IF($D62="OURCHANE",IF(OR($A61="S",$A61="D"),"WE CCB","Sem CCB"),"")</f>
        <v/>
      </c>
      <c r="AK62" s="125" t="str">
        <f t="shared" ref="AK62" si="487">IF($D62="KANA",IF(OR($A61="S",$A61="D"),"WE CCB","Sem CCB"),"")</f>
        <v/>
      </c>
      <c r="AL62" s="125" t="str">
        <f t="shared" ref="AL62" si="488">IF($D62="SULTAN",IF(OR($A61="S",$A61="D"),"WE CCB","Sem CCB"),"")</f>
        <v/>
      </c>
    </row>
    <row r="63" spans="1:38" ht="13.5" thickBot="1" x14ac:dyDescent="0.25">
      <c r="A63" s="205" t="str">
        <f>IF((B63=""),"",CHOOSE(WEEKDAY(B63,2),"L","M","M","J","V","S","D"))</f>
        <v/>
      </c>
      <c r="B63" s="207" t="str">
        <f t="shared" ref="B63" si="489">IF(($B61=""),"",IF((MONTH(B61)=MONTH(($B61+1))),($B61+1),""))</f>
        <v/>
      </c>
      <c r="C63" s="87" t="str">
        <f t="shared" ref="C63" si="490">IF(D63="","","Dom :")</f>
        <v/>
      </c>
      <c r="D63" s="88"/>
      <c r="E63" s="113" t="str">
        <f>IF(($U63="HM"),IF(($V63="9H-12H"),"CS 9H-12H",""),IF(($W63="HM"),IF(($X63="9H-12H"),"CS 9H-12H",""),""))&amp;IF($AA63="MAROUANI",IF($A63="D","","CCB"),"")</f>
        <v/>
      </c>
      <c r="F63" s="114" t="str">
        <f>IF(($U63="PH"),IF(($V63="9H-12H"),"CS 9H-12H",""),IF(($W63="PH"),IF(($X63="9H-12H"),"CS 9H-12H",""),""))&amp;IF($AA63="HALIMI",IF($A63="D","","CCB"),"")</f>
        <v/>
      </c>
      <c r="G63" s="115" t="str">
        <f>IF(($U63="RL"),IF(($V63="9H-12H"),"CS 9H-12H",""),IF(($W63="RL"),IF(($X63="9H-12H"),"CS 9H-12H",""),""))&amp;IF($AA63="LEPRIYA",IF($A63="D","","CCB"),"")</f>
        <v/>
      </c>
      <c r="H63" s="115" t="str">
        <f t="shared" si="3"/>
        <v/>
      </c>
      <c r="I63" s="115" t="str">
        <f t="shared" ref="I63" si="491">IF(($U63="TK"),IF(($V63="9H-12H"),"CS 9H-12H",""),IF(($W63="TK"),IF(($X63="9H-12H"),"CS 9H-12H",""),""))&amp;IF($AA63="KANA",IF($A63="D","","CCB"),"")</f>
        <v/>
      </c>
      <c r="J63" s="114" t="str">
        <f>IF(($U63="AS"),IF(($V63="9H-12H"),"CS 9H-12H",""),IF(($W63="AS"),IF(($X63="9H-12H"),"CS 9H-12H",""),""))&amp;IF($AA63="SULTAN",IF($A63="D","","CCB"),"")</f>
        <v/>
      </c>
      <c r="K63" s="99"/>
      <c r="L63" s="91"/>
      <c r="M63" s="92"/>
      <c r="N63" s="93" t="str">
        <f>IF(($U63="VAC1"),IF(($V63="9H-12H"),"CS 9H-12H",""),IF(($W63="VAC1"),IF(($X63="9H-12H"),"CS 9H-12H",""),""))&amp;IF($M63="HM",$E63,IF($M63="PH",$F63,IF($M63="RL",$G63,IF($M63="RO",$I63,IF($M63="AS",$J63,"")))))</f>
        <v/>
      </c>
      <c r="O63" s="91"/>
      <c r="P63" s="92"/>
      <c r="Q63" s="93" t="str">
        <f>IF(($U63="VAC2"),IF(($V63="9H-12H"),"CS 9H-12H",""),IF(($W63="VAC2"),IF(($X63="9H-12H"),"CS 9H-12H",""),""))&amp;IF($P63="HM",$E63,IF($P63="PH",$F63,IF($P63="RL",$G63,IF($P63="RO",$I63,IF($P63="AS",$J63,"")))))</f>
        <v/>
      </c>
      <c r="R63" s="94"/>
      <c r="S63" s="209" t="str">
        <f>A63</f>
        <v/>
      </c>
      <c r="T63" s="210" t="str">
        <f>B63</f>
        <v/>
      </c>
      <c r="U63" s="194"/>
      <c r="V63" s="211"/>
      <c r="W63" s="194"/>
      <c r="X63" s="195"/>
      <c r="Y63" s="196" t="str">
        <f>A63</f>
        <v/>
      </c>
      <c r="Z63" s="198" t="str">
        <f>B63</f>
        <v/>
      </c>
      <c r="AA63" s="192"/>
      <c r="AB63" s="151"/>
      <c r="AC63" s="151"/>
      <c r="AD63" s="151"/>
      <c r="AE63" s="268"/>
      <c r="AF63" s="119"/>
      <c r="AG63" s="127" t="str">
        <f t="shared" ref="AG63" si="492">IF($D63="MAROUANI",IF($A63="S","Sam",IF(OR($A63="L",$A63="M",$A63="J",$A63="V"),"Sem","")),"")</f>
        <v/>
      </c>
      <c r="AH63" s="124" t="str">
        <f t="shared" ref="AH63" si="493">IF($D63="HALIMI",IF($A63="S","Sam",IF(OR($A63="L",$A63="M",$A63="J",$A63="V"),"Sem","")),"")</f>
        <v/>
      </c>
      <c r="AI63" s="124" t="str">
        <f t="shared" ref="AI63" si="494">IF($D63="LEPRIYA",IF($A63="S","Sam",IF(OR($A63="L",$A63="M",$A63="J",$A63="V"),"Sem","")),"")</f>
        <v/>
      </c>
      <c r="AJ63" s="124" t="str">
        <f t="shared" ref="AJ63" si="495">IF($D63="OURCHANE",IF($A63="S","Sam",IF(OR($A63="L",$A63="M",$A63="J",$A63="V"),"Sem","")),"")</f>
        <v/>
      </c>
      <c r="AK63" s="124" t="str">
        <f t="shared" ref="AK63" si="496">IF($D63="KANA",IF($A63="S","Sam",IF(OR($A63="L",$A63="M",$A63="J",$A63="V"),"Sem","")),"")</f>
        <v/>
      </c>
      <c r="AL63" s="124" t="str">
        <f t="shared" ref="AL63" si="497">IF($D63="SULTAN",IF($A63="S","Sam",IF(OR($A63="L",$A63="M",$A63="J",$A63="V"),"Sem","")),"")</f>
        <v/>
      </c>
    </row>
    <row r="64" spans="1:38" ht="13.5" thickBot="1" x14ac:dyDescent="0.25">
      <c r="A64" s="206"/>
      <c r="B64" s="208"/>
      <c r="C64" s="89" t="str">
        <f t="shared" ref="C64" si="498">IF($D64="","","CCB :")</f>
        <v/>
      </c>
      <c r="D64" s="90" t="str">
        <f t="shared" ref="D64" si="499">IF($AA63="","",$AA63)</f>
        <v/>
      </c>
      <c r="E64" s="116" t="str">
        <f>IF(($U63="HM"),IF(($V63="9H-12H"),"",("CS "&amp;$V63)),IF(($W63="HM"),IF(($X63="9H-12H"),"",("CS "&amp;$X63)),""))&amp;IF($AA63="MAROUANI",IF(OR($A63="S",$A63="D"),"","CCB"),"")</f>
        <v/>
      </c>
      <c r="F64" s="117" t="str">
        <f>IF(($U63="PH"),IF(($V63="9H-12H"),"",("CS "&amp;$V63)),IF(($W63="PH"),IF(($X63="9H-12H"),"",("CS "&amp;$X63)),""))&amp;IF($AA63="HALIMI",IF(OR($A63="S",$A63="D"),"","CCB"),"")</f>
        <v/>
      </c>
      <c r="G64" s="118" t="str">
        <f>IF(($U63="RL"),IF(($V63="9H-12H"),"",("CS "&amp;$V63)),IF(($W63="RL"),IF(($X63="9H-12H"),"",("CS "&amp;$X63)),""))&amp;IF($AA63="LEPRIYA",IF(OR($A63="S",$A63="D"),"","CCB"),"")</f>
        <v/>
      </c>
      <c r="H64" s="118" t="str">
        <f t="shared" si="9"/>
        <v/>
      </c>
      <c r="I64" s="118" t="str">
        <f t="shared" ref="I64" si="500">IF(($U63="TK"),IF(($V63="9H-12H"),"",("CS "&amp;$V63)),IF(($W63="TK"),IF(($X63="9H-12H"),"",("CS "&amp;$X63)),""))&amp;IF($AA63="KANA",IF(OR($A63="S",$A63="D"),"","CCB"),"")</f>
        <v/>
      </c>
      <c r="J64" s="117" t="str">
        <f>IF(($U63="AS"),IF(($V63="9H-12H"),"",("CS "&amp;$V63)),IF(($W63="AS"),IF(($X63="9H-12H"),"",("CS "&amp;$X63)),""))&amp;IF($AA63="SULTAN",IF(OR($A63="S",$A63="D"),"","CCB"),"")</f>
        <v/>
      </c>
      <c r="K64" s="100"/>
      <c r="L64" s="95"/>
      <c r="M64" s="96"/>
      <c r="N64" s="97" t="str">
        <f>IF(($U63="VAC1"),IF(($V63="9H-12H"),"",("CS "&amp;$V63)),IF(($W63="VAC1"),IF(($X63="9H-12H"),"",("CS "&amp;$X63)),""))&amp;IF($M64="HM",$E64,IF($M64="PH",$F64,IF($M64="RL",$G64,IF($M64="RO",$I64,IF($M64="AS",$J64,"")))))</f>
        <v/>
      </c>
      <c r="O64" s="95"/>
      <c r="P64" s="96"/>
      <c r="Q64" s="97" t="str">
        <f>IF(($U63="VAC2"),IF(($V63="9H-12H"),"",("CS "&amp;$V63)),IF(($W63="VAC2"),IF(($X63="9H-12H"),"",("CS "&amp;$X63)),""))&amp;IF($P64="HM",$E64,IF($P64="PH",$F64,IF($P64="RL",$G64,IF($P64="RO",$I64,IF($P64="AS",$J64,"")))))</f>
        <v/>
      </c>
      <c r="R64" s="98"/>
      <c r="S64" s="209"/>
      <c r="T64" s="210"/>
      <c r="U64" s="194"/>
      <c r="V64" s="211"/>
      <c r="W64" s="194"/>
      <c r="X64" s="195"/>
      <c r="Y64" s="197"/>
      <c r="Z64" s="199"/>
      <c r="AA64" s="193"/>
      <c r="AB64" s="152"/>
      <c r="AC64" s="152"/>
      <c r="AD64" s="152"/>
      <c r="AE64" s="269"/>
      <c r="AF64" s="120"/>
      <c r="AG64" s="128" t="str">
        <f t="shared" ref="AG64" si="501">IF($D64="MAROUANI",IF(OR($A63="S",$A63="D"),"WE CCB","Sem CCB"),"")</f>
        <v/>
      </c>
      <c r="AH64" s="125" t="str">
        <f t="shared" ref="AH64" si="502">IF($D64="HALIMI",IF(OR($A63="S",$A63="D"),"WE CCB","Sem CCB"),"")</f>
        <v/>
      </c>
      <c r="AI64" s="125" t="str">
        <f t="shared" ref="AI64" si="503">IF($D64="LEPRIYA",IF(OR($A63="S",$A63="D"),"WE CCB","Sem CCB"),"")</f>
        <v/>
      </c>
      <c r="AJ64" s="125" t="str">
        <f t="shared" ref="AJ64" si="504">IF($D64="OURCHANE",IF(OR($A63="S",$A63="D"),"WE CCB","Sem CCB"),"")</f>
        <v/>
      </c>
      <c r="AK64" s="125" t="str">
        <f t="shared" ref="AK64" si="505">IF($D64="KANA",IF(OR($A63="S",$A63="D"),"WE CCB","Sem CCB"),"")</f>
        <v/>
      </c>
      <c r="AL64" s="125" t="str">
        <f t="shared" ref="AL64" si="506">IF($D64="SULTAN",IF(OR($A63="S",$A63="D"),"WE CCB","Sem CCB"),"")</f>
        <v/>
      </c>
    </row>
    <row r="65" spans="1:43"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8"/>
    </row>
    <row r="66" spans="1:43" ht="31.5" customHeight="1" x14ac:dyDescent="0.2">
      <c r="A66" s="7"/>
      <c r="B66" s="7"/>
      <c r="C66" s="7"/>
      <c r="D66" s="7"/>
      <c r="E66" s="7"/>
      <c r="F66" s="270" t="s">
        <v>110</v>
      </c>
      <c r="G66" s="271"/>
      <c r="H66" s="271"/>
      <c r="I66" s="272"/>
      <c r="J66" s="7"/>
      <c r="K66" s="7"/>
      <c r="L66" s="7"/>
      <c r="M66" s="7"/>
      <c r="N66" s="7"/>
      <c r="O66" s="7"/>
      <c r="P66" s="7"/>
      <c r="Q66" s="7"/>
      <c r="R66" s="7"/>
      <c r="S66" s="7"/>
      <c r="T66" s="273" t="s">
        <v>101</v>
      </c>
      <c r="U66" s="274"/>
      <c r="V66" s="274"/>
      <c r="W66" s="274"/>
      <c r="X66" s="275"/>
      <c r="Y66" s="7"/>
      <c r="Z66" s="7"/>
      <c r="AB66" s="273" t="s">
        <v>102</v>
      </c>
      <c r="AC66" s="274"/>
      <c r="AD66" s="274"/>
      <c r="AE66" s="275"/>
      <c r="AG66" s="7"/>
      <c r="AH66" s="7"/>
      <c r="AI66" s="7"/>
      <c r="AJ66" s="7"/>
      <c r="AK66" s="8"/>
    </row>
    <row r="67" spans="1:43" ht="15.75" customHeight="1" thickBot="1" x14ac:dyDescent="0.25">
      <c r="A67" s="1"/>
      <c r="B67" s="1"/>
      <c r="C67" s="1"/>
      <c r="D67" s="1"/>
      <c r="E67" s="21"/>
      <c r="F67" s="21"/>
      <c r="G67" s="21"/>
      <c r="H67" s="21"/>
      <c r="I67" s="21"/>
      <c r="J67" s="21"/>
      <c r="K67" s="1"/>
      <c r="L67" s="3"/>
      <c r="M67" s="3"/>
      <c r="N67" s="3"/>
      <c r="AB67" s="3"/>
      <c r="AC67" s="3"/>
      <c r="AD67" s="3"/>
      <c r="AE67" s="3"/>
      <c r="AF67" s="3"/>
      <c r="AG67" s="3"/>
      <c r="AH67" s="1"/>
      <c r="AI67" s="1"/>
      <c r="AJ67" s="1"/>
    </row>
    <row r="68" spans="1:43" ht="15.75" customHeight="1" x14ac:dyDescent="0.2">
      <c r="A68" s="74"/>
      <c r="B68" s="74"/>
      <c r="C68" s="74"/>
      <c r="D68" s="9"/>
      <c r="E68" s="217" t="s">
        <v>15</v>
      </c>
      <c r="F68" s="218"/>
      <c r="G68" s="218"/>
      <c r="H68" s="218"/>
      <c r="I68" s="218"/>
      <c r="J68" s="218"/>
      <c r="K68" s="4"/>
      <c r="L68" s="1"/>
      <c r="M68" s="1"/>
      <c r="N68" s="1"/>
      <c r="O68" s="3"/>
      <c r="P68" s="3"/>
      <c r="Q68" s="3"/>
      <c r="R68" s="214" t="s">
        <v>62</v>
      </c>
      <c r="S68" s="215"/>
      <c r="T68" s="215"/>
      <c r="U68" s="215"/>
      <c r="V68" s="215"/>
      <c r="W68" s="215"/>
      <c r="X68" s="215"/>
      <c r="Y68" s="215"/>
      <c r="Z68" s="215"/>
      <c r="AA68" s="215"/>
      <c r="AB68" s="216"/>
      <c r="AC68" s="1"/>
      <c r="AD68" s="1"/>
      <c r="AE68" s="1"/>
      <c r="AF68" s="1"/>
      <c r="AG68" s="1"/>
      <c r="AH68" s="1"/>
      <c r="AI68" s="1"/>
      <c r="AJ68" s="1"/>
    </row>
    <row r="69" spans="1:43" ht="15.75" customHeight="1" thickBot="1" x14ac:dyDescent="0.25">
      <c r="A69" s="219" t="s">
        <v>16</v>
      </c>
      <c r="B69" s="220"/>
      <c r="C69" s="221"/>
      <c r="D69" s="222"/>
      <c r="E69" s="30" t="s">
        <v>3</v>
      </c>
      <c r="F69" s="30" t="s">
        <v>4</v>
      </c>
      <c r="G69" s="30" t="s">
        <v>5</v>
      </c>
      <c r="H69" s="30" t="s">
        <v>6</v>
      </c>
      <c r="I69" s="30" t="s">
        <v>6</v>
      </c>
      <c r="J69" s="30" t="s">
        <v>7</v>
      </c>
      <c r="K69" s="4"/>
      <c r="L69" s="1"/>
      <c r="M69" s="1"/>
      <c r="N69" s="1"/>
      <c r="O69" s="1"/>
      <c r="P69" s="1"/>
      <c r="R69" s="294"/>
      <c r="S69" s="295"/>
      <c r="T69" s="295"/>
      <c r="U69" s="295"/>
      <c r="V69" s="295"/>
      <c r="W69" s="295"/>
      <c r="X69" s="295"/>
      <c r="Y69" s="295"/>
      <c r="Z69" s="295"/>
      <c r="AA69" s="295"/>
      <c r="AB69" s="296"/>
      <c r="AC69" s="1"/>
      <c r="AD69" s="1"/>
      <c r="AE69" s="1"/>
      <c r="AF69" s="1"/>
      <c r="AG69" s="1"/>
      <c r="AH69" s="1"/>
      <c r="AI69" s="1"/>
      <c r="AJ69" s="1"/>
    </row>
    <row r="70" spans="1:43" ht="15.75" customHeight="1" thickBot="1" x14ac:dyDescent="0.25">
      <c r="A70" s="223" t="s">
        <v>80</v>
      </c>
      <c r="B70" s="224"/>
      <c r="C70" s="225"/>
      <c r="D70" s="226"/>
      <c r="E70" s="31">
        <f>COUNTIF($AG$3:$AG$64,"Sem")</f>
        <v>0</v>
      </c>
      <c r="F70" s="31">
        <f>COUNTIF($AH$3:$AH$64,"Sem")</f>
        <v>0</v>
      </c>
      <c r="G70" s="31">
        <f>COUNTIF($AI$3:$AI$64,"Sem")</f>
        <v>0</v>
      </c>
      <c r="H70" s="31">
        <f>COUNTIF($AK$3:$AK$64,"Sem")</f>
        <v>0</v>
      </c>
      <c r="I70" s="31">
        <f>COUNTIF($AK$3:$AK$64,"Sem")</f>
        <v>0</v>
      </c>
      <c r="J70" s="31">
        <f>COUNTIF($AL$3:$AL$64,"Sem")</f>
        <v>0</v>
      </c>
      <c r="K70" s="4"/>
      <c r="L70" s="1"/>
      <c r="M70" s="1"/>
      <c r="N70" s="1"/>
      <c r="O70" s="1"/>
      <c r="P70" s="1"/>
      <c r="Q70" s="18"/>
      <c r="R70" s="142" t="s">
        <v>3</v>
      </c>
      <c r="S70" s="291" t="s">
        <v>4</v>
      </c>
      <c r="T70" s="291"/>
      <c r="U70" s="291"/>
      <c r="V70" s="291" t="s">
        <v>5</v>
      </c>
      <c r="W70" s="291"/>
      <c r="X70" s="291" t="s">
        <v>125</v>
      </c>
      <c r="Y70" s="291"/>
      <c r="Z70" s="291" t="s">
        <v>129</v>
      </c>
      <c r="AA70" s="291"/>
      <c r="AB70" s="155" t="s">
        <v>7</v>
      </c>
      <c r="AG70" s="1"/>
      <c r="AH70" s="1"/>
      <c r="AI70" s="1"/>
      <c r="AJ70" s="1"/>
      <c r="AM70" s="8"/>
      <c r="AN70" s="8"/>
      <c r="AO70" s="8"/>
      <c r="AP70" s="8"/>
      <c r="AQ70" s="8"/>
    </row>
    <row r="71" spans="1:43" ht="15.75" customHeight="1" x14ac:dyDescent="0.2">
      <c r="A71" s="223" t="s">
        <v>81</v>
      </c>
      <c r="B71" s="224"/>
      <c r="C71" s="225"/>
      <c r="D71" s="226"/>
      <c r="E71" s="31">
        <f>COUNTIF($AG$3:$AG$64,"Sam")</f>
        <v>0</v>
      </c>
      <c r="F71" s="31">
        <f>COUNTIF($AH$3:$AH$64,"Sam")</f>
        <v>0</v>
      </c>
      <c r="G71" s="31">
        <f>COUNTIF($AI$3:$AI$64,"Sam")</f>
        <v>0</v>
      </c>
      <c r="H71" s="31">
        <f>COUNTIF($AK$3:$AK$64,"Sam")</f>
        <v>0</v>
      </c>
      <c r="I71" s="31">
        <f>COUNTIF($AK$3:$AK$64,"Sam")</f>
        <v>0</v>
      </c>
      <c r="J71" s="31">
        <f>COUNTIF($AL$3:$AL$64,"Sam")</f>
        <v>0</v>
      </c>
      <c r="K71" s="4"/>
      <c r="L71" s="1"/>
      <c r="M71" s="1"/>
      <c r="N71" s="1"/>
      <c r="O71" s="260" t="s">
        <v>61</v>
      </c>
      <c r="P71" s="261"/>
      <c r="Q71" s="107" t="str">
        <f>Listes!A71</f>
        <v>LEFOLL</v>
      </c>
      <c r="R71" s="108" t="e">
        <f>IF($Q71="","",COUNTIF(E$3:E$64,"*" &amp;$Q71 &amp;"*")+COUNTIFS($M$3:$M$64,R$70,$N$3:$N$64,"*" &amp;$Q71 &amp;"*")+COUNTIFS($P$3:$P$64,R$70,$Q$3:$Q$64,"*" &amp;$Q71 &amp;"*")&amp;"   ( "&amp;R115&amp;" )")</f>
        <v>#REF!</v>
      </c>
      <c r="S71" s="266" t="e">
        <f t="shared" ref="R71:S86" si="507">IF($Q71="","",COUNTIF(F$3:F$64,"*" &amp;$Q71 &amp;"*")+COUNTIFS($M$3:$M$64,S$70,$N$3:$N$64,"*" &amp;$Q71 &amp;"*")+COUNTIFS($P$3:$P$64,S$70,$Q$3:$Q$64,"*" &amp;$Q71 &amp;"*")&amp;"   ( "&amp;S115&amp;" )")</f>
        <v>#REF!</v>
      </c>
      <c r="T71" s="266" t="e">
        <f>COUNTIF(G$3:G$64,"*" &amp; $Q71 &amp;"*")+SUMPRODUCT(($M$3:$M$64=$R70)*($N$3:$N$64=$Q71))+SUMPRODUCT(($O$3:$O$64=$R70)*($Q$3:$Q$64=$Q71))&amp;" ("&amp;#REF!&amp;")"</f>
        <v>#REF!</v>
      </c>
      <c r="U71" s="266" t="e">
        <f>COUNTIF(I$3:I$64,"*" &amp; $Q71 &amp;"*")+SUMPRODUCT(($M$3:$M$64=$R70)*($N$3:$N$64=$Q71))+SUMPRODUCT(($O$3:$O$64=$R70)*($Q$3:$Q$64=$Q71))&amp;" ("&amp;#REF!&amp;")"</f>
        <v>#REF!</v>
      </c>
      <c r="V71" s="266" t="e">
        <f t="shared" ref="V71:V107" si="508">IF($Q71="","",COUNTIF(G$3:G$64,"*" &amp;$Q71 &amp;"*")+COUNTIFS($M$3:$M$64,V$70,$N$3:$N$64,"*" &amp;$Q71 &amp;"*")+COUNTIFS($P$3:$P$64,V$70,$Q$3:$Q$64,"*" &amp;$Q71 &amp;"*")&amp;"   ( "&amp;V115&amp;" )")</f>
        <v>#REF!</v>
      </c>
      <c r="W71" s="266" t="e">
        <f>COUNTIF(K$3:K$64,"*" &amp; $Q71 &amp;"*")+SUMPRODUCT(($M$3:$M$64=$R70)*($N$3:$N$64=$Q71))+SUMPRODUCT(($O$3:$O$64=$R70)*($Q$3:$Q$64=$Q71))&amp;" ("&amp;#REF!&amp;")"</f>
        <v>#REF!</v>
      </c>
      <c r="X71" s="266" t="str">
        <f>IF($Q71="","",COUNTIF(H$3:H$64,"*" &amp;$Q71 &amp;"*")+COUNTIFS($M$3:$M$64,X$70,$N$3:$N$64,"*" &amp;$Q71 &amp;"*")+COUNTIFS($P$3:$P$64,X$70,$Q$3:$Q$64,"*" &amp;$Q71 &amp;"*")&amp;"   ( "&amp;X115&amp;" )")</f>
        <v>0   ( 0 )</v>
      </c>
      <c r="Y71" s="266" t="e">
        <f>COUNTIF(K$3:K$64,"*" &amp; $Q71 &amp;"*")+SUMPRODUCT(($M$3:$M$64=$R70)*($N$3:$N$64=$Q71))+SUMPRODUCT(($O$3:$O$64=$R70)*($Q$3:$Q$64=$Q71))&amp;" ("&amp;#REF!&amp;")"</f>
        <v>#REF!</v>
      </c>
      <c r="Z71" s="266" t="str">
        <f t="shared" ref="Z71:Z107" si="509">IF($Q71="","",COUNTIF(I$3:I$64,"*" &amp;$Q71 &amp;"*")+COUNTIFS($M$3:$M$64,Z$70,$N$3:$N$64,"*" &amp;$Q71 &amp;"*")+COUNTIFS($P$3:$P$64,Z$70,$Q$3:$Q$64,"*" &amp;$Q71 &amp;"*")&amp;"   ( "&amp;Z115&amp;" )")</f>
        <v>0   ( 0 )</v>
      </c>
      <c r="AA71" s="266" t="e">
        <f>COUNTIF(M$3:M$64,"*" &amp; $Q71 &amp;"*")+SUMPRODUCT(($M$3:$M$64=$R70)*($N$3:$N$64=$Q71))+SUMPRODUCT(($O$3:$O$64=$R70)*($Q$3:$Q$64=$Q71))&amp;" ("&amp;#REF!&amp;")"</f>
        <v>#REF!</v>
      </c>
      <c r="AB71" s="154" t="e">
        <f t="shared" ref="AB71:AB107" si="510">IF($Q71="","",COUNTIF(J$3:J$64,"*" &amp;$Q71 &amp;"*")+COUNTIFS($M$3:$M$64,AB$70,$N$3:$N$64,"*" &amp;$Q71 &amp;"*")+COUNTIFS($P$3:$P$64,AB$70,$Q$3:$Q$64,"*" &amp;$Q71 &amp;"*")&amp;"   ( "&amp;AB115&amp;" )")</f>
        <v>#REF!</v>
      </c>
      <c r="AG71" s="1"/>
      <c r="AH71" s="1"/>
      <c r="AI71" s="1"/>
      <c r="AJ71" s="1"/>
    </row>
    <row r="72" spans="1:43" ht="15.75" customHeight="1" x14ac:dyDescent="0.2">
      <c r="A72" s="239" t="s">
        <v>82</v>
      </c>
      <c r="B72" s="240"/>
      <c r="C72" s="241"/>
      <c r="D72" s="242"/>
      <c r="E72" s="104">
        <f t="shared" ref="E72:J72" si="511">COUNTIF($U$3:$X$64,E69)</f>
        <v>0</v>
      </c>
      <c r="F72" s="104">
        <f t="shared" si="511"/>
        <v>0</v>
      </c>
      <c r="G72" s="104">
        <f t="shared" si="511"/>
        <v>0</v>
      </c>
      <c r="H72" s="104">
        <f t="shared" si="511"/>
        <v>0</v>
      </c>
      <c r="I72" s="104">
        <f t="shared" si="511"/>
        <v>0</v>
      </c>
      <c r="J72" s="104">
        <f t="shared" si="511"/>
        <v>0</v>
      </c>
      <c r="K72" s="4"/>
      <c r="L72" s="1"/>
      <c r="M72" s="1"/>
      <c r="N72" s="1"/>
      <c r="O72" s="262"/>
      <c r="P72" s="263"/>
      <c r="Q72" s="49" t="str">
        <f>Listes!A72</f>
        <v>VDB</v>
      </c>
      <c r="R72" s="62" t="e">
        <f t="shared" si="507"/>
        <v>#REF!</v>
      </c>
      <c r="S72" s="179" t="e">
        <f t="shared" si="507"/>
        <v>#REF!</v>
      </c>
      <c r="T72" s="179" t="e">
        <f>COUNTIF(G$3:G$64,"*" &amp; $Q72 &amp;"*")+SUMPRODUCT(($M$3:$M$64=$R71)*($N$3:$N$64=$Q72))+SUMPRODUCT(($O$3:$O$64=$R71)*($Q$3:$Q$64=$Q72))&amp;" ("&amp;#REF!&amp;")"</f>
        <v>#REF!</v>
      </c>
      <c r="U72" s="179" t="e">
        <f>COUNTIF(I$3:I$64,"*" &amp; $Q72 &amp;"*")+SUMPRODUCT(($M$3:$M$64=$R71)*($N$3:$N$64=$Q72))+SUMPRODUCT(($O$3:$O$64=$R71)*($Q$3:$Q$64=$Q72))&amp;" ("&amp;#REF!&amp;")"</f>
        <v>#REF!</v>
      </c>
      <c r="V72" s="179" t="e">
        <f t="shared" si="508"/>
        <v>#REF!</v>
      </c>
      <c r="W72" s="179" t="e">
        <f>COUNTIF(K$3:K$64,"*" &amp; $Q72 &amp;"*")+SUMPRODUCT(($M$3:$M$64=$R71)*($N$3:$N$64=$Q72))+SUMPRODUCT(($O$3:$O$64=$R71)*($Q$3:$Q$64=$Q72))&amp;" ("&amp;#REF!&amp;")"</f>
        <v>#REF!</v>
      </c>
      <c r="X72" s="179" t="str">
        <f t="shared" ref="X72:X107" si="512">IF($Q72="","",COUNTIF(H$3:H$64,"*" &amp;$Q72 &amp;"*")+COUNTIFS($M$3:$M$64,X$70,$N$3:$N$64,"*" &amp;$Q72 &amp;"*")+COUNTIFS($P$3:$P$64,X$70,$Q$3:$Q$64,"*" &amp;$Q72 &amp;"*")&amp;"   ( "&amp;X116&amp;" )")</f>
        <v>0   ( 0 )</v>
      </c>
      <c r="Y72" s="179" t="e">
        <f>COUNTIF(K$3:K$64,"*" &amp; $Q72 &amp;"*")+SUMPRODUCT(($M$3:$M$64=$R71)*($N$3:$N$64=$Q72))+SUMPRODUCT(($O$3:$O$64=$R71)*($Q$3:$Q$64=$Q72))&amp;" ("&amp;#REF!&amp;")"</f>
        <v>#REF!</v>
      </c>
      <c r="Z72" s="179" t="str">
        <f t="shared" si="509"/>
        <v>0   ( 0 )</v>
      </c>
      <c r="AA72" s="179" t="e">
        <f>COUNTIF(M$3:M$64,"*" &amp; $Q72 &amp;"*")+SUMPRODUCT(($M$3:$M$64=$R71)*($N$3:$N$64=$Q72))+SUMPRODUCT(($O$3:$O$64=$R71)*($Q$3:$Q$64=$Q72))&amp;" ("&amp;#REF!&amp;")"</f>
        <v>#REF!</v>
      </c>
      <c r="AB72" s="144" t="e">
        <f t="shared" si="510"/>
        <v>#REF!</v>
      </c>
      <c r="AG72" s="1"/>
      <c r="AH72" s="1"/>
      <c r="AI72" s="1"/>
      <c r="AJ72" s="1"/>
    </row>
    <row r="73" spans="1:43" ht="15.75" customHeight="1" thickBot="1" x14ac:dyDescent="0.25">
      <c r="A73" s="256" t="s">
        <v>119</v>
      </c>
      <c r="B73" s="257"/>
      <c r="C73" s="258"/>
      <c r="D73" s="259"/>
      <c r="E73" s="103">
        <f t="shared" ref="E73:J73" si="513">COUNTIFS($U$3:$U$64,E$69,$V$3:$V$64,"*ort*")+COUNTIFS($W$3:$W$64,E$69,$X$3:$X$64,"*ort*")</f>
        <v>0</v>
      </c>
      <c r="F73" s="103">
        <f t="shared" si="513"/>
        <v>0</v>
      </c>
      <c r="G73" s="103">
        <f t="shared" si="513"/>
        <v>0</v>
      </c>
      <c r="H73" s="103">
        <f t="shared" si="513"/>
        <v>0</v>
      </c>
      <c r="I73" s="103">
        <f t="shared" si="513"/>
        <v>0</v>
      </c>
      <c r="J73" s="103">
        <f t="shared" si="513"/>
        <v>0</v>
      </c>
      <c r="K73" s="4"/>
      <c r="L73" s="1"/>
      <c r="M73" s="1"/>
      <c r="N73" s="1"/>
      <c r="O73" s="262"/>
      <c r="P73" s="263"/>
      <c r="Q73" s="109" t="str">
        <f>Listes!A73</f>
        <v>DUFF</v>
      </c>
      <c r="R73" s="111" t="e">
        <f t="shared" si="507"/>
        <v>#REF!</v>
      </c>
      <c r="S73" s="178" t="e">
        <f t="shared" si="507"/>
        <v>#REF!</v>
      </c>
      <c r="T73" s="178" t="e">
        <f>COUNTIF(G$3:G$64,"*" &amp; $Q73 &amp;"*")+SUMPRODUCT(($M$3:$M$64=$R72)*($N$3:$N$64=$Q73))+SUMPRODUCT(($O$3:$O$64=$R72)*($Q$3:$Q$64=$Q73))&amp;" ("&amp;#REF!&amp;")"</f>
        <v>#REF!</v>
      </c>
      <c r="U73" s="178" t="e">
        <f>COUNTIF(I$3:I$64,"*" &amp; $Q73 &amp;"*")+SUMPRODUCT(($M$3:$M$64=$R72)*($N$3:$N$64=$Q73))+SUMPRODUCT(($O$3:$O$64=$R72)*($Q$3:$Q$64=$Q73))&amp;" ("&amp;#REF!&amp;")"</f>
        <v>#REF!</v>
      </c>
      <c r="V73" s="178" t="e">
        <f t="shared" si="508"/>
        <v>#REF!</v>
      </c>
      <c r="W73" s="178" t="e">
        <f>COUNTIF(K$3:K$64,"*" &amp; $Q73 &amp;"*")+SUMPRODUCT(($M$3:$M$64=$R72)*($N$3:$N$64=$Q73))+SUMPRODUCT(($O$3:$O$64=$R72)*($Q$3:$Q$64=$Q73))&amp;" ("&amp;#REF!&amp;")"</f>
        <v>#REF!</v>
      </c>
      <c r="X73" s="178" t="str">
        <f t="shared" si="512"/>
        <v>0   ( 0 )</v>
      </c>
      <c r="Y73" s="178" t="e">
        <f>COUNTIF(K$3:K$64,"*" &amp; $Q73 &amp;"*")+SUMPRODUCT(($M$3:$M$64=$R72)*($N$3:$N$64=$Q73))+SUMPRODUCT(($O$3:$O$64=$R72)*($Q$3:$Q$64=$Q73))&amp;" ("&amp;#REF!&amp;")"</f>
        <v>#REF!</v>
      </c>
      <c r="Z73" s="178" t="str">
        <f t="shared" si="509"/>
        <v>0   ( 0 )</v>
      </c>
      <c r="AA73" s="178" t="e">
        <f>COUNTIF(M$3:M$64,"*" &amp; $Q73 &amp;"*")+SUMPRODUCT(($M$3:$M$64=$R72)*($N$3:$N$64=$Q73))+SUMPRODUCT(($O$3:$O$64=$R72)*($Q$3:$Q$64=$Q73))&amp;" ("&amp;#REF!&amp;")"</f>
        <v>#REF!</v>
      </c>
      <c r="AB73" s="148" t="e">
        <f t="shared" si="510"/>
        <v>#REF!</v>
      </c>
      <c r="AG73" s="1"/>
      <c r="AH73" s="1"/>
      <c r="AI73" s="1"/>
      <c r="AJ73" s="1"/>
    </row>
    <row r="74" spans="1:43" ht="15.75" customHeight="1" thickTop="1" x14ac:dyDescent="0.2">
      <c r="A74" s="235" t="s">
        <v>111</v>
      </c>
      <c r="B74" s="236"/>
      <c r="C74" s="237"/>
      <c r="D74" s="238"/>
      <c r="E74" s="101">
        <f>COUNTIF(AG$3:AG$64,"Sem CCB")</f>
        <v>0</v>
      </c>
      <c r="F74" s="101">
        <f>COUNTIF(AH$3:AH$64,"Sem CCB")</f>
        <v>0</v>
      </c>
      <c r="G74" s="101">
        <f>COUNTIF(AI$3:AI$64,"Sem CCB")</f>
        <v>0</v>
      </c>
      <c r="H74" s="101">
        <f>COUNTIF(AI$3:AI$64,"Sem CCB")</f>
        <v>0</v>
      </c>
      <c r="I74" s="101">
        <f>COUNTIF(AK$3:AK$64,"Sem CCB")</f>
        <v>0</v>
      </c>
      <c r="J74" s="102">
        <f t="shared" ref="J74" si="514">COUNTIF(AL$3:AL$64,"Sem CCB")</f>
        <v>0</v>
      </c>
      <c r="K74" s="4"/>
      <c r="L74" s="1"/>
      <c r="M74" s="1"/>
      <c r="N74" s="1"/>
      <c r="O74" s="262"/>
      <c r="P74" s="263"/>
      <c r="Q74" s="49" t="str">
        <f>Listes!A74</f>
        <v>MEZIANE</v>
      </c>
      <c r="R74" s="62" t="e">
        <f t="shared" si="507"/>
        <v>#REF!</v>
      </c>
      <c r="S74" s="179" t="e">
        <f t="shared" si="507"/>
        <v>#REF!</v>
      </c>
      <c r="T74" s="179" t="e">
        <f>COUNTIF(G$3:G$64,"*" &amp; $Q74 &amp;"*")+SUMPRODUCT(($M$3:$M$64=$R73)*($N$3:$N$64=$Q74))+SUMPRODUCT(($O$3:$O$64=$R73)*($Q$3:$Q$64=$Q74))&amp;" ("&amp;#REF!&amp;")"</f>
        <v>#REF!</v>
      </c>
      <c r="U74" s="179" t="e">
        <f>COUNTIF(I$3:I$64,"*" &amp; $Q74 &amp;"*")+SUMPRODUCT(($M$3:$M$64=$R73)*($N$3:$N$64=$Q74))+SUMPRODUCT(($O$3:$O$64=$R73)*($Q$3:$Q$64=$Q74))&amp;" ("&amp;#REF!&amp;")"</f>
        <v>#REF!</v>
      </c>
      <c r="V74" s="179" t="e">
        <f t="shared" si="508"/>
        <v>#REF!</v>
      </c>
      <c r="W74" s="179" t="e">
        <f>COUNTIF(K$3:K$64,"*" &amp; $Q74 &amp;"*")+SUMPRODUCT(($M$3:$M$64=$R73)*($N$3:$N$64=$Q74))+SUMPRODUCT(($O$3:$O$64=$R73)*($Q$3:$Q$64=$Q74))&amp;" ("&amp;#REF!&amp;")"</f>
        <v>#REF!</v>
      </c>
      <c r="X74" s="179" t="str">
        <f t="shared" si="512"/>
        <v>0   ( 0 )</v>
      </c>
      <c r="Y74" s="179" t="e">
        <f>COUNTIF(K$3:K$64,"*" &amp; $Q74 &amp;"*")+SUMPRODUCT(($M$3:$M$64=$R73)*($N$3:$N$64=$Q74))+SUMPRODUCT(($O$3:$O$64=$R73)*($Q$3:$Q$64=$Q74))&amp;" ("&amp;#REF!&amp;")"</f>
        <v>#REF!</v>
      </c>
      <c r="Z74" s="179" t="str">
        <f t="shared" si="509"/>
        <v>0   ( 0 )</v>
      </c>
      <c r="AA74" s="179" t="e">
        <f>COUNTIF(M$3:M$64,"*" &amp; $Q74 &amp;"*")+SUMPRODUCT(($M$3:$M$64=$R73)*($N$3:$N$64=$Q74))+SUMPRODUCT(($O$3:$O$64=$R73)*($Q$3:$Q$64=$Q74))&amp;" ("&amp;#REF!&amp;")"</f>
        <v>#REF!</v>
      </c>
      <c r="AB74" s="144" t="e">
        <f t="shared" si="510"/>
        <v>#REF!</v>
      </c>
      <c r="AG74" s="1"/>
      <c r="AH74" s="1"/>
      <c r="AI74" s="1"/>
      <c r="AJ74" s="1"/>
    </row>
    <row r="75" spans="1:43" ht="15.75" customHeight="1" x14ac:dyDescent="0.2">
      <c r="A75" s="223" t="s">
        <v>83</v>
      </c>
      <c r="B75" s="224"/>
      <c r="C75" s="225"/>
      <c r="D75" s="226"/>
      <c r="E75" s="55">
        <f>COUNTIF(AG$3:AG$64,"WE CCB")/2</f>
        <v>0</v>
      </c>
      <c r="F75" s="55">
        <f>COUNTIF(AH$3:AH$64,"WE CCB")/2</f>
        <v>0</v>
      </c>
      <c r="G75" s="55">
        <f>COUNTIF(AI$3:AI$64,"WE CCB")/2</f>
        <v>0</v>
      </c>
      <c r="H75" s="55">
        <f>COUNTIF(AI$3:AI$64,"WE CCB")/2</f>
        <v>0</v>
      </c>
      <c r="I75" s="55">
        <f>COUNTIF(AK$3:AK$64,"WE CCB")/2</f>
        <v>0</v>
      </c>
      <c r="J75" s="55">
        <f>COUNTIF(AL$3:AL$64,"WE CCB")/2</f>
        <v>0</v>
      </c>
      <c r="K75" s="4"/>
      <c r="L75" s="1"/>
      <c r="M75" s="1"/>
      <c r="N75" s="1"/>
      <c r="O75" s="262"/>
      <c r="P75" s="263"/>
      <c r="Q75" s="109" t="str">
        <f>Listes!A75</f>
        <v>SOLIGNAC</v>
      </c>
      <c r="R75" s="111" t="e">
        <f t="shared" si="507"/>
        <v>#REF!</v>
      </c>
      <c r="S75" s="178" t="e">
        <f t="shared" si="507"/>
        <v>#REF!</v>
      </c>
      <c r="T75" s="178" t="e">
        <f>COUNTIF(G$3:G$64,"*" &amp; $Q75 &amp;"*")+SUMPRODUCT(($M$3:$M$64=$R74)*($N$3:$N$64=$Q75))+SUMPRODUCT(($O$3:$O$64=$R74)*($Q$3:$Q$64=$Q75))&amp;" ("&amp;#REF!&amp;")"</f>
        <v>#REF!</v>
      </c>
      <c r="U75" s="178" t="e">
        <f>COUNTIF(I$3:I$64,"*" &amp; $Q75 &amp;"*")+SUMPRODUCT(($M$3:$M$64=$R74)*($N$3:$N$64=$Q75))+SUMPRODUCT(($O$3:$O$64=$R74)*($Q$3:$Q$64=$Q75))&amp;" ("&amp;#REF!&amp;")"</f>
        <v>#REF!</v>
      </c>
      <c r="V75" s="178" t="e">
        <f t="shared" si="508"/>
        <v>#REF!</v>
      </c>
      <c r="W75" s="178" t="e">
        <f>COUNTIF(K$3:K$64,"*" &amp; $Q75 &amp;"*")+SUMPRODUCT(($M$3:$M$64=$R74)*($N$3:$N$64=$Q75))+SUMPRODUCT(($O$3:$O$64=$R74)*($Q$3:$Q$64=$Q75))&amp;" ("&amp;#REF!&amp;")"</f>
        <v>#REF!</v>
      </c>
      <c r="X75" s="178" t="str">
        <f t="shared" si="512"/>
        <v>0   ( 0 )</v>
      </c>
      <c r="Y75" s="178" t="e">
        <f>COUNTIF(K$3:K$64,"*" &amp; $Q75 &amp;"*")+SUMPRODUCT(($M$3:$M$64=$R74)*($N$3:$N$64=$Q75))+SUMPRODUCT(($O$3:$O$64=$R74)*($Q$3:$Q$64=$Q75))&amp;" ("&amp;#REF!&amp;")"</f>
        <v>#REF!</v>
      </c>
      <c r="Z75" s="178" t="str">
        <f t="shared" si="509"/>
        <v>0   ( 0 )</v>
      </c>
      <c r="AA75" s="178" t="e">
        <f>COUNTIF(M$3:M$64,"*" &amp; $Q75 &amp;"*")+SUMPRODUCT(($M$3:$M$64=$R74)*($N$3:$N$64=$Q75))+SUMPRODUCT(($O$3:$O$64=$R74)*($Q$3:$Q$64=$Q75))&amp;" ("&amp;#REF!&amp;")"</f>
        <v>#REF!</v>
      </c>
      <c r="AB75" s="148" t="e">
        <f t="shared" si="510"/>
        <v>#REF!</v>
      </c>
      <c r="AG75" s="1"/>
      <c r="AH75" s="1"/>
      <c r="AI75" s="1"/>
      <c r="AJ75" s="1"/>
    </row>
    <row r="76" spans="1:43" ht="15.75" customHeight="1" x14ac:dyDescent="0.2">
      <c r="A76" s="10"/>
      <c r="B76" s="11"/>
      <c r="C76" s="11"/>
      <c r="D76" s="12"/>
      <c r="E76" s="13"/>
      <c r="F76" s="13"/>
      <c r="G76" s="13"/>
      <c r="H76" s="13"/>
      <c r="I76" s="13"/>
      <c r="J76" s="13"/>
      <c r="K76" s="1"/>
      <c r="L76" s="1"/>
      <c r="M76" s="1"/>
      <c r="N76" s="1"/>
      <c r="O76" s="262"/>
      <c r="P76" s="263"/>
      <c r="Q76" s="49" t="str">
        <f>Listes!A76</f>
        <v>TOUZ</v>
      </c>
      <c r="R76" s="62" t="e">
        <f t="shared" si="507"/>
        <v>#REF!</v>
      </c>
      <c r="S76" s="179" t="e">
        <f t="shared" si="507"/>
        <v>#REF!</v>
      </c>
      <c r="T76" s="179" t="e">
        <f>COUNTIF(G$3:G$64,"*" &amp; $Q76 &amp;"*")+SUMPRODUCT(($M$3:$M$64=$R75)*($N$3:$N$64=$Q76))+SUMPRODUCT(($O$3:$O$64=$R75)*($Q$3:$Q$64=$Q76))&amp;" ("&amp;#REF!&amp;")"</f>
        <v>#REF!</v>
      </c>
      <c r="U76" s="179" t="e">
        <f>COUNTIF(I$3:I$64,"*" &amp; $Q76 &amp;"*")+SUMPRODUCT(($M$3:$M$64=$R75)*($N$3:$N$64=$Q76))+SUMPRODUCT(($O$3:$O$64=$R75)*($Q$3:$Q$64=$Q76))&amp;" ("&amp;#REF!&amp;")"</f>
        <v>#REF!</v>
      </c>
      <c r="V76" s="179" t="e">
        <f t="shared" si="508"/>
        <v>#REF!</v>
      </c>
      <c r="W76" s="179" t="e">
        <f>COUNTIF(K$3:K$64,"*" &amp; $Q76 &amp;"*")+SUMPRODUCT(($M$3:$M$64=$R75)*($N$3:$N$64=$Q76))+SUMPRODUCT(($O$3:$O$64=$R75)*($Q$3:$Q$64=$Q76))&amp;" ("&amp;#REF!&amp;")"</f>
        <v>#REF!</v>
      </c>
      <c r="X76" s="179" t="str">
        <f t="shared" si="512"/>
        <v>0   ( 0 )</v>
      </c>
      <c r="Y76" s="179" t="e">
        <f>COUNTIF(K$3:K$64,"*" &amp; $Q76 &amp;"*")+SUMPRODUCT(($M$3:$M$64=$R75)*($N$3:$N$64=$Q76))+SUMPRODUCT(($O$3:$O$64=$R75)*($Q$3:$Q$64=$Q76))&amp;" ("&amp;#REF!&amp;")"</f>
        <v>#REF!</v>
      </c>
      <c r="Z76" s="179" t="str">
        <f t="shared" si="509"/>
        <v>0   ( 0 )</v>
      </c>
      <c r="AA76" s="179" t="e">
        <f>COUNTIF(M$3:M$64,"*" &amp; $Q76 &amp;"*")+SUMPRODUCT(($M$3:$M$64=$R75)*($N$3:$N$64=$Q76))+SUMPRODUCT(($O$3:$O$64=$R75)*($Q$3:$Q$64=$Q76))&amp;" ("&amp;#REF!&amp;")"</f>
        <v>#REF!</v>
      </c>
      <c r="AB76" s="144" t="e">
        <f t="shared" si="510"/>
        <v>#REF!</v>
      </c>
      <c r="AG76" s="1"/>
      <c r="AH76" s="1"/>
      <c r="AI76" s="1"/>
      <c r="AJ76" s="1"/>
    </row>
    <row r="77" spans="1:43" ht="15.75" customHeight="1" x14ac:dyDescent="0.2">
      <c r="A77" s="14"/>
      <c r="B77" s="15"/>
      <c r="C77" s="15"/>
      <c r="D77" s="16"/>
      <c r="E77" s="32" t="s">
        <v>3</v>
      </c>
      <c r="F77" s="30" t="s">
        <v>4</v>
      </c>
      <c r="G77" s="30" t="s">
        <v>5</v>
      </c>
      <c r="H77" s="30" t="s">
        <v>6</v>
      </c>
      <c r="I77" s="30" t="s">
        <v>6</v>
      </c>
      <c r="J77" s="30" t="s">
        <v>7</v>
      </c>
      <c r="K77" s="4"/>
      <c r="L77" s="1"/>
      <c r="M77" s="1"/>
      <c r="N77" s="1"/>
      <c r="O77" s="262"/>
      <c r="P77" s="263"/>
      <c r="Q77" s="109" t="str">
        <f>Listes!A77</f>
        <v>ZEINE</v>
      </c>
      <c r="R77" s="111" t="e">
        <f t="shared" si="507"/>
        <v>#REF!</v>
      </c>
      <c r="S77" s="178" t="e">
        <f t="shared" si="507"/>
        <v>#REF!</v>
      </c>
      <c r="T77" s="178" t="e">
        <f>COUNTIF(G$3:G$64,"*" &amp; $Q77 &amp;"*")+SUMPRODUCT(($M$3:$M$64=$R76)*($N$3:$N$64=$Q77))+SUMPRODUCT(($O$3:$O$64=$R76)*($Q$3:$Q$64=$Q77))&amp;" ("&amp;#REF!&amp;")"</f>
        <v>#REF!</v>
      </c>
      <c r="U77" s="178" t="e">
        <f>COUNTIF(I$3:I$64,"*" &amp; $Q77 &amp;"*")+SUMPRODUCT(($M$3:$M$64=$R76)*($N$3:$N$64=$Q77))+SUMPRODUCT(($O$3:$O$64=$R76)*($Q$3:$Q$64=$Q77))&amp;" ("&amp;#REF!&amp;")"</f>
        <v>#REF!</v>
      </c>
      <c r="V77" s="178" t="e">
        <f t="shared" si="508"/>
        <v>#REF!</v>
      </c>
      <c r="W77" s="178" t="e">
        <f>COUNTIF(K$3:K$64,"*" &amp; $Q77 &amp;"*")+SUMPRODUCT(($M$3:$M$64=$R76)*($N$3:$N$64=$Q77))+SUMPRODUCT(($O$3:$O$64=$R76)*($Q$3:$Q$64=$Q77))&amp;" ("&amp;#REF!&amp;")"</f>
        <v>#REF!</v>
      </c>
      <c r="X77" s="178" t="str">
        <f t="shared" si="512"/>
        <v>0   ( 0 )</v>
      </c>
      <c r="Y77" s="178" t="e">
        <f>COUNTIF(K$3:K$64,"*" &amp; $Q77 &amp;"*")+SUMPRODUCT(($M$3:$M$64=$R76)*($N$3:$N$64=$Q77))+SUMPRODUCT(($O$3:$O$64=$R76)*($Q$3:$Q$64=$Q77))&amp;" ("&amp;#REF!&amp;")"</f>
        <v>#REF!</v>
      </c>
      <c r="Z77" s="178" t="str">
        <f t="shared" si="509"/>
        <v>0   ( 0 )</v>
      </c>
      <c r="AA77" s="178" t="e">
        <f>COUNTIF(M$3:M$64,"*" &amp; $Q77 &amp;"*")+SUMPRODUCT(($M$3:$M$64=$R76)*($N$3:$N$64=$Q77))+SUMPRODUCT(($O$3:$O$64=$R76)*($Q$3:$Q$64=$Q77))&amp;" ("&amp;#REF!&amp;")"</f>
        <v>#REF!</v>
      </c>
      <c r="AB77" s="148" t="e">
        <f t="shared" si="510"/>
        <v>#REF!</v>
      </c>
      <c r="AG77" s="1"/>
      <c r="AH77" s="1"/>
      <c r="AI77" s="1"/>
      <c r="AJ77" s="1"/>
    </row>
    <row r="78" spans="1:43" ht="15.75" customHeight="1" x14ac:dyDescent="0.2">
      <c r="A78" s="243" t="s">
        <v>18</v>
      </c>
      <c r="B78" s="244"/>
      <c r="C78" s="245"/>
      <c r="D78" s="36" t="s">
        <v>28</v>
      </c>
      <c r="E78" s="33">
        <f t="shared" ref="E78:J78" si="515">62-COUNTBLANK(E$3:E$64)-COUNTIF(E$3:E$64,"Congé")-COUNTIF(E$3:E$64,"OFF")</f>
        <v>0</v>
      </c>
      <c r="F78" s="33">
        <f t="shared" si="515"/>
        <v>0</v>
      </c>
      <c r="G78" s="33">
        <f t="shared" si="515"/>
        <v>0</v>
      </c>
      <c r="H78" s="33">
        <f t="shared" si="515"/>
        <v>0</v>
      </c>
      <c r="I78" s="33">
        <f t="shared" si="515"/>
        <v>0</v>
      </c>
      <c r="J78" s="33">
        <f t="shared" si="515"/>
        <v>0</v>
      </c>
      <c r="K78" s="4"/>
      <c r="L78" s="1"/>
      <c r="M78" s="1"/>
      <c r="N78" s="1"/>
      <c r="O78" s="262"/>
      <c r="P78" s="263"/>
      <c r="Q78" s="49" t="str">
        <f>Listes!A78</f>
        <v>WELBY</v>
      </c>
      <c r="R78" s="62" t="e">
        <f t="shared" si="507"/>
        <v>#REF!</v>
      </c>
      <c r="S78" s="179" t="e">
        <f t="shared" si="507"/>
        <v>#REF!</v>
      </c>
      <c r="T78" s="179" t="e">
        <f>COUNTIF(G$3:G$64,"*" &amp; $Q78 &amp;"*")+SUMPRODUCT(($M$3:$M$64=$R77)*($N$3:$N$64=$Q78))+SUMPRODUCT(($O$3:$O$64=$R77)*($Q$3:$Q$64=$Q78))&amp;" ("&amp;#REF!&amp;")"</f>
        <v>#REF!</v>
      </c>
      <c r="U78" s="179" t="e">
        <f>COUNTIF(I$3:I$64,"*" &amp; $Q78 &amp;"*")+SUMPRODUCT(($M$3:$M$64=$R77)*($N$3:$N$64=$Q78))+SUMPRODUCT(($O$3:$O$64=$R77)*($Q$3:$Q$64=$Q78))&amp;" ("&amp;#REF!&amp;")"</f>
        <v>#REF!</v>
      </c>
      <c r="V78" s="179" t="e">
        <f t="shared" si="508"/>
        <v>#REF!</v>
      </c>
      <c r="W78" s="179" t="e">
        <f>COUNTIF(K$3:K$64,"*" &amp; $Q78 &amp;"*")+SUMPRODUCT(($M$3:$M$64=$R77)*($N$3:$N$64=$Q78))+SUMPRODUCT(($O$3:$O$64=$R77)*($Q$3:$Q$64=$Q78))&amp;" ("&amp;#REF!&amp;")"</f>
        <v>#REF!</v>
      </c>
      <c r="X78" s="179" t="str">
        <f t="shared" si="512"/>
        <v>0   ( 0 )</v>
      </c>
      <c r="Y78" s="179" t="e">
        <f>COUNTIF(K$3:K$64,"*" &amp; $Q78 &amp;"*")+SUMPRODUCT(($M$3:$M$64=$R77)*($N$3:$N$64=$Q78))+SUMPRODUCT(($O$3:$O$64=$R77)*($Q$3:$Q$64=$Q78))&amp;" ("&amp;#REF!&amp;")"</f>
        <v>#REF!</v>
      </c>
      <c r="Z78" s="179" t="str">
        <f t="shared" si="509"/>
        <v>0   ( 0 )</v>
      </c>
      <c r="AA78" s="179" t="e">
        <f>COUNTIF(M$3:M$64,"*" &amp; $Q78 &amp;"*")+SUMPRODUCT(($M$3:$M$64=$R77)*($N$3:$N$64=$Q78))+SUMPRODUCT(($O$3:$O$64=$R77)*($Q$3:$Q$64=$Q78))&amp;" ("&amp;#REF!&amp;")"</f>
        <v>#REF!</v>
      </c>
      <c r="AB78" s="144" t="e">
        <f t="shared" si="510"/>
        <v>#REF!</v>
      </c>
      <c r="AG78" s="1"/>
      <c r="AH78" s="1"/>
      <c r="AI78" s="1"/>
      <c r="AJ78" s="1"/>
    </row>
    <row r="79" spans="1:43" ht="15.75" customHeight="1" x14ac:dyDescent="0.2">
      <c r="A79" s="249"/>
      <c r="B79" s="250"/>
      <c r="C79" s="251"/>
      <c r="D79" s="37" t="s">
        <v>29</v>
      </c>
      <c r="E79" s="33">
        <f>ROUND(((372-COUNTBLANK($E$3:$J$64)-COUNTIF(E$3:J$64,"OFF")-COUNTIF(E$3:J$64,"Congé"))/5),2)</f>
        <v>0</v>
      </c>
      <c r="F79" s="33">
        <f>ROUND(((372-COUNTBLANK($E$3:$J$64)-COUNTIF(E$3:J$64,"OFF")-COUNTIF(E$3:J$64,"Congé"))/5),2)</f>
        <v>0</v>
      </c>
      <c r="G79" s="33">
        <f>ROUND(((372-COUNTBLANK($E$3:$J$64)-COUNTIF(E$3:J$64,"OFF")-COUNTIF(E$3:J$64,"Congé"))/5),2)</f>
        <v>0</v>
      </c>
      <c r="H79" s="33">
        <f>ROUND(((372-COUNTBLANK($E$3:$J$64)-COUNTIF(D$3:I$64,"OFF")-COUNTIF(D$3:I$64,"Congé"))/5),2)</f>
        <v>0</v>
      </c>
      <c r="I79" s="33">
        <f>ROUND(((372-COUNTBLANK($E$3:$J$64)-COUNTIF(E$3:J$64,"OFF")-COUNTIF(E$3:J$64,"Congé"))*0.5/5),2)</f>
        <v>0</v>
      </c>
      <c r="J79" s="33">
        <f>ROUND(((372-COUNTBLANK($E$3:$J$64)-COUNTIF(E$3:J$64,"OFF")-COUNTIF(E$3:J$64,"Congé"))*0.5/5),2)</f>
        <v>0</v>
      </c>
      <c r="K79" s="1"/>
      <c r="L79" s="1"/>
      <c r="M79" s="1"/>
      <c r="N79" s="1"/>
      <c r="O79" s="262"/>
      <c r="P79" s="263"/>
      <c r="Q79" s="109" t="str">
        <f>Listes!A79</f>
        <v>ALEX</v>
      </c>
      <c r="R79" s="111" t="e">
        <f t="shared" si="507"/>
        <v>#REF!</v>
      </c>
      <c r="S79" s="178" t="e">
        <f t="shared" si="507"/>
        <v>#REF!</v>
      </c>
      <c r="T79" s="178" t="e">
        <f>COUNTIF(G$3:G$64,"*" &amp; $Q79 &amp;"*")+SUMPRODUCT(($M$3:$M$64=$R78)*($N$3:$N$64=$Q79))+SUMPRODUCT(($O$3:$O$64=$R78)*($Q$3:$Q$64=$Q79))&amp;" ("&amp;#REF!&amp;")"</f>
        <v>#REF!</v>
      </c>
      <c r="U79" s="178" t="e">
        <f>COUNTIF(I$3:I$64,"*" &amp; $Q79 &amp;"*")+SUMPRODUCT(($M$3:$M$64=$R78)*($N$3:$N$64=$Q79))+SUMPRODUCT(($O$3:$O$64=$R78)*($Q$3:$Q$64=$Q79))&amp;" ("&amp;#REF!&amp;")"</f>
        <v>#REF!</v>
      </c>
      <c r="V79" s="178" t="e">
        <f t="shared" si="508"/>
        <v>#REF!</v>
      </c>
      <c r="W79" s="178" t="e">
        <f>COUNTIF(K$3:K$64,"*" &amp; $Q79 &amp;"*")+SUMPRODUCT(($M$3:$M$64=$R78)*($N$3:$N$64=$Q79))+SUMPRODUCT(($O$3:$O$64=$R78)*($Q$3:$Q$64=$Q79))&amp;" ("&amp;#REF!&amp;")"</f>
        <v>#REF!</v>
      </c>
      <c r="X79" s="178" t="str">
        <f t="shared" si="512"/>
        <v>0   ( 0 )</v>
      </c>
      <c r="Y79" s="178" t="e">
        <f>COUNTIF(K$3:K$64,"*" &amp; $Q79 &amp;"*")+SUMPRODUCT(($M$3:$M$64=$R78)*($N$3:$N$64=$Q79))+SUMPRODUCT(($O$3:$O$64=$R78)*($Q$3:$Q$64=$Q79))&amp;" ("&amp;#REF!&amp;")"</f>
        <v>#REF!</v>
      </c>
      <c r="Z79" s="178" t="str">
        <f t="shared" si="509"/>
        <v>0   ( 0 )</v>
      </c>
      <c r="AA79" s="178" t="e">
        <f>COUNTIF(M$3:M$64,"*" &amp; $Q79 &amp;"*")+SUMPRODUCT(($M$3:$M$64=$R78)*($N$3:$N$64=$Q79))+SUMPRODUCT(($O$3:$O$64=$R78)*($Q$3:$Q$64=$Q79))&amp;" ("&amp;#REF!&amp;")"</f>
        <v>#REF!</v>
      </c>
      <c r="AB79" s="148" t="e">
        <f t="shared" si="510"/>
        <v>#REF!</v>
      </c>
      <c r="AC79" s="1"/>
      <c r="AD79" s="1"/>
      <c r="AE79" s="1"/>
      <c r="AF79" s="1"/>
      <c r="AG79" s="1"/>
      <c r="AH79" s="1"/>
      <c r="AI79" s="1"/>
      <c r="AJ79" s="1"/>
    </row>
    <row r="80" spans="1:43" ht="15.75" customHeight="1" x14ac:dyDescent="0.2">
      <c r="A80" s="35"/>
      <c r="B80" s="35"/>
      <c r="C80" s="35"/>
      <c r="D80" s="35"/>
      <c r="E80" s="35"/>
      <c r="F80" s="35"/>
      <c r="G80" s="35"/>
      <c r="H80" s="35"/>
      <c r="I80" s="35"/>
      <c r="J80" s="35"/>
      <c r="K80" s="1"/>
      <c r="L80" s="1"/>
      <c r="M80" s="1"/>
      <c r="N80" s="1"/>
      <c r="O80" s="262"/>
      <c r="P80" s="263"/>
      <c r="Q80" s="49" t="str">
        <f>Listes!A80</f>
        <v>IRANI</v>
      </c>
      <c r="R80" s="62" t="e">
        <f t="shared" si="507"/>
        <v>#REF!</v>
      </c>
      <c r="S80" s="179" t="e">
        <f t="shared" si="507"/>
        <v>#REF!</v>
      </c>
      <c r="T80" s="179" t="e">
        <f>COUNTIF(G$3:G$64,"*" &amp; $Q80 &amp;"*")+SUMPRODUCT(($M$3:$M$64=$R79)*($N$3:$N$64=$Q80))+SUMPRODUCT(($O$3:$O$64=$R79)*($Q$3:$Q$64=$Q80))&amp;" ("&amp;#REF!&amp;")"</f>
        <v>#REF!</v>
      </c>
      <c r="U80" s="179" t="e">
        <f>COUNTIF(I$3:I$64,"*" &amp; $Q80 &amp;"*")+SUMPRODUCT(($M$3:$M$64=$R79)*($N$3:$N$64=$Q80))+SUMPRODUCT(($O$3:$O$64=$R79)*($Q$3:$Q$64=$Q80))&amp;" ("&amp;#REF!&amp;")"</f>
        <v>#REF!</v>
      </c>
      <c r="V80" s="179" t="e">
        <f t="shared" si="508"/>
        <v>#REF!</v>
      </c>
      <c r="W80" s="179" t="e">
        <f>COUNTIF(K$3:K$64,"*" &amp; $Q80 &amp;"*")+SUMPRODUCT(($M$3:$M$64=$R79)*($N$3:$N$64=$Q80))+SUMPRODUCT(($O$3:$O$64=$R79)*($Q$3:$Q$64=$Q80))&amp;" ("&amp;#REF!&amp;")"</f>
        <v>#REF!</v>
      </c>
      <c r="X80" s="179" t="str">
        <f t="shared" si="512"/>
        <v>0   ( 0 )</v>
      </c>
      <c r="Y80" s="179" t="e">
        <f>COUNTIF(K$3:K$64,"*" &amp; $Q80 &amp;"*")+SUMPRODUCT(($M$3:$M$64=$R79)*($N$3:$N$64=$Q80))+SUMPRODUCT(($O$3:$O$64=$R79)*($Q$3:$Q$64=$Q80))&amp;" ("&amp;#REF!&amp;")"</f>
        <v>#REF!</v>
      </c>
      <c r="Z80" s="179" t="str">
        <f t="shared" si="509"/>
        <v>0   ( 0 )</v>
      </c>
      <c r="AA80" s="179" t="e">
        <f>COUNTIF(M$3:M$64,"*" &amp; $Q80 &amp;"*")+SUMPRODUCT(($M$3:$M$64=$R79)*($N$3:$N$64=$Q80))+SUMPRODUCT(($O$3:$O$64=$R79)*($Q$3:$Q$64=$Q80))&amp;" ("&amp;#REF!&amp;")"</f>
        <v>#REF!</v>
      </c>
      <c r="AB80" s="144" t="e">
        <f t="shared" si="510"/>
        <v>#REF!</v>
      </c>
      <c r="AC80" s="1"/>
      <c r="AD80" s="1"/>
      <c r="AE80" s="1"/>
      <c r="AF80" s="1"/>
      <c r="AG80" s="1"/>
      <c r="AH80" s="1"/>
      <c r="AI80" s="1"/>
      <c r="AJ80" s="1"/>
    </row>
    <row r="81" spans="1:37" ht="15.75" customHeight="1" x14ac:dyDescent="0.2">
      <c r="A81" s="17"/>
      <c r="B81" s="18"/>
      <c r="C81" s="18"/>
      <c r="D81" s="18"/>
      <c r="E81" s="15"/>
      <c r="F81" s="15"/>
      <c r="G81" s="15"/>
      <c r="H81" s="15"/>
      <c r="I81" s="15"/>
      <c r="J81" s="15"/>
      <c r="K81" s="1"/>
      <c r="L81" s="1"/>
      <c r="M81" s="1"/>
      <c r="N81" s="1"/>
      <c r="O81" s="262"/>
      <c r="P81" s="263"/>
      <c r="Q81" s="109" t="str">
        <f>Listes!A81</f>
        <v>KHAYAT</v>
      </c>
      <c r="R81" s="111" t="e">
        <f t="shared" si="507"/>
        <v>#REF!</v>
      </c>
      <c r="S81" s="178" t="e">
        <f t="shared" si="507"/>
        <v>#REF!</v>
      </c>
      <c r="T81" s="178" t="e">
        <f>COUNTIF(G$3:G$64,"*" &amp; $Q81 &amp;"*")+SUMPRODUCT(($M$3:$M$64=$R80)*($N$3:$N$64=$Q81))+SUMPRODUCT(($O$3:$O$64=$R80)*($Q$3:$Q$64=$Q81))&amp;" ("&amp;#REF!&amp;")"</f>
        <v>#REF!</v>
      </c>
      <c r="U81" s="178" t="e">
        <f>COUNTIF(I$3:I$64,"*" &amp; $Q81 &amp;"*")+SUMPRODUCT(($M$3:$M$64=$R80)*($N$3:$N$64=$Q81))+SUMPRODUCT(($O$3:$O$64=$R80)*($Q$3:$Q$64=$Q81))&amp;" ("&amp;#REF!&amp;")"</f>
        <v>#REF!</v>
      </c>
      <c r="V81" s="178" t="e">
        <f t="shared" si="508"/>
        <v>#REF!</v>
      </c>
      <c r="W81" s="178" t="e">
        <f>COUNTIF(K$3:K$64,"*" &amp; $Q81 &amp;"*")+SUMPRODUCT(($M$3:$M$64=$R80)*($N$3:$N$64=$Q81))+SUMPRODUCT(($O$3:$O$64=$R80)*($Q$3:$Q$64=$Q81))&amp;" ("&amp;#REF!&amp;")"</f>
        <v>#REF!</v>
      </c>
      <c r="X81" s="178" t="str">
        <f t="shared" si="512"/>
        <v>0   ( 0 )</v>
      </c>
      <c r="Y81" s="178" t="e">
        <f>COUNTIF(K$3:K$64,"*" &amp; $Q81 &amp;"*")+SUMPRODUCT(($M$3:$M$64=$R80)*($N$3:$N$64=$Q81))+SUMPRODUCT(($O$3:$O$64=$R80)*($Q$3:$Q$64=$Q81))&amp;" ("&amp;#REF!&amp;")"</f>
        <v>#REF!</v>
      </c>
      <c r="Z81" s="178" t="str">
        <f t="shared" si="509"/>
        <v>0   ( 0 )</v>
      </c>
      <c r="AA81" s="178" t="e">
        <f>COUNTIF(M$3:M$64,"*" &amp; $Q81 &amp;"*")+SUMPRODUCT(($M$3:$M$64=$R80)*($N$3:$N$64=$Q81))+SUMPRODUCT(($O$3:$O$64=$R80)*($Q$3:$Q$64=$Q81))&amp;" ("&amp;#REF!&amp;")"</f>
        <v>#REF!</v>
      </c>
      <c r="AB81" s="148" t="e">
        <f t="shared" si="510"/>
        <v>#REF!</v>
      </c>
      <c r="AC81" s="1"/>
      <c r="AD81" s="1"/>
      <c r="AE81" s="1"/>
      <c r="AF81" s="1"/>
      <c r="AG81" s="1"/>
      <c r="AH81" s="1"/>
      <c r="AI81" s="1"/>
      <c r="AJ81" s="1"/>
    </row>
    <row r="82" spans="1:37" ht="15.75" customHeight="1" x14ac:dyDescent="0.2">
      <c r="A82" s="19"/>
      <c r="B82" s="15"/>
      <c r="C82" s="15"/>
      <c r="D82" s="16"/>
      <c r="E82" s="212" t="s">
        <v>19</v>
      </c>
      <c r="F82" s="213"/>
      <c r="G82" s="213"/>
      <c r="H82" s="213"/>
      <c r="I82" s="213"/>
      <c r="J82" s="213"/>
      <c r="K82" s="5"/>
      <c r="L82" s="1"/>
      <c r="M82" s="1"/>
      <c r="N82" s="1"/>
      <c r="O82" s="262"/>
      <c r="P82" s="263"/>
      <c r="Q82" s="49" t="str">
        <f>Listes!A82</f>
        <v>PARIENTE</v>
      </c>
      <c r="R82" s="62" t="e">
        <f t="shared" si="507"/>
        <v>#REF!</v>
      </c>
      <c r="S82" s="179" t="e">
        <f t="shared" si="507"/>
        <v>#REF!</v>
      </c>
      <c r="T82" s="179" t="e">
        <f>COUNTIF(G$3:G$64,"*" &amp; $Q82 &amp;"*")+SUMPRODUCT(($M$3:$M$64=$R81)*($N$3:$N$64=$Q82))+SUMPRODUCT(($O$3:$O$64=$R81)*($Q$3:$Q$64=$Q82))&amp;" ("&amp;#REF!&amp;")"</f>
        <v>#REF!</v>
      </c>
      <c r="U82" s="179" t="e">
        <f>COUNTIF(I$3:I$64,"*" &amp; $Q82 &amp;"*")+SUMPRODUCT(($M$3:$M$64=$R81)*($N$3:$N$64=$Q82))+SUMPRODUCT(($O$3:$O$64=$R81)*($Q$3:$Q$64=$Q82))&amp;" ("&amp;#REF!&amp;")"</f>
        <v>#REF!</v>
      </c>
      <c r="V82" s="179" t="e">
        <f t="shared" si="508"/>
        <v>#REF!</v>
      </c>
      <c r="W82" s="179" t="e">
        <f>COUNTIF(K$3:K$64,"*" &amp; $Q82 &amp;"*")+SUMPRODUCT(($M$3:$M$64=$R81)*($N$3:$N$64=$Q82))+SUMPRODUCT(($O$3:$O$64=$R81)*($Q$3:$Q$64=$Q82))&amp;" ("&amp;#REF!&amp;")"</f>
        <v>#REF!</v>
      </c>
      <c r="X82" s="179" t="str">
        <f t="shared" si="512"/>
        <v>0   ( 0 )</v>
      </c>
      <c r="Y82" s="179" t="e">
        <f>COUNTIF(K$3:K$64,"*" &amp; $Q82 &amp;"*")+SUMPRODUCT(($M$3:$M$64=$R81)*($N$3:$N$64=$Q82))+SUMPRODUCT(($O$3:$O$64=$R81)*($Q$3:$Q$64=$Q82))&amp;" ("&amp;#REF!&amp;")"</f>
        <v>#REF!</v>
      </c>
      <c r="Z82" s="179" t="str">
        <f t="shared" si="509"/>
        <v>0   ( 0 )</v>
      </c>
      <c r="AA82" s="179" t="e">
        <f>COUNTIF(M$3:M$64,"*" &amp; $Q82 &amp;"*")+SUMPRODUCT(($M$3:$M$64=$R81)*($N$3:$N$64=$Q82))+SUMPRODUCT(($O$3:$O$64=$R81)*($Q$3:$Q$64=$Q82))&amp;" ("&amp;#REF!&amp;")"</f>
        <v>#REF!</v>
      </c>
      <c r="AB82" s="144" t="e">
        <f t="shared" si="510"/>
        <v>#REF!</v>
      </c>
      <c r="AC82" s="1"/>
      <c r="AD82" s="1"/>
      <c r="AE82" s="1"/>
      <c r="AF82" s="1"/>
      <c r="AG82" s="1"/>
      <c r="AH82" s="1"/>
      <c r="AI82" s="1"/>
      <c r="AJ82" s="1"/>
    </row>
    <row r="83" spans="1:37" ht="15.75" customHeight="1" x14ac:dyDescent="0.2">
      <c r="A83" s="252" t="s">
        <v>16</v>
      </c>
      <c r="B83" s="253"/>
      <c r="C83" s="254"/>
      <c r="D83" s="255"/>
      <c r="E83" s="30" t="s">
        <v>3</v>
      </c>
      <c r="F83" s="30" t="s">
        <v>4</v>
      </c>
      <c r="G83" s="30" t="s">
        <v>5</v>
      </c>
      <c r="H83" s="30" t="s">
        <v>6</v>
      </c>
      <c r="I83" s="30" t="s">
        <v>6</v>
      </c>
      <c r="J83" s="30" t="s">
        <v>7</v>
      </c>
      <c r="K83" s="6"/>
      <c r="O83" s="262"/>
      <c r="P83" s="263"/>
      <c r="Q83" s="109" t="str">
        <f>Listes!A83</f>
        <v>SOUED</v>
      </c>
      <c r="R83" s="111" t="e">
        <f t="shared" si="507"/>
        <v>#REF!</v>
      </c>
      <c r="S83" s="178" t="e">
        <f t="shared" si="507"/>
        <v>#REF!</v>
      </c>
      <c r="T83" s="178" t="e">
        <f>COUNTIF(G$3:G$64,"*" &amp; $Q83 &amp;"*")+SUMPRODUCT(($M$3:$M$64=$R82)*($N$3:$N$64=$Q83))+SUMPRODUCT(($O$3:$O$64=$R82)*($Q$3:$Q$64=$Q83))&amp;" ("&amp;#REF!&amp;")"</f>
        <v>#REF!</v>
      </c>
      <c r="U83" s="178" t="e">
        <f>COUNTIF(I$3:I$64,"*" &amp; $Q83 &amp;"*")+SUMPRODUCT(($M$3:$M$64=$R82)*($N$3:$N$64=$Q83))+SUMPRODUCT(($O$3:$O$64=$R82)*($Q$3:$Q$64=$Q83))&amp;" ("&amp;#REF!&amp;")"</f>
        <v>#REF!</v>
      </c>
      <c r="V83" s="178" t="e">
        <f t="shared" si="508"/>
        <v>#REF!</v>
      </c>
      <c r="W83" s="178" t="e">
        <f>COUNTIF(K$3:K$64,"*" &amp; $Q83 &amp;"*")+SUMPRODUCT(($M$3:$M$64=$R82)*($N$3:$N$64=$Q83))+SUMPRODUCT(($O$3:$O$64=$R82)*($Q$3:$Q$64=$Q83))&amp;" ("&amp;#REF!&amp;")"</f>
        <v>#REF!</v>
      </c>
      <c r="X83" s="178" t="str">
        <f t="shared" si="512"/>
        <v>0   ( 0 )</v>
      </c>
      <c r="Y83" s="178" t="e">
        <f>COUNTIF(K$3:K$64,"*" &amp; $Q83 &amp;"*")+SUMPRODUCT(($M$3:$M$64=$R82)*($N$3:$N$64=$Q83))+SUMPRODUCT(($O$3:$O$64=$R82)*($Q$3:$Q$64=$Q83))&amp;" ("&amp;#REF!&amp;")"</f>
        <v>#REF!</v>
      </c>
      <c r="Z83" s="178" t="str">
        <f t="shared" si="509"/>
        <v>0   ( 0 )</v>
      </c>
      <c r="AA83" s="178" t="e">
        <f>COUNTIF(M$3:M$64,"*" &amp; $Q83 &amp;"*")+SUMPRODUCT(($M$3:$M$64=$R82)*($N$3:$N$64=$Q83))+SUMPRODUCT(($O$3:$O$64=$R82)*($Q$3:$Q$64=$Q83))&amp;" ("&amp;#REF!&amp;")"</f>
        <v>#REF!</v>
      </c>
      <c r="AB83" s="148" t="e">
        <f t="shared" si="510"/>
        <v>#REF!</v>
      </c>
      <c r="AC83" s="1"/>
      <c r="AD83" s="1"/>
      <c r="AE83" s="1"/>
      <c r="AF83" s="1"/>
      <c r="AG83" s="60"/>
      <c r="AH83" s="1"/>
      <c r="AI83" s="1"/>
      <c r="AJ83" s="1"/>
      <c r="AK83" s="1"/>
    </row>
    <row r="84" spans="1:37" ht="15.75" customHeight="1" x14ac:dyDescent="0.2">
      <c r="A84" s="223" t="s">
        <v>80</v>
      </c>
      <c r="B84" s="224"/>
      <c r="C84" s="225"/>
      <c r="D84" s="226"/>
      <c r="E84" s="31" t="e">
        <f>'Oct 15'!E84:E84+E70</f>
        <v>#REF!</v>
      </c>
      <c r="F84" s="31" t="e">
        <f>'Oct 15'!F84:F84+F70</f>
        <v>#REF!</v>
      </c>
      <c r="G84" s="31" t="e">
        <f>'Oct 15'!G84:G84+G70</f>
        <v>#REF!</v>
      </c>
      <c r="H84" s="31">
        <f>'Oct 15'!H84:H84+H70</f>
        <v>0</v>
      </c>
      <c r="I84" s="31">
        <f>'Oct 15'!I84:I84+I70</f>
        <v>0</v>
      </c>
      <c r="J84" s="31" t="e">
        <f>'Oct 15'!J84:J84+J70</f>
        <v>#REF!</v>
      </c>
      <c r="K84" s="6"/>
      <c r="O84" s="262"/>
      <c r="P84" s="263"/>
      <c r="Q84" s="49" t="str">
        <f>Listes!A84</f>
        <v>CHARR</v>
      </c>
      <c r="R84" s="62" t="e">
        <f t="shared" si="507"/>
        <v>#REF!</v>
      </c>
      <c r="S84" s="179" t="e">
        <f t="shared" si="507"/>
        <v>#REF!</v>
      </c>
      <c r="T84" s="179" t="e">
        <f>COUNTIF(G$3:G$64,"*" &amp; $Q84 &amp;"*")+SUMPRODUCT(($M$3:$M$64=$R83)*($N$3:$N$64=$Q84))+SUMPRODUCT(($O$3:$O$64=$R83)*($Q$3:$Q$64=$Q84))&amp;" ("&amp;#REF!&amp;")"</f>
        <v>#REF!</v>
      </c>
      <c r="U84" s="179" t="e">
        <f>COUNTIF(I$3:I$64,"*" &amp; $Q84 &amp;"*")+SUMPRODUCT(($M$3:$M$64=$R83)*($N$3:$N$64=$Q84))+SUMPRODUCT(($O$3:$O$64=$R83)*($Q$3:$Q$64=$Q84))&amp;" ("&amp;#REF!&amp;")"</f>
        <v>#REF!</v>
      </c>
      <c r="V84" s="179" t="e">
        <f t="shared" si="508"/>
        <v>#REF!</v>
      </c>
      <c r="W84" s="179" t="e">
        <f>COUNTIF(K$3:K$64,"*" &amp; $Q84 &amp;"*")+SUMPRODUCT(($M$3:$M$64=$R83)*($N$3:$N$64=$Q84))+SUMPRODUCT(($O$3:$O$64=$R83)*($Q$3:$Q$64=$Q84))&amp;" ("&amp;#REF!&amp;")"</f>
        <v>#REF!</v>
      </c>
      <c r="X84" s="179" t="str">
        <f t="shared" si="512"/>
        <v>0   ( 0 )</v>
      </c>
      <c r="Y84" s="179" t="e">
        <f>COUNTIF(K$3:K$64,"*" &amp; $Q84 &amp;"*")+SUMPRODUCT(($M$3:$M$64=$R83)*($N$3:$N$64=$Q84))+SUMPRODUCT(($O$3:$O$64=$R83)*($Q$3:$Q$64=$Q84))&amp;" ("&amp;#REF!&amp;")"</f>
        <v>#REF!</v>
      </c>
      <c r="Z84" s="179" t="str">
        <f t="shared" si="509"/>
        <v>0   ( 0 )</v>
      </c>
      <c r="AA84" s="179" t="e">
        <f>COUNTIF(M$3:M$64,"*" &amp; $Q84 &amp;"*")+SUMPRODUCT(($M$3:$M$64=$R83)*($N$3:$N$64=$Q84))+SUMPRODUCT(($O$3:$O$64=$R83)*($Q$3:$Q$64=$Q84))&amp;" ("&amp;#REF!&amp;")"</f>
        <v>#REF!</v>
      </c>
      <c r="AB84" s="144" t="e">
        <f t="shared" si="510"/>
        <v>#REF!</v>
      </c>
      <c r="AC84" s="1"/>
      <c r="AD84" s="1"/>
      <c r="AE84" s="1"/>
      <c r="AF84" s="1"/>
      <c r="AG84" s="1"/>
      <c r="AH84" s="1"/>
      <c r="AI84" s="1"/>
      <c r="AJ84" s="1"/>
      <c r="AK84" s="1"/>
    </row>
    <row r="85" spans="1:37" ht="15.75" customHeight="1" x14ac:dyDescent="0.2">
      <c r="A85" s="223" t="s">
        <v>81</v>
      </c>
      <c r="B85" s="224"/>
      <c r="C85" s="225"/>
      <c r="D85" s="226"/>
      <c r="E85" s="31" t="e">
        <f>'Oct 15'!E85:E85+E71</f>
        <v>#REF!</v>
      </c>
      <c r="F85" s="31" t="e">
        <f>'Oct 15'!F85:F85+F71</f>
        <v>#REF!</v>
      </c>
      <c r="G85" s="31" t="e">
        <f>'Oct 15'!G85:G85+G71</f>
        <v>#REF!</v>
      </c>
      <c r="H85" s="31">
        <f>'Oct 15'!H85:H85+H71</f>
        <v>0</v>
      </c>
      <c r="I85" s="31">
        <f>'Oct 15'!I85:I85+I71</f>
        <v>0</v>
      </c>
      <c r="J85" s="31" t="e">
        <f>'Oct 15'!J85:J85+J71</f>
        <v>#REF!</v>
      </c>
      <c r="K85" s="6"/>
      <c r="O85" s="262"/>
      <c r="P85" s="263"/>
      <c r="Q85" s="109" t="str">
        <f>Listes!A85</f>
        <v>RIBATET</v>
      </c>
      <c r="R85" s="111" t="e">
        <f t="shared" si="507"/>
        <v>#REF!</v>
      </c>
      <c r="S85" s="178" t="e">
        <f t="shared" si="507"/>
        <v>#REF!</v>
      </c>
      <c r="T85" s="178" t="e">
        <f>COUNTIF(G$3:G$64,"*" &amp; $Q85 &amp;"*")+SUMPRODUCT(($M$3:$M$64=$R84)*($N$3:$N$64=$Q85))+SUMPRODUCT(($O$3:$O$64=$R84)*($Q$3:$Q$64=$Q85))&amp;" ("&amp;#REF!&amp;")"</f>
        <v>#REF!</v>
      </c>
      <c r="U85" s="178" t="e">
        <f>COUNTIF(I$3:I$64,"*" &amp; $Q85 &amp;"*")+SUMPRODUCT(($M$3:$M$64=$R84)*($N$3:$N$64=$Q85))+SUMPRODUCT(($O$3:$O$64=$R84)*($Q$3:$Q$64=$Q85))&amp;" ("&amp;#REF!&amp;")"</f>
        <v>#REF!</v>
      </c>
      <c r="V85" s="178" t="e">
        <f t="shared" si="508"/>
        <v>#REF!</v>
      </c>
      <c r="W85" s="178" t="e">
        <f>COUNTIF(K$3:K$64,"*" &amp; $Q85 &amp;"*")+SUMPRODUCT(($M$3:$M$64=$R84)*($N$3:$N$64=$Q85))+SUMPRODUCT(($O$3:$O$64=$R84)*($Q$3:$Q$64=$Q85))&amp;" ("&amp;#REF!&amp;")"</f>
        <v>#REF!</v>
      </c>
      <c r="X85" s="178" t="str">
        <f t="shared" si="512"/>
        <v>0   ( 0 )</v>
      </c>
      <c r="Y85" s="178" t="e">
        <f>COUNTIF(K$3:K$64,"*" &amp; $Q85 &amp;"*")+SUMPRODUCT(($M$3:$M$64=$R84)*($N$3:$N$64=$Q85))+SUMPRODUCT(($O$3:$O$64=$R84)*($Q$3:$Q$64=$Q85))&amp;" ("&amp;#REF!&amp;")"</f>
        <v>#REF!</v>
      </c>
      <c r="Z85" s="178" t="str">
        <f t="shared" si="509"/>
        <v>0   ( 0 )</v>
      </c>
      <c r="AA85" s="178" t="e">
        <f>COUNTIF(M$3:M$64,"*" &amp; $Q85 &amp;"*")+SUMPRODUCT(($M$3:$M$64=$R84)*($N$3:$N$64=$Q85))+SUMPRODUCT(($O$3:$O$64=$R84)*($Q$3:$Q$64=$Q85))&amp;" ("&amp;#REF!&amp;")"</f>
        <v>#REF!</v>
      </c>
      <c r="AB85" s="148" t="e">
        <f t="shared" si="510"/>
        <v>#REF!</v>
      </c>
      <c r="AC85" s="1"/>
      <c r="AD85" s="1"/>
      <c r="AE85" s="1"/>
      <c r="AF85" s="1"/>
      <c r="AG85" s="1"/>
      <c r="AH85" s="1"/>
      <c r="AI85" s="1"/>
      <c r="AJ85" s="1"/>
      <c r="AK85" s="1"/>
    </row>
    <row r="86" spans="1:37" ht="15.75" customHeight="1" x14ac:dyDescent="0.2">
      <c r="A86" s="239" t="s">
        <v>17</v>
      </c>
      <c r="B86" s="240"/>
      <c r="C86" s="241"/>
      <c r="D86" s="242"/>
      <c r="E86" s="104" t="e">
        <f>'Oct 15'!E86:E86+E72</f>
        <v>#REF!</v>
      </c>
      <c r="F86" s="104" t="e">
        <f>'Oct 15'!F86:F86+F72</f>
        <v>#REF!</v>
      </c>
      <c r="G86" s="104" t="e">
        <f>'Oct 15'!G86:G86+G72</f>
        <v>#REF!</v>
      </c>
      <c r="H86" s="104">
        <f>'Oct 15'!H86:H86+H72</f>
        <v>0</v>
      </c>
      <c r="I86" s="104">
        <f>'Oct 15'!I86:I86+I72</f>
        <v>0</v>
      </c>
      <c r="J86" s="106" t="e">
        <f>'Oct 15'!J86:J86+J72</f>
        <v>#REF!</v>
      </c>
      <c r="K86" s="6"/>
      <c r="O86" s="262"/>
      <c r="P86" s="263"/>
      <c r="Q86" s="49" t="str">
        <f>Listes!A86</f>
        <v>KAROUBI</v>
      </c>
      <c r="R86" s="62" t="e">
        <f t="shared" si="507"/>
        <v>#REF!</v>
      </c>
      <c r="S86" s="179" t="e">
        <f t="shared" si="507"/>
        <v>#REF!</v>
      </c>
      <c r="T86" s="179" t="e">
        <f>COUNTIF(G$3:G$64,"*" &amp; $Q86 &amp;"*")+SUMPRODUCT(($M$3:$M$64=$R85)*($N$3:$N$64=$Q86))+SUMPRODUCT(($O$3:$O$64=$R85)*($Q$3:$Q$64=$Q86))&amp;" ("&amp;#REF!&amp;")"</f>
        <v>#REF!</v>
      </c>
      <c r="U86" s="179" t="e">
        <f>COUNTIF(I$3:I$64,"*" &amp; $Q86 &amp;"*")+SUMPRODUCT(($M$3:$M$64=$R85)*($N$3:$N$64=$Q86))+SUMPRODUCT(($O$3:$O$64=$R85)*($Q$3:$Q$64=$Q86))&amp;" ("&amp;#REF!&amp;")"</f>
        <v>#REF!</v>
      </c>
      <c r="V86" s="179" t="e">
        <f t="shared" si="508"/>
        <v>#REF!</v>
      </c>
      <c r="W86" s="179" t="e">
        <f>COUNTIF(K$3:K$64,"*" &amp; $Q86 &amp;"*")+SUMPRODUCT(($M$3:$M$64=$R85)*($N$3:$N$64=$Q86))+SUMPRODUCT(($O$3:$O$64=$R85)*($Q$3:$Q$64=$Q86))&amp;" ("&amp;#REF!&amp;")"</f>
        <v>#REF!</v>
      </c>
      <c r="X86" s="179" t="str">
        <f t="shared" si="512"/>
        <v>0   ( 0 )</v>
      </c>
      <c r="Y86" s="179" t="e">
        <f>COUNTIF(K$3:K$64,"*" &amp; $Q86 &amp;"*")+SUMPRODUCT(($M$3:$M$64=$R85)*($N$3:$N$64=$Q86))+SUMPRODUCT(($O$3:$O$64=$R85)*($Q$3:$Q$64=$Q86))&amp;" ("&amp;#REF!&amp;")"</f>
        <v>#REF!</v>
      </c>
      <c r="Z86" s="179" t="str">
        <f t="shared" si="509"/>
        <v>0   ( 0 )</v>
      </c>
      <c r="AA86" s="179" t="e">
        <f>COUNTIF(M$3:M$64,"*" &amp; $Q86 &amp;"*")+SUMPRODUCT(($M$3:$M$64=$R85)*($N$3:$N$64=$Q86))+SUMPRODUCT(($O$3:$O$64=$R85)*($Q$3:$Q$64=$Q86))&amp;" ("&amp;#REF!&amp;")"</f>
        <v>#REF!</v>
      </c>
      <c r="AB86" s="144" t="e">
        <f t="shared" si="510"/>
        <v>#REF!</v>
      </c>
      <c r="AC86" s="1"/>
      <c r="AD86" s="1"/>
      <c r="AE86" s="1"/>
      <c r="AF86" s="1"/>
      <c r="AG86" s="1"/>
      <c r="AH86" s="1"/>
      <c r="AI86" s="1"/>
      <c r="AJ86" s="1"/>
      <c r="AK86" s="1"/>
    </row>
    <row r="87" spans="1:37" ht="15.75" customHeight="1" thickBot="1" x14ac:dyDescent="0.25">
      <c r="A87" s="256" t="s">
        <v>119</v>
      </c>
      <c r="B87" s="257"/>
      <c r="C87" s="258"/>
      <c r="D87" s="259"/>
      <c r="E87" s="105" t="e">
        <f>'Oct 15'!E87:E87+E73</f>
        <v>#REF!</v>
      </c>
      <c r="F87" s="105" t="e">
        <f>'Oct 15'!F87:F87+F73</f>
        <v>#REF!</v>
      </c>
      <c r="G87" s="105" t="e">
        <f>'Oct 15'!G87:G87+G73</f>
        <v>#REF!</v>
      </c>
      <c r="H87" s="105">
        <f>'Oct 15'!H87:H87+H73</f>
        <v>0</v>
      </c>
      <c r="I87" s="105">
        <f>'Oct 15'!I87:I87+I73</f>
        <v>0</v>
      </c>
      <c r="J87" s="105" t="e">
        <f>'Oct 15'!J87:J87+J73</f>
        <v>#REF!</v>
      </c>
      <c r="K87" s="6"/>
      <c r="O87" s="262"/>
      <c r="P87" s="263"/>
      <c r="Q87" s="109" t="str">
        <f>Listes!A87</f>
        <v>DUSSAUX</v>
      </c>
      <c r="R87" s="111" t="e">
        <f t="shared" ref="R87:S102" si="516">IF($Q87="","",COUNTIF(E$3:E$64,"*" &amp;$Q87 &amp;"*")+COUNTIFS($M$3:$M$64,R$70,$N$3:$N$64,"*" &amp;$Q87 &amp;"*")+COUNTIFS($P$3:$P$64,R$70,$Q$3:$Q$64,"*" &amp;$Q87 &amp;"*")&amp;"   ( "&amp;R131&amp;" )")</f>
        <v>#REF!</v>
      </c>
      <c r="S87" s="178" t="e">
        <f t="shared" si="516"/>
        <v>#REF!</v>
      </c>
      <c r="T87" s="178" t="e">
        <f>COUNTIF(G$3:G$64,"*" &amp; $Q87 &amp;"*")+SUMPRODUCT(($M$3:$M$64=$R86)*($N$3:$N$64=$Q87))+SUMPRODUCT(($O$3:$O$64=$R86)*($Q$3:$Q$64=$Q87))&amp;" ("&amp;#REF!&amp;")"</f>
        <v>#REF!</v>
      </c>
      <c r="U87" s="178" t="e">
        <f>COUNTIF(I$3:I$64,"*" &amp; $Q87 &amp;"*")+SUMPRODUCT(($M$3:$M$64=$R86)*($N$3:$N$64=$Q87))+SUMPRODUCT(($O$3:$O$64=$R86)*($Q$3:$Q$64=$Q87))&amp;" ("&amp;#REF!&amp;")"</f>
        <v>#REF!</v>
      </c>
      <c r="V87" s="178" t="e">
        <f t="shared" si="508"/>
        <v>#REF!</v>
      </c>
      <c r="W87" s="178" t="e">
        <f>COUNTIF(K$3:K$64,"*" &amp; $Q87 &amp;"*")+SUMPRODUCT(($M$3:$M$64=$R86)*($N$3:$N$64=$Q87))+SUMPRODUCT(($O$3:$O$64=$R86)*($Q$3:$Q$64=$Q87))&amp;" ("&amp;#REF!&amp;")"</f>
        <v>#REF!</v>
      </c>
      <c r="X87" s="178" t="str">
        <f t="shared" si="512"/>
        <v>0   ( 0 )</v>
      </c>
      <c r="Y87" s="178" t="e">
        <f>COUNTIF(K$3:K$64,"*" &amp; $Q87 &amp;"*")+SUMPRODUCT(($M$3:$M$64=$R86)*($N$3:$N$64=$Q87))+SUMPRODUCT(($O$3:$O$64=$R86)*($Q$3:$Q$64=$Q87))&amp;" ("&amp;#REF!&amp;")"</f>
        <v>#REF!</v>
      </c>
      <c r="Z87" s="178" t="str">
        <f t="shared" si="509"/>
        <v>0   ( 0 )</v>
      </c>
      <c r="AA87" s="178" t="e">
        <f>COUNTIF(M$3:M$64,"*" &amp; $Q87 &amp;"*")+SUMPRODUCT(($M$3:$M$64=$R86)*($N$3:$N$64=$Q87))+SUMPRODUCT(($O$3:$O$64=$R86)*($Q$3:$Q$64=$Q87))&amp;" ("&amp;#REF!&amp;")"</f>
        <v>#REF!</v>
      </c>
      <c r="AB87" s="148" t="e">
        <f t="shared" si="510"/>
        <v>#REF!</v>
      </c>
      <c r="AC87" s="1"/>
      <c r="AD87" s="1"/>
      <c r="AE87" s="1"/>
      <c r="AF87" s="1"/>
      <c r="AG87" s="1"/>
      <c r="AH87" s="1"/>
      <c r="AI87" s="1"/>
      <c r="AJ87" s="1"/>
      <c r="AK87" s="1"/>
    </row>
    <row r="88" spans="1:37" ht="15.75" customHeight="1" thickTop="1" x14ac:dyDescent="0.2">
      <c r="A88" s="227" t="s">
        <v>111</v>
      </c>
      <c r="B88" s="228"/>
      <c r="C88" s="229"/>
      <c r="D88" s="230"/>
      <c r="E88" s="55" t="e">
        <f>'Oct 15'!E88:E88+E74</f>
        <v>#REF!</v>
      </c>
      <c r="F88" s="55" t="e">
        <f>'Oct 15'!F88:F88+F74</f>
        <v>#REF!</v>
      </c>
      <c r="G88" s="55" t="e">
        <f>'Oct 15'!G88:G88+G74</f>
        <v>#REF!</v>
      </c>
      <c r="H88" s="55">
        <f>'Oct 15'!H88:H88+H74</f>
        <v>0</v>
      </c>
      <c r="I88" s="55">
        <f>'Oct 15'!I88:I88+I74</f>
        <v>0</v>
      </c>
      <c r="J88" s="55" t="e">
        <f>'Oct 15'!J88:J88+J74</f>
        <v>#REF!</v>
      </c>
      <c r="K88" s="6"/>
      <c r="O88" s="262"/>
      <c r="P88" s="263"/>
      <c r="Q88" s="49" t="str">
        <f>Listes!A88</f>
        <v>MARTIN</v>
      </c>
      <c r="R88" s="62" t="e">
        <f t="shared" si="516"/>
        <v>#REF!</v>
      </c>
      <c r="S88" s="179" t="e">
        <f t="shared" si="516"/>
        <v>#REF!</v>
      </c>
      <c r="T88" s="179" t="e">
        <f>COUNTIF(G$3:G$64,"*" &amp; $Q88 &amp;"*")+SUMPRODUCT(($M$3:$M$64=$R87)*($N$3:$N$64=$Q88))+SUMPRODUCT(($O$3:$O$64=$R87)*($Q$3:$Q$64=$Q88))&amp;" ("&amp;#REF!&amp;")"</f>
        <v>#REF!</v>
      </c>
      <c r="U88" s="179" t="e">
        <f>COUNTIF(I$3:I$64,"*" &amp; $Q88 &amp;"*")+SUMPRODUCT(($M$3:$M$64=$R87)*($N$3:$N$64=$Q88))+SUMPRODUCT(($O$3:$O$64=$R87)*($Q$3:$Q$64=$Q88))&amp;" ("&amp;#REF!&amp;")"</f>
        <v>#REF!</v>
      </c>
      <c r="V88" s="179" t="e">
        <f t="shared" si="508"/>
        <v>#REF!</v>
      </c>
      <c r="W88" s="179" t="e">
        <f>COUNTIF(K$3:K$64,"*" &amp; $Q88 &amp;"*")+SUMPRODUCT(($M$3:$M$64=$R87)*($N$3:$N$64=$Q88))+SUMPRODUCT(($O$3:$O$64=$R87)*($Q$3:$Q$64=$Q88))&amp;" ("&amp;#REF!&amp;")"</f>
        <v>#REF!</v>
      </c>
      <c r="X88" s="179" t="str">
        <f t="shared" si="512"/>
        <v>0   ( 0 )</v>
      </c>
      <c r="Y88" s="179" t="e">
        <f>COUNTIF(K$3:K$64,"*" &amp; $Q88 &amp;"*")+SUMPRODUCT(($M$3:$M$64=$R87)*($N$3:$N$64=$Q88))+SUMPRODUCT(($O$3:$O$64=$R87)*($Q$3:$Q$64=$Q88))&amp;" ("&amp;#REF!&amp;")"</f>
        <v>#REF!</v>
      </c>
      <c r="Z88" s="179" t="str">
        <f t="shared" si="509"/>
        <v>0   ( 0 )</v>
      </c>
      <c r="AA88" s="179" t="e">
        <f>COUNTIF(M$3:M$64,"*" &amp; $Q88 &amp;"*")+SUMPRODUCT(($M$3:$M$64=$R87)*($N$3:$N$64=$Q88))+SUMPRODUCT(($O$3:$O$64=$R87)*($Q$3:$Q$64=$Q88))&amp;" ("&amp;#REF!&amp;")"</f>
        <v>#REF!</v>
      </c>
      <c r="AB88" s="144" t="e">
        <f t="shared" si="510"/>
        <v>#REF!</v>
      </c>
      <c r="AC88" s="1"/>
      <c r="AD88" s="1"/>
      <c r="AE88" s="1"/>
      <c r="AF88" s="1"/>
      <c r="AG88" s="1"/>
      <c r="AH88" s="1"/>
      <c r="AI88" s="1"/>
      <c r="AJ88" s="1"/>
      <c r="AK88" s="1"/>
    </row>
    <row r="89" spans="1:37" ht="15.75" customHeight="1" x14ac:dyDescent="0.2">
      <c r="A89" s="223" t="s">
        <v>83</v>
      </c>
      <c r="B89" s="224"/>
      <c r="C89" s="225"/>
      <c r="D89" s="226"/>
      <c r="E89" s="31" t="e">
        <f>'Oct 15'!E89:E89+E75</f>
        <v>#REF!</v>
      </c>
      <c r="F89" s="31" t="e">
        <f>'Oct 15'!F89:F89+F75</f>
        <v>#REF!</v>
      </c>
      <c r="G89" s="31" t="e">
        <f>'Oct 15'!G89:G89+G75</f>
        <v>#REF!</v>
      </c>
      <c r="H89" s="31">
        <f>'Oct 15'!H89:H89+H75</f>
        <v>0</v>
      </c>
      <c r="I89" s="31">
        <f>'Oct 15'!I89:I89+I75</f>
        <v>0</v>
      </c>
      <c r="J89" s="31" t="e">
        <f>'Oct 15'!J89:J89+J75</f>
        <v>#REF!</v>
      </c>
      <c r="K89" s="6"/>
      <c r="O89" s="262"/>
      <c r="P89" s="263"/>
      <c r="Q89" s="109" t="str">
        <f>Listes!A89</f>
        <v>GALL</v>
      </c>
      <c r="R89" s="111" t="e">
        <f t="shared" si="516"/>
        <v>#REF!</v>
      </c>
      <c r="S89" s="178" t="e">
        <f t="shared" si="516"/>
        <v>#REF!</v>
      </c>
      <c r="T89" s="178" t="e">
        <f>COUNTIF(G$3:G$64,"*" &amp; $Q89 &amp;"*")+SUMPRODUCT(($M$3:$M$64=$R88)*($N$3:$N$64=$Q89))+SUMPRODUCT(($O$3:$O$64=$R88)*($Q$3:$Q$64=$Q89))&amp;" ("&amp;#REF!&amp;")"</f>
        <v>#REF!</v>
      </c>
      <c r="U89" s="178" t="e">
        <f>COUNTIF(I$3:I$64,"*" &amp; $Q89 &amp;"*")+SUMPRODUCT(($M$3:$M$64=$R88)*($N$3:$N$64=$Q89))+SUMPRODUCT(($O$3:$O$64=$R88)*($Q$3:$Q$64=$Q89))&amp;" ("&amp;#REF!&amp;")"</f>
        <v>#REF!</v>
      </c>
      <c r="V89" s="178" t="e">
        <f t="shared" si="508"/>
        <v>#REF!</v>
      </c>
      <c r="W89" s="178" t="e">
        <f>COUNTIF(K$3:K$64,"*" &amp; $Q89 &amp;"*")+SUMPRODUCT(($M$3:$M$64=$R88)*($N$3:$N$64=$Q89))+SUMPRODUCT(($O$3:$O$64=$R88)*($Q$3:$Q$64=$Q89))&amp;" ("&amp;#REF!&amp;")"</f>
        <v>#REF!</v>
      </c>
      <c r="X89" s="178" t="str">
        <f t="shared" si="512"/>
        <v>0   ( 0 )</v>
      </c>
      <c r="Y89" s="178" t="e">
        <f>COUNTIF(K$3:K$64,"*" &amp; $Q89 &amp;"*")+SUMPRODUCT(($M$3:$M$64=$R88)*($N$3:$N$64=$Q89))+SUMPRODUCT(($O$3:$O$64=$R88)*($Q$3:$Q$64=$Q89))&amp;" ("&amp;#REF!&amp;")"</f>
        <v>#REF!</v>
      </c>
      <c r="Z89" s="178" t="str">
        <f t="shared" si="509"/>
        <v>0   ( 0 )</v>
      </c>
      <c r="AA89" s="178" t="e">
        <f>COUNTIF(M$3:M$64,"*" &amp; $Q89 &amp;"*")+SUMPRODUCT(($M$3:$M$64=$R88)*($N$3:$N$64=$Q89))+SUMPRODUCT(($O$3:$O$64=$R88)*($Q$3:$Q$64=$Q89))&amp;" ("&amp;#REF!&amp;")"</f>
        <v>#REF!</v>
      </c>
      <c r="AB89" s="148" t="e">
        <f t="shared" si="510"/>
        <v>#REF!</v>
      </c>
      <c r="AC89" s="1"/>
      <c r="AD89" s="1"/>
      <c r="AE89" s="1"/>
      <c r="AF89" s="1"/>
      <c r="AG89" s="1"/>
      <c r="AH89" s="1"/>
      <c r="AI89" s="1"/>
      <c r="AJ89" s="1"/>
      <c r="AK89" s="1"/>
    </row>
    <row r="90" spans="1:37" ht="15.75" customHeight="1" x14ac:dyDescent="0.2">
      <c r="A90" s="10"/>
      <c r="B90" s="11"/>
      <c r="C90" s="11"/>
      <c r="D90" s="12"/>
      <c r="E90" s="13"/>
      <c r="F90" s="13"/>
      <c r="G90" s="13"/>
      <c r="H90" s="13"/>
      <c r="I90" s="13"/>
      <c r="J90" s="75"/>
      <c r="O90" s="262"/>
      <c r="P90" s="263"/>
      <c r="Q90" s="49" t="str">
        <f>Listes!A90</f>
        <v>BLANCHET</v>
      </c>
      <c r="R90" s="62" t="e">
        <f t="shared" si="516"/>
        <v>#REF!</v>
      </c>
      <c r="S90" s="179" t="e">
        <f t="shared" si="516"/>
        <v>#REF!</v>
      </c>
      <c r="T90" s="179" t="e">
        <f>COUNTIF(G$3:G$64,"*" &amp; $Q90 &amp;"*")+SUMPRODUCT(($M$3:$M$64=$R89)*($N$3:$N$64=$Q90))+SUMPRODUCT(($O$3:$O$64=$R89)*($Q$3:$Q$64=$Q90))&amp;" ("&amp;#REF!&amp;")"</f>
        <v>#REF!</v>
      </c>
      <c r="U90" s="179" t="e">
        <f>COUNTIF(I$3:I$64,"*" &amp; $Q90 &amp;"*")+SUMPRODUCT(($M$3:$M$64=$R89)*($N$3:$N$64=$Q90))+SUMPRODUCT(($O$3:$O$64=$R89)*($Q$3:$Q$64=$Q90))&amp;" ("&amp;#REF!&amp;")"</f>
        <v>#REF!</v>
      </c>
      <c r="V90" s="179" t="e">
        <f t="shared" si="508"/>
        <v>#REF!</v>
      </c>
      <c r="W90" s="179" t="e">
        <f>COUNTIF(K$3:K$64,"*" &amp; $Q90 &amp;"*")+SUMPRODUCT(($M$3:$M$64=$R89)*($N$3:$N$64=$Q90))+SUMPRODUCT(($O$3:$O$64=$R89)*($Q$3:$Q$64=$Q90))&amp;" ("&amp;#REF!&amp;")"</f>
        <v>#REF!</v>
      </c>
      <c r="X90" s="179" t="str">
        <f t="shared" si="512"/>
        <v>0   ( 0 )</v>
      </c>
      <c r="Y90" s="179" t="e">
        <f>COUNTIF(K$3:K$64,"*" &amp; $Q90 &amp;"*")+SUMPRODUCT(($M$3:$M$64=$R89)*($N$3:$N$64=$Q90))+SUMPRODUCT(($O$3:$O$64=$R89)*($Q$3:$Q$64=$Q90))&amp;" ("&amp;#REF!&amp;")"</f>
        <v>#REF!</v>
      </c>
      <c r="Z90" s="179" t="str">
        <f t="shared" si="509"/>
        <v>0   ( 0 )</v>
      </c>
      <c r="AA90" s="179" t="e">
        <f>COUNTIF(M$3:M$64,"*" &amp; $Q90 &amp;"*")+SUMPRODUCT(($M$3:$M$64=$R89)*($N$3:$N$64=$Q90))+SUMPRODUCT(($O$3:$O$64=$R89)*($Q$3:$Q$64=$Q90))&amp;" ("&amp;#REF!&amp;")"</f>
        <v>#REF!</v>
      </c>
      <c r="AB90" s="144" t="e">
        <f t="shared" si="510"/>
        <v>#REF!</v>
      </c>
      <c r="AC90" s="1"/>
      <c r="AD90" s="1"/>
      <c r="AE90" s="1"/>
      <c r="AF90" s="1"/>
      <c r="AG90" s="1"/>
      <c r="AH90" s="1"/>
      <c r="AI90" s="1"/>
      <c r="AJ90" s="1"/>
      <c r="AK90" s="1"/>
    </row>
    <row r="91" spans="1:37" ht="15.75" customHeight="1" x14ac:dyDescent="0.2">
      <c r="A91" s="14"/>
      <c r="B91" s="15"/>
      <c r="C91" s="15"/>
      <c r="D91" s="16"/>
      <c r="E91" s="34" t="s">
        <v>3</v>
      </c>
      <c r="F91" s="34" t="s">
        <v>4</v>
      </c>
      <c r="G91" s="34" t="s">
        <v>5</v>
      </c>
      <c r="H91" s="34" t="s">
        <v>6</v>
      </c>
      <c r="I91" s="34" t="s">
        <v>6</v>
      </c>
      <c r="J91" s="34" t="s">
        <v>7</v>
      </c>
      <c r="K91" s="6"/>
      <c r="O91" s="262"/>
      <c r="P91" s="263"/>
      <c r="Q91" s="109" t="str">
        <f>Listes!A91</f>
        <v>NGUYEN</v>
      </c>
      <c r="R91" s="111" t="e">
        <f t="shared" si="516"/>
        <v>#REF!</v>
      </c>
      <c r="S91" s="178" t="e">
        <f t="shared" si="516"/>
        <v>#REF!</v>
      </c>
      <c r="T91" s="178" t="e">
        <f>COUNTIF(G$3:G$64,"*" &amp; $Q91 &amp;"*")+SUMPRODUCT(($M$3:$M$64=$R90)*($N$3:$N$64=$Q91))+SUMPRODUCT(($O$3:$O$64=$R90)*($Q$3:$Q$64=$Q91))&amp;" ("&amp;#REF!&amp;")"</f>
        <v>#REF!</v>
      </c>
      <c r="U91" s="178" t="e">
        <f>COUNTIF(I$3:I$64,"*" &amp; $Q91 &amp;"*")+SUMPRODUCT(($M$3:$M$64=$R90)*($N$3:$N$64=$Q91))+SUMPRODUCT(($O$3:$O$64=$R90)*($Q$3:$Q$64=$Q91))&amp;" ("&amp;#REF!&amp;")"</f>
        <v>#REF!</v>
      </c>
      <c r="V91" s="178" t="e">
        <f t="shared" si="508"/>
        <v>#REF!</v>
      </c>
      <c r="W91" s="178" t="e">
        <f>COUNTIF(K$3:K$64,"*" &amp; $Q91 &amp;"*")+SUMPRODUCT(($M$3:$M$64=$R90)*($N$3:$N$64=$Q91))+SUMPRODUCT(($O$3:$O$64=$R90)*($Q$3:$Q$64=$Q91))&amp;" ("&amp;#REF!&amp;")"</f>
        <v>#REF!</v>
      </c>
      <c r="X91" s="178" t="str">
        <f t="shared" si="512"/>
        <v>0   ( 0 )</v>
      </c>
      <c r="Y91" s="178" t="e">
        <f>COUNTIF(K$3:K$64,"*" &amp; $Q91 &amp;"*")+SUMPRODUCT(($M$3:$M$64=$R90)*($N$3:$N$64=$Q91))+SUMPRODUCT(($O$3:$O$64=$R90)*($Q$3:$Q$64=$Q91))&amp;" ("&amp;#REF!&amp;")"</f>
        <v>#REF!</v>
      </c>
      <c r="Z91" s="178" t="str">
        <f t="shared" si="509"/>
        <v>0   ( 0 )</v>
      </c>
      <c r="AA91" s="178" t="e">
        <f>COUNTIF(M$3:M$64,"*" &amp; $Q91 &amp;"*")+SUMPRODUCT(($M$3:$M$64=$R90)*($N$3:$N$64=$Q91))+SUMPRODUCT(($O$3:$O$64=$R90)*($Q$3:$Q$64=$Q91))&amp;" ("&amp;#REF!&amp;")"</f>
        <v>#REF!</v>
      </c>
      <c r="AB91" s="148" t="e">
        <f t="shared" si="510"/>
        <v>#REF!</v>
      </c>
      <c r="AC91" s="1"/>
      <c r="AD91" s="1"/>
      <c r="AE91" s="1"/>
      <c r="AF91" s="1"/>
      <c r="AG91" s="1"/>
      <c r="AH91" s="1"/>
      <c r="AI91" s="1"/>
      <c r="AJ91" s="1"/>
      <c r="AK91" s="1"/>
    </row>
    <row r="92" spans="1:37" ht="15.75" customHeight="1" x14ac:dyDescent="0.2">
      <c r="A92" s="243" t="s">
        <v>18</v>
      </c>
      <c r="B92" s="244"/>
      <c r="C92" s="245"/>
      <c r="D92" s="36" t="s">
        <v>28</v>
      </c>
      <c r="E92" s="33" t="e">
        <f>'Oct 15'!E92+E78</f>
        <v>#REF!</v>
      </c>
      <c r="F92" s="20" t="e">
        <f>'Oct 15'!F92+F78</f>
        <v>#REF!</v>
      </c>
      <c r="G92" s="20" t="e">
        <f>'Oct 15'!G92+G78</f>
        <v>#REF!</v>
      </c>
      <c r="H92" s="20" t="e">
        <f>'Oct 15'!H92+H78</f>
        <v>#REF!</v>
      </c>
      <c r="I92" s="20" t="e">
        <f>'Oct 15'!I92+I78</f>
        <v>#REF!</v>
      </c>
      <c r="J92" s="20" t="e">
        <f>'Oct 15'!J92+J78</f>
        <v>#REF!</v>
      </c>
      <c r="K92" s="6"/>
      <c r="O92" s="262"/>
      <c r="P92" s="263"/>
      <c r="Q92" s="49" t="str">
        <f>Listes!A92</f>
        <v>PORTALIER</v>
      </c>
      <c r="R92" s="62" t="e">
        <f t="shared" si="516"/>
        <v>#REF!</v>
      </c>
      <c r="S92" s="179" t="e">
        <f t="shared" si="516"/>
        <v>#REF!</v>
      </c>
      <c r="T92" s="179" t="e">
        <f>COUNTIF(G$3:G$64,"*" &amp; $Q92 &amp;"*")+SUMPRODUCT(($M$3:$M$64=$R91)*($N$3:$N$64=$Q92))+SUMPRODUCT(($O$3:$O$64=$R91)*($Q$3:$Q$64=$Q92))&amp;" ("&amp;#REF!&amp;")"</f>
        <v>#REF!</v>
      </c>
      <c r="U92" s="179" t="e">
        <f>COUNTIF(I$3:I$64,"*" &amp; $Q92 &amp;"*")+SUMPRODUCT(($M$3:$M$64=$R91)*($N$3:$N$64=$Q92))+SUMPRODUCT(($O$3:$O$64=$R91)*($Q$3:$Q$64=$Q92))&amp;" ("&amp;#REF!&amp;")"</f>
        <v>#REF!</v>
      </c>
      <c r="V92" s="179" t="e">
        <f t="shared" si="508"/>
        <v>#REF!</v>
      </c>
      <c r="W92" s="179" t="e">
        <f>COUNTIF(K$3:K$64,"*" &amp; $Q92 &amp;"*")+SUMPRODUCT(($M$3:$M$64=$R91)*($N$3:$N$64=$Q92))+SUMPRODUCT(($O$3:$O$64=$R91)*($Q$3:$Q$64=$Q92))&amp;" ("&amp;#REF!&amp;")"</f>
        <v>#REF!</v>
      </c>
      <c r="X92" s="179" t="str">
        <f t="shared" si="512"/>
        <v>0   ( 0 )</v>
      </c>
      <c r="Y92" s="179" t="e">
        <f>COUNTIF(K$3:K$64,"*" &amp; $Q92 &amp;"*")+SUMPRODUCT(($M$3:$M$64=$R91)*($N$3:$N$64=$Q92))+SUMPRODUCT(($O$3:$O$64=$R91)*($Q$3:$Q$64=$Q92))&amp;" ("&amp;#REF!&amp;")"</f>
        <v>#REF!</v>
      </c>
      <c r="Z92" s="179" t="str">
        <f t="shared" si="509"/>
        <v>0   ( 0 )</v>
      </c>
      <c r="AA92" s="179" t="e">
        <f>COUNTIF(M$3:M$64,"*" &amp; $Q92 &amp;"*")+SUMPRODUCT(($M$3:$M$64=$R91)*($N$3:$N$64=$Q92))+SUMPRODUCT(($O$3:$O$64=$R91)*($Q$3:$Q$64=$Q92))&amp;" ("&amp;#REF!&amp;")"</f>
        <v>#REF!</v>
      </c>
      <c r="AB92" s="144" t="e">
        <f t="shared" si="510"/>
        <v>#REF!</v>
      </c>
      <c r="AC92" s="1"/>
      <c r="AD92" s="1"/>
      <c r="AE92" s="1"/>
      <c r="AF92" s="1"/>
      <c r="AG92" s="1"/>
      <c r="AH92" s="1"/>
      <c r="AI92" s="1"/>
      <c r="AJ92" s="1"/>
      <c r="AK92" s="1"/>
    </row>
    <row r="93" spans="1:37" ht="15.75" customHeight="1" thickBot="1" x14ac:dyDescent="0.25">
      <c r="A93" s="246"/>
      <c r="B93" s="247"/>
      <c r="C93" s="248"/>
      <c r="D93" s="56" t="s">
        <v>29</v>
      </c>
      <c r="E93" s="57" t="e">
        <f>'Oct 15'!E93+E79</f>
        <v>#REF!</v>
      </c>
      <c r="F93" s="58" t="e">
        <f>'Oct 15'!F93+F79</f>
        <v>#REF!</v>
      </c>
      <c r="G93" s="58" t="e">
        <f>'Oct 15'!G93+G79</f>
        <v>#REF!</v>
      </c>
      <c r="H93" s="58" t="e">
        <f>'Oct 15'!H93+H79</f>
        <v>#REF!</v>
      </c>
      <c r="I93" s="58" t="e">
        <f>'Oct 15'!I93+I79</f>
        <v>#REF!</v>
      </c>
      <c r="J93" s="58" t="e">
        <f>'Oct 15'!J93+J79</f>
        <v>#REF!</v>
      </c>
      <c r="O93" s="262"/>
      <c r="P93" s="263"/>
      <c r="Q93" s="109" t="str">
        <f>Listes!A93</f>
        <v>PETIT</v>
      </c>
      <c r="R93" s="111" t="e">
        <f t="shared" si="516"/>
        <v>#REF!</v>
      </c>
      <c r="S93" s="178" t="e">
        <f t="shared" si="516"/>
        <v>#REF!</v>
      </c>
      <c r="T93" s="178" t="e">
        <f>COUNTIF(G$3:G$64,"*" &amp; $Q93 &amp;"*")+SUMPRODUCT(($M$3:$M$64=$R92)*($N$3:$N$64=$Q93))+SUMPRODUCT(($O$3:$O$64=$R92)*($Q$3:$Q$64=$Q93))&amp;" ("&amp;#REF!&amp;")"</f>
        <v>#REF!</v>
      </c>
      <c r="U93" s="178" t="e">
        <f>COUNTIF(I$3:I$64,"*" &amp; $Q93 &amp;"*")+SUMPRODUCT(($M$3:$M$64=$R92)*($N$3:$N$64=$Q93))+SUMPRODUCT(($O$3:$O$64=$R92)*($Q$3:$Q$64=$Q93))&amp;" ("&amp;#REF!&amp;")"</f>
        <v>#REF!</v>
      </c>
      <c r="V93" s="178" t="e">
        <f t="shared" si="508"/>
        <v>#REF!</v>
      </c>
      <c r="W93" s="178" t="e">
        <f>COUNTIF(K$3:K$64,"*" &amp; $Q93 &amp;"*")+SUMPRODUCT(($M$3:$M$64=$R92)*($N$3:$N$64=$Q93))+SUMPRODUCT(($O$3:$O$64=$R92)*($Q$3:$Q$64=$Q93))&amp;" ("&amp;#REF!&amp;")"</f>
        <v>#REF!</v>
      </c>
      <c r="X93" s="178" t="str">
        <f t="shared" si="512"/>
        <v>0   ( 0 )</v>
      </c>
      <c r="Y93" s="178" t="e">
        <f>COUNTIF(K$3:K$64,"*" &amp; $Q93 &amp;"*")+SUMPRODUCT(($M$3:$M$64=$R92)*($N$3:$N$64=$Q93))+SUMPRODUCT(($O$3:$O$64=$R92)*($Q$3:$Q$64=$Q93))&amp;" ("&amp;#REF!&amp;")"</f>
        <v>#REF!</v>
      </c>
      <c r="Z93" s="178" t="str">
        <f t="shared" si="509"/>
        <v>0   ( 0 )</v>
      </c>
      <c r="AA93" s="178" t="e">
        <f>COUNTIF(M$3:M$64,"*" &amp; $Q93 &amp;"*")+SUMPRODUCT(($M$3:$M$64=$R92)*($N$3:$N$64=$Q93))+SUMPRODUCT(($O$3:$O$64=$R92)*($Q$3:$Q$64=$Q93))&amp;" ("&amp;#REF!&amp;")"</f>
        <v>#REF!</v>
      </c>
      <c r="AB93" s="148" t="e">
        <f t="shared" si="510"/>
        <v>#REF!</v>
      </c>
    </row>
    <row r="94" spans="1:37" ht="15.75" customHeight="1" thickTop="1" x14ac:dyDescent="0.2">
      <c r="A94" s="231" t="s">
        <v>84</v>
      </c>
      <c r="B94" s="232"/>
      <c r="C94" s="233"/>
      <c r="D94" s="234"/>
      <c r="E94" s="59" t="e">
        <f>COUNTIF(E$3:E$64,"Congé")+'Oct 15'!E94</f>
        <v>#REF!</v>
      </c>
      <c r="F94" s="59" t="e">
        <f>COUNTIF(F$3:F$64,"Congé")+'Oct 15'!F94</f>
        <v>#REF!</v>
      </c>
      <c r="G94" s="59" t="e">
        <f>COUNTIF(G$3:G$64,"Congé")+'Oct 15'!G94</f>
        <v>#REF!</v>
      </c>
      <c r="H94" s="59" t="e">
        <f>COUNTIF(H$3:H$64,"Congé")+'Oct 15'!H94</f>
        <v>#REF!</v>
      </c>
      <c r="I94" s="59" t="e">
        <f>COUNTIF(I$3:I$64,"Congé")+'Oct 15'!I94</f>
        <v>#REF!</v>
      </c>
      <c r="J94" s="59" t="e">
        <f>COUNTIF(J$3:J$64,"Congé")+'Oct 15'!J94</f>
        <v>#REF!</v>
      </c>
      <c r="O94" s="262"/>
      <c r="P94" s="263"/>
      <c r="Q94" s="49" t="str">
        <f>Listes!A94</f>
        <v>TERD</v>
      </c>
      <c r="R94" s="62" t="e">
        <f t="shared" si="516"/>
        <v>#REF!</v>
      </c>
      <c r="S94" s="179" t="e">
        <f t="shared" si="516"/>
        <v>#REF!</v>
      </c>
      <c r="T94" s="179" t="e">
        <f>COUNTIF(G$3:G$64,"*" &amp; $Q94 &amp;"*")+SUMPRODUCT(($M$3:$M$64=$R93)*($N$3:$N$64=$Q94))+SUMPRODUCT(($O$3:$O$64=$R93)*($Q$3:$Q$64=$Q94))&amp;" ("&amp;#REF!&amp;")"</f>
        <v>#REF!</v>
      </c>
      <c r="U94" s="179" t="e">
        <f>COUNTIF(I$3:I$64,"*" &amp; $Q94 &amp;"*")+SUMPRODUCT(($M$3:$M$64=$R93)*($N$3:$N$64=$Q94))+SUMPRODUCT(($O$3:$O$64=$R93)*($Q$3:$Q$64=$Q94))&amp;" ("&amp;#REF!&amp;")"</f>
        <v>#REF!</v>
      </c>
      <c r="V94" s="179" t="e">
        <f t="shared" si="508"/>
        <v>#REF!</v>
      </c>
      <c r="W94" s="179" t="e">
        <f>COUNTIF(K$3:K$64,"*" &amp; $Q94 &amp;"*")+SUMPRODUCT(($M$3:$M$64=$R93)*($N$3:$N$64=$Q94))+SUMPRODUCT(($O$3:$O$64=$R93)*($Q$3:$Q$64=$Q94))&amp;" ("&amp;#REF!&amp;")"</f>
        <v>#REF!</v>
      </c>
      <c r="X94" s="179" t="str">
        <f t="shared" si="512"/>
        <v>0   ( 0 )</v>
      </c>
      <c r="Y94" s="179" t="e">
        <f>COUNTIF(K$3:K$64,"*" &amp; $Q94 &amp;"*")+SUMPRODUCT(($M$3:$M$64=$R93)*($N$3:$N$64=$Q94))+SUMPRODUCT(($O$3:$O$64=$R93)*($Q$3:$Q$64=$Q94))&amp;" ("&amp;#REF!&amp;")"</f>
        <v>#REF!</v>
      </c>
      <c r="Z94" s="179" t="str">
        <f t="shared" si="509"/>
        <v>0   ( 0 )</v>
      </c>
      <c r="AA94" s="179" t="e">
        <f>COUNTIF(M$3:M$64,"*" &amp; $Q94 &amp;"*")+SUMPRODUCT(($M$3:$M$64=$R93)*($N$3:$N$64=$Q94))+SUMPRODUCT(($O$3:$O$64=$R93)*($Q$3:$Q$64=$Q94))&amp;" ("&amp;#REF!&amp;")"</f>
        <v>#REF!</v>
      </c>
      <c r="AB94" s="144" t="e">
        <f t="shared" si="510"/>
        <v>#REF!</v>
      </c>
    </row>
    <row r="95" spans="1:37" ht="15.75" customHeight="1" x14ac:dyDescent="0.2">
      <c r="A95" s="188" t="s">
        <v>85</v>
      </c>
      <c r="B95" s="189"/>
      <c r="C95" s="190" t="s">
        <v>86</v>
      </c>
      <c r="D95" s="191"/>
      <c r="E95" s="38" t="e">
        <f>COUNTIF(E$3:E$64,"Vac libre")+'Oct 15'!E95</f>
        <v>#REF!</v>
      </c>
      <c r="F95" s="38" t="e">
        <f>COUNTIF(F$3:F$64,"Vac libre")+'Oct 15'!F95</f>
        <v>#REF!</v>
      </c>
      <c r="G95" s="38" t="e">
        <f>COUNTIF(G$3:G$64,"Vac libre")+'Oct 15'!G95</f>
        <v>#REF!</v>
      </c>
      <c r="H95" s="38" t="e">
        <f>COUNTIF(H$3:H$64,"Vac libre")+'Oct 15'!H95</f>
        <v>#REF!</v>
      </c>
      <c r="I95" s="38" t="e">
        <f>COUNTIF(I$3:I$64,"Vac libre")+'Oct 15'!I95</f>
        <v>#REF!</v>
      </c>
      <c r="J95" s="38" t="e">
        <f>COUNTIF(J$3:J$64,"Vac libre")+'Oct 15'!J95</f>
        <v>#REF!</v>
      </c>
      <c r="O95" s="262"/>
      <c r="P95" s="263"/>
      <c r="Q95" s="109" t="str">
        <f>Listes!A95</f>
        <v>OSTRO</v>
      </c>
      <c r="R95" s="111" t="e">
        <f t="shared" si="516"/>
        <v>#REF!</v>
      </c>
      <c r="S95" s="178" t="e">
        <f t="shared" si="516"/>
        <v>#REF!</v>
      </c>
      <c r="T95" s="178" t="e">
        <f>COUNTIF(G$3:G$64,"*" &amp; $Q95 &amp;"*")+SUMPRODUCT(($M$3:$M$64=$R94)*($N$3:$N$64=$Q95))+SUMPRODUCT(($O$3:$O$64=$R94)*($Q$3:$Q$64=$Q95))&amp;" ("&amp;#REF!&amp;")"</f>
        <v>#REF!</v>
      </c>
      <c r="U95" s="178" t="e">
        <f>COUNTIF(I$3:I$64,"*" &amp; $Q95 &amp;"*")+SUMPRODUCT(($M$3:$M$64=$R94)*($N$3:$N$64=$Q95))+SUMPRODUCT(($O$3:$O$64=$R94)*($Q$3:$Q$64=$Q95))&amp;" ("&amp;#REF!&amp;")"</f>
        <v>#REF!</v>
      </c>
      <c r="V95" s="178" t="e">
        <f t="shared" si="508"/>
        <v>#REF!</v>
      </c>
      <c r="W95" s="178" t="e">
        <f>COUNTIF(K$3:K$64,"*" &amp; $Q95 &amp;"*")+SUMPRODUCT(($M$3:$M$64=$R94)*($N$3:$N$64=$Q95))+SUMPRODUCT(($O$3:$O$64=$R94)*($Q$3:$Q$64=$Q95))&amp;" ("&amp;#REF!&amp;")"</f>
        <v>#REF!</v>
      </c>
      <c r="X95" s="178" t="str">
        <f t="shared" si="512"/>
        <v>0   ( 0 )</v>
      </c>
      <c r="Y95" s="178" t="e">
        <f>COUNTIF(K$3:K$64,"*" &amp; $Q95 &amp;"*")+SUMPRODUCT(($M$3:$M$64=$R94)*($N$3:$N$64=$Q95))+SUMPRODUCT(($O$3:$O$64=$R94)*($Q$3:$Q$64=$Q95))&amp;" ("&amp;#REF!&amp;")"</f>
        <v>#REF!</v>
      </c>
      <c r="Z95" s="178" t="str">
        <f t="shared" si="509"/>
        <v>0   ( 0 )</v>
      </c>
      <c r="AA95" s="178" t="e">
        <f>COUNTIF(M$3:M$64,"*" &amp; $Q95 &amp;"*")+SUMPRODUCT(($M$3:$M$64=$R94)*($N$3:$N$64=$Q95))+SUMPRODUCT(($O$3:$O$64=$R94)*($Q$3:$Q$64=$Q95))&amp;" ("&amp;#REF!&amp;")"</f>
        <v>#REF!</v>
      </c>
      <c r="AB95" s="148" t="e">
        <f t="shared" si="510"/>
        <v>#REF!</v>
      </c>
    </row>
    <row r="96" spans="1:37" ht="15.75" customHeight="1" x14ac:dyDescent="0.2">
      <c r="A96" s="69"/>
      <c r="B96" s="69"/>
      <c r="C96" s="70"/>
      <c r="D96" s="70"/>
      <c r="E96" s="71"/>
      <c r="F96" s="71"/>
      <c r="G96" s="71"/>
      <c r="H96" s="71"/>
      <c r="I96" s="71"/>
      <c r="J96" s="71"/>
      <c r="O96" s="262"/>
      <c r="P96" s="263"/>
      <c r="Q96" s="49" t="str">
        <f>Listes!A96</f>
        <v>WEIFF</v>
      </c>
      <c r="R96" s="62" t="e">
        <f t="shared" si="516"/>
        <v>#REF!</v>
      </c>
      <c r="S96" s="179" t="e">
        <f t="shared" si="516"/>
        <v>#REF!</v>
      </c>
      <c r="T96" s="179" t="e">
        <f>COUNTIF(G$3:G$64,"*" &amp; $Q96 &amp;"*")+SUMPRODUCT(($M$3:$M$64=$R95)*($N$3:$N$64=$Q96))+SUMPRODUCT(($O$3:$O$64=$R95)*($Q$3:$Q$64=$Q96))&amp;" ("&amp;#REF!&amp;")"</f>
        <v>#REF!</v>
      </c>
      <c r="U96" s="179" t="e">
        <f>COUNTIF(I$3:I$64,"*" &amp; $Q96 &amp;"*")+SUMPRODUCT(($M$3:$M$64=$R95)*($N$3:$N$64=$Q96))+SUMPRODUCT(($O$3:$O$64=$R95)*($Q$3:$Q$64=$Q96))&amp;" ("&amp;#REF!&amp;")"</f>
        <v>#REF!</v>
      </c>
      <c r="V96" s="179" t="e">
        <f t="shared" si="508"/>
        <v>#REF!</v>
      </c>
      <c r="W96" s="179" t="e">
        <f>COUNTIF(K$3:K$64,"*" &amp; $Q96 &amp;"*")+SUMPRODUCT(($M$3:$M$64=$R95)*($N$3:$N$64=$Q96))+SUMPRODUCT(($O$3:$O$64=$R95)*($Q$3:$Q$64=$Q96))&amp;" ("&amp;#REF!&amp;")"</f>
        <v>#REF!</v>
      </c>
      <c r="X96" s="179" t="str">
        <f t="shared" si="512"/>
        <v>0   ( 0 )</v>
      </c>
      <c r="Y96" s="179" t="e">
        <f>COUNTIF(K$3:K$64,"*" &amp; $Q96 &amp;"*")+SUMPRODUCT(($M$3:$M$64=$R95)*($N$3:$N$64=$Q96))+SUMPRODUCT(($O$3:$O$64=$R95)*($Q$3:$Q$64=$Q96))&amp;" ("&amp;#REF!&amp;")"</f>
        <v>#REF!</v>
      </c>
      <c r="Z96" s="179" t="str">
        <f t="shared" si="509"/>
        <v>0   ( 0 )</v>
      </c>
      <c r="AA96" s="179" t="e">
        <f>COUNTIF(M$3:M$64,"*" &amp; $Q96 &amp;"*")+SUMPRODUCT(($M$3:$M$64=$R95)*($N$3:$N$64=$Q96))+SUMPRODUCT(($O$3:$O$64=$R95)*($Q$3:$Q$64=$Q96))&amp;" ("&amp;#REF!&amp;")"</f>
        <v>#REF!</v>
      </c>
      <c r="AB96" s="144" t="e">
        <f t="shared" si="510"/>
        <v>#REF!</v>
      </c>
    </row>
    <row r="97" spans="1:28" ht="15.75" customHeight="1" thickBot="1" x14ac:dyDescent="0.25">
      <c r="A97" s="69"/>
      <c r="B97" s="69"/>
      <c r="C97" s="70"/>
      <c r="D97" s="70"/>
      <c r="E97" s="71"/>
      <c r="F97" s="71"/>
      <c r="G97" s="71"/>
      <c r="H97" s="71"/>
      <c r="I97" s="71"/>
      <c r="J97" s="71"/>
      <c r="O97" s="262"/>
      <c r="P97" s="263"/>
      <c r="Q97" s="109" t="str">
        <f>Listes!A97</f>
        <v>LEBON</v>
      </c>
      <c r="R97" s="111" t="e">
        <f t="shared" si="516"/>
        <v>#REF!</v>
      </c>
      <c r="S97" s="178" t="e">
        <f t="shared" si="516"/>
        <v>#REF!</v>
      </c>
      <c r="T97" s="178" t="e">
        <f>COUNTIF(G$3:G$64,"*" &amp; $Q97 &amp;"*")+SUMPRODUCT(($M$3:$M$64=$R96)*($N$3:$N$64=$Q97))+SUMPRODUCT(($O$3:$O$64=$R96)*($Q$3:$Q$64=$Q97))&amp;" ("&amp;#REF!&amp;")"</f>
        <v>#REF!</v>
      </c>
      <c r="U97" s="178" t="e">
        <f>COUNTIF(I$3:I$64,"*" &amp; $Q97 &amp;"*")+SUMPRODUCT(($M$3:$M$64=$R96)*($N$3:$N$64=$Q97))+SUMPRODUCT(($O$3:$O$64=$R96)*($Q$3:$Q$64=$Q97))&amp;" ("&amp;#REF!&amp;")"</f>
        <v>#REF!</v>
      </c>
      <c r="V97" s="178" t="e">
        <f t="shared" si="508"/>
        <v>#REF!</v>
      </c>
      <c r="W97" s="178" t="e">
        <f>COUNTIF(K$3:K$64,"*" &amp; $Q97 &amp;"*")+SUMPRODUCT(($M$3:$M$64=$R96)*($N$3:$N$64=$Q97))+SUMPRODUCT(($O$3:$O$64=$R96)*($Q$3:$Q$64=$Q97))&amp;" ("&amp;#REF!&amp;")"</f>
        <v>#REF!</v>
      </c>
      <c r="X97" s="178" t="str">
        <f t="shared" si="512"/>
        <v>0   ( 0 )</v>
      </c>
      <c r="Y97" s="178" t="e">
        <f>COUNTIF(K$3:K$64,"*" &amp; $Q97 &amp;"*")+SUMPRODUCT(($M$3:$M$64=$R96)*($N$3:$N$64=$Q97))+SUMPRODUCT(($O$3:$O$64=$R96)*($Q$3:$Q$64=$Q97))&amp;" ("&amp;#REF!&amp;")"</f>
        <v>#REF!</v>
      </c>
      <c r="Z97" s="178" t="str">
        <f t="shared" si="509"/>
        <v>0   ( 0 )</v>
      </c>
      <c r="AA97" s="178" t="e">
        <f>COUNTIF(M$3:M$64,"*" &amp; $Q97 &amp;"*")+SUMPRODUCT(($M$3:$M$64=$R96)*($N$3:$N$64=$Q97))+SUMPRODUCT(($O$3:$O$64=$R96)*($Q$3:$Q$64=$Q97))&amp;" ("&amp;#REF!&amp;")"</f>
        <v>#REF!</v>
      </c>
      <c r="AB97" s="148" t="e">
        <f t="shared" si="510"/>
        <v>#REF!</v>
      </c>
    </row>
    <row r="98" spans="1:28" ht="15.75" customHeight="1" thickBot="1" x14ac:dyDescent="0.25">
      <c r="A98" s="69"/>
      <c r="B98" s="69"/>
      <c r="C98" s="180" t="str">
        <f>"Vacations dûes en "&amp;CHOOSE(MONTH($B$3),"Janvier","Février","Mars","Avril","Mai","Juin","Juillet","Août","Septembre","Octobre","Novembre","Décembre")&amp;" "&amp;YEAR($B$3)</f>
        <v>Vacations dûes en Novembre 2015</v>
      </c>
      <c r="D98" s="181"/>
      <c r="E98" s="181"/>
      <c r="F98" s="181"/>
      <c r="G98" s="181"/>
      <c r="H98" s="181"/>
      <c r="I98" s="181"/>
      <c r="J98" s="181"/>
      <c r="K98" s="181"/>
      <c r="L98" s="182"/>
      <c r="O98" s="262"/>
      <c r="P98" s="263"/>
      <c r="Q98" s="49" t="str">
        <f>Listes!A98</f>
        <v>PIATON</v>
      </c>
      <c r="R98" s="62" t="e">
        <f t="shared" si="516"/>
        <v>#REF!</v>
      </c>
      <c r="S98" s="179" t="e">
        <f t="shared" si="516"/>
        <v>#REF!</v>
      </c>
      <c r="T98" s="179" t="e">
        <f>COUNTIF(G$3:G$64,"*" &amp; $Q98 &amp;"*")+SUMPRODUCT(($M$3:$M$64=$R97)*($N$3:$N$64=$Q98))+SUMPRODUCT(($O$3:$O$64=$R97)*($Q$3:$Q$64=$Q98))&amp;" ("&amp;#REF!&amp;")"</f>
        <v>#REF!</v>
      </c>
      <c r="U98" s="179" t="e">
        <f>COUNTIF(I$3:I$64,"*" &amp; $Q98 &amp;"*")+SUMPRODUCT(($M$3:$M$64=$R97)*($N$3:$N$64=$Q98))+SUMPRODUCT(($O$3:$O$64=$R97)*($Q$3:$Q$64=$Q98))&amp;" ("&amp;#REF!&amp;")"</f>
        <v>#REF!</v>
      </c>
      <c r="V98" s="179" t="e">
        <f t="shared" si="508"/>
        <v>#REF!</v>
      </c>
      <c r="W98" s="179" t="e">
        <f>COUNTIF(K$3:K$64,"*" &amp; $Q98 &amp;"*")+SUMPRODUCT(($M$3:$M$64=$R97)*($N$3:$N$64=$Q98))+SUMPRODUCT(($O$3:$O$64=$R97)*($Q$3:$Q$64=$Q98))&amp;" ("&amp;#REF!&amp;")"</f>
        <v>#REF!</v>
      </c>
      <c r="X98" s="179" t="str">
        <f t="shared" si="512"/>
        <v>0   ( 0 )</v>
      </c>
      <c r="Y98" s="179" t="e">
        <f>COUNTIF(K$3:K$64,"*" &amp; $Q98 &amp;"*")+SUMPRODUCT(($M$3:$M$64=$R97)*($N$3:$N$64=$Q98))+SUMPRODUCT(($O$3:$O$64=$R97)*($Q$3:$Q$64=$Q98))&amp;" ("&amp;#REF!&amp;")"</f>
        <v>#REF!</v>
      </c>
      <c r="Z98" s="179" t="str">
        <f t="shared" si="509"/>
        <v>0   ( 0 )</v>
      </c>
      <c r="AA98" s="179" t="e">
        <f>COUNTIF(M$3:M$64,"*" &amp; $Q98 &amp;"*")+SUMPRODUCT(($M$3:$M$64=$R97)*($N$3:$N$64=$Q98))+SUMPRODUCT(($O$3:$O$64=$R97)*($Q$3:$Q$64=$Q98))&amp;" ("&amp;#REF!&amp;")"</f>
        <v>#REF!</v>
      </c>
      <c r="AB98" s="144" t="e">
        <f t="shared" si="510"/>
        <v>#REF!</v>
      </c>
    </row>
    <row r="99" spans="1:28" ht="15.75" customHeight="1" thickBot="1" x14ac:dyDescent="0.25">
      <c r="A99" s="69"/>
      <c r="B99" s="69"/>
      <c r="C99" s="180" t="s">
        <v>98</v>
      </c>
      <c r="D99" s="181"/>
      <c r="E99" s="84" t="s">
        <v>3</v>
      </c>
      <c r="F99" s="84" t="s">
        <v>4</v>
      </c>
      <c r="G99" s="84" t="s">
        <v>5</v>
      </c>
      <c r="H99" s="84" t="s">
        <v>6</v>
      </c>
      <c r="I99" s="84" t="s">
        <v>6</v>
      </c>
      <c r="J99" s="84" t="s">
        <v>7</v>
      </c>
      <c r="K99" s="85" t="s">
        <v>99</v>
      </c>
      <c r="L99" s="86"/>
      <c r="O99" s="262"/>
      <c r="P99" s="263"/>
      <c r="Q99" s="109" t="str">
        <f>Listes!A99</f>
        <v>NOAC</v>
      </c>
      <c r="R99" s="111" t="e">
        <f t="shared" si="516"/>
        <v>#REF!</v>
      </c>
      <c r="S99" s="178" t="e">
        <f t="shared" si="516"/>
        <v>#REF!</v>
      </c>
      <c r="T99" s="178" t="e">
        <f>COUNTIF(G$3:G$64,"*" &amp; $Q99 &amp;"*")+SUMPRODUCT(($M$3:$M$64=$R98)*($N$3:$N$64=$Q99))+SUMPRODUCT(($O$3:$O$64=$R98)*($Q$3:$Q$64=$Q99))&amp;" ("&amp;#REF!&amp;")"</f>
        <v>#REF!</v>
      </c>
      <c r="U99" s="178" t="e">
        <f>COUNTIF(I$3:I$64,"*" &amp; $Q99 &amp;"*")+SUMPRODUCT(($M$3:$M$64=$R98)*($N$3:$N$64=$Q99))+SUMPRODUCT(($O$3:$O$64=$R98)*($Q$3:$Q$64=$Q99))&amp;" ("&amp;#REF!&amp;")"</f>
        <v>#REF!</v>
      </c>
      <c r="V99" s="178" t="e">
        <f t="shared" si="508"/>
        <v>#REF!</v>
      </c>
      <c r="W99" s="178" t="e">
        <f>COUNTIF(K$3:K$64,"*" &amp; $Q99 &amp;"*")+SUMPRODUCT(($M$3:$M$64=$R98)*($N$3:$N$64=$Q99))+SUMPRODUCT(($O$3:$O$64=$R98)*($Q$3:$Q$64=$Q99))&amp;" ("&amp;#REF!&amp;")"</f>
        <v>#REF!</v>
      </c>
      <c r="X99" s="178" t="str">
        <f t="shared" si="512"/>
        <v>0   ( 0 )</v>
      </c>
      <c r="Y99" s="178" t="e">
        <f>COUNTIF(K$3:K$64,"*" &amp; $Q99 &amp;"*")+SUMPRODUCT(($M$3:$M$64=$R98)*($N$3:$N$64=$Q99))+SUMPRODUCT(($O$3:$O$64=$R98)*($Q$3:$Q$64=$Q99))&amp;" ("&amp;#REF!&amp;")"</f>
        <v>#REF!</v>
      </c>
      <c r="Z99" s="178" t="str">
        <f t="shared" si="509"/>
        <v>0   ( 0 )</v>
      </c>
      <c r="AA99" s="178" t="e">
        <f>COUNTIF(M$3:M$64,"*" &amp; $Q99 &amp;"*")+SUMPRODUCT(($M$3:$M$64=$R98)*($N$3:$N$64=$Q99))+SUMPRODUCT(($O$3:$O$64=$R98)*($Q$3:$Q$64=$Q99))&amp;" ("&amp;#REF!&amp;")"</f>
        <v>#REF!</v>
      </c>
      <c r="AB99" s="148" t="e">
        <f t="shared" si="510"/>
        <v>#REF!</v>
      </c>
    </row>
    <row r="100" spans="1:28" ht="15.75" customHeight="1" x14ac:dyDescent="0.2">
      <c r="A100" s="69"/>
      <c r="B100" s="69"/>
      <c r="C100" s="183"/>
      <c r="D100" s="184"/>
      <c r="E100" s="83" t="str">
        <f>IF($C100="","",SUMPRODUCT(($L$3:$L64=$C100)*($M$3:$M64=E$99))+SUMPRODUCT(($O$3:$O64=$C100)*($P$3:$P64=E$99))+SUMPRODUCT(($AB$3:$AB$64=$C100)*($AA$3:$AA$64="MAROUANI"))+SUMPRODUCT(($AB$4:$AB$65=$C100)*($AA$3:$AA$64="MAROUANI")))</f>
        <v/>
      </c>
      <c r="F100" s="83" t="str">
        <f>IF($C100="","",SUMPRODUCT(($L$3:$L64=$C100)*($M$3:$M64=F$99))+SUMPRODUCT(($O$3:$O64=$C100)*($P$3:$P64=F$99))+SUMPRODUCT(($AB$3:$AB$64=$C100)*($AA$3:$AA$64="HALIMI"))+SUMPRODUCT(($AB$4:$AB$65=$C100)*($AA$3:$AA$64="HALIMI")))</f>
        <v/>
      </c>
      <c r="G100" s="83" t="str">
        <f>IF($C100="","",SUMPRODUCT(($L$3:$L64=$C100)*($M$3:$M64=G$99))+SUMPRODUCT(($O$3:$O64=$C100)*($P$3:$P64=G$99))+SUMPRODUCT(($AB$3:$AB$64=$C100)*($AA$3:$AA$64="LEPRIYA"))+SUMPRODUCT(($AB$4:$AB$65=$C100)*($AA$3:$AA$64="LEPRIYA")))</f>
        <v/>
      </c>
      <c r="H100" s="83" t="str">
        <f>IF($C100="","",SUMPRODUCT(($L$3:$L64=$C100)*($M$3:$M64=H$99))+SUMPRODUCT(($O$3:$O64=$C100)*($P$3:$P64=H$99))+SUMPRODUCT(($AB$3:$AB$64=$C100)*($AA$3:$AA$64="SERENI"))+SUMPRODUCT(($AB$4:$AB$65=$C100)*($AA$3:$AA$64="SERENI")))</f>
        <v/>
      </c>
      <c r="I100" s="83" t="str">
        <f>IF($C100="","",SUMPRODUCT(($L$3:$L64=$C100)*($M$3:$M64=I$99))+SUMPRODUCT(($O$3:$O64=$C100)*($P$3:$P64=I$99))+SUMPRODUCT(($AB$3:$AB$64=$C100)*($AA$3:$AA$64="SERENI"))+SUMPRODUCT(($AB$4:$AB$65=$C100)*($AA$3:$AA$64="SERENI")))</f>
        <v/>
      </c>
      <c r="J100" s="83" t="str">
        <f>IF($C100="","",SUMPRODUCT(($L$3:$L64=$C100)*($M$3:$M64=J$99))+SUMPRODUCT(($O$3:$O64=$C100)*($P$3:$P64=J$99))+SUMPRODUCT(($AB$3:$AB$64=$C100)*($AA$3:$AA$64="SULTAN"))+SUMPRODUCT(($AB$4:$AB$65=$C100)*($AA$3:$AA$64="SULTAN")))</f>
        <v/>
      </c>
      <c r="K100" s="185" t="str">
        <f>IF($C100="","",SUMPRODUCT(($L$3:$L64=$C100)*($M$3:$M64=""))+SUMPRODUCT(($O$3:$O64=$C100)*($P$3:$P64=""))+SUMPRODUCT(($AB$3:$AB$64=$C100)*($AA$3:$AA$64=""))-SUMPRODUCT(($AB$4:$AB$65=$C100)*($AA$3:$AA$64&lt;&gt;"")))</f>
        <v/>
      </c>
      <c r="L100" s="186" t="str">
        <f>IF($C100="","",SUMPRODUCT(($L$3:$L64=$C100)*($M$3:$M64=L$99))+SUMPRODUCT(($O$3:$O64=$C100)*($P$3:$P64=L$99)))</f>
        <v/>
      </c>
      <c r="O100" s="262"/>
      <c r="P100" s="263"/>
      <c r="Q100" s="49" t="str">
        <f>Listes!A100</f>
        <v>COLLIOT</v>
      </c>
      <c r="R100" s="62" t="e">
        <f t="shared" si="516"/>
        <v>#REF!</v>
      </c>
      <c r="S100" s="179" t="e">
        <f t="shared" si="516"/>
        <v>#REF!</v>
      </c>
      <c r="T100" s="179" t="e">
        <f>COUNTIF(G$3:G$64,"*" &amp; $Q100 &amp;"*")+SUMPRODUCT(($M$3:$M$64=$R99)*($N$3:$N$64=$Q100))+SUMPRODUCT(($O$3:$O$64=$R99)*($Q$3:$Q$64=$Q100))&amp;" ("&amp;#REF!&amp;")"</f>
        <v>#REF!</v>
      </c>
      <c r="U100" s="179" t="e">
        <f>COUNTIF(I$3:I$64,"*" &amp; $Q100 &amp;"*")+SUMPRODUCT(($M$3:$M$64=$R99)*($N$3:$N$64=$Q100))+SUMPRODUCT(($O$3:$O$64=$R99)*($Q$3:$Q$64=$Q100))&amp;" ("&amp;#REF!&amp;")"</f>
        <v>#REF!</v>
      </c>
      <c r="V100" s="179" t="e">
        <f t="shared" si="508"/>
        <v>#REF!</v>
      </c>
      <c r="W100" s="179" t="e">
        <f>COUNTIF(K$3:K$64,"*" &amp; $Q100 &amp;"*")+SUMPRODUCT(($M$3:$M$64=$R99)*($N$3:$N$64=$Q100))+SUMPRODUCT(($O$3:$O$64=$R99)*($Q$3:$Q$64=$Q100))&amp;" ("&amp;#REF!&amp;")"</f>
        <v>#REF!</v>
      </c>
      <c r="X100" s="179" t="str">
        <f t="shared" si="512"/>
        <v>0   ( 0 )</v>
      </c>
      <c r="Y100" s="179" t="e">
        <f>COUNTIF(K$3:K$64,"*" &amp; $Q100 &amp;"*")+SUMPRODUCT(($M$3:$M$64=$R99)*($N$3:$N$64=$Q100))+SUMPRODUCT(($O$3:$O$64=$R99)*($Q$3:$Q$64=$Q100))&amp;" ("&amp;#REF!&amp;")"</f>
        <v>#REF!</v>
      </c>
      <c r="Z100" s="179" t="str">
        <f t="shared" si="509"/>
        <v>0   ( 0 )</v>
      </c>
      <c r="AA100" s="179" t="e">
        <f>COUNTIF(M$3:M$64,"*" &amp; $Q100 &amp;"*")+SUMPRODUCT(($M$3:$M$64=$R99)*($N$3:$N$64=$Q100))+SUMPRODUCT(($O$3:$O$64=$R99)*($Q$3:$Q$64=$Q100))&amp;" ("&amp;#REF!&amp;")"</f>
        <v>#REF!</v>
      </c>
      <c r="AB100" s="144" t="e">
        <f t="shared" si="510"/>
        <v>#REF!</v>
      </c>
    </row>
    <row r="101" spans="1:28" ht="15.75" customHeight="1" x14ac:dyDescent="0.2">
      <c r="A101" s="69"/>
      <c r="B101" s="69"/>
      <c r="C101" s="166"/>
      <c r="D101" s="167"/>
      <c r="E101" s="81" t="str">
        <f>IF($C101="","",SUMPRODUCT(($L$3:$L65=$C101)*($M$3:$M65=E$99))+SUMPRODUCT(($O$3:$O65=$C101)*($P$3:$P65=E$99))+SUMPRODUCT(($AB$3:$AB$64=$C101)*($AA$3:$AA$64="MAROUANI"))+SUMPRODUCT(($AB$4:$AB$65=$C101)*($AA$3:$AA$64="MAROUANI")))</f>
        <v/>
      </c>
      <c r="F101" s="81" t="str">
        <f>IF($C101="","",SUMPRODUCT(($L$3:$L65=$C101)*($M$3:$M65=F$99))+SUMPRODUCT(($O$3:$O65=$C101)*($P$3:$P65=F$99))+SUMPRODUCT(($AB$3:$AB$64=$C101)*($AA$3:$AA$64="HALIMI"))+SUMPRODUCT(($AB$4:$AB$65=$C101)*($AA$3:$AA$64="HALIMI")))</f>
        <v/>
      </c>
      <c r="G101" s="81" t="str">
        <f>IF($C101="","",SUMPRODUCT(($L$3:$L65=$C101)*($M$3:$M65=G$99))+SUMPRODUCT(($O$3:$O65=$C101)*($P$3:$P65=G$99))+SUMPRODUCT(($AB$3:$AB$64=$C101)*($AA$3:$AA$64="LEPRIYA"))+SUMPRODUCT(($AB$4:$AB$65=$C101)*($AA$3:$AA$64="LEPRIYA")))</f>
        <v/>
      </c>
      <c r="H101" s="81" t="str">
        <f>IF($C101="","",SUMPRODUCT(($L$3:$L65=$C101)*($M$3:$M65=H$99))+SUMPRODUCT(($O$3:$O65=$C101)*($P$3:$P65=H$99))+SUMPRODUCT(($AB$3:$AB$64=$C101)*($AA$3:$AA$64="SERENI"))+SUMPRODUCT(($AB$4:$AB$65=$C101)*($AA$3:$AA$64="SERENI")))</f>
        <v/>
      </c>
      <c r="I101" s="81" t="str">
        <f>IF($C101="","",SUMPRODUCT(($L$3:$L65=$C101)*($M$3:$M65=I$99))+SUMPRODUCT(($O$3:$O65=$C101)*($P$3:$P65=I$99))+SUMPRODUCT(($AB$3:$AB$64=$C101)*($AA$3:$AA$64="SERENI"))+SUMPRODUCT(($AB$4:$AB$65=$C101)*($AA$3:$AA$64="SERENI")))</f>
        <v/>
      </c>
      <c r="J101" s="81" t="str">
        <f>IF($C101="","",SUMPRODUCT(($L$3:$L65=$C101)*($M$3:$M65=J$99))+SUMPRODUCT(($O$3:$O65=$C101)*($P$3:$P65=J$99))+SUMPRODUCT(($AB$3:$AB$64=$C101)*($AA$3:$AA$64="SULTAN"))+SUMPRODUCT(($AB$4:$AB$65=$C101)*($AA$3:$AA$64="SULTAN")))</f>
        <v/>
      </c>
      <c r="K101" s="168" t="str">
        <f>IF($C101="","",SUMPRODUCT(($L$3:$L65=$C101)*($M$3:$M65=""))+SUMPRODUCT(($O$3:$O65=$C101)*($P$3:$P65=""))+SUMPRODUCT(($AB$3:$AB$64=$C101)*($AA$3:$AA$64=""))-SUMPRODUCT(($AB$4:$AB$65=$C101)*($AA$3:$AA$64&lt;&gt;"")))</f>
        <v/>
      </c>
      <c r="L101" s="169" t="str">
        <f>IF($C101="","",SUMPRODUCT(($L$3:$L65=$C101)*($M$3:$M65=L$99))+SUMPRODUCT(($O$3:$O65=$C101)*($P$3:$P65=L$99)))</f>
        <v/>
      </c>
      <c r="O101" s="262"/>
      <c r="P101" s="263"/>
      <c r="Q101" s="109" t="str">
        <f>Listes!A101</f>
        <v>DUSSUEIL</v>
      </c>
      <c r="R101" s="111" t="e">
        <f t="shared" si="516"/>
        <v>#REF!</v>
      </c>
      <c r="S101" s="178" t="e">
        <f t="shared" si="516"/>
        <v>#REF!</v>
      </c>
      <c r="T101" s="178" t="e">
        <f>COUNTIF(G$3:G$64,"*" &amp; $Q101 &amp;"*")+SUMPRODUCT(($M$3:$M$64=$R100)*($N$3:$N$64=$Q101))+SUMPRODUCT(($O$3:$O$64=$R100)*($Q$3:$Q$64=$Q101))&amp;" ("&amp;#REF!&amp;")"</f>
        <v>#REF!</v>
      </c>
      <c r="U101" s="178" t="e">
        <f>COUNTIF(I$3:I$64,"*" &amp; $Q101 &amp;"*")+SUMPRODUCT(($M$3:$M$64=$R100)*($N$3:$N$64=$Q101))+SUMPRODUCT(($O$3:$O$64=$R100)*($Q$3:$Q$64=$Q101))&amp;" ("&amp;#REF!&amp;")"</f>
        <v>#REF!</v>
      </c>
      <c r="V101" s="178" t="e">
        <f t="shared" si="508"/>
        <v>#REF!</v>
      </c>
      <c r="W101" s="178" t="e">
        <f>COUNTIF(K$3:K$64,"*" &amp; $Q101 &amp;"*")+SUMPRODUCT(($M$3:$M$64=$R100)*($N$3:$N$64=$Q101))+SUMPRODUCT(($O$3:$O$64=$R100)*($Q$3:$Q$64=$Q101))&amp;" ("&amp;#REF!&amp;")"</f>
        <v>#REF!</v>
      </c>
      <c r="X101" s="178" t="str">
        <f t="shared" si="512"/>
        <v>0   ( 0 )</v>
      </c>
      <c r="Y101" s="178" t="e">
        <f>COUNTIF(K$3:K$64,"*" &amp; $Q101 &amp;"*")+SUMPRODUCT(($M$3:$M$64=$R100)*($N$3:$N$64=$Q101))+SUMPRODUCT(($O$3:$O$64=$R100)*($Q$3:$Q$64=$Q101))&amp;" ("&amp;#REF!&amp;")"</f>
        <v>#REF!</v>
      </c>
      <c r="Z101" s="178" t="str">
        <f t="shared" si="509"/>
        <v>0   ( 0 )</v>
      </c>
      <c r="AA101" s="178" t="e">
        <f>COUNTIF(M$3:M$64,"*" &amp; $Q101 &amp;"*")+SUMPRODUCT(($M$3:$M$64=$R100)*($N$3:$N$64=$Q101))+SUMPRODUCT(($O$3:$O$64=$R100)*($Q$3:$Q$64=$Q101))&amp;" ("&amp;#REF!&amp;")"</f>
        <v>#REF!</v>
      </c>
      <c r="AB101" s="148" t="e">
        <f t="shared" si="510"/>
        <v>#REF!</v>
      </c>
    </row>
    <row r="102" spans="1:28" ht="15.75" customHeight="1" x14ac:dyDescent="0.2">
      <c r="A102" s="69"/>
      <c r="B102" s="69"/>
      <c r="C102" s="174"/>
      <c r="D102" s="175"/>
      <c r="E102" s="80" t="str">
        <f>IF($C102="","",SUMPRODUCT(($L$3:$L66=$C102)*($M$3:$M66=E$99))+SUMPRODUCT(($O$3:$O66=$C102)*($P$3:$P66=E$99))+SUMPRODUCT(($AB$3:$AB$64=$C102)*($AA$3:$AA$64="MAROUANI"))+SUMPRODUCT(($AB$4:$AB$65=$C102)*($AA$3:$AA$64="MAROUANI")))</f>
        <v/>
      </c>
      <c r="F102" s="80" t="str">
        <f>IF($C102="","",SUMPRODUCT(($L$3:$L66=$C102)*($M$3:$M66=F$99))+SUMPRODUCT(($O$3:$O66=$C102)*($P$3:$P66=F$99))+SUMPRODUCT(($AB$3:$AB$64=$C102)*($AA$3:$AA$64="HALIMI"))+SUMPRODUCT(($AB$4:$AB$65=$C102)*($AA$3:$AA$64="HALIMI")))</f>
        <v/>
      </c>
      <c r="G102" s="80" t="str">
        <f>IF($C102="","",SUMPRODUCT(($L$3:$L66=$C102)*($M$3:$M66=G$99))+SUMPRODUCT(($O$3:$O66=$C102)*($P$3:$P66=G$99))+SUMPRODUCT(($AB$3:$AB$64=$C102)*($AA$3:$AA$64="LEPRIYA"))+SUMPRODUCT(($AB$4:$AB$65=$C102)*($AA$3:$AA$64="LEPRIYA")))</f>
        <v/>
      </c>
      <c r="H102" s="80" t="str">
        <f>IF($C102="","",SUMPRODUCT(($L$3:$L66=$C102)*($M$3:$M66=H$99))+SUMPRODUCT(($O$3:$O66=$C102)*($P$3:$P66=H$99))+SUMPRODUCT(($AB$3:$AB$64=$C102)*($AA$3:$AA$64="SERENI"))+SUMPRODUCT(($AB$4:$AB$65=$C102)*($AA$3:$AA$64="SERENI")))</f>
        <v/>
      </c>
      <c r="I102" s="80" t="str">
        <f>IF($C102="","",SUMPRODUCT(($L$3:$L66=$C102)*($M$3:$M66=I$99))+SUMPRODUCT(($O$3:$O66=$C102)*($P$3:$P66=I$99))+SUMPRODUCT(($AB$3:$AB$64=$C102)*($AA$3:$AA$64="SERENI"))+SUMPRODUCT(($AB$4:$AB$65=$C102)*($AA$3:$AA$64="SERENI")))</f>
        <v/>
      </c>
      <c r="J102" s="80" t="str">
        <f>IF($C102="","",SUMPRODUCT(($L$3:$L66=$C102)*($M$3:$M66=J$99))+SUMPRODUCT(($O$3:$O66=$C102)*($P$3:$P66=J$99))+SUMPRODUCT(($AB$3:$AB$64=$C102)*($AA$3:$AA$64="SULTAN"))+SUMPRODUCT(($AB$4:$AB$65=$C102)*($AA$3:$AA$64="SULTAN")))</f>
        <v/>
      </c>
      <c r="K102" s="176" t="str">
        <f>IF($C102="","",SUMPRODUCT(($L$3:$L66=$C102)*($M$3:$M66=""))+SUMPRODUCT(($O$3:$O66=$C102)*($P$3:$P66=""))+SUMPRODUCT(($AB$3:$AB$64=$C102)*($AA$3:$AA$64=""))-SUMPRODUCT(($AB$4:$AB$65=$C102)*($AA$3:$AA$64&lt;&gt;"")))</f>
        <v/>
      </c>
      <c r="L102" s="177" t="str">
        <f>IF($C102="","",SUMPRODUCT(($L$3:$L66=$C102)*($M$3:$M66=L$99))+SUMPRODUCT(($O$3:$O66=$C102)*($P$3:$P66=L$99)))</f>
        <v/>
      </c>
      <c r="O102" s="262"/>
      <c r="P102" s="263"/>
      <c r="Q102" s="49" t="str">
        <f>Listes!A102</f>
        <v>FAUCHE</v>
      </c>
      <c r="R102" s="62" t="e">
        <f t="shared" si="516"/>
        <v>#REF!</v>
      </c>
      <c r="S102" s="179" t="e">
        <f t="shared" si="516"/>
        <v>#REF!</v>
      </c>
      <c r="T102" s="179" t="e">
        <f>COUNTIF(G$3:G$64,"*" &amp; $Q102 &amp;"*")+SUMPRODUCT(($M$3:$M$64=$R101)*($N$3:$N$64=$Q102))+SUMPRODUCT(($O$3:$O$64=$R101)*($Q$3:$Q$64=$Q102))&amp;" ("&amp;#REF!&amp;")"</f>
        <v>#REF!</v>
      </c>
      <c r="U102" s="179" t="e">
        <f>COUNTIF(I$3:I$64,"*" &amp; $Q102 &amp;"*")+SUMPRODUCT(($M$3:$M$64=$R101)*($N$3:$N$64=$Q102))+SUMPRODUCT(($O$3:$O$64=$R101)*($Q$3:$Q$64=$Q102))&amp;" ("&amp;#REF!&amp;")"</f>
        <v>#REF!</v>
      </c>
      <c r="V102" s="179" t="e">
        <f t="shared" si="508"/>
        <v>#REF!</v>
      </c>
      <c r="W102" s="179" t="e">
        <f>COUNTIF(K$3:K$64,"*" &amp; $Q102 &amp;"*")+SUMPRODUCT(($M$3:$M$64=$R101)*($N$3:$N$64=$Q102))+SUMPRODUCT(($O$3:$O$64=$R101)*($Q$3:$Q$64=$Q102))&amp;" ("&amp;#REF!&amp;")"</f>
        <v>#REF!</v>
      </c>
      <c r="X102" s="179" t="str">
        <f t="shared" si="512"/>
        <v>0   ( 0 )</v>
      </c>
      <c r="Y102" s="179" t="e">
        <f>COUNTIF(K$3:K$64,"*" &amp; $Q102 &amp;"*")+SUMPRODUCT(($M$3:$M$64=$R101)*($N$3:$N$64=$Q102))+SUMPRODUCT(($O$3:$O$64=$R101)*($Q$3:$Q$64=$Q102))&amp;" ("&amp;#REF!&amp;")"</f>
        <v>#REF!</v>
      </c>
      <c r="Z102" s="179" t="str">
        <f t="shared" si="509"/>
        <v>0   ( 0 )</v>
      </c>
      <c r="AA102" s="179" t="e">
        <f>COUNTIF(M$3:M$64,"*" &amp; $Q102 &amp;"*")+SUMPRODUCT(($M$3:$M$64=$R101)*($N$3:$N$64=$Q102))+SUMPRODUCT(($O$3:$O$64=$R101)*($Q$3:$Q$64=$Q102))&amp;" ("&amp;#REF!&amp;")"</f>
        <v>#REF!</v>
      </c>
      <c r="AB102" s="144" t="e">
        <f t="shared" si="510"/>
        <v>#REF!</v>
      </c>
    </row>
    <row r="103" spans="1:28" ht="15.75" customHeight="1" x14ac:dyDescent="0.2">
      <c r="A103" s="69"/>
      <c r="B103" s="69"/>
      <c r="C103" s="166"/>
      <c r="D103" s="167"/>
      <c r="E103" s="81" t="str">
        <f>IF($C103="","",SUMPRODUCT(($L$3:$L67=$C103)*($M$3:$M67=E$99))+SUMPRODUCT(($O$3:$O67=$C103)*($P$3:$P67=E$99))+SUMPRODUCT(($AB$3:$AB$64=$C103)*($AA$3:$AA$64="MAROUANI"))+SUMPRODUCT(($AB$4:$AB$65=$C103)*($AA$3:$AA$64="MAROUANI")))</f>
        <v/>
      </c>
      <c r="F103" s="81" t="str">
        <f>IF($C103="","",SUMPRODUCT(($L$3:$L67=$C103)*($M$3:$M67=F$99))+SUMPRODUCT(($O$3:$O67=$C103)*($P$3:$P67=F$99))+SUMPRODUCT(($AB$3:$AB$64=$C103)*($AA$3:$AA$64="HALIMI"))+SUMPRODUCT(($AB$4:$AB$65=$C103)*($AA$3:$AA$64="HALIMI")))</f>
        <v/>
      </c>
      <c r="G103" s="81" t="str">
        <f>IF($C103="","",SUMPRODUCT(($L$3:$L67=$C103)*($M$3:$M67=G$99))+SUMPRODUCT(($O$3:$O67=$C103)*($P$3:$P67=G$99))+SUMPRODUCT(($AB$3:$AB$64=$C103)*($AA$3:$AA$64="LEPRIYA"))+SUMPRODUCT(($AB$4:$AB$65=$C103)*($AA$3:$AA$64="LEPRIYA")))</f>
        <v/>
      </c>
      <c r="H103" s="81" t="str">
        <f>IF($C103="","",SUMPRODUCT(($L$3:$L67=$C103)*($M$3:$M67=H$99))+SUMPRODUCT(($O$3:$O67=$C103)*($P$3:$P67=H$99))+SUMPRODUCT(($AB$3:$AB$64=$C103)*($AA$3:$AA$64="SERENI"))+SUMPRODUCT(($AB$4:$AB$65=$C103)*($AA$3:$AA$64="SERENI")))</f>
        <v/>
      </c>
      <c r="I103" s="81" t="str">
        <f>IF($C103="","",SUMPRODUCT(($L$3:$L67=$C103)*($M$3:$M67=I$99))+SUMPRODUCT(($O$3:$O67=$C103)*($P$3:$P67=I$99))+SUMPRODUCT(($AB$3:$AB$64=$C103)*($AA$3:$AA$64="SERENI"))+SUMPRODUCT(($AB$4:$AB$65=$C103)*($AA$3:$AA$64="SERENI")))</f>
        <v/>
      </c>
      <c r="J103" s="81" t="str">
        <f>IF($C103="","",SUMPRODUCT(($L$3:$L67=$C103)*($M$3:$M67=J$99))+SUMPRODUCT(($O$3:$O67=$C103)*($P$3:$P67=J$99))+SUMPRODUCT(($AB$3:$AB$64=$C103)*($AA$3:$AA$64="SULTAN"))+SUMPRODUCT(($AB$4:$AB$65=$C103)*($AA$3:$AA$64="SULTAN")))</f>
        <v/>
      </c>
      <c r="K103" s="168" t="str">
        <f>IF($C103="","",SUMPRODUCT(($L$3:$L67=$C103)*($M$3:$M67=""))+SUMPRODUCT(($O$3:$O67=$C103)*($P$3:$P67=""))+SUMPRODUCT(($AB$3:$AB$64=$C103)*($AA$3:$AA$64=""))-SUMPRODUCT(($AB$4:$AB$65=$C103)*($AA$3:$AA$64&lt;&gt;"")))</f>
        <v/>
      </c>
      <c r="L103" s="169" t="str">
        <f>IF($C103="","",SUMPRODUCT(($L$3:$L67=$C103)*($M$3:$M67=L$99))+SUMPRODUCT(($O$3:$O67=$C103)*($P$3:$P67=L$99)))</f>
        <v/>
      </c>
      <c r="O103" s="262"/>
      <c r="P103" s="263"/>
      <c r="Q103" s="109" t="str">
        <f>Listes!A103</f>
        <v>WAKIM</v>
      </c>
      <c r="R103" s="111" t="e">
        <f t="shared" ref="R103:S107" si="517">IF($Q103="","",COUNTIF(E$3:E$64,"*" &amp;$Q103 &amp;"*")+COUNTIFS($M$3:$M$64,R$70,$N$3:$N$64,"*" &amp;$Q103 &amp;"*")+COUNTIFS($P$3:$P$64,R$70,$Q$3:$Q$64,"*" &amp;$Q103 &amp;"*")&amp;"   ( "&amp;R147&amp;" )")</f>
        <v>#REF!</v>
      </c>
      <c r="S103" s="178" t="e">
        <f t="shared" si="517"/>
        <v>#REF!</v>
      </c>
      <c r="T103" s="178" t="e">
        <f>COUNTIF(G$3:G$64,"*" &amp; $Q103 &amp;"*")+SUMPRODUCT(($M$3:$M$64=$R102)*($N$3:$N$64=$Q103))+SUMPRODUCT(($O$3:$O$64=$R102)*($Q$3:$Q$64=$Q103))&amp;" ("&amp;#REF!&amp;")"</f>
        <v>#REF!</v>
      </c>
      <c r="U103" s="178" t="e">
        <f>COUNTIF(I$3:I$64,"*" &amp; $Q103 &amp;"*")+SUMPRODUCT(($M$3:$M$64=$R102)*($N$3:$N$64=$Q103))+SUMPRODUCT(($O$3:$O$64=$R102)*($Q$3:$Q$64=$Q103))&amp;" ("&amp;#REF!&amp;")"</f>
        <v>#REF!</v>
      </c>
      <c r="V103" s="178" t="e">
        <f t="shared" si="508"/>
        <v>#REF!</v>
      </c>
      <c r="W103" s="178" t="e">
        <f>COUNTIF(K$3:K$64,"*" &amp; $Q103 &amp;"*")+SUMPRODUCT(($M$3:$M$64=$R102)*($N$3:$N$64=$Q103))+SUMPRODUCT(($O$3:$O$64=$R102)*($Q$3:$Q$64=$Q103))&amp;" ("&amp;#REF!&amp;")"</f>
        <v>#REF!</v>
      </c>
      <c r="X103" s="178" t="str">
        <f t="shared" si="512"/>
        <v>0   ( 0 )</v>
      </c>
      <c r="Y103" s="178" t="e">
        <f>COUNTIF(K$3:K$64,"*" &amp; $Q103 &amp;"*")+SUMPRODUCT(($M$3:$M$64=$R102)*($N$3:$N$64=$Q103))+SUMPRODUCT(($O$3:$O$64=$R102)*($Q$3:$Q$64=$Q103))&amp;" ("&amp;#REF!&amp;")"</f>
        <v>#REF!</v>
      </c>
      <c r="Z103" s="178" t="str">
        <f t="shared" si="509"/>
        <v>0   ( 0 )</v>
      </c>
      <c r="AA103" s="178" t="e">
        <f>COUNTIF(M$3:M$64,"*" &amp; $Q103 &amp;"*")+SUMPRODUCT(($M$3:$M$64=$R102)*($N$3:$N$64=$Q103))+SUMPRODUCT(($O$3:$O$64=$R102)*($Q$3:$Q$64=$Q103))&amp;" ("&amp;#REF!&amp;")"</f>
        <v>#REF!</v>
      </c>
      <c r="AB103" s="148" t="e">
        <f t="shared" si="510"/>
        <v>#REF!</v>
      </c>
    </row>
    <row r="104" spans="1:28" ht="15.75" customHeight="1" x14ac:dyDescent="0.2">
      <c r="A104" s="69"/>
      <c r="B104" s="69"/>
      <c r="C104" s="174"/>
      <c r="D104" s="175"/>
      <c r="E104" s="80" t="str">
        <f>IF($C104="","",SUMPRODUCT(($L$3:$L68=$C104)*($M$3:$M68=E$99))+SUMPRODUCT(($O$3:$O68=$C104)*($P$3:$P68=E$99))+SUMPRODUCT(($AB$3:$AB$64=$C104)*($AA$3:$AA$64="MAROUANI"))+SUMPRODUCT(($AB$4:$AB$65=$C104)*($AA$3:$AA$64="MAROUANI")))</f>
        <v/>
      </c>
      <c r="F104" s="80" t="str">
        <f>IF($C104="","",SUMPRODUCT(($L$3:$L68=$C104)*($M$3:$M68=F$99))+SUMPRODUCT(($O$3:$O68=$C104)*($P$3:$P68=F$99))+SUMPRODUCT(($AB$3:$AB$64=$C104)*($AA$3:$AA$64="HALIMI"))+SUMPRODUCT(($AB$4:$AB$65=$C104)*($AA$3:$AA$64="HALIMI")))</f>
        <v/>
      </c>
      <c r="G104" s="80" t="str">
        <f>IF($C104="","",SUMPRODUCT(($L$3:$L68=$C104)*($M$3:$M68=G$99))+SUMPRODUCT(($O$3:$O68=$C104)*($P$3:$P68=G$99))+SUMPRODUCT(($AB$3:$AB$64=$C104)*($AA$3:$AA$64="LEPRIYA"))+SUMPRODUCT(($AB$4:$AB$65=$C104)*($AA$3:$AA$64="LEPRIYA")))</f>
        <v/>
      </c>
      <c r="H104" s="80" t="str">
        <f>IF($C104="","",SUMPRODUCT(($L$3:$L68=$C104)*($M$3:$M68=H$99))+SUMPRODUCT(($O$3:$O68=$C104)*($P$3:$P68=H$99))+SUMPRODUCT(($AB$3:$AB$64=$C104)*($AA$3:$AA$64="SERENI"))+SUMPRODUCT(($AB$4:$AB$65=$C104)*($AA$3:$AA$64="SERENI")))</f>
        <v/>
      </c>
      <c r="I104" s="80" t="str">
        <f>IF($C104="","",SUMPRODUCT(($L$3:$L68=$C104)*($M$3:$M68=I$99))+SUMPRODUCT(($O$3:$O68=$C104)*($P$3:$P68=I$99))+SUMPRODUCT(($AB$3:$AB$64=$C104)*($AA$3:$AA$64="SERENI"))+SUMPRODUCT(($AB$4:$AB$65=$C104)*($AA$3:$AA$64="SERENI")))</f>
        <v/>
      </c>
      <c r="J104" s="80" t="str">
        <f>IF($C104="","",SUMPRODUCT(($L$3:$L68=$C104)*($M$3:$M68=J$99))+SUMPRODUCT(($O$3:$O68=$C104)*($P$3:$P68=J$99))+SUMPRODUCT(($AB$3:$AB$64=$C104)*($AA$3:$AA$64="SULTAN"))+SUMPRODUCT(($AB$4:$AB$65=$C104)*($AA$3:$AA$64="SULTAN")))</f>
        <v/>
      </c>
      <c r="K104" s="176" t="str">
        <f>IF($C104="","",SUMPRODUCT(($L$3:$L68=$C104)*($M$3:$M68=""))+SUMPRODUCT(($O$3:$O68=$C104)*($P$3:$P68=""))+SUMPRODUCT(($AB$3:$AB$64=$C104)*($AA$3:$AA$64=""))-SUMPRODUCT(($AB$4:$AB$65=$C104)*($AA$3:$AA$64&lt;&gt;"")))</f>
        <v/>
      </c>
      <c r="L104" s="177" t="str">
        <f>IF($C104="","",SUMPRODUCT(($L$3:$L68=$C104)*($M$3:$M68=L$99))+SUMPRODUCT(($O$3:$O68=$C104)*($P$3:$P68=L$99)))</f>
        <v/>
      </c>
      <c r="O104" s="262"/>
      <c r="P104" s="263"/>
      <c r="Q104" s="49" t="str">
        <f>Listes!A104</f>
        <v>WORCEL</v>
      </c>
      <c r="R104" s="62" t="e">
        <f t="shared" si="517"/>
        <v>#REF!</v>
      </c>
      <c r="S104" s="179" t="e">
        <f t="shared" si="517"/>
        <v>#REF!</v>
      </c>
      <c r="T104" s="179" t="e">
        <f>COUNTIF(G$3:G$64,"*" &amp; $Q104 &amp;"*")+SUMPRODUCT(($M$3:$M$64=$R103)*($N$3:$N$64=$Q104))+SUMPRODUCT(($O$3:$O$64=$R103)*($Q$3:$Q$64=$Q104))&amp;" ("&amp;#REF!&amp;")"</f>
        <v>#REF!</v>
      </c>
      <c r="U104" s="179" t="e">
        <f>COUNTIF(I$3:I$64,"*" &amp; $Q104 &amp;"*")+SUMPRODUCT(($M$3:$M$64=$R103)*($N$3:$N$64=$Q104))+SUMPRODUCT(($O$3:$O$64=$R103)*($Q$3:$Q$64=$Q104))&amp;" ("&amp;#REF!&amp;")"</f>
        <v>#REF!</v>
      </c>
      <c r="V104" s="179" t="e">
        <f t="shared" si="508"/>
        <v>#REF!</v>
      </c>
      <c r="W104" s="179" t="e">
        <f>COUNTIF(K$3:K$64,"*" &amp; $Q104 &amp;"*")+SUMPRODUCT(($M$3:$M$64=$R103)*($N$3:$N$64=$Q104))+SUMPRODUCT(($O$3:$O$64=$R103)*($Q$3:$Q$64=$Q104))&amp;" ("&amp;#REF!&amp;")"</f>
        <v>#REF!</v>
      </c>
      <c r="X104" s="179" t="str">
        <f t="shared" si="512"/>
        <v>0   ( 0 )</v>
      </c>
      <c r="Y104" s="179" t="e">
        <f>COUNTIF(K$3:K$64,"*" &amp; $Q104 &amp;"*")+SUMPRODUCT(($M$3:$M$64=$R103)*($N$3:$N$64=$Q104))+SUMPRODUCT(($O$3:$O$64=$R103)*($Q$3:$Q$64=$Q104))&amp;" ("&amp;#REF!&amp;")"</f>
        <v>#REF!</v>
      </c>
      <c r="Z104" s="179" t="str">
        <f t="shared" si="509"/>
        <v>0   ( 0 )</v>
      </c>
      <c r="AA104" s="179" t="e">
        <f>COUNTIF(M$3:M$64,"*" &amp; $Q104 &amp;"*")+SUMPRODUCT(($M$3:$M$64=$R103)*($N$3:$N$64=$Q104))+SUMPRODUCT(($O$3:$O$64=$R103)*($Q$3:$Q$64=$Q104))&amp;" ("&amp;#REF!&amp;")"</f>
        <v>#REF!</v>
      </c>
      <c r="AB104" s="144" t="e">
        <f t="shared" si="510"/>
        <v>#REF!</v>
      </c>
    </row>
    <row r="105" spans="1:28" ht="15.75" customHeight="1" x14ac:dyDescent="0.2">
      <c r="A105" s="69"/>
      <c r="B105" s="69"/>
      <c r="C105" s="166"/>
      <c r="D105" s="167"/>
      <c r="E105" s="81" t="str">
        <f>IF($C105="","",SUMPRODUCT(($L$3:$L69=$C105)*($M$3:$M69=E$99))+SUMPRODUCT(($O$3:$O69=$C105)*($P$3:$P69=E$99))+SUMPRODUCT(($AB$3:$AB$64=$C105)*($AA$3:$AA$64="MAROUANI"))+SUMPRODUCT(($AB$4:$AB$65=$C105)*($AA$3:$AA$64="MAROUANI")))</f>
        <v/>
      </c>
      <c r="F105" s="81" t="str">
        <f>IF($C105="","",SUMPRODUCT(($L$3:$L69=$C105)*($M$3:$M69=F$99))+SUMPRODUCT(($O$3:$O69=$C105)*($P$3:$P69=F$99))+SUMPRODUCT(($AB$3:$AB$64=$C105)*($AA$3:$AA$64="HALIMI"))+SUMPRODUCT(($AB$4:$AB$65=$C105)*($AA$3:$AA$64="HALIMI")))</f>
        <v/>
      </c>
      <c r="G105" s="81" t="str">
        <f>IF($C105="","",SUMPRODUCT(($L$3:$L69=$C105)*($M$3:$M69=G$99))+SUMPRODUCT(($O$3:$O69=$C105)*($P$3:$P69=G$99))+SUMPRODUCT(($AB$3:$AB$64=$C105)*($AA$3:$AA$64="LEPRIYA"))+SUMPRODUCT(($AB$4:$AB$65=$C105)*($AA$3:$AA$64="LEPRIYA")))</f>
        <v/>
      </c>
      <c r="H105" s="81" t="str">
        <f>IF($C105="","",SUMPRODUCT(($L$3:$L69=$C105)*($M$3:$M69=H$99))+SUMPRODUCT(($O$3:$O69=$C105)*($P$3:$P69=H$99))+SUMPRODUCT(($AB$3:$AB$64=$C105)*($AA$3:$AA$64="SERENI"))+SUMPRODUCT(($AB$4:$AB$65=$C105)*($AA$3:$AA$64="SERENI")))</f>
        <v/>
      </c>
      <c r="I105" s="81" t="str">
        <f>IF($C105="","",SUMPRODUCT(($L$3:$L69=$C105)*($M$3:$M69=I$99))+SUMPRODUCT(($O$3:$O69=$C105)*($P$3:$P69=I$99))+SUMPRODUCT(($AB$3:$AB$64=$C105)*($AA$3:$AA$64="SERENI"))+SUMPRODUCT(($AB$4:$AB$65=$C105)*($AA$3:$AA$64="SERENI")))</f>
        <v/>
      </c>
      <c r="J105" s="81" t="str">
        <f>IF($C105="","",SUMPRODUCT(($L$3:$L69=$C105)*($M$3:$M69=J$99))+SUMPRODUCT(($O$3:$O69=$C105)*($P$3:$P69=J$99))+SUMPRODUCT(($AB$3:$AB$64=$C105)*($AA$3:$AA$64="SULTAN"))+SUMPRODUCT(($AB$4:$AB$65=$C105)*($AA$3:$AA$64="SULTAN")))</f>
        <v/>
      </c>
      <c r="K105" s="168" t="str">
        <f>IF($C105="","",SUMPRODUCT(($L$3:$L69=$C105)*($M$3:$M69=""))+SUMPRODUCT(($O$3:$O69=$C105)*($P$3:$P69=""))+SUMPRODUCT(($AB$3:$AB$64=$C105)*($AA$3:$AA$64=""))-SUMPRODUCT(($AB$4:$AB$65=$C105)*($AA$3:$AA$64&lt;&gt;"")))</f>
        <v/>
      </c>
      <c r="L105" s="169" t="str">
        <f>IF($C105="","",SUMPRODUCT(($L$3:$L69=$C105)*($M$3:$M69=L$99))+SUMPRODUCT(($O$3:$O69=$C105)*($P$3:$P69=L$99)))</f>
        <v/>
      </c>
      <c r="O105" s="262"/>
      <c r="P105" s="263"/>
      <c r="Q105" s="109">
        <f>Listes!A105</f>
        <v>0</v>
      </c>
      <c r="R105" s="111" t="e">
        <f t="shared" si="517"/>
        <v>#REF!</v>
      </c>
      <c r="S105" s="178" t="e">
        <f t="shared" si="517"/>
        <v>#REF!</v>
      </c>
      <c r="T105" s="178" t="e">
        <f>COUNTIF(G$3:G$64,"*" &amp; $Q105 &amp;"*")+SUMPRODUCT(($M$3:$M$64=$R104)*($N$3:$N$64=$Q105))+SUMPRODUCT(($O$3:$O$64=$R104)*($Q$3:$Q$64=$Q105))&amp;" ("&amp;#REF!&amp;")"</f>
        <v>#REF!</v>
      </c>
      <c r="U105" s="178" t="e">
        <f>COUNTIF(I$3:I$64,"*" &amp; $Q105 &amp;"*")+SUMPRODUCT(($M$3:$M$64=$R104)*($N$3:$N$64=$Q105))+SUMPRODUCT(($O$3:$O$64=$R104)*($Q$3:$Q$64=$Q105))&amp;" ("&amp;#REF!&amp;")"</f>
        <v>#REF!</v>
      </c>
      <c r="V105" s="178" t="e">
        <f t="shared" si="508"/>
        <v>#REF!</v>
      </c>
      <c r="W105" s="178" t="e">
        <f>COUNTIF(K$3:K$64,"*" &amp; $Q105 &amp;"*")+SUMPRODUCT(($M$3:$M$64=$R104)*($N$3:$N$64=$Q105))+SUMPRODUCT(($O$3:$O$64=$R104)*($Q$3:$Q$64=$Q105))&amp;" ("&amp;#REF!&amp;")"</f>
        <v>#REF!</v>
      </c>
      <c r="X105" s="178" t="str">
        <f t="shared" si="512"/>
        <v>0   ( 0 )</v>
      </c>
      <c r="Y105" s="178" t="e">
        <f>COUNTIF(K$3:K$64,"*" &amp; $Q105 &amp;"*")+SUMPRODUCT(($M$3:$M$64=$R104)*($N$3:$N$64=$Q105))+SUMPRODUCT(($O$3:$O$64=$R104)*($Q$3:$Q$64=$Q105))&amp;" ("&amp;#REF!&amp;")"</f>
        <v>#REF!</v>
      </c>
      <c r="Z105" s="178" t="str">
        <f t="shared" si="509"/>
        <v>0   ( 0 )</v>
      </c>
      <c r="AA105" s="178" t="e">
        <f>COUNTIF(M$3:M$64,"*" &amp; $Q105 &amp;"*")+SUMPRODUCT(($M$3:$M$64=$R104)*($N$3:$N$64=$Q105))+SUMPRODUCT(($O$3:$O$64=$R104)*($Q$3:$Q$64=$Q105))&amp;" ("&amp;#REF!&amp;")"</f>
        <v>#REF!</v>
      </c>
      <c r="AB105" s="148" t="e">
        <f t="shared" si="510"/>
        <v>#REF!</v>
      </c>
    </row>
    <row r="106" spans="1:28" ht="15.75" customHeight="1" x14ac:dyDescent="0.2">
      <c r="A106" s="69"/>
      <c r="B106" s="69"/>
      <c r="C106" s="174"/>
      <c r="D106" s="175"/>
      <c r="E106" s="80" t="str">
        <f>IF($C106="","",SUMPRODUCT(($L$3:$L70=$C106)*($M$3:$M70=E$99))+SUMPRODUCT(($O$3:$O70=$C106)*($P$3:$P70=E$99))+SUMPRODUCT(($AB$3:$AB$64=$C106)*($AA$3:$AA$64="MAROUANI"))+SUMPRODUCT(($AB$4:$AB$65=$C106)*($AA$3:$AA$64="MAROUANI")))</f>
        <v/>
      </c>
      <c r="F106" s="80" t="str">
        <f>IF($C106="","",SUMPRODUCT(($L$3:$L70=$C106)*($M$3:$M70=F$99))+SUMPRODUCT(($O$3:$O70=$C106)*($P$3:$P70=F$99))+SUMPRODUCT(($AB$3:$AB$64=$C106)*($AA$3:$AA$64="HALIMI"))+SUMPRODUCT(($AB$4:$AB$65=$C106)*($AA$3:$AA$64="HALIMI")))</f>
        <v/>
      </c>
      <c r="G106" s="80" t="str">
        <f>IF($C106="","",SUMPRODUCT(($L$3:$L70=$C106)*($M$3:$M70=G$99))+SUMPRODUCT(($O$3:$O70=$C106)*($P$3:$P70=G$99))+SUMPRODUCT(($AB$3:$AB$64=$C106)*($AA$3:$AA$64="LEPRIYA"))+SUMPRODUCT(($AB$4:$AB$65=$C106)*($AA$3:$AA$64="LEPRIYA")))</f>
        <v/>
      </c>
      <c r="H106" s="80" t="str">
        <f>IF($C106="","",SUMPRODUCT(($L$3:$L70=$C106)*($M$3:$M70=H$99))+SUMPRODUCT(($O$3:$O70=$C106)*($P$3:$P70=H$99))+SUMPRODUCT(($AB$3:$AB$64=$C106)*($AA$3:$AA$64="SERENI"))+SUMPRODUCT(($AB$4:$AB$65=$C106)*($AA$3:$AA$64="SERENI")))</f>
        <v/>
      </c>
      <c r="I106" s="80" t="str">
        <f>IF($C106="","",SUMPRODUCT(($L$3:$L70=$C106)*($M$3:$M70=I$99))+SUMPRODUCT(($O$3:$O70=$C106)*($P$3:$P70=I$99))+SUMPRODUCT(($AB$3:$AB$64=$C106)*($AA$3:$AA$64="SERENI"))+SUMPRODUCT(($AB$4:$AB$65=$C106)*($AA$3:$AA$64="SERENI")))</f>
        <v/>
      </c>
      <c r="J106" s="80" t="str">
        <f>IF($C106="","",SUMPRODUCT(($L$3:$L70=$C106)*($M$3:$M70=J$99))+SUMPRODUCT(($O$3:$O70=$C106)*($P$3:$P70=J$99))+SUMPRODUCT(($AB$3:$AB$64=$C106)*($AA$3:$AA$64="SULTAN"))+SUMPRODUCT(($AB$4:$AB$65=$C106)*($AA$3:$AA$64="SULTAN")))</f>
        <v/>
      </c>
      <c r="K106" s="176" t="str">
        <f>IF($C106="","",SUMPRODUCT(($L$3:$L70=$C106)*($M$3:$M70=""))+SUMPRODUCT(($O$3:$O70=$C106)*($P$3:$P70=""))+SUMPRODUCT(($AB$3:$AB$64=$C106)*($AA$3:$AA$64=""))-SUMPRODUCT(($AB$4:$AB$65=$C106)*($AA$3:$AA$64&lt;&gt;"")))</f>
        <v/>
      </c>
      <c r="L106" s="177" t="str">
        <f>IF($C106="","",SUMPRODUCT(($L$3:$L70=$C106)*($M$3:$M70=L$99))+SUMPRODUCT(($O$3:$O70=$C106)*($P$3:$P70=L$99)))</f>
        <v/>
      </c>
      <c r="O106" s="262"/>
      <c r="P106" s="263"/>
      <c r="Q106" s="49">
        <f>Listes!A106</f>
        <v>0</v>
      </c>
      <c r="R106" s="62" t="e">
        <f t="shared" si="517"/>
        <v>#REF!</v>
      </c>
      <c r="S106" s="179" t="e">
        <f t="shared" si="517"/>
        <v>#REF!</v>
      </c>
      <c r="T106" s="179" t="e">
        <f>COUNTIF(G$3:G$64,"*" &amp; $Q106 &amp;"*")+SUMPRODUCT(($M$3:$M$64=$R105)*($N$3:$N$64=$Q106))+SUMPRODUCT(($O$3:$O$64=$R105)*($Q$3:$Q$64=$Q106))&amp;" ("&amp;#REF!&amp;")"</f>
        <v>#REF!</v>
      </c>
      <c r="U106" s="179" t="e">
        <f>COUNTIF(I$3:I$64,"*" &amp; $Q106 &amp;"*")+SUMPRODUCT(($M$3:$M$64=$R105)*($N$3:$N$64=$Q106))+SUMPRODUCT(($O$3:$O$64=$R105)*($Q$3:$Q$64=$Q106))&amp;" ("&amp;#REF!&amp;")"</f>
        <v>#REF!</v>
      </c>
      <c r="V106" s="179" t="e">
        <f t="shared" si="508"/>
        <v>#REF!</v>
      </c>
      <c r="W106" s="179" t="e">
        <f>COUNTIF(K$3:K$64,"*" &amp; $Q106 &amp;"*")+SUMPRODUCT(($M$3:$M$64=$R105)*($N$3:$N$64=$Q106))+SUMPRODUCT(($O$3:$O$64=$R105)*($Q$3:$Q$64=$Q106))&amp;" ("&amp;#REF!&amp;")"</f>
        <v>#REF!</v>
      </c>
      <c r="X106" s="179" t="str">
        <f t="shared" si="512"/>
        <v>0   ( 0 )</v>
      </c>
      <c r="Y106" s="179" t="e">
        <f>COUNTIF(K$3:K$64,"*" &amp; $Q106 &amp;"*")+SUMPRODUCT(($M$3:$M$64=$R105)*($N$3:$N$64=$Q106))+SUMPRODUCT(($O$3:$O$64=$R105)*($Q$3:$Q$64=$Q106))&amp;" ("&amp;#REF!&amp;")"</f>
        <v>#REF!</v>
      </c>
      <c r="Z106" s="179" t="str">
        <f t="shared" si="509"/>
        <v>0   ( 0 )</v>
      </c>
      <c r="AA106" s="179" t="e">
        <f>COUNTIF(M$3:M$64,"*" &amp; $Q106 &amp;"*")+SUMPRODUCT(($M$3:$M$64=$R105)*($N$3:$N$64=$Q106))+SUMPRODUCT(($O$3:$O$64=$R105)*($Q$3:$Q$64=$Q106))&amp;" ("&amp;#REF!&amp;")"</f>
        <v>#REF!</v>
      </c>
      <c r="AB106" s="144" t="e">
        <f t="shared" si="510"/>
        <v>#REF!</v>
      </c>
    </row>
    <row r="107" spans="1:28" ht="15.75" customHeight="1" thickBot="1" x14ac:dyDescent="0.25">
      <c r="A107" s="69"/>
      <c r="B107" s="69"/>
      <c r="C107" s="166"/>
      <c r="D107" s="167"/>
      <c r="E107" s="81" t="str">
        <f>IF($C107="","",SUMPRODUCT(($L$3:$L71=$C107)*($M$3:$M71=E$99))+SUMPRODUCT(($O$3:$O71=$C107)*($P$3:$P71=E$99))+SUMPRODUCT(($AB$3:$AB$64=$C107)*($AA$3:$AA$64="MAROUANI"))+SUMPRODUCT(($AB$4:$AB$65=$C107)*($AA$3:$AA$64="MAROUANI")))</f>
        <v/>
      </c>
      <c r="F107" s="81" t="str">
        <f>IF($C107="","",SUMPRODUCT(($L$3:$L71=$C107)*($M$3:$M71=F$99))+SUMPRODUCT(($O$3:$O71=$C107)*($P$3:$P71=F$99))+SUMPRODUCT(($AB$3:$AB$64=$C107)*($AA$3:$AA$64="HALIMI"))+SUMPRODUCT(($AB$4:$AB$65=$C107)*($AA$3:$AA$64="HALIMI")))</f>
        <v/>
      </c>
      <c r="G107" s="81" t="str">
        <f>IF($C107="","",SUMPRODUCT(($L$3:$L71=$C107)*($M$3:$M71=G$99))+SUMPRODUCT(($O$3:$O71=$C107)*($P$3:$P71=G$99))+SUMPRODUCT(($AB$3:$AB$64=$C107)*($AA$3:$AA$64="LEPRIYA"))+SUMPRODUCT(($AB$4:$AB$65=$C107)*($AA$3:$AA$64="LEPRIYA")))</f>
        <v/>
      </c>
      <c r="H107" s="81" t="str">
        <f>IF($C107="","",SUMPRODUCT(($L$3:$L71=$C107)*($M$3:$M71=H$99))+SUMPRODUCT(($O$3:$O71=$C107)*($P$3:$P71=H$99))+SUMPRODUCT(($AB$3:$AB$64=$C107)*($AA$3:$AA$64="SERENI"))+SUMPRODUCT(($AB$4:$AB$65=$C107)*($AA$3:$AA$64="SERENI")))</f>
        <v/>
      </c>
      <c r="I107" s="81" t="str">
        <f>IF($C107="","",SUMPRODUCT(($L$3:$L71=$C107)*($M$3:$M71=I$99))+SUMPRODUCT(($O$3:$O71=$C107)*($P$3:$P71=I$99))+SUMPRODUCT(($AB$3:$AB$64=$C107)*($AA$3:$AA$64="SERENI"))+SUMPRODUCT(($AB$4:$AB$65=$C107)*($AA$3:$AA$64="SERENI")))</f>
        <v/>
      </c>
      <c r="J107" s="81" t="str">
        <f>IF($C107="","",SUMPRODUCT(($L$3:$L71=$C107)*($M$3:$M71=J$99))+SUMPRODUCT(($O$3:$O71=$C107)*($P$3:$P71=J$99))+SUMPRODUCT(($AB$3:$AB$64=$C107)*($AA$3:$AA$64="SULTAN"))+SUMPRODUCT(($AB$4:$AB$65=$C107)*($AA$3:$AA$64="SULTAN")))</f>
        <v/>
      </c>
      <c r="K107" s="168" t="str">
        <f>IF($C107="","",SUMPRODUCT(($L$3:$L71=$C107)*($M$3:$M71=""))+SUMPRODUCT(($O$3:$O71=$C107)*($P$3:$P71=""))+SUMPRODUCT(($AB$3:$AB$64=$C107)*($AA$3:$AA$64=""))-SUMPRODUCT(($AB$4:$AB$65=$C107)*($AA$3:$AA$64&lt;&gt;"")))</f>
        <v/>
      </c>
      <c r="L107" s="169" t="str">
        <f>IF($C107="","",SUMPRODUCT(($L$3:$L71=$C107)*($M$3:$M71=L$99))+SUMPRODUCT(($O$3:$O71=$C107)*($P$3:$P71=L$99)))</f>
        <v/>
      </c>
      <c r="O107" s="264"/>
      <c r="P107" s="265"/>
      <c r="Q107" s="110">
        <f>Listes!A107</f>
        <v>0</v>
      </c>
      <c r="R107" s="112" t="e">
        <f t="shared" si="517"/>
        <v>#REF!</v>
      </c>
      <c r="S107" s="165" t="e">
        <f t="shared" si="517"/>
        <v>#REF!</v>
      </c>
      <c r="T107" s="165" t="e">
        <f>COUNTIF(G$3:G$64,"*" &amp; $Q107 &amp;"*")+SUMPRODUCT(($M$3:$M$64=$R106)*($N$3:$N$64=$Q107))+SUMPRODUCT(($O$3:$O$64=$R106)*($Q$3:$Q$64=$Q107))&amp;" ("&amp;#REF!&amp;")"</f>
        <v>#REF!</v>
      </c>
      <c r="U107" s="165" t="e">
        <f>COUNTIF(I$3:I$64,"*" &amp; $Q107 &amp;"*")+SUMPRODUCT(($M$3:$M$64=$R106)*($N$3:$N$64=$Q107))+SUMPRODUCT(($O$3:$O$64=$R106)*($Q$3:$Q$64=$Q107))&amp;" ("&amp;#REF!&amp;")"</f>
        <v>#REF!</v>
      </c>
      <c r="V107" s="165" t="e">
        <f t="shared" si="508"/>
        <v>#REF!</v>
      </c>
      <c r="W107" s="165" t="e">
        <f>COUNTIF(K$3:K$64,"*" &amp; $Q107 &amp;"*")+SUMPRODUCT(($M$3:$M$64=$R106)*($N$3:$N$64=$Q107))+SUMPRODUCT(($O$3:$O$64=$R106)*($Q$3:$Q$64=$Q107))&amp;" ("&amp;#REF!&amp;")"</f>
        <v>#REF!</v>
      </c>
      <c r="X107" s="165" t="str">
        <f t="shared" si="512"/>
        <v>0   ( 0 )</v>
      </c>
      <c r="Y107" s="165" t="e">
        <f>COUNTIF(K$3:K$64,"*" &amp; $Q107 &amp;"*")+SUMPRODUCT(($M$3:$M$64=$R106)*($N$3:$N$64=$Q107))+SUMPRODUCT(($O$3:$O$64=$R106)*($Q$3:$Q$64=$Q107))&amp;" ("&amp;#REF!&amp;")"</f>
        <v>#REF!</v>
      </c>
      <c r="Z107" s="165" t="str">
        <f t="shared" si="509"/>
        <v>0   ( 0 )</v>
      </c>
      <c r="AA107" s="165" t="e">
        <f>COUNTIF(M$3:M$64,"*" &amp; $Q107 &amp;"*")+SUMPRODUCT(($M$3:$M$64=$R106)*($N$3:$N$64=$Q107))+SUMPRODUCT(($O$3:$O$64=$R106)*($Q$3:$Q$64=$Q107))&amp;" ("&amp;#REF!&amp;")"</f>
        <v>#REF!</v>
      </c>
      <c r="AB107" s="147" t="e">
        <f t="shared" si="510"/>
        <v>#REF!</v>
      </c>
    </row>
    <row r="108" spans="1:28" ht="15.75" customHeight="1" x14ac:dyDescent="0.2">
      <c r="C108" s="174"/>
      <c r="D108" s="175"/>
      <c r="E108" s="80" t="str">
        <f>IF($C108="","",SUMPRODUCT(($L$3:$L72=$C108)*($M$3:$M72=E$99))+SUMPRODUCT(($O$3:$O72=$C108)*($P$3:$P72=E$99))+SUMPRODUCT(($AB$3:$AB$64=$C108)*($AA$3:$AA$64="MAROUANI"))+SUMPRODUCT(($AB$4:$AB$65=$C108)*($AA$3:$AA$64="MAROUANI")))</f>
        <v/>
      </c>
      <c r="F108" s="80" t="str">
        <f>IF($C108="","",SUMPRODUCT(($L$3:$L72=$C108)*($M$3:$M72=F$99))+SUMPRODUCT(($O$3:$O72=$C108)*($P$3:$P72=F$99))+SUMPRODUCT(($AB$3:$AB$64=$C108)*($AA$3:$AA$64="HALIMI"))+SUMPRODUCT(($AB$4:$AB$65=$C108)*($AA$3:$AA$64="HALIMI")))</f>
        <v/>
      </c>
      <c r="G108" s="80" t="str">
        <f>IF($C108="","",SUMPRODUCT(($L$3:$L72=$C108)*($M$3:$M72=G$99))+SUMPRODUCT(($O$3:$O72=$C108)*($P$3:$P72=G$99))+SUMPRODUCT(($AB$3:$AB$64=$C108)*($AA$3:$AA$64="LEPRIYA"))+SUMPRODUCT(($AB$4:$AB$65=$C108)*($AA$3:$AA$64="LEPRIYA")))</f>
        <v/>
      </c>
      <c r="H108" s="80" t="str">
        <f>IF($C108="","",SUMPRODUCT(($L$3:$L72=$C108)*($M$3:$M72=H$99))+SUMPRODUCT(($O$3:$O72=$C108)*($P$3:$P72=H$99))+SUMPRODUCT(($AB$3:$AB$64=$C108)*($AA$3:$AA$64="SERENI"))+SUMPRODUCT(($AB$4:$AB$65=$C108)*($AA$3:$AA$64="SERENI")))</f>
        <v/>
      </c>
      <c r="I108" s="80" t="str">
        <f>IF($C108="","",SUMPRODUCT(($L$3:$L72=$C108)*($M$3:$M72=I$99))+SUMPRODUCT(($O$3:$O72=$C108)*($P$3:$P72=I$99))+SUMPRODUCT(($AB$3:$AB$64=$C108)*($AA$3:$AA$64="SERENI"))+SUMPRODUCT(($AB$4:$AB$65=$C108)*($AA$3:$AA$64="SERENI")))</f>
        <v/>
      </c>
      <c r="J108" s="80" t="str">
        <f>IF($C108="","",SUMPRODUCT(($L$3:$L72=$C108)*($M$3:$M72=J$99))+SUMPRODUCT(($O$3:$O72=$C108)*($P$3:$P72=J$99))+SUMPRODUCT(($AB$3:$AB$64=$C108)*($AA$3:$AA$64="SULTAN"))+SUMPRODUCT(($AB$4:$AB$65=$C108)*($AA$3:$AA$64="SULTAN")))</f>
        <v/>
      </c>
      <c r="K108" s="176" t="str">
        <f>IF($C108="","",SUMPRODUCT(($L$3:$L72=$C108)*($M$3:$M72=""))+SUMPRODUCT(($O$3:$O72=$C108)*($P$3:$P72=""))+SUMPRODUCT(($AB$3:$AB$64=$C108)*($AA$3:$AA$64=""))-SUMPRODUCT(($AB$4:$AB$65=$C108)*($AA$3:$AA$64&lt;&gt;"")))</f>
        <v/>
      </c>
      <c r="L108" s="177" t="str">
        <f>IF($C108="","",SUMPRODUCT(($L$3:$L72=$C108)*($M$3:$M72=L$99))+SUMPRODUCT(($O$3:$O72=$C108)*($P$3:$P72=L$99)))</f>
        <v/>
      </c>
      <c r="Q108" s="47"/>
      <c r="R108" s="47"/>
      <c r="S108" s="47"/>
      <c r="T108" s="47"/>
      <c r="U108" s="47"/>
      <c r="V108" s="47"/>
      <c r="W108" s="47"/>
      <c r="X108" s="47"/>
      <c r="Y108" s="47"/>
      <c r="Z108" s="47"/>
      <c r="AA108" s="47"/>
    </row>
    <row r="109" spans="1:28" ht="12.75" customHeight="1" x14ac:dyDescent="0.2">
      <c r="C109" s="166"/>
      <c r="D109" s="167"/>
      <c r="E109" s="81" t="str">
        <f>IF($C109="","",SUMPRODUCT(($L$3:$L73=$C109)*($M$3:$M73=E$99))+SUMPRODUCT(($O$3:$O73=$C109)*($P$3:$P73=E$99))+SUMPRODUCT(($AB$3:$AB$64=$C109)*($AA$3:$AA$64="MAROUANI"))+SUMPRODUCT(($AB$4:$AB$65=$C109)*($AA$3:$AA$64="MAROUANI")))</f>
        <v/>
      </c>
      <c r="F109" s="81" t="str">
        <f>IF($C109="","",SUMPRODUCT(($L$3:$L73=$C109)*($M$3:$M73=F$99))+SUMPRODUCT(($O$3:$O73=$C109)*($P$3:$P73=F$99))+SUMPRODUCT(($AB$3:$AB$64=$C109)*($AA$3:$AA$64="HALIMI"))+SUMPRODUCT(($AB$4:$AB$65=$C109)*($AA$3:$AA$64="HALIMI")))</f>
        <v/>
      </c>
      <c r="G109" s="81" t="str">
        <f>IF($C109="","",SUMPRODUCT(($L$3:$L73=$C109)*($M$3:$M73=G$99))+SUMPRODUCT(($O$3:$O73=$C109)*($P$3:$P73=G$99))+SUMPRODUCT(($AB$3:$AB$64=$C109)*($AA$3:$AA$64="LEPRIYA"))+SUMPRODUCT(($AB$4:$AB$65=$C109)*($AA$3:$AA$64="LEPRIYA")))</f>
        <v/>
      </c>
      <c r="H109" s="81" t="str">
        <f>IF($C109="","",SUMPRODUCT(($L$3:$L73=$C109)*($M$3:$M73=H$99))+SUMPRODUCT(($O$3:$O73=$C109)*($P$3:$P73=H$99))+SUMPRODUCT(($AB$3:$AB$64=$C109)*($AA$3:$AA$64="SERENI"))+SUMPRODUCT(($AB$4:$AB$65=$C109)*($AA$3:$AA$64="SERENI")))</f>
        <v/>
      </c>
      <c r="I109" s="81" t="str">
        <f>IF($C109="","",SUMPRODUCT(($L$3:$L73=$C109)*($M$3:$M73=I$99))+SUMPRODUCT(($O$3:$O73=$C109)*($P$3:$P73=I$99))+SUMPRODUCT(($AB$3:$AB$64=$C109)*($AA$3:$AA$64="SERENI"))+SUMPRODUCT(($AB$4:$AB$65=$C109)*($AA$3:$AA$64="SERENI")))</f>
        <v/>
      </c>
      <c r="J109" s="81" t="str">
        <f>IF($C109="","",SUMPRODUCT(($L$3:$L73=$C109)*($M$3:$M73=J$99))+SUMPRODUCT(($O$3:$O73=$C109)*($P$3:$P73=J$99))+SUMPRODUCT(($AB$3:$AB$64=$C109)*($AA$3:$AA$64="SULTAN"))+SUMPRODUCT(($AB$4:$AB$65=$C109)*($AA$3:$AA$64="SULTAN")))</f>
        <v/>
      </c>
      <c r="K109" s="168" t="str">
        <f>IF($C109="","",SUMPRODUCT(($L$3:$L73=$C109)*($M$3:$M73=""))+SUMPRODUCT(($O$3:$O73=$C109)*($P$3:$P73=""))+SUMPRODUCT(($AB$3:$AB$64=$C109)*($AA$3:$AA$64=""))-SUMPRODUCT(($AB$4:$AB$65=$C109)*($AA$3:$AA$64&lt;&gt;"")))</f>
        <v/>
      </c>
      <c r="L109" s="169" t="str">
        <f>IF($C109="","",SUMPRODUCT(($L$3:$L73=$C109)*($M$3:$M73=L$99))+SUMPRODUCT(($O$3:$O73=$C109)*($P$3:$P73=L$99)))</f>
        <v/>
      </c>
    </row>
    <row r="110" spans="1:28" ht="12.75" customHeight="1" thickBot="1" x14ac:dyDescent="0.25">
      <c r="C110" s="170" t="s">
        <v>100</v>
      </c>
      <c r="D110" s="171"/>
      <c r="E110" s="82" t="str">
        <f>IF($C110="","",SUMPRODUCT(($L$3:$L74=$C110)*($M$3:$M74=E$99))+SUMPRODUCT(($O$3:$O74=$C110)*($P$3:$P74=E$99))+SUMPRODUCT(($AB$3:$AB$64=$C110)*($AA$3:$AA$64="MAROUANI"))+SUMPRODUCT(($AB$4:$AB$65=$C110)*($AA$3:$AA$64="MAROUANI")))</f>
        <v/>
      </c>
      <c r="F110" s="82" t="str">
        <f>IF($C110="","",SUMPRODUCT(($L$3:$L74=$C110)*($M$3:$M74=F$99))+SUMPRODUCT(($O$3:$O74=$C110)*($P$3:$P74=F$99))+SUMPRODUCT(($AB$3:$AB$64=$C110)*($AA$3:$AA$64="HALIMI"))+SUMPRODUCT(($AB$4:$AB$65=$C110)*($AA$3:$AA$64="HALIMI")))</f>
        <v/>
      </c>
      <c r="G110" s="82" t="str">
        <f>IF($C110="","",SUMPRODUCT(($L$3:$L74=$C110)*($M$3:$M74=G$99))+SUMPRODUCT(($O$3:$O74=$C110)*($P$3:$P74=G$99))+SUMPRODUCT(($AB$3:$AB$64=$C110)*($AA$3:$AA$64="LEPRIYA"))+SUMPRODUCT(($AB$4:$AB$65=$C110)*($AA$3:$AA$64="LEPRIYA")))</f>
        <v/>
      </c>
      <c r="H110" s="82" t="str">
        <f>IF($C110="","",SUMPRODUCT(($L$3:$L74=$C110)*($M$3:$M74=H$99))+SUMPRODUCT(($O$3:$O74=$C110)*($P$3:$P74=H$99))+SUMPRODUCT(($AB$3:$AB$64=$C110)*($AA$3:$AA$64="SERENI"))+SUMPRODUCT(($AB$4:$AB$65=$C110)*($AA$3:$AA$64="SERENI")))</f>
        <v/>
      </c>
      <c r="I110" s="82" t="str">
        <f>IF($C110="","",SUMPRODUCT(($L$3:$L74=$C110)*($M$3:$M74=I$99))+SUMPRODUCT(($O$3:$O74=$C110)*($P$3:$P74=I$99))+SUMPRODUCT(($AB$3:$AB$64=$C110)*($AA$3:$AA$64="SERENI"))+SUMPRODUCT(($AB$4:$AB$65=$C110)*($AA$3:$AA$64="SERENI")))</f>
        <v/>
      </c>
      <c r="J110" s="82" t="str">
        <f>IF($C110="","",SUMPRODUCT(($L$3:$L74=$C110)*($M$3:$M74=J$99))+SUMPRODUCT(($O$3:$O74=$C110)*($P$3:$P74=J$99))+SUMPRODUCT(($AB$3:$AB$64=$C110)*($AA$3:$AA$64="SULTAN"))+SUMPRODUCT(($AB$4:$AB$65=$C110)*($AA$3:$AA$64="SULTAN")))</f>
        <v/>
      </c>
      <c r="K110" s="172" t="str">
        <f>IF($C110="","",SUMPRODUCT(($L$3:$L74=$C110)*($M$3:$M74=""))+SUMPRODUCT(($O$3:$O74=$C110)*($P$3:$P74=""))+SUMPRODUCT(($AB$3:$AB$64=$C110)*($AA$3:$AA$64=""))-SUMPRODUCT(($AB$4:$AB$65=$C110)*($AA$3:$AA$64&lt;&gt;"")))</f>
        <v/>
      </c>
      <c r="L110" s="173" t="str">
        <f>IF($C110="","",SUMPRODUCT(($L$3:$L74=$C110)*($M$3:$M74=L$99))+SUMPRODUCT(($O$3:$O74=$C110)*($P$3:$P74=L$99)))</f>
        <v/>
      </c>
    </row>
    <row r="112" spans="1:28" ht="12.75" hidden="1" customHeight="1" x14ac:dyDescent="0.2">
      <c r="O112" s="3"/>
      <c r="P112" s="3"/>
      <c r="Q112" s="3"/>
      <c r="R112" s="214" t="s">
        <v>62</v>
      </c>
      <c r="S112" s="215"/>
      <c r="T112" s="215"/>
      <c r="U112" s="215"/>
      <c r="V112" s="215"/>
      <c r="W112" s="215"/>
      <c r="X112" s="215"/>
      <c r="Y112" s="215"/>
      <c r="Z112" s="215"/>
      <c r="AA112" s="215"/>
      <c r="AB112" s="216"/>
    </row>
    <row r="113" spans="2:28" ht="12.75" hidden="1" customHeight="1" thickBot="1" x14ac:dyDescent="0.25">
      <c r="O113" s="1"/>
      <c r="P113" s="1"/>
      <c r="R113" s="294"/>
      <c r="S113" s="295"/>
      <c r="T113" s="295"/>
      <c r="U113" s="295"/>
      <c r="V113" s="295"/>
      <c r="W113" s="295"/>
      <c r="X113" s="295"/>
      <c r="Y113" s="295"/>
      <c r="Z113" s="295"/>
      <c r="AA113" s="295"/>
      <c r="AB113" s="296"/>
    </row>
    <row r="114" spans="2:28" ht="12.75" hidden="1" customHeight="1" thickBot="1" x14ac:dyDescent="0.25">
      <c r="O114" s="1"/>
      <c r="P114" s="1"/>
      <c r="Q114" s="18"/>
      <c r="R114" s="143" t="s">
        <v>3</v>
      </c>
      <c r="S114" s="278" t="s">
        <v>4</v>
      </c>
      <c r="T114" s="278"/>
      <c r="U114" s="278"/>
      <c r="V114" s="278" t="s">
        <v>5</v>
      </c>
      <c r="W114" s="278"/>
      <c r="X114" s="278" t="s">
        <v>125</v>
      </c>
      <c r="Y114" s="278"/>
      <c r="Z114" s="278" t="s">
        <v>129</v>
      </c>
      <c r="AA114" s="278"/>
      <c r="AB114" s="146" t="s">
        <v>7</v>
      </c>
    </row>
    <row r="115" spans="2:28" ht="12.75" hidden="1" customHeight="1" x14ac:dyDescent="0.2">
      <c r="O115" s="260" t="s">
        <v>61</v>
      </c>
      <c r="P115" s="261"/>
      <c r="Q115" s="48" t="str">
        <f>Listes!A71</f>
        <v>LEFOLL</v>
      </c>
      <c r="R115" s="61" t="e">
        <f>IF($Q115="","",COUNTIF(E$3:E$64,"*" &amp;$Q115 &amp;"*")+COUNTIFS($M$3:$M$64,R$70,$N$3:$N$64,"*" &amp;$Q115 &amp;"*")+COUNTIFS($P$3:$P$64,R$70,$Q$3:$Q$64,"*" &amp;$Q115 &amp;"*")+'Oct 15'!R115)</f>
        <v>#REF!</v>
      </c>
      <c r="S115" s="187" t="e">
        <f>IF($Q115="","",COUNTIF(F$3:F$64,"*" &amp;$Q115 &amp;"*")+COUNTIFS($M$3:$M$64,S$70,$N$3:$N$64,"*" &amp;$Q115 &amp;"*")+COUNTIFS($P$3:$P$64,S$70,$Q$3:$Q$64,"*" &amp;$Q115 &amp;"*")+'Oct 15'!S115)</f>
        <v>#REF!</v>
      </c>
      <c r="T115" s="187" t="e">
        <f>COUNTIF(G$3:G$64,"*" &amp;$Q115 &amp;"*")+SUMPRODUCT(($M$3:$M$64=$R114)*($N$3:$N$64=$Q115))+SUMPRODUCT(($O$3:$O$64=$R114)*($Q$3:$Q$64=$Q115))&amp;" ("&amp;#REF!&amp;")"</f>
        <v>#REF!</v>
      </c>
      <c r="U115" s="187" t="e">
        <f>COUNTIF(I$3:I$64,"*" &amp;$Q115 &amp;"*")+SUMPRODUCT(($M$3:$M$64=$R114)*($N$3:$N$64=$Q115))+SUMPRODUCT(($O$3:$O$64=$R114)*($Q$3:$Q$64=$Q115))&amp;" ("&amp;#REF!&amp;")"</f>
        <v>#REF!</v>
      </c>
      <c r="V115" s="187" t="e">
        <f>IF($Q115="","",COUNTIF(G$3:G$64,"*" &amp;$Q115 &amp;"*")+COUNTIFS($M$3:$M$64,V$70,$N$3:$N$64,"*" &amp;$Q115 &amp;"*")+COUNTIFS($P$3:$P$64,V$70,$Q$3:$Q$64,"*" &amp;$Q115 &amp;"*")+'Oct 15'!V115)</f>
        <v>#REF!</v>
      </c>
      <c r="W115" s="187" t="e">
        <f>COUNTIF(K$3:K$64,"*" &amp;$Q115 &amp;"*")+SUMPRODUCT(($M$3:$M$64=$R114)*($N$3:$N$64=$Q115))+SUMPRODUCT(($O$3:$O$64=$R114)*($Q$3:$Q$64=$Q115))&amp;" ("&amp;#REF!&amp;")"</f>
        <v>#REF!</v>
      </c>
      <c r="X115" s="187">
        <f>IF($Q115="","",COUNTIF(H$3:H$64,"*" &amp;$Q115 &amp;"*")+COUNTIFS($M$3:$M$64,X$70,$N$3:$N$64,"*" &amp;$Q115 &amp;"*")+COUNTIFS($P$3:$P$64,X$70,$Q$3:$Q$64,"*" &amp;$Q115 &amp;"*")+'Oct 15'!X115)</f>
        <v>0</v>
      </c>
      <c r="Y115" s="187" t="e">
        <f>COUNTIF(M$3:M$64,"*" &amp;$Q115 &amp;"*")+SUMPRODUCT(($M$3:$M$64=$R114)*($N$3:$N$64=$Q115))+SUMPRODUCT(($O$3:$O$64=$R114)*($Q$3:$Q$64=$Q115))&amp;" ("&amp;#REF!&amp;")"</f>
        <v>#REF!</v>
      </c>
      <c r="Z115" s="187">
        <f>IF($Q115="","",COUNTIF(I$3:I$64,"*" &amp;$Q115 &amp;"*")+COUNTIFS($M$3:$M$64,Z$70,$N$3:$N$64,"*" &amp;$Q115 &amp;"*")+COUNTIFS($P$3:$P$64,Z$70,$Q$3:$Q$64,"*" &amp;$Q115 &amp;"*")+'Oct 15'!Z115)</f>
        <v>0</v>
      </c>
      <c r="AA115" s="187" t="e">
        <f>COUNTIF(O$3:O$64,"*" &amp;$Q115 &amp;"*")+SUMPRODUCT(($M$3:$M$64=$R114)*($N$3:$N$64=$Q115))+SUMPRODUCT(($O$3:$O$64=$R114)*($Q$3:$Q$64=$Q115))&amp;" ("&amp;#REF!&amp;")"</f>
        <v>#REF!</v>
      </c>
      <c r="AB115" s="145" t="e">
        <f>IF($Q115="","",COUNTIF(J$3:J$64,"*" &amp;$Q115 &amp;"*")+COUNTIFS($M$3:$M$64,AB$70,$N$3:$N$64,"*" &amp;$Q115 &amp;"*")+COUNTIFS($P$3:$P$64,AB$70,$Q$3:$Q$64,"*" &amp;$Q115 &amp;"*")+'Oct 15'!AB115)</f>
        <v>#REF!</v>
      </c>
    </row>
    <row r="116" spans="2:28" ht="12.75" hidden="1" customHeight="1" x14ac:dyDescent="0.2">
      <c r="O116" s="262"/>
      <c r="P116" s="263"/>
      <c r="Q116" s="49" t="str">
        <f>Listes!A72</f>
        <v>VDB</v>
      </c>
      <c r="R116" s="62" t="e">
        <f>IF($Q116="","",COUNTIF(E$3:E$64,"*" &amp;$Q116 &amp;"*")+COUNTIFS($M$3:$M$64,R$70,$N$3:$N$64,"*" &amp;$Q116 &amp;"*")+COUNTIFS($P$3:$P$64,R$70,$Q$3:$Q$64,"*" &amp;$Q116 &amp;"*")+'Oct 15'!R116)</f>
        <v>#REF!</v>
      </c>
      <c r="S116" s="179" t="e">
        <f>IF($Q116="","",COUNTIF(F$3:F$64,"*" &amp;$Q116 &amp;"*")+COUNTIFS($M$3:$M$64,S$70,$N$3:$N$64,"*" &amp;$Q116 &amp;"*")+COUNTIFS($P$3:$P$64,S$70,$Q$3:$Q$64,"*" &amp;$Q116 &amp;"*")+'Oct 15'!S116)</f>
        <v>#REF!</v>
      </c>
      <c r="T116" s="179" t="e">
        <f>COUNTIF(G$3:G$64,"*" &amp;$Q116 &amp;"*")+SUMPRODUCT(($M$3:$M$64=$R115)*($N$3:$N$64=$Q116))+SUMPRODUCT(($O$3:$O$64=$R115)*($Q$3:$Q$64=$Q116))&amp;" ("&amp;#REF!&amp;")"</f>
        <v>#REF!</v>
      </c>
      <c r="U116" s="179" t="e">
        <f>COUNTIF(I$3:I$64,"*" &amp;$Q116 &amp;"*")+SUMPRODUCT(($M$3:$M$64=$R115)*($N$3:$N$64=$Q116))+SUMPRODUCT(($O$3:$O$64=$R115)*($Q$3:$Q$64=$Q116))&amp;" ("&amp;#REF!&amp;")"</f>
        <v>#REF!</v>
      </c>
      <c r="V116" s="179" t="e">
        <f>IF($Q116="","",COUNTIF(G$3:G$64,"*" &amp;$Q116 &amp;"*")+COUNTIFS($M$3:$M$64,V$70,$N$3:$N$64,"*" &amp;$Q116 &amp;"*")+COUNTIFS($P$3:$P$64,V$70,$Q$3:$Q$64,"*" &amp;$Q116 &amp;"*")+'Oct 15'!V116)</f>
        <v>#REF!</v>
      </c>
      <c r="W116" s="179" t="e">
        <f>COUNTIF(K$3:K$64,"*" &amp;$Q116 &amp;"*")+SUMPRODUCT(($M$3:$M$64=$R115)*($N$3:$N$64=$Q116))+SUMPRODUCT(($O$3:$O$64=$R115)*($Q$3:$Q$64=$Q116))&amp;" ("&amp;#REF!&amp;")"</f>
        <v>#REF!</v>
      </c>
      <c r="X116" s="179">
        <f>IF($Q116="","",COUNTIF(H$3:H$64,"*" &amp;$Q116 &amp;"*")+COUNTIFS($M$3:$M$64,X$70,$N$3:$N$64,"*" &amp;$Q116 &amp;"*")+COUNTIFS($P$3:$P$64,X$70,$Q$3:$Q$64,"*" &amp;$Q116 &amp;"*")+'Oct 15'!X116)</f>
        <v>0</v>
      </c>
      <c r="Y116" s="179" t="e">
        <f>COUNTIF(M$3:M$64,"*" &amp;$Q116 &amp;"*")+SUMPRODUCT(($M$3:$M$64=$R115)*($N$3:$N$64=$Q116))+SUMPRODUCT(($O$3:$O$64=$R115)*($Q$3:$Q$64=$Q116))&amp;" ("&amp;#REF!&amp;")"</f>
        <v>#REF!</v>
      </c>
      <c r="Z116" s="276">
        <f>IF($Q116="","",COUNTIF(I$3:I$64,"*" &amp;$Q116 &amp;"*")+COUNTIFS($M$3:$M$64,Z$70,$N$3:$N$64,"*" &amp;$Q116 &amp;"*")+COUNTIFS($P$3:$P$64,Z$70,$Q$3:$Q$64,"*" &amp;$Q116 &amp;"*")+'Oct 15'!Z116)</f>
        <v>0</v>
      </c>
      <c r="AA116" s="277" t="e">
        <f>COUNTIF(O$3:O$64,"*" &amp;$Q116 &amp;"*")+SUMPRODUCT(($M$3:$M$64=$R115)*($N$3:$N$64=$Q116))+SUMPRODUCT(($O$3:$O$64=$R115)*($Q$3:$Q$64=$Q116))&amp;" ("&amp;#REF!&amp;")"</f>
        <v>#REF!</v>
      </c>
      <c r="AB116" s="144" t="e">
        <f>IF($Q116="","",COUNTIF(J$3:J$64,"*" &amp;$Q116 &amp;"*")+COUNTIFS($M$3:$M$64,AB$70,$N$3:$N$64,"*" &amp;$Q116 &amp;"*")+COUNTIFS($P$3:$P$64,AB$70,$Q$3:$Q$64,"*" &amp;$Q116 &amp;"*")+'Oct 15'!AB116)</f>
        <v>#REF!</v>
      </c>
    </row>
    <row r="117" spans="2:28" ht="12.75" hidden="1" customHeight="1" x14ac:dyDescent="0.2">
      <c r="O117" s="262"/>
      <c r="P117" s="263"/>
      <c r="Q117" s="49" t="str">
        <f>Listes!A73</f>
        <v>DUFF</v>
      </c>
      <c r="R117" s="62" t="e">
        <f>IF($Q117="","",COUNTIF(E$3:E$64,"*" &amp;$Q117 &amp;"*")+COUNTIFS($M$3:$M$64,R$70,$N$3:$N$64,"*" &amp;$Q117 &amp;"*")+COUNTIFS($P$3:$P$64,R$70,$Q$3:$Q$64,"*" &amp;$Q117 &amp;"*")+'Oct 15'!R117)</f>
        <v>#REF!</v>
      </c>
      <c r="S117" s="179" t="e">
        <f>IF($Q117="","",COUNTIF(F$3:F$64,"*" &amp;$Q117 &amp;"*")+COUNTIFS($M$3:$M$64,S$70,$N$3:$N$64,"*" &amp;$Q117 &amp;"*")+COUNTIFS($P$3:$P$64,S$70,$Q$3:$Q$64,"*" &amp;$Q117 &amp;"*")+'Oct 15'!S117)</f>
        <v>#REF!</v>
      </c>
      <c r="T117" s="179" t="e">
        <f>COUNTIF(G$3:G$64,"*" &amp;$Q117 &amp;"*")+SUMPRODUCT(($M$3:$M$64=$R116)*($N$3:$N$64=$Q117))+SUMPRODUCT(($O$3:$O$64=$R116)*($Q$3:$Q$64=$Q117))&amp;" ("&amp;#REF!&amp;")"</f>
        <v>#REF!</v>
      </c>
      <c r="U117" s="179" t="e">
        <f>COUNTIF(I$3:I$64,"*" &amp;$Q117 &amp;"*")+SUMPRODUCT(($M$3:$M$64=$R116)*($N$3:$N$64=$Q117))+SUMPRODUCT(($O$3:$O$64=$R116)*($Q$3:$Q$64=$Q117))&amp;" ("&amp;#REF!&amp;")"</f>
        <v>#REF!</v>
      </c>
      <c r="V117" s="179" t="e">
        <f>IF($Q117="","",COUNTIF(G$3:G$64,"*" &amp;$Q117 &amp;"*")+COUNTIFS($M$3:$M$64,V$70,$N$3:$N$64,"*" &amp;$Q117 &amp;"*")+COUNTIFS($P$3:$P$64,V$70,$Q$3:$Q$64,"*" &amp;$Q117 &amp;"*")+'Oct 15'!V117)</f>
        <v>#REF!</v>
      </c>
      <c r="W117" s="179" t="e">
        <f>COUNTIF(K$3:K$64,"*" &amp;$Q117 &amp;"*")+SUMPRODUCT(($M$3:$M$64=$R116)*($N$3:$N$64=$Q117))+SUMPRODUCT(($O$3:$O$64=$R116)*($Q$3:$Q$64=$Q117))&amp;" ("&amp;#REF!&amp;")"</f>
        <v>#REF!</v>
      </c>
      <c r="X117" s="179">
        <f>IF($Q117="","",COUNTIF(H$3:H$64,"*" &amp;$Q117 &amp;"*")+COUNTIFS($M$3:$M$64,X$70,$N$3:$N$64,"*" &amp;$Q117 &amp;"*")+COUNTIFS($P$3:$P$64,X$70,$Q$3:$Q$64,"*" &amp;$Q117 &amp;"*")+'Oct 15'!X117)</f>
        <v>0</v>
      </c>
      <c r="Y117" s="179" t="e">
        <f>COUNTIF(M$3:M$64,"*" &amp;$Q117 &amp;"*")+SUMPRODUCT(($M$3:$M$64=$R116)*($N$3:$N$64=$Q117))+SUMPRODUCT(($O$3:$O$64=$R116)*($Q$3:$Q$64=$Q117))&amp;" ("&amp;#REF!&amp;")"</f>
        <v>#REF!</v>
      </c>
      <c r="Z117" s="276">
        <f>IF($Q117="","",COUNTIF(I$3:I$64,"*" &amp;$Q117 &amp;"*")+COUNTIFS($M$3:$M$64,Z$70,$N$3:$N$64,"*" &amp;$Q117 &amp;"*")+COUNTIFS($P$3:$P$64,Z$70,$Q$3:$Q$64,"*" &amp;$Q117 &amp;"*")+'Oct 15'!Z117)</f>
        <v>0</v>
      </c>
      <c r="AA117" s="277" t="e">
        <f>COUNTIF(O$3:O$64,"*" &amp;$Q117 &amp;"*")+SUMPRODUCT(($M$3:$M$64=$R116)*($N$3:$N$64=$Q117))+SUMPRODUCT(($O$3:$O$64=$R116)*($Q$3:$Q$64=$Q117))&amp;" ("&amp;#REF!&amp;")"</f>
        <v>#REF!</v>
      </c>
      <c r="AB117" s="144" t="e">
        <f>IF($Q117="","",COUNTIF(J$3:J$64,"*" &amp;$Q117 &amp;"*")+COUNTIFS($M$3:$M$64,AB$70,$N$3:$N$64,"*" &amp;$Q117 &amp;"*")+COUNTIFS($P$3:$P$64,AB$70,$Q$3:$Q$64,"*" &amp;$Q117 &amp;"*")+'Oct 15'!AB117)</f>
        <v>#REF!</v>
      </c>
    </row>
    <row r="118" spans="2:28" ht="12.75" hidden="1" customHeight="1" x14ac:dyDescent="0.2">
      <c r="O118" s="262"/>
      <c r="P118" s="263"/>
      <c r="Q118" s="50" t="str">
        <f>Listes!A74</f>
        <v>MEZIANE</v>
      </c>
      <c r="R118" s="62" t="e">
        <f>IF($Q118="","",COUNTIF(E$3:E$64,"*" &amp;$Q118 &amp;"*")+COUNTIFS($M$3:$M$64,R$70,$N$3:$N$64,"*" &amp;$Q118 &amp;"*")+COUNTIFS($P$3:$P$64,R$70,$Q$3:$Q$64,"*" &amp;$Q118 &amp;"*")+'Oct 15'!R118)</f>
        <v>#REF!</v>
      </c>
      <c r="S118" s="179" t="e">
        <f>IF($Q118="","",COUNTIF(F$3:F$64,"*" &amp;$Q118 &amp;"*")+COUNTIFS($M$3:$M$64,S$70,$N$3:$N$64,"*" &amp;$Q118 &amp;"*")+COUNTIFS($P$3:$P$64,S$70,$Q$3:$Q$64,"*" &amp;$Q118 &amp;"*")+'Oct 15'!S118)</f>
        <v>#REF!</v>
      </c>
      <c r="T118" s="179" t="e">
        <f>COUNTIF(G$3:G$64,"*" &amp;$Q118 &amp;"*")+SUMPRODUCT(($M$3:$M$64=$R117)*($N$3:$N$64=$Q118))+SUMPRODUCT(($O$3:$O$64=$R117)*($Q$3:$Q$64=$Q118))&amp;" ("&amp;#REF!&amp;")"</f>
        <v>#REF!</v>
      </c>
      <c r="U118" s="179" t="e">
        <f>COUNTIF(I$3:I$64,"*" &amp;$Q118 &amp;"*")+SUMPRODUCT(($M$3:$M$64=$R117)*($N$3:$N$64=$Q118))+SUMPRODUCT(($O$3:$O$64=$R117)*($Q$3:$Q$64=$Q118))&amp;" ("&amp;#REF!&amp;")"</f>
        <v>#REF!</v>
      </c>
      <c r="V118" s="179" t="e">
        <f>IF($Q118="","",COUNTIF(G$3:G$64,"*" &amp;$Q118 &amp;"*")+COUNTIFS($M$3:$M$64,V$70,$N$3:$N$64,"*" &amp;$Q118 &amp;"*")+COUNTIFS($P$3:$P$64,V$70,$Q$3:$Q$64,"*" &amp;$Q118 &amp;"*")+'Oct 15'!V118)</f>
        <v>#REF!</v>
      </c>
      <c r="W118" s="179" t="e">
        <f>COUNTIF(K$3:K$64,"*" &amp;$Q118 &amp;"*")+SUMPRODUCT(($M$3:$M$64=$R117)*($N$3:$N$64=$Q118))+SUMPRODUCT(($O$3:$O$64=$R117)*($Q$3:$Q$64=$Q118))&amp;" ("&amp;#REF!&amp;")"</f>
        <v>#REF!</v>
      </c>
      <c r="X118" s="179">
        <f>IF($Q118="","",COUNTIF(H$3:H$64,"*" &amp;$Q118 &amp;"*")+COUNTIFS($M$3:$M$64,X$70,$N$3:$N$64,"*" &amp;$Q118 &amp;"*")+COUNTIFS($P$3:$P$64,X$70,$Q$3:$Q$64,"*" &amp;$Q118 &amp;"*")+'Oct 15'!X118)</f>
        <v>0</v>
      </c>
      <c r="Y118" s="179" t="e">
        <f>COUNTIF(M$3:M$64,"*" &amp;$Q118 &amp;"*")+SUMPRODUCT(($M$3:$M$64=$R117)*($N$3:$N$64=$Q118))+SUMPRODUCT(($O$3:$O$64=$R117)*($Q$3:$Q$64=$Q118))&amp;" ("&amp;#REF!&amp;")"</f>
        <v>#REF!</v>
      </c>
      <c r="Z118" s="276">
        <f>IF($Q118="","",COUNTIF(I$3:I$64,"*" &amp;$Q118 &amp;"*")+COUNTIFS($M$3:$M$64,Z$70,$N$3:$N$64,"*" &amp;$Q118 &amp;"*")+COUNTIFS($P$3:$P$64,Z$70,$Q$3:$Q$64,"*" &amp;$Q118 &amp;"*")+'Oct 15'!Z118)</f>
        <v>0</v>
      </c>
      <c r="AA118" s="277" t="e">
        <f>COUNTIF(O$3:O$64,"*" &amp;$Q118 &amp;"*")+SUMPRODUCT(($M$3:$M$64=$R117)*($N$3:$N$64=$Q118))+SUMPRODUCT(($O$3:$O$64=$R117)*($Q$3:$Q$64=$Q118))&amp;" ("&amp;#REF!&amp;")"</f>
        <v>#REF!</v>
      </c>
      <c r="AB118" s="144" t="e">
        <f>IF($Q118="","",COUNTIF(J$3:J$64,"*" &amp;$Q118 &amp;"*")+COUNTIFS($M$3:$M$64,AB$70,$N$3:$N$64,"*" &amp;$Q118 &amp;"*")+COUNTIFS($P$3:$P$64,AB$70,$Q$3:$Q$64,"*" &amp;$Q118 &amp;"*")+'Oct 15'!AB118)</f>
        <v>#REF!</v>
      </c>
    </row>
    <row r="119" spans="2:28" ht="12.75" hidden="1" customHeight="1" x14ac:dyDescent="0.2">
      <c r="O119" s="262"/>
      <c r="P119" s="263"/>
      <c r="Q119" s="49" t="str">
        <f>Listes!A75</f>
        <v>SOLIGNAC</v>
      </c>
      <c r="R119" s="62" t="e">
        <f>IF($Q119="","",COUNTIF(E$3:E$64,"*" &amp;$Q119 &amp;"*")+COUNTIFS($M$3:$M$64,R$70,$N$3:$N$64,"*" &amp;$Q119 &amp;"*")+COUNTIFS($P$3:$P$64,R$70,$Q$3:$Q$64,"*" &amp;$Q119 &amp;"*")+'Oct 15'!R119)</f>
        <v>#REF!</v>
      </c>
      <c r="S119" s="179" t="e">
        <f>IF($Q119="","",COUNTIF(F$3:F$64,"*" &amp;$Q119 &amp;"*")+COUNTIFS($M$3:$M$64,S$70,$N$3:$N$64,"*" &amp;$Q119 &amp;"*")+COUNTIFS($P$3:$P$64,S$70,$Q$3:$Q$64,"*" &amp;$Q119 &amp;"*")+'Oct 15'!S119)</f>
        <v>#REF!</v>
      </c>
      <c r="T119" s="179" t="e">
        <f>COUNTIF(G$3:G$64,"*" &amp;$Q119 &amp;"*")+SUMPRODUCT(($M$3:$M$64=$R118)*($N$3:$N$64=$Q119))+SUMPRODUCT(($O$3:$O$64=$R118)*($Q$3:$Q$64=$Q119))&amp;" ("&amp;#REF!&amp;")"</f>
        <v>#REF!</v>
      </c>
      <c r="U119" s="179" t="e">
        <f>COUNTIF(I$3:I$64,"*" &amp;$Q119 &amp;"*")+SUMPRODUCT(($M$3:$M$64=$R118)*($N$3:$N$64=$Q119))+SUMPRODUCT(($O$3:$O$64=$R118)*($Q$3:$Q$64=$Q119))&amp;" ("&amp;#REF!&amp;")"</f>
        <v>#REF!</v>
      </c>
      <c r="V119" s="179" t="e">
        <f>IF($Q119="","",COUNTIF(G$3:G$64,"*" &amp;$Q119 &amp;"*")+COUNTIFS($M$3:$M$64,V$70,$N$3:$N$64,"*" &amp;$Q119 &amp;"*")+COUNTIFS($P$3:$P$64,V$70,$Q$3:$Q$64,"*" &amp;$Q119 &amp;"*")+'Oct 15'!V119)</f>
        <v>#REF!</v>
      </c>
      <c r="W119" s="179" t="e">
        <f>COUNTIF(K$3:K$64,"*" &amp;$Q119 &amp;"*")+SUMPRODUCT(($M$3:$M$64=$R118)*($N$3:$N$64=$Q119))+SUMPRODUCT(($O$3:$O$64=$R118)*($Q$3:$Q$64=$Q119))&amp;" ("&amp;#REF!&amp;")"</f>
        <v>#REF!</v>
      </c>
      <c r="X119" s="179">
        <f>IF($Q119="","",COUNTIF(H$3:H$64,"*" &amp;$Q119 &amp;"*")+COUNTIFS($M$3:$M$64,X$70,$N$3:$N$64,"*" &amp;$Q119 &amp;"*")+COUNTIFS($P$3:$P$64,X$70,$Q$3:$Q$64,"*" &amp;$Q119 &amp;"*")+'Oct 15'!X119)</f>
        <v>0</v>
      </c>
      <c r="Y119" s="179" t="e">
        <f>COUNTIF(M$3:M$64,"*" &amp;$Q119 &amp;"*")+SUMPRODUCT(($M$3:$M$64=$R118)*($N$3:$N$64=$Q119))+SUMPRODUCT(($O$3:$O$64=$R118)*($Q$3:$Q$64=$Q119))&amp;" ("&amp;#REF!&amp;")"</f>
        <v>#REF!</v>
      </c>
      <c r="Z119" s="276">
        <f>IF($Q119="","",COUNTIF(I$3:I$64,"*" &amp;$Q119 &amp;"*")+COUNTIFS($M$3:$M$64,Z$70,$N$3:$N$64,"*" &amp;$Q119 &amp;"*")+COUNTIFS($P$3:$P$64,Z$70,$Q$3:$Q$64,"*" &amp;$Q119 &amp;"*")+'Oct 15'!Z119)</f>
        <v>0</v>
      </c>
      <c r="AA119" s="277" t="e">
        <f>COUNTIF(O$3:O$64,"*" &amp;$Q119 &amp;"*")+SUMPRODUCT(($M$3:$M$64=$R118)*($N$3:$N$64=$Q119))+SUMPRODUCT(($O$3:$O$64=$R118)*($Q$3:$Q$64=$Q119))&amp;" ("&amp;#REF!&amp;")"</f>
        <v>#REF!</v>
      </c>
      <c r="AB119" s="144" t="e">
        <f>IF($Q119="","",COUNTIF(J$3:J$64,"*" &amp;$Q119 &amp;"*")+COUNTIFS($M$3:$M$64,AB$70,$N$3:$N$64,"*" &amp;$Q119 &amp;"*")+COUNTIFS($P$3:$P$64,AB$70,$Q$3:$Q$64,"*" &amp;$Q119 &amp;"*")+'Oct 15'!AB119)</f>
        <v>#REF!</v>
      </c>
    </row>
    <row r="120" spans="2:28" ht="12.75" hidden="1" customHeight="1" x14ac:dyDescent="0.2">
      <c r="O120" s="262"/>
      <c r="P120" s="263"/>
      <c r="Q120" s="49" t="str">
        <f>Listes!A76</f>
        <v>TOUZ</v>
      </c>
      <c r="R120" s="62" t="e">
        <f>IF($Q120="","",COUNTIF(E$3:E$64,"*" &amp;$Q120 &amp;"*")+COUNTIFS($M$3:$M$64,R$70,$N$3:$N$64,"*" &amp;$Q120 &amp;"*")+COUNTIFS($P$3:$P$64,R$70,$Q$3:$Q$64,"*" &amp;$Q120 &amp;"*")+'Oct 15'!R120)</f>
        <v>#REF!</v>
      </c>
      <c r="S120" s="179" t="e">
        <f>IF($Q120="","",COUNTIF(F$3:F$64,"*" &amp;$Q120 &amp;"*")+COUNTIFS($M$3:$M$64,S$70,$N$3:$N$64,"*" &amp;$Q120 &amp;"*")+COUNTIFS($P$3:$P$64,S$70,$Q$3:$Q$64,"*" &amp;$Q120 &amp;"*")+'Oct 15'!S120)</f>
        <v>#REF!</v>
      </c>
      <c r="T120" s="179" t="e">
        <f>COUNTIF(G$3:G$64,"*" &amp;$Q120 &amp;"*")+SUMPRODUCT(($M$3:$M$64=$R119)*($N$3:$N$64=$Q120))+SUMPRODUCT(($O$3:$O$64=$R119)*($Q$3:$Q$64=$Q120))&amp;" ("&amp;#REF!&amp;")"</f>
        <v>#REF!</v>
      </c>
      <c r="U120" s="179" t="e">
        <f>COUNTIF(I$3:I$64,"*" &amp;$Q120 &amp;"*")+SUMPRODUCT(($M$3:$M$64=$R119)*($N$3:$N$64=$Q120))+SUMPRODUCT(($O$3:$O$64=$R119)*($Q$3:$Q$64=$Q120))&amp;" ("&amp;#REF!&amp;")"</f>
        <v>#REF!</v>
      </c>
      <c r="V120" s="179" t="e">
        <f>IF($Q120="","",COUNTIF(G$3:G$64,"*" &amp;$Q120 &amp;"*")+COUNTIFS($M$3:$M$64,V$70,$N$3:$N$64,"*" &amp;$Q120 &amp;"*")+COUNTIFS($P$3:$P$64,V$70,$Q$3:$Q$64,"*" &amp;$Q120 &amp;"*")+'Oct 15'!V120)</f>
        <v>#REF!</v>
      </c>
      <c r="W120" s="179" t="e">
        <f>COUNTIF(K$3:K$64,"*" &amp;$Q120 &amp;"*")+SUMPRODUCT(($M$3:$M$64=$R119)*($N$3:$N$64=$Q120))+SUMPRODUCT(($O$3:$O$64=$R119)*($Q$3:$Q$64=$Q120))&amp;" ("&amp;#REF!&amp;")"</f>
        <v>#REF!</v>
      </c>
      <c r="X120" s="179">
        <f>IF($Q120="","",COUNTIF(H$3:H$64,"*" &amp;$Q120 &amp;"*")+COUNTIFS($M$3:$M$64,X$70,$N$3:$N$64,"*" &amp;$Q120 &amp;"*")+COUNTIFS($P$3:$P$64,X$70,$Q$3:$Q$64,"*" &amp;$Q120 &amp;"*")+'Oct 15'!X120)</f>
        <v>0</v>
      </c>
      <c r="Y120" s="179" t="e">
        <f>COUNTIF(M$3:M$64,"*" &amp;$Q120 &amp;"*")+SUMPRODUCT(($M$3:$M$64=$R119)*($N$3:$N$64=$Q120))+SUMPRODUCT(($O$3:$O$64=$R119)*($Q$3:$Q$64=$Q120))&amp;" ("&amp;#REF!&amp;")"</f>
        <v>#REF!</v>
      </c>
      <c r="Z120" s="276">
        <f>IF($Q120="","",COUNTIF(I$3:I$64,"*" &amp;$Q120 &amp;"*")+COUNTIFS($M$3:$M$64,Z$70,$N$3:$N$64,"*" &amp;$Q120 &amp;"*")+COUNTIFS($P$3:$P$64,Z$70,$Q$3:$Q$64,"*" &amp;$Q120 &amp;"*")+'Oct 15'!Z120)</f>
        <v>0</v>
      </c>
      <c r="AA120" s="277" t="e">
        <f>COUNTIF(O$3:O$64,"*" &amp;$Q120 &amp;"*")+SUMPRODUCT(($M$3:$M$64=$R119)*($N$3:$N$64=$Q120))+SUMPRODUCT(($O$3:$O$64=$R119)*($Q$3:$Q$64=$Q120))&amp;" ("&amp;#REF!&amp;")"</f>
        <v>#REF!</v>
      </c>
      <c r="AB120" s="144" t="e">
        <f>IF($Q120="","",COUNTIF(J$3:J$64,"*" &amp;$Q120 &amp;"*")+COUNTIFS($M$3:$M$64,AB$70,$N$3:$N$64,"*" &amp;$Q120 &amp;"*")+COUNTIFS($P$3:$P$64,AB$70,$Q$3:$Q$64,"*" &amp;$Q120 &amp;"*")+'Oct 15'!AB120)</f>
        <v>#REF!</v>
      </c>
    </row>
    <row r="121" spans="2:28" ht="12.75" hidden="1" customHeight="1" x14ac:dyDescent="0.2">
      <c r="O121" s="262"/>
      <c r="P121" s="263"/>
      <c r="Q121" s="49" t="str">
        <f>Listes!A77</f>
        <v>ZEINE</v>
      </c>
      <c r="R121" s="62" t="e">
        <f>IF($Q121="","",COUNTIF(E$3:E$64,"*" &amp;$Q121 &amp;"*")+COUNTIFS($M$3:$M$64,R$70,$N$3:$N$64,"*" &amp;$Q121 &amp;"*")+COUNTIFS($P$3:$P$64,R$70,$Q$3:$Q$64,"*" &amp;$Q121 &amp;"*")+'Oct 15'!R121)</f>
        <v>#REF!</v>
      </c>
      <c r="S121" s="179" t="e">
        <f>IF($Q121="","",COUNTIF(F$3:F$64,"*" &amp;$Q121 &amp;"*")+COUNTIFS($M$3:$M$64,S$70,$N$3:$N$64,"*" &amp;$Q121 &amp;"*")+COUNTIFS($P$3:$P$64,S$70,$Q$3:$Q$64,"*" &amp;$Q121 &amp;"*")+'Oct 15'!S121)</f>
        <v>#REF!</v>
      </c>
      <c r="T121" s="179" t="e">
        <f>COUNTIF(G$3:G$64,"*" &amp;$Q121 &amp;"*")+SUMPRODUCT(($M$3:$M$64=$R120)*($N$3:$N$64=$Q121))+SUMPRODUCT(($O$3:$O$64=$R120)*($Q$3:$Q$64=$Q121))&amp;" ("&amp;#REF!&amp;")"</f>
        <v>#REF!</v>
      </c>
      <c r="U121" s="179" t="e">
        <f>COUNTIF(I$3:I$64,"*" &amp;$Q121 &amp;"*")+SUMPRODUCT(($M$3:$M$64=$R120)*($N$3:$N$64=$Q121))+SUMPRODUCT(($O$3:$O$64=$R120)*($Q$3:$Q$64=$Q121))&amp;" ("&amp;#REF!&amp;")"</f>
        <v>#REF!</v>
      </c>
      <c r="V121" s="179" t="e">
        <f>IF($Q121="","",COUNTIF(G$3:G$64,"*" &amp;$Q121 &amp;"*")+COUNTIFS($M$3:$M$64,V$70,$N$3:$N$64,"*" &amp;$Q121 &amp;"*")+COUNTIFS($P$3:$P$64,V$70,$Q$3:$Q$64,"*" &amp;$Q121 &amp;"*")+'Oct 15'!V121)</f>
        <v>#REF!</v>
      </c>
      <c r="W121" s="179" t="e">
        <f>COUNTIF(K$3:K$64,"*" &amp;$Q121 &amp;"*")+SUMPRODUCT(($M$3:$M$64=$R120)*($N$3:$N$64=$Q121))+SUMPRODUCT(($O$3:$O$64=$R120)*($Q$3:$Q$64=$Q121))&amp;" ("&amp;#REF!&amp;")"</f>
        <v>#REF!</v>
      </c>
      <c r="X121" s="179">
        <f>IF($Q121="","",COUNTIF(H$3:H$64,"*" &amp;$Q121 &amp;"*")+COUNTIFS($M$3:$M$64,X$70,$N$3:$N$64,"*" &amp;$Q121 &amp;"*")+COUNTIFS($P$3:$P$64,X$70,$Q$3:$Q$64,"*" &amp;$Q121 &amp;"*")+'Oct 15'!X121)</f>
        <v>0</v>
      </c>
      <c r="Y121" s="179" t="e">
        <f>COUNTIF(M$3:M$64,"*" &amp;$Q121 &amp;"*")+SUMPRODUCT(($M$3:$M$64=$R120)*($N$3:$N$64=$Q121))+SUMPRODUCT(($O$3:$O$64=$R120)*($Q$3:$Q$64=$Q121))&amp;" ("&amp;#REF!&amp;")"</f>
        <v>#REF!</v>
      </c>
      <c r="Z121" s="276">
        <f>IF($Q121="","",COUNTIF(I$3:I$64,"*" &amp;$Q121 &amp;"*")+COUNTIFS($M$3:$M$64,Z$70,$N$3:$N$64,"*" &amp;$Q121 &amp;"*")+COUNTIFS($P$3:$P$64,Z$70,$Q$3:$Q$64,"*" &amp;$Q121 &amp;"*")+'Oct 15'!Z121)</f>
        <v>0</v>
      </c>
      <c r="AA121" s="277" t="e">
        <f>COUNTIF(O$3:O$64,"*" &amp;$Q121 &amp;"*")+SUMPRODUCT(($M$3:$M$64=$R120)*($N$3:$N$64=$Q121))+SUMPRODUCT(($O$3:$O$64=$R120)*($Q$3:$Q$64=$Q121))&amp;" ("&amp;#REF!&amp;")"</f>
        <v>#REF!</v>
      </c>
      <c r="AB121" s="144" t="e">
        <f>IF($Q121="","",COUNTIF(J$3:J$64,"*" &amp;$Q121 &amp;"*")+COUNTIFS($M$3:$M$64,AB$70,$N$3:$N$64,"*" &amp;$Q121 &amp;"*")+COUNTIFS($P$3:$P$64,AB$70,$Q$3:$Q$64,"*" &amp;$Q121 &amp;"*")+'Oct 15'!AB121)</f>
        <v>#REF!</v>
      </c>
    </row>
    <row r="122" spans="2:28" ht="12.75" hidden="1" customHeight="1" x14ac:dyDescent="0.2">
      <c r="O122" s="262"/>
      <c r="P122" s="263"/>
      <c r="Q122" s="49" t="str">
        <f>Listes!A78</f>
        <v>WELBY</v>
      </c>
      <c r="R122" s="62" t="e">
        <f>IF($Q122="","",COUNTIF(E$3:E$64,"*" &amp;$Q122 &amp;"*")+COUNTIFS($M$3:$M$64,R$70,$N$3:$N$64,"*" &amp;$Q122 &amp;"*")+COUNTIFS($P$3:$P$64,R$70,$Q$3:$Q$64,"*" &amp;$Q122 &amp;"*")+'Oct 15'!R122)</f>
        <v>#REF!</v>
      </c>
      <c r="S122" s="179" t="e">
        <f>IF($Q122="","",COUNTIF(F$3:F$64,"*" &amp;$Q122 &amp;"*")+COUNTIFS($M$3:$M$64,S$70,$N$3:$N$64,"*" &amp;$Q122 &amp;"*")+COUNTIFS($P$3:$P$64,S$70,$Q$3:$Q$64,"*" &amp;$Q122 &amp;"*")+'Oct 15'!S122)</f>
        <v>#REF!</v>
      </c>
      <c r="T122" s="179" t="e">
        <f>COUNTIF(G$3:G$64,"*" &amp;$Q122 &amp;"*")+SUMPRODUCT(($M$3:$M$64=$R121)*($N$3:$N$64=$Q122))+SUMPRODUCT(($O$3:$O$64=$R121)*($Q$3:$Q$64=$Q122))&amp;" ("&amp;#REF!&amp;")"</f>
        <v>#REF!</v>
      </c>
      <c r="U122" s="179" t="e">
        <f>COUNTIF(I$3:I$64,"*" &amp;$Q122 &amp;"*")+SUMPRODUCT(($M$3:$M$64=$R121)*($N$3:$N$64=$Q122))+SUMPRODUCT(($O$3:$O$64=$R121)*($Q$3:$Q$64=$Q122))&amp;" ("&amp;#REF!&amp;")"</f>
        <v>#REF!</v>
      </c>
      <c r="V122" s="179" t="e">
        <f>IF($Q122="","",COUNTIF(G$3:G$64,"*" &amp;$Q122 &amp;"*")+COUNTIFS($M$3:$M$64,V$70,$N$3:$N$64,"*" &amp;$Q122 &amp;"*")+COUNTIFS($P$3:$P$64,V$70,$Q$3:$Q$64,"*" &amp;$Q122 &amp;"*")+'Oct 15'!V122)</f>
        <v>#REF!</v>
      </c>
      <c r="W122" s="179" t="e">
        <f>COUNTIF(K$3:K$64,"*" &amp;$Q122 &amp;"*")+SUMPRODUCT(($M$3:$M$64=$R121)*($N$3:$N$64=$Q122))+SUMPRODUCT(($O$3:$O$64=$R121)*($Q$3:$Q$64=$Q122))&amp;" ("&amp;#REF!&amp;")"</f>
        <v>#REF!</v>
      </c>
      <c r="X122" s="179">
        <f>IF($Q122="","",COUNTIF(H$3:H$64,"*" &amp;$Q122 &amp;"*")+COUNTIFS($M$3:$M$64,X$70,$N$3:$N$64,"*" &amp;$Q122 &amp;"*")+COUNTIFS($P$3:$P$64,X$70,$Q$3:$Q$64,"*" &amp;$Q122 &amp;"*")+'Oct 15'!X122)</f>
        <v>0</v>
      </c>
      <c r="Y122" s="179" t="e">
        <f>COUNTIF(M$3:M$64,"*" &amp;$Q122 &amp;"*")+SUMPRODUCT(($M$3:$M$64=$R121)*($N$3:$N$64=$Q122))+SUMPRODUCT(($O$3:$O$64=$R121)*($Q$3:$Q$64=$Q122))&amp;" ("&amp;#REF!&amp;")"</f>
        <v>#REF!</v>
      </c>
      <c r="Z122" s="276">
        <f>IF($Q122="","",COUNTIF(I$3:I$64,"*" &amp;$Q122 &amp;"*")+COUNTIFS($M$3:$M$64,Z$70,$N$3:$N$64,"*" &amp;$Q122 &amp;"*")+COUNTIFS($P$3:$P$64,Z$70,$Q$3:$Q$64,"*" &amp;$Q122 &amp;"*")+'Oct 15'!Z122)</f>
        <v>0</v>
      </c>
      <c r="AA122" s="277" t="e">
        <f>COUNTIF(O$3:O$64,"*" &amp;$Q122 &amp;"*")+SUMPRODUCT(($M$3:$M$64=$R121)*($N$3:$N$64=$Q122))+SUMPRODUCT(($O$3:$O$64=$R121)*($Q$3:$Q$64=$Q122))&amp;" ("&amp;#REF!&amp;")"</f>
        <v>#REF!</v>
      </c>
      <c r="AB122" s="144" t="e">
        <f>IF($Q122="","",COUNTIF(J$3:J$64,"*" &amp;$Q122 &amp;"*")+COUNTIFS($M$3:$M$64,AB$70,$N$3:$N$64,"*" &amp;$Q122 &amp;"*")+COUNTIFS($P$3:$P$64,AB$70,$Q$3:$Q$64,"*" &amp;$Q122 &amp;"*")+'Oct 15'!AB122)</f>
        <v>#REF!</v>
      </c>
    </row>
    <row r="123" spans="2:28" ht="12.75" hidden="1" customHeight="1" x14ac:dyDescent="0.2">
      <c r="B123" s="8"/>
      <c r="C123" s="8"/>
      <c r="D123" s="8"/>
      <c r="E123" s="8"/>
      <c r="F123" s="8"/>
      <c r="G123" s="8"/>
      <c r="O123" s="262"/>
      <c r="P123" s="263"/>
      <c r="Q123" s="49" t="str">
        <f>Listes!A79</f>
        <v>ALEX</v>
      </c>
      <c r="R123" s="62" t="e">
        <f>IF($Q123="","",COUNTIF(E$3:E$64,"*" &amp;$Q123 &amp;"*")+COUNTIFS($M$3:$M$64,R$70,$N$3:$N$64,"*" &amp;$Q123 &amp;"*")+COUNTIFS($P$3:$P$64,R$70,$Q$3:$Q$64,"*" &amp;$Q123 &amp;"*")+'Oct 15'!R123)</f>
        <v>#REF!</v>
      </c>
      <c r="S123" s="179" t="e">
        <f>IF($Q123="","",COUNTIF(F$3:F$64,"*" &amp;$Q123 &amp;"*")+COUNTIFS($M$3:$M$64,S$70,$N$3:$N$64,"*" &amp;$Q123 &amp;"*")+COUNTIFS($P$3:$P$64,S$70,$Q$3:$Q$64,"*" &amp;$Q123 &amp;"*")+'Oct 15'!S123)</f>
        <v>#REF!</v>
      </c>
      <c r="T123" s="179" t="e">
        <f>COUNTIF(G$3:G$64,"*" &amp;$Q123 &amp;"*")+SUMPRODUCT(($M$3:$M$64=$R122)*($N$3:$N$64=$Q123))+SUMPRODUCT(($O$3:$O$64=$R122)*($Q$3:$Q$64=$Q123))&amp;" ("&amp;#REF!&amp;")"</f>
        <v>#REF!</v>
      </c>
      <c r="U123" s="179" t="e">
        <f>COUNTIF(I$3:I$64,"*" &amp;$Q123 &amp;"*")+SUMPRODUCT(($M$3:$M$64=$R122)*($N$3:$N$64=$Q123))+SUMPRODUCT(($O$3:$O$64=$R122)*($Q$3:$Q$64=$Q123))&amp;" ("&amp;#REF!&amp;")"</f>
        <v>#REF!</v>
      </c>
      <c r="V123" s="179" t="e">
        <f>IF($Q123="","",COUNTIF(G$3:G$64,"*" &amp;$Q123 &amp;"*")+COUNTIFS($M$3:$M$64,V$70,$N$3:$N$64,"*" &amp;$Q123 &amp;"*")+COUNTIFS($P$3:$P$64,V$70,$Q$3:$Q$64,"*" &amp;$Q123 &amp;"*")+'Oct 15'!V123)</f>
        <v>#REF!</v>
      </c>
      <c r="W123" s="179" t="e">
        <f>COUNTIF(K$3:K$64,"*" &amp;$Q123 &amp;"*")+SUMPRODUCT(($M$3:$M$64=$R122)*($N$3:$N$64=$Q123))+SUMPRODUCT(($O$3:$O$64=$R122)*($Q$3:$Q$64=$Q123))&amp;" ("&amp;#REF!&amp;")"</f>
        <v>#REF!</v>
      </c>
      <c r="X123" s="179">
        <f>IF($Q123="","",COUNTIF(H$3:H$64,"*" &amp;$Q123 &amp;"*")+COUNTIFS($M$3:$M$64,X$70,$N$3:$N$64,"*" &amp;$Q123 &amp;"*")+COUNTIFS($P$3:$P$64,X$70,$Q$3:$Q$64,"*" &amp;$Q123 &amp;"*")+'Oct 15'!X123)</f>
        <v>0</v>
      </c>
      <c r="Y123" s="179" t="e">
        <f>COUNTIF(M$3:M$64,"*" &amp;$Q123 &amp;"*")+SUMPRODUCT(($M$3:$M$64=$R122)*($N$3:$N$64=$Q123))+SUMPRODUCT(($O$3:$O$64=$R122)*($Q$3:$Q$64=$Q123))&amp;" ("&amp;#REF!&amp;")"</f>
        <v>#REF!</v>
      </c>
      <c r="Z123" s="276">
        <f>IF($Q123="","",COUNTIF(I$3:I$64,"*" &amp;$Q123 &amp;"*")+COUNTIFS($M$3:$M$64,Z$70,$N$3:$N$64,"*" &amp;$Q123 &amp;"*")+COUNTIFS($P$3:$P$64,Z$70,$Q$3:$Q$64,"*" &amp;$Q123 &amp;"*")+'Oct 15'!Z123)</f>
        <v>0</v>
      </c>
      <c r="AA123" s="277" t="e">
        <f>COUNTIF(O$3:O$64,"*" &amp;$Q123 &amp;"*")+SUMPRODUCT(($M$3:$M$64=$R122)*($N$3:$N$64=$Q123))+SUMPRODUCT(($O$3:$O$64=$R122)*($Q$3:$Q$64=$Q123))&amp;" ("&amp;#REF!&amp;")"</f>
        <v>#REF!</v>
      </c>
      <c r="AB123" s="144" t="e">
        <f>IF($Q123="","",COUNTIF(J$3:J$64,"*" &amp;$Q123 &amp;"*")+COUNTIFS($M$3:$M$64,AB$70,$N$3:$N$64,"*" &amp;$Q123 &amp;"*")+COUNTIFS($P$3:$P$64,AB$70,$Q$3:$Q$64,"*" &amp;$Q123 &amp;"*")+'Oct 15'!AB123)</f>
        <v>#REF!</v>
      </c>
    </row>
    <row r="124" spans="2:28" ht="12.75" hidden="1" customHeight="1" x14ac:dyDescent="0.2">
      <c r="B124" s="8"/>
      <c r="C124" s="8"/>
      <c r="D124" s="8"/>
      <c r="E124" s="8"/>
      <c r="F124" s="8"/>
      <c r="G124" s="8"/>
      <c r="O124" s="262"/>
      <c r="P124" s="263"/>
      <c r="Q124" s="49" t="str">
        <f>Listes!A80</f>
        <v>IRANI</v>
      </c>
      <c r="R124" s="62" t="e">
        <f>IF($Q124="","",COUNTIF(E$3:E$64,"*" &amp;$Q124 &amp;"*")+COUNTIFS($M$3:$M$64,R$70,$N$3:$N$64,"*" &amp;$Q124 &amp;"*")+COUNTIFS($P$3:$P$64,R$70,$Q$3:$Q$64,"*" &amp;$Q124 &amp;"*")+'Oct 15'!R124)</f>
        <v>#REF!</v>
      </c>
      <c r="S124" s="179" t="e">
        <f>IF($Q124="","",COUNTIF(F$3:F$64,"*" &amp;$Q124 &amp;"*")+COUNTIFS($M$3:$M$64,S$70,$N$3:$N$64,"*" &amp;$Q124 &amp;"*")+COUNTIFS($P$3:$P$64,S$70,$Q$3:$Q$64,"*" &amp;$Q124 &amp;"*")+'Oct 15'!S124)</f>
        <v>#REF!</v>
      </c>
      <c r="T124" s="179" t="e">
        <f>COUNTIF(G$3:G$64,"*" &amp;$Q124 &amp;"*")+SUMPRODUCT(($M$3:$M$64=$R123)*($N$3:$N$64=$Q124))+SUMPRODUCT(($O$3:$O$64=$R123)*($Q$3:$Q$64=$Q124))&amp;" ("&amp;#REF!&amp;")"</f>
        <v>#REF!</v>
      </c>
      <c r="U124" s="179" t="e">
        <f>COUNTIF(I$3:I$64,"*" &amp;$Q124 &amp;"*")+SUMPRODUCT(($M$3:$M$64=$R123)*($N$3:$N$64=$Q124))+SUMPRODUCT(($O$3:$O$64=$R123)*($Q$3:$Q$64=$Q124))&amp;" ("&amp;#REF!&amp;")"</f>
        <v>#REF!</v>
      </c>
      <c r="V124" s="179" t="e">
        <f>IF($Q124="","",COUNTIF(G$3:G$64,"*" &amp;$Q124 &amp;"*")+COUNTIFS($M$3:$M$64,V$70,$N$3:$N$64,"*" &amp;$Q124 &amp;"*")+COUNTIFS($P$3:$P$64,V$70,$Q$3:$Q$64,"*" &amp;$Q124 &amp;"*")+'Oct 15'!V124)</f>
        <v>#REF!</v>
      </c>
      <c r="W124" s="179" t="e">
        <f>COUNTIF(K$3:K$64,"*" &amp;$Q124 &amp;"*")+SUMPRODUCT(($M$3:$M$64=$R123)*($N$3:$N$64=$Q124))+SUMPRODUCT(($O$3:$O$64=$R123)*($Q$3:$Q$64=$Q124))&amp;" ("&amp;#REF!&amp;")"</f>
        <v>#REF!</v>
      </c>
      <c r="X124" s="179">
        <f>IF($Q124="","",COUNTIF(H$3:H$64,"*" &amp;$Q124 &amp;"*")+COUNTIFS($M$3:$M$64,X$70,$N$3:$N$64,"*" &amp;$Q124 &amp;"*")+COUNTIFS($P$3:$P$64,X$70,$Q$3:$Q$64,"*" &amp;$Q124 &amp;"*")+'Oct 15'!X124)</f>
        <v>0</v>
      </c>
      <c r="Y124" s="179" t="e">
        <f>COUNTIF(M$3:M$64,"*" &amp;$Q124 &amp;"*")+SUMPRODUCT(($M$3:$M$64=$R123)*($N$3:$N$64=$Q124))+SUMPRODUCT(($O$3:$O$64=$R123)*($Q$3:$Q$64=$Q124))&amp;" ("&amp;#REF!&amp;")"</f>
        <v>#REF!</v>
      </c>
      <c r="Z124" s="276">
        <f>IF($Q124="","",COUNTIF(I$3:I$64,"*" &amp;$Q124 &amp;"*")+COUNTIFS($M$3:$M$64,Z$70,$N$3:$N$64,"*" &amp;$Q124 &amp;"*")+COUNTIFS($P$3:$P$64,Z$70,$Q$3:$Q$64,"*" &amp;$Q124 &amp;"*")+'Oct 15'!Z124)</f>
        <v>0</v>
      </c>
      <c r="AA124" s="277" t="e">
        <f>COUNTIF(O$3:O$64,"*" &amp;$Q124 &amp;"*")+SUMPRODUCT(($M$3:$M$64=$R123)*($N$3:$N$64=$Q124))+SUMPRODUCT(($O$3:$O$64=$R123)*($Q$3:$Q$64=$Q124))&amp;" ("&amp;#REF!&amp;")"</f>
        <v>#REF!</v>
      </c>
      <c r="AB124" s="144" t="e">
        <f>IF($Q124="","",COUNTIF(J$3:J$64,"*" &amp;$Q124 &amp;"*")+COUNTIFS($M$3:$M$64,AB$70,$N$3:$N$64,"*" &amp;$Q124 &amp;"*")+COUNTIFS($P$3:$P$64,AB$70,$Q$3:$Q$64,"*" &amp;$Q124 &amp;"*")+'Oct 15'!AB124)</f>
        <v>#REF!</v>
      </c>
    </row>
    <row r="125" spans="2:28" ht="12.75" hidden="1" customHeight="1" x14ac:dyDescent="0.2">
      <c r="B125" s="8"/>
      <c r="C125" s="8"/>
      <c r="D125" s="8"/>
      <c r="E125" s="8"/>
      <c r="F125" s="8"/>
      <c r="G125" s="8"/>
      <c r="O125" s="262"/>
      <c r="P125" s="263"/>
      <c r="Q125" s="49" t="str">
        <f>Listes!A81</f>
        <v>KHAYAT</v>
      </c>
      <c r="R125" s="62" t="e">
        <f>IF($Q125="","",COUNTIF(E$3:E$64,"*" &amp;$Q125 &amp;"*")+COUNTIFS($M$3:$M$64,R$70,$N$3:$N$64,"*" &amp;$Q125 &amp;"*")+COUNTIFS($P$3:$P$64,R$70,$Q$3:$Q$64,"*" &amp;$Q125 &amp;"*")+'Oct 15'!R125)</f>
        <v>#REF!</v>
      </c>
      <c r="S125" s="179" t="e">
        <f>IF($Q125="","",COUNTIF(F$3:F$64,"*" &amp;$Q125 &amp;"*")+COUNTIFS($M$3:$M$64,S$70,$N$3:$N$64,"*" &amp;$Q125 &amp;"*")+COUNTIFS($P$3:$P$64,S$70,$Q$3:$Q$64,"*" &amp;$Q125 &amp;"*")+'Oct 15'!S125)</f>
        <v>#REF!</v>
      </c>
      <c r="T125" s="179" t="e">
        <f>COUNTIF(G$3:G$64,"*" &amp;$Q125 &amp;"*")+SUMPRODUCT(($M$3:$M$64=$R124)*($N$3:$N$64=$Q125))+SUMPRODUCT(($O$3:$O$64=$R124)*($Q$3:$Q$64=$Q125))&amp;" ("&amp;#REF!&amp;")"</f>
        <v>#REF!</v>
      </c>
      <c r="U125" s="179" t="e">
        <f>COUNTIF(I$3:I$64,"*" &amp;$Q125 &amp;"*")+SUMPRODUCT(($M$3:$M$64=$R124)*($N$3:$N$64=$Q125))+SUMPRODUCT(($O$3:$O$64=$R124)*($Q$3:$Q$64=$Q125))&amp;" ("&amp;#REF!&amp;")"</f>
        <v>#REF!</v>
      </c>
      <c r="V125" s="179" t="e">
        <f>IF($Q125="","",COUNTIF(G$3:G$64,"*" &amp;$Q125 &amp;"*")+COUNTIFS($M$3:$M$64,V$70,$N$3:$N$64,"*" &amp;$Q125 &amp;"*")+COUNTIFS($P$3:$P$64,V$70,$Q$3:$Q$64,"*" &amp;$Q125 &amp;"*")+'Oct 15'!V125)</f>
        <v>#REF!</v>
      </c>
      <c r="W125" s="179" t="e">
        <f>COUNTIF(K$3:K$64,"*" &amp;$Q125 &amp;"*")+SUMPRODUCT(($M$3:$M$64=$R124)*($N$3:$N$64=$Q125))+SUMPRODUCT(($O$3:$O$64=$R124)*($Q$3:$Q$64=$Q125))&amp;" ("&amp;#REF!&amp;")"</f>
        <v>#REF!</v>
      </c>
      <c r="X125" s="179">
        <f>IF($Q125="","",COUNTIF(H$3:H$64,"*" &amp;$Q125 &amp;"*")+COUNTIFS($M$3:$M$64,X$70,$N$3:$N$64,"*" &amp;$Q125 &amp;"*")+COUNTIFS($P$3:$P$64,X$70,$Q$3:$Q$64,"*" &amp;$Q125 &amp;"*")+'Oct 15'!X125)</f>
        <v>0</v>
      </c>
      <c r="Y125" s="179" t="e">
        <f>COUNTIF(M$3:M$64,"*" &amp;$Q125 &amp;"*")+SUMPRODUCT(($M$3:$M$64=$R124)*($N$3:$N$64=$Q125))+SUMPRODUCT(($O$3:$O$64=$R124)*($Q$3:$Q$64=$Q125))&amp;" ("&amp;#REF!&amp;")"</f>
        <v>#REF!</v>
      </c>
      <c r="Z125" s="276">
        <f>IF($Q125="","",COUNTIF(I$3:I$64,"*" &amp;$Q125 &amp;"*")+COUNTIFS($M$3:$M$64,Z$70,$N$3:$N$64,"*" &amp;$Q125 &amp;"*")+COUNTIFS($P$3:$P$64,Z$70,$Q$3:$Q$64,"*" &amp;$Q125 &amp;"*")+'Oct 15'!Z125)</f>
        <v>0</v>
      </c>
      <c r="AA125" s="277" t="e">
        <f>COUNTIF(O$3:O$64,"*" &amp;$Q125 &amp;"*")+SUMPRODUCT(($M$3:$M$64=$R124)*($N$3:$N$64=$Q125))+SUMPRODUCT(($O$3:$O$64=$R124)*($Q$3:$Q$64=$Q125))&amp;" ("&amp;#REF!&amp;")"</f>
        <v>#REF!</v>
      </c>
      <c r="AB125" s="144" t="e">
        <f>IF($Q125="","",COUNTIF(J$3:J$64,"*" &amp;$Q125 &amp;"*")+COUNTIFS($M$3:$M$64,AB$70,$N$3:$N$64,"*" &amp;$Q125 &amp;"*")+COUNTIFS($P$3:$P$64,AB$70,$Q$3:$Q$64,"*" &amp;$Q125 &amp;"*")+'Oct 15'!AB125)</f>
        <v>#REF!</v>
      </c>
    </row>
    <row r="126" spans="2:28" ht="12.75" hidden="1" customHeight="1" x14ac:dyDescent="0.2">
      <c r="B126" s="8"/>
      <c r="C126" s="8"/>
      <c r="D126" s="8"/>
      <c r="E126" s="8"/>
      <c r="F126" s="8"/>
      <c r="G126" s="8"/>
      <c r="O126" s="262"/>
      <c r="P126" s="263"/>
      <c r="Q126" s="49" t="str">
        <f>Listes!A82</f>
        <v>PARIENTE</v>
      </c>
      <c r="R126" s="62" t="e">
        <f>IF($Q126="","",COUNTIF(E$3:E$64,"*" &amp;$Q126 &amp;"*")+COUNTIFS($M$3:$M$64,R$70,$N$3:$N$64,"*" &amp;$Q126 &amp;"*")+COUNTIFS($P$3:$P$64,R$70,$Q$3:$Q$64,"*" &amp;$Q126 &amp;"*")+'Oct 15'!R126)</f>
        <v>#REF!</v>
      </c>
      <c r="S126" s="179" t="e">
        <f>IF($Q126="","",COUNTIF(F$3:F$64,"*" &amp;$Q126 &amp;"*")+COUNTIFS($M$3:$M$64,S$70,$N$3:$N$64,"*" &amp;$Q126 &amp;"*")+COUNTIFS($P$3:$P$64,S$70,$Q$3:$Q$64,"*" &amp;$Q126 &amp;"*")+'Oct 15'!S126)</f>
        <v>#REF!</v>
      </c>
      <c r="T126" s="179" t="e">
        <f>COUNTIF(G$3:G$64,"*" &amp;$Q126 &amp;"*")+SUMPRODUCT(($M$3:$M$64=$R125)*($N$3:$N$64=$Q126))+SUMPRODUCT(($O$3:$O$64=$R125)*($Q$3:$Q$64=$Q126))&amp;" ("&amp;#REF!&amp;")"</f>
        <v>#REF!</v>
      </c>
      <c r="U126" s="179" t="e">
        <f>COUNTIF(I$3:I$64,"*" &amp;$Q126 &amp;"*")+SUMPRODUCT(($M$3:$M$64=$R125)*($N$3:$N$64=$Q126))+SUMPRODUCT(($O$3:$O$64=$R125)*($Q$3:$Q$64=$Q126))&amp;" ("&amp;#REF!&amp;")"</f>
        <v>#REF!</v>
      </c>
      <c r="V126" s="179" t="e">
        <f>IF($Q126="","",COUNTIF(G$3:G$64,"*" &amp;$Q126 &amp;"*")+COUNTIFS($M$3:$M$64,V$70,$N$3:$N$64,"*" &amp;$Q126 &amp;"*")+COUNTIFS($P$3:$P$64,V$70,$Q$3:$Q$64,"*" &amp;$Q126 &amp;"*")+'Oct 15'!V126)</f>
        <v>#REF!</v>
      </c>
      <c r="W126" s="179" t="e">
        <f>COUNTIF(K$3:K$64,"*" &amp;$Q126 &amp;"*")+SUMPRODUCT(($M$3:$M$64=$R125)*($N$3:$N$64=$Q126))+SUMPRODUCT(($O$3:$O$64=$R125)*($Q$3:$Q$64=$Q126))&amp;" ("&amp;#REF!&amp;")"</f>
        <v>#REF!</v>
      </c>
      <c r="X126" s="179">
        <f>IF($Q126="","",COUNTIF(H$3:H$64,"*" &amp;$Q126 &amp;"*")+COUNTIFS($M$3:$M$64,X$70,$N$3:$N$64,"*" &amp;$Q126 &amp;"*")+COUNTIFS($P$3:$P$64,X$70,$Q$3:$Q$64,"*" &amp;$Q126 &amp;"*")+'Oct 15'!X126)</f>
        <v>0</v>
      </c>
      <c r="Y126" s="179" t="e">
        <f>COUNTIF(M$3:M$64,"*" &amp;$Q126 &amp;"*")+SUMPRODUCT(($M$3:$M$64=$R125)*($N$3:$N$64=$Q126))+SUMPRODUCT(($O$3:$O$64=$R125)*($Q$3:$Q$64=$Q126))&amp;" ("&amp;#REF!&amp;")"</f>
        <v>#REF!</v>
      </c>
      <c r="Z126" s="276">
        <f>IF($Q126="","",COUNTIF(I$3:I$64,"*" &amp;$Q126 &amp;"*")+COUNTIFS($M$3:$M$64,Z$70,$N$3:$N$64,"*" &amp;$Q126 &amp;"*")+COUNTIFS($P$3:$P$64,Z$70,$Q$3:$Q$64,"*" &amp;$Q126 &amp;"*")+'Oct 15'!Z126)</f>
        <v>0</v>
      </c>
      <c r="AA126" s="277" t="e">
        <f>COUNTIF(O$3:O$64,"*" &amp;$Q126 &amp;"*")+SUMPRODUCT(($M$3:$M$64=$R125)*($N$3:$N$64=$Q126))+SUMPRODUCT(($O$3:$O$64=$R125)*($Q$3:$Q$64=$Q126))&amp;" ("&amp;#REF!&amp;")"</f>
        <v>#REF!</v>
      </c>
      <c r="AB126" s="144" t="e">
        <f>IF($Q126="","",COUNTIF(J$3:J$64,"*" &amp;$Q126 &amp;"*")+COUNTIFS($M$3:$M$64,AB$70,$N$3:$N$64,"*" &amp;$Q126 &amp;"*")+COUNTIFS($P$3:$P$64,AB$70,$Q$3:$Q$64,"*" &amp;$Q126 &amp;"*")+'Oct 15'!AB126)</f>
        <v>#REF!</v>
      </c>
    </row>
    <row r="127" spans="2:28" ht="12.75" hidden="1" customHeight="1" x14ac:dyDescent="0.2">
      <c r="B127" s="8"/>
      <c r="C127" s="8"/>
      <c r="D127" s="8"/>
      <c r="E127" s="8"/>
      <c r="F127" s="8"/>
      <c r="G127" s="8"/>
      <c r="O127" s="262"/>
      <c r="P127" s="263"/>
      <c r="Q127" s="51" t="str">
        <f>Listes!A83</f>
        <v>SOUED</v>
      </c>
      <c r="R127" s="62" t="e">
        <f>IF($Q127="","",COUNTIF(E$3:E$64,"*" &amp;$Q127 &amp;"*")+COUNTIFS($M$3:$M$64,R$70,$N$3:$N$64,"*" &amp;$Q127 &amp;"*")+COUNTIFS($P$3:$P$64,R$70,$Q$3:$Q$64,"*" &amp;$Q127 &amp;"*")+'Oct 15'!R127)</f>
        <v>#REF!</v>
      </c>
      <c r="S127" s="179" t="e">
        <f>IF($Q127="","",COUNTIF(F$3:F$64,"*" &amp;$Q127 &amp;"*")+COUNTIFS($M$3:$M$64,S$70,$N$3:$N$64,"*" &amp;$Q127 &amp;"*")+COUNTIFS($P$3:$P$64,S$70,$Q$3:$Q$64,"*" &amp;$Q127 &amp;"*")+'Oct 15'!S127)</f>
        <v>#REF!</v>
      </c>
      <c r="T127" s="179" t="e">
        <f>COUNTIF(G$3:G$64,"*" &amp;$Q127 &amp;"*")+SUMPRODUCT(($M$3:$M$64=$R126)*($N$3:$N$64=$Q127))+SUMPRODUCT(($O$3:$O$64=$R126)*($Q$3:$Q$64=$Q127))&amp;" ("&amp;#REF!&amp;")"</f>
        <v>#REF!</v>
      </c>
      <c r="U127" s="179" t="e">
        <f>COUNTIF(I$3:I$64,"*" &amp;$Q127 &amp;"*")+SUMPRODUCT(($M$3:$M$64=$R126)*($N$3:$N$64=$Q127))+SUMPRODUCT(($O$3:$O$64=$R126)*($Q$3:$Q$64=$Q127))&amp;" ("&amp;#REF!&amp;")"</f>
        <v>#REF!</v>
      </c>
      <c r="V127" s="179" t="e">
        <f>IF($Q127="","",COUNTIF(G$3:G$64,"*" &amp;$Q127 &amp;"*")+COUNTIFS($M$3:$M$64,V$70,$N$3:$N$64,"*" &amp;$Q127 &amp;"*")+COUNTIFS($P$3:$P$64,V$70,$Q$3:$Q$64,"*" &amp;$Q127 &amp;"*")+'Oct 15'!V127)</f>
        <v>#REF!</v>
      </c>
      <c r="W127" s="179" t="e">
        <f>COUNTIF(K$3:K$64,"*" &amp;$Q127 &amp;"*")+SUMPRODUCT(($M$3:$M$64=$R126)*($N$3:$N$64=$Q127))+SUMPRODUCT(($O$3:$O$64=$R126)*($Q$3:$Q$64=$Q127))&amp;" ("&amp;#REF!&amp;")"</f>
        <v>#REF!</v>
      </c>
      <c r="X127" s="179">
        <f>IF($Q127="","",COUNTIF(H$3:H$64,"*" &amp;$Q127 &amp;"*")+COUNTIFS($M$3:$M$64,X$70,$N$3:$N$64,"*" &amp;$Q127 &amp;"*")+COUNTIFS($P$3:$P$64,X$70,$Q$3:$Q$64,"*" &amp;$Q127 &amp;"*")+'Oct 15'!X127)</f>
        <v>0</v>
      </c>
      <c r="Y127" s="179" t="e">
        <f>COUNTIF(M$3:M$64,"*" &amp;$Q127 &amp;"*")+SUMPRODUCT(($M$3:$M$64=$R126)*($N$3:$N$64=$Q127))+SUMPRODUCT(($O$3:$O$64=$R126)*($Q$3:$Q$64=$Q127))&amp;" ("&amp;#REF!&amp;")"</f>
        <v>#REF!</v>
      </c>
      <c r="Z127" s="276">
        <f>IF($Q127="","",COUNTIF(I$3:I$64,"*" &amp;$Q127 &amp;"*")+COUNTIFS($M$3:$M$64,Z$70,$N$3:$N$64,"*" &amp;$Q127 &amp;"*")+COUNTIFS($P$3:$P$64,Z$70,$Q$3:$Q$64,"*" &amp;$Q127 &amp;"*")+'Oct 15'!Z127)</f>
        <v>0</v>
      </c>
      <c r="AA127" s="277" t="e">
        <f>COUNTIF(O$3:O$64,"*" &amp;$Q127 &amp;"*")+SUMPRODUCT(($M$3:$M$64=$R126)*($N$3:$N$64=$Q127))+SUMPRODUCT(($O$3:$O$64=$R126)*($Q$3:$Q$64=$Q127))&amp;" ("&amp;#REF!&amp;")"</f>
        <v>#REF!</v>
      </c>
      <c r="AB127" s="144" t="e">
        <f>IF($Q127="","",COUNTIF(J$3:J$64,"*" &amp;$Q127 &amp;"*")+COUNTIFS($M$3:$M$64,AB$70,$N$3:$N$64,"*" &amp;$Q127 &amp;"*")+COUNTIFS($P$3:$P$64,AB$70,$Q$3:$Q$64,"*" &amp;$Q127 &amp;"*")+'Oct 15'!AB127)</f>
        <v>#REF!</v>
      </c>
    </row>
    <row r="128" spans="2:28" ht="12.75" hidden="1" customHeight="1" x14ac:dyDescent="0.2">
      <c r="B128" s="8"/>
      <c r="C128" s="68"/>
      <c r="D128" s="8"/>
      <c r="E128" s="8"/>
      <c r="F128" s="8"/>
      <c r="G128" s="8"/>
      <c r="O128" s="262"/>
      <c r="P128" s="263"/>
      <c r="Q128" s="51" t="str">
        <f>Listes!A84</f>
        <v>CHARR</v>
      </c>
      <c r="R128" s="62" t="e">
        <f>IF($Q128="","",COUNTIF(E$3:E$64,"*" &amp;$Q128 &amp;"*")+COUNTIFS($M$3:$M$64,R$70,$N$3:$N$64,"*" &amp;$Q128 &amp;"*")+COUNTIFS($P$3:$P$64,R$70,$Q$3:$Q$64,"*" &amp;$Q128 &amp;"*")+'Oct 15'!R128)</f>
        <v>#REF!</v>
      </c>
      <c r="S128" s="179" t="e">
        <f>IF($Q128="","",COUNTIF(F$3:F$64,"*" &amp;$Q128 &amp;"*")+COUNTIFS($M$3:$M$64,S$70,$N$3:$N$64,"*" &amp;$Q128 &amp;"*")+COUNTIFS($P$3:$P$64,S$70,$Q$3:$Q$64,"*" &amp;$Q128 &amp;"*")+'Oct 15'!S128)</f>
        <v>#REF!</v>
      </c>
      <c r="T128" s="179" t="e">
        <f>COUNTIF(G$3:G$64,"*" &amp;$Q128 &amp;"*")+SUMPRODUCT(($M$3:$M$64=$R127)*($N$3:$N$64=$Q128))+SUMPRODUCT(($O$3:$O$64=$R127)*($Q$3:$Q$64=$Q128))&amp;" ("&amp;#REF!&amp;")"</f>
        <v>#REF!</v>
      </c>
      <c r="U128" s="179" t="e">
        <f>COUNTIF(I$3:I$64,"*" &amp;$Q128 &amp;"*")+SUMPRODUCT(($M$3:$M$64=$R127)*($N$3:$N$64=$Q128))+SUMPRODUCT(($O$3:$O$64=$R127)*($Q$3:$Q$64=$Q128))&amp;" ("&amp;#REF!&amp;")"</f>
        <v>#REF!</v>
      </c>
      <c r="V128" s="179" t="e">
        <f>IF($Q128="","",COUNTIF(G$3:G$64,"*" &amp;$Q128 &amp;"*")+COUNTIFS($M$3:$M$64,V$70,$N$3:$N$64,"*" &amp;$Q128 &amp;"*")+COUNTIFS($P$3:$P$64,V$70,$Q$3:$Q$64,"*" &amp;$Q128 &amp;"*")+'Oct 15'!V128)</f>
        <v>#REF!</v>
      </c>
      <c r="W128" s="179" t="e">
        <f>COUNTIF(K$3:K$64,"*" &amp;$Q128 &amp;"*")+SUMPRODUCT(($M$3:$M$64=$R127)*($N$3:$N$64=$Q128))+SUMPRODUCT(($O$3:$O$64=$R127)*($Q$3:$Q$64=$Q128))&amp;" ("&amp;#REF!&amp;")"</f>
        <v>#REF!</v>
      </c>
      <c r="X128" s="179">
        <f>IF($Q128="","",COUNTIF(H$3:H$64,"*" &amp;$Q128 &amp;"*")+COUNTIFS($M$3:$M$64,X$70,$N$3:$N$64,"*" &amp;$Q128 &amp;"*")+COUNTIFS($P$3:$P$64,X$70,$Q$3:$Q$64,"*" &amp;$Q128 &amp;"*")+'Oct 15'!X128)</f>
        <v>0</v>
      </c>
      <c r="Y128" s="179" t="e">
        <f>COUNTIF(M$3:M$64,"*" &amp;$Q128 &amp;"*")+SUMPRODUCT(($M$3:$M$64=$R127)*($N$3:$N$64=$Q128))+SUMPRODUCT(($O$3:$O$64=$R127)*($Q$3:$Q$64=$Q128))&amp;" ("&amp;#REF!&amp;")"</f>
        <v>#REF!</v>
      </c>
      <c r="Z128" s="276">
        <f>IF($Q128="","",COUNTIF(I$3:I$64,"*" &amp;$Q128 &amp;"*")+COUNTIFS($M$3:$M$64,Z$70,$N$3:$N$64,"*" &amp;$Q128 &amp;"*")+COUNTIFS($P$3:$P$64,Z$70,$Q$3:$Q$64,"*" &amp;$Q128 &amp;"*")+'Oct 15'!Z128)</f>
        <v>0</v>
      </c>
      <c r="AA128" s="277" t="e">
        <f>COUNTIF(O$3:O$64,"*" &amp;$Q128 &amp;"*")+SUMPRODUCT(($M$3:$M$64=$R127)*($N$3:$N$64=$Q128))+SUMPRODUCT(($O$3:$O$64=$R127)*($Q$3:$Q$64=$Q128))&amp;" ("&amp;#REF!&amp;")"</f>
        <v>#REF!</v>
      </c>
      <c r="AB128" s="144" t="e">
        <f>IF($Q128="","",COUNTIF(J$3:J$64,"*" &amp;$Q128 &amp;"*")+COUNTIFS($M$3:$M$64,AB$70,$N$3:$N$64,"*" &amp;$Q128 &amp;"*")+COUNTIFS($P$3:$P$64,AB$70,$Q$3:$Q$64,"*" &amp;$Q128 &amp;"*")+'Oct 15'!AB128)</f>
        <v>#REF!</v>
      </c>
    </row>
    <row r="129" spans="2:28" ht="12.75" hidden="1" customHeight="1" x14ac:dyDescent="0.2">
      <c r="B129" s="8"/>
      <c r="C129" s="8"/>
      <c r="D129" s="8"/>
      <c r="E129" s="8"/>
      <c r="F129" s="8"/>
      <c r="G129" s="8"/>
      <c r="O129" s="262"/>
      <c r="P129" s="263"/>
      <c r="Q129" s="51" t="str">
        <f>Listes!A85</f>
        <v>RIBATET</v>
      </c>
      <c r="R129" s="62" t="e">
        <f>IF($Q129="","",COUNTIF(E$3:E$64,"*" &amp;$Q129 &amp;"*")+COUNTIFS($M$3:$M$64,R$70,$N$3:$N$64,"*" &amp;$Q129 &amp;"*")+COUNTIFS($P$3:$P$64,R$70,$Q$3:$Q$64,"*" &amp;$Q129 &amp;"*")+'Oct 15'!R129)</f>
        <v>#REF!</v>
      </c>
      <c r="S129" s="179" t="e">
        <f>IF($Q129="","",COUNTIF(F$3:F$64,"*" &amp;$Q129 &amp;"*")+COUNTIFS($M$3:$M$64,S$70,$N$3:$N$64,"*" &amp;$Q129 &amp;"*")+COUNTIFS($P$3:$P$64,S$70,$Q$3:$Q$64,"*" &amp;$Q129 &amp;"*")+'Oct 15'!S129)</f>
        <v>#REF!</v>
      </c>
      <c r="T129" s="179" t="e">
        <f>COUNTIF(G$3:G$64,"*" &amp;$Q129 &amp;"*")+SUMPRODUCT(($M$3:$M$64=$R128)*($N$3:$N$64=$Q129))+SUMPRODUCT(($O$3:$O$64=$R128)*($Q$3:$Q$64=$Q129))&amp;" ("&amp;#REF!&amp;")"</f>
        <v>#REF!</v>
      </c>
      <c r="U129" s="179" t="e">
        <f>COUNTIF(I$3:I$64,"*" &amp;$Q129 &amp;"*")+SUMPRODUCT(($M$3:$M$64=$R128)*($N$3:$N$64=$Q129))+SUMPRODUCT(($O$3:$O$64=$R128)*($Q$3:$Q$64=$Q129))&amp;" ("&amp;#REF!&amp;")"</f>
        <v>#REF!</v>
      </c>
      <c r="V129" s="179" t="e">
        <f>IF($Q129="","",COUNTIF(G$3:G$64,"*" &amp;$Q129 &amp;"*")+COUNTIFS($M$3:$M$64,V$70,$N$3:$N$64,"*" &amp;$Q129 &amp;"*")+COUNTIFS($P$3:$P$64,V$70,$Q$3:$Q$64,"*" &amp;$Q129 &amp;"*")+'Oct 15'!V129)</f>
        <v>#REF!</v>
      </c>
      <c r="W129" s="179" t="e">
        <f>COUNTIF(K$3:K$64,"*" &amp;$Q129 &amp;"*")+SUMPRODUCT(($M$3:$M$64=$R128)*($N$3:$N$64=$Q129))+SUMPRODUCT(($O$3:$O$64=$R128)*($Q$3:$Q$64=$Q129))&amp;" ("&amp;#REF!&amp;")"</f>
        <v>#REF!</v>
      </c>
      <c r="X129" s="179">
        <f>IF($Q129="","",COUNTIF(H$3:H$64,"*" &amp;$Q129 &amp;"*")+COUNTIFS($M$3:$M$64,X$70,$N$3:$N$64,"*" &amp;$Q129 &amp;"*")+COUNTIFS($P$3:$P$64,X$70,$Q$3:$Q$64,"*" &amp;$Q129 &amp;"*")+'Oct 15'!X129)</f>
        <v>0</v>
      </c>
      <c r="Y129" s="179" t="e">
        <f>COUNTIF(M$3:M$64,"*" &amp;$Q129 &amp;"*")+SUMPRODUCT(($M$3:$M$64=$R128)*($N$3:$N$64=$Q129))+SUMPRODUCT(($O$3:$O$64=$R128)*($Q$3:$Q$64=$Q129))&amp;" ("&amp;#REF!&amp;")"</f>
        <v>#REF!</v>
      </c>
      <c r="Z129" s="276">
        <f>IF($Q129="","",COUNTIF(I$3:I$64,"*" &amp;$Q129 &amp;"*")+COUNTIFS($M$3:$M$64,Z$70,$N$3:$N$64,"*" &amp;$Q129 &amp;"*")+COUNTIFS($P$3:$P$64,Z$70,$Q$3:$Q$64,"*" &amp;$Q129 &amp;"*")+'Oct 15'!Z129)</f>
        <v>0</v>
      </c>
      <c r="AA129" s="277" t="e">
        <f>COUNTIF(O$3:O$64,"*" &amp;$Q129 &amp;"*")+SUMPRODUCT(($M$3:$M$64=$R128)*($N$3:$N$64=$Q129))+SUMPRODUCT(($O$3:$O$64=$R128)*($Q$3:$Q$64=$Q129))&amp;" ("&amp;#REF!&amp;")"</f>
        <v>#REF!</v>
      </c>
      <c r="AB129" s="144" t="e">
        <f>IF($Q129="","",COUNTIF(J$3:J$64,"*" &amp;$Q129 &amp;"*")+COUNTIFS($M$3:$M$64,AB$70,$N$3:$N$64,"*" &amp;$Q129 &amp;"*")+COUNTIFS($P$3:$P$64,AB$70,$Q$3:$Q$64,"*" &amp;$Q129 &amp;"*")+'Oct 15'!AB129)</f>
        <v>#REF!</v>
      </c>
    </row>
    <row r="130" spans="2:28" ht="12.75" hidden="1" customHeight="1" x14ac:dyDescent="0.2">
      <c r="B130" s="8"/>
      <c r="C130" s="8"/>
      <c r="D130" s="8"/>
      <c r="E130" s="8"/>
      <c r="F130" s="8"/>
      <c r="G130" s="8"/>
      <c r="O130" s="262"/>
      <c r="P130" s="263"/>
      <c r="Q130" s="49" t="str">
        <f>Listes!A86</f>
        <v>KAROUBI</v>
      </c>
      <c r="R130" s="62" t="e">
        <f>IF($Q130="","",COUNTIF(E$3:E$64,"*" &amp;$Q130 &amp;"*")+COUNTIFS($M$3:$M$64,R$70,$N$3:$N$64,"*" &amp;$Q130 &amp;"*")+COUNTIFS($P$3:$P$64,R$70,$Q$3:$Q$64,"*" &amp;$Q130 &amp;"*")+'Oct 15'!R130)</f>
        <v>#REF!</v>
      </c>
      <c r="S130" s="179" t="e">
        <f>IF($Q130="","",COUNTIF(F$3:F$64,"*" &amp;$Q130 &amp;"*")+COUNTIFS($M$3:$M$64,S$70,$N$3:$N$64,"*" &amp;$Q130 &amp;"*")+COUNTIFS($P$3:$P$64,S$70,$Q$3:$Q$64,"*" &amp;$Q130 &amp;"*")+'Oct 15'!S130)</f>
        <v>#REF!</v>
      </c>
      <c r="T130" s="179" t="e">
        <f>COUNTIF(G$3:G$64,"*" &amp;$Q130 &amp;"*")+SUMPRODUCT(($M$3:$M$64=$R129)*($N$3:$N$64=$Q130))+SUMPRODUCT(($O$3:$O$64=$R129)*($Q$3:$Q$64=$Q130))&amp;" ("&amp;#REF!&amp;")"</f>
        <v>#REF!</v>
      </c>
      <c r="U130" s="179" t="e">
        <f>COUNTIF(I$3:I$64,"*" &amp;$Q130 &amp;"*")+SUMPRODUCT(($M$3:$M$64=$R129)*($N$3:$N$64=$Q130))+SUMPRODUCT(($O$3:$O$64=$R129)*($Q$3:$Q$64=$Q130))&amp;" ("&amp;#REF!&amp;")"</f>
        <v>#REF!</v>
      </c>
      <c r="V130" s="179" t="e">
        <f>IF($Q130="","",COUNTIF(G$3:G$64,"*" &amp;$Q130 &amp;"*")+COUNTIFS($M$3:$M$64,V$70,$N$3:$N$64,"*" &amp;$Q130 &amp;"*")+COUNTIFS($P$3:$P$64,V$70,$Q$3:$Q$64,"*" &amp;$Q130 &amp;"*")+'Oct 15'!V130)</f>
        <v>#REF!</v>
      </c>
      <c r="W130" s="179" t="e">
        <f>COUNTIF(K$3:K$64,"*" &amp;$Q130 &amp;"*")+SUMPRODUCT(($M$3:$M$64=$R129)*($N$3:$N$64=$Q130))+SUMPRODUCT(($O$3:$O$64=$R129)*($Q$3:$Q$64=$Q130))&amp;" ("&amp;#REF!&amp;")"</f>
        <v>#REF!</v>
      </c>
      <c r="X130" s="179">
        <f>IF($Q130="","",COUNTIF(H$3:H$64,"*" &amp;$Q130 &amp;"*")+COUNTIFS($M$3:$M$64,X$70,$N$3:$N$64,"*" &amp;$Q130 &amp;"*")+COUNTIFS($P$3:$P$64,X$70,$Q$3:$Q$64,"*" &amp;$Q130 &amp;"*")+'Oct 15'!X130)</f>
        <v>0</v>
      </c>
      <c r="Y130" s="179" t="e">
        <f>COUNTIF(M$3:M$64,"*" &amp;$Q130 &amp;"*")+SUMPRODUCT(($M$3:$M$64=$R129)*($N$3:$N$64=$Q130))+SUMPRODUCT(($O$3:$O$64=$R129)*($Q$3:$Q$64=$Q130))&amp;" ("&amp;#REF!&amp;")"</f>
        <v>#REF!</v>
      </c>
      <c r="Z130" s="276">
        <f>IF($Q130="","",COUNTIF(I$3:I$64,"*" &amp;$Q130 &amp;"*")+COUNTIFS($M$3:$M$64,Z$70,$N$3:$N$64,"*" &amp;$Q130 &amp;"*")+COUNTIFS($P$3:$P$64,Z$70,$Q$3:$Q$64,"*" &amp;$Q130 &amp;"*")+'Oct 15'!Z130)</f>
        <v>0</v>
      </c>
      <c r="AA130" s="277" t="e">
        <f>COUNTIF(O$3:O$64,"*" &amp;$Q130 &amp;"*")+SUMPRODUCT(($M$3:$M$64=$R129)*($N$3:$N$64=$Q130))+SUMPRODUCT(($O$3:$O$64=$R129)*($Q$3:$Q$64=$Q130))&amp;" ("&amp;#REF!&amp;")"</f>
        <v>#REF!</v>
      </c>
      <c r="AB130" s="144" t="e">
        <f>IF($Q130="","",COUNTIF(J$3:J$64,"*" &amp;$Q130 &amp;"*")+COUNTIFS($M$3:$M$64,AB$70,$N$3:$N$64,"*" &amp;$Q130 &amp;"*")+COUNTIFS($P$3:$P$64,AB$70,$Q$3:$Q$64,"*" &amp;$Q130 &amp;"*")+'Oct 15'!AB130)</f>
        <v>#REF!</v>
      </c>
    </row>
    <row r="131" spans="2:28" ht="12.75" hidden="1" customHeight="1" x14ac:dyDescent="0.2">
      <c r="B131" s="8"/>
      <c r="C131" s="8"/>
      <c r="D131" s="8"/>
      <c r="E131" s="8"/>
      <c r="F131" s="8"/>
      <c r="G131" s="8"/>
      <c r="O131" s="262"/>
      <c r="P131" s="263"/>
      <c r="Q131" s="49" t="str">
        <f>Listes!A87</f>
        <v>DUSSAUX</v>
      </c>
      <c r="R131" s="62" t="e">
        <f>IF($Q131="","",COUNTIF(E$3:E$64,"*" &amp;$Q131 &amp;"*")+COUNTIFS($M$3:$M$64,R$70,$N$3:$N$64,"*" &amp;$Q131 &amp;"*")+COUNTIFS($P$3:$P$64,R$70,$Q$3:$Q$64,"*" &amp;$Q131 &amp;"*")+'Oct 15'!R131)</f>
        <v>#REF!</v>
      </c>
      <c r="S131" s="179" t="e">
        <f>IF($Q131="","",COUNTIF(F$3:F$64,"*" &amp;$Q131 &amp;"*")+COUNTIFS($M$3:$M$64,S$70,$N$3:$N$64,"*" &amp;$Q131 &amp;"*")+COUNTIFS($P$3:$P$64,S$70,$Q$3:$Q$64,"*" &amp;$Q131 &amp;"*")+'Oct 15'!S131)</f>
        <v>#REF!</v>
      </c>
      <c r="T131" s="179" t="e">
        <f>COUNTIF(G$3:G$64,"*" &amp;$Q131 &amp;"*")+SUMPRODUCT(($M$3:$M$64=$R130)*($N$3:$N$64=$Q131))+SUMPRODUCT(($O$3:$O$64=$R130)*($Q$3:$Q$64=$Q131))&amp;" ("&amp;#REF!&amp;")"</f>
        <v>#REF!</v>
      </c>
      <c r="U131" s="179" t="e">
        <f>COUNTIF(I$3:I$64,"*" &amp;$Q131 &amp;"*")+SUMPRODUCT(($M$3:$M$64=$R130)*($N$3:$N$64=$Q131))+SUMPRODUCT(($O$3:$O$64=$R130)*($Q$3:$Q$64=$Q131))&amp;" ("&amp;#REF!&amp;")"</f>
        <v>#REF!</v>
      </c>
      <c r="V131" s="179" t="e">
        <f>IF($Q131="","",COUNTIF(G$3:G$64,"*" &amp;$Q131 &amp;"*")+COUNTIFS($M$3:$M$64,V$70,$N$3:$N$64,"*" &amp;$Q131 &amp;"*")+COUNTIFS($P$3:$P$64,V$70,$Q$3:$Q$64,"*" &amp;$Q131 &amp;"*")+'Oct 15'!V131)</f>
        <v>#REF!</v>
      </c>
      <c r="W131" s="179" t="e">
        <f>COUNTIF(K$3:K$64,"*" &amp;$Q131 &amp;"*")+SUMPRODUCT(($M$3:$M$64=$R130)*($N$3:$N$64=$Q131))+SUMPRODUCT(($O$3:$O$64=$R130)*($Q$3:$Q$64=$Q131))&amp;" ("&amp;#REF!&amp;")"</f>
        <v>#REF!</v>
      </c>
      <c r="X131" s="179">
        <f>IF($Q131="","",COUNTIF(H$3:H$64,"*" &amp;$Q131 &amp;"*")+COUNTIFS($M$3:$M$64,X$70,$N$3:$N$64,"*" &amp;$Q131 &amp;"*")+COUNTIFS($P$3:$P$64,X$70,$Q$3:$Q$64,"*" &amp;$Q131 &amp;"*")+'Oct 15'!X131)</f>
        <v>0</v>
      </c>
      <c r="Y131" s="179" t="e">
        <f>COUNTIF(M$3:M$64,"*" &amp;$Q131 &amp;"*")+SUMPRODUCT(($M$3:$M$64=$R130)*($N$3:$N$64=$Q131))+SUMPRODUCT(($O$3:$O$64=$R130)*($Q$3:$Q$64=$Q131))&amp;" ("&amp;#REF!&amp;")"</f>
        <v>#REF!</v>
      </c>
      <c r="Z131" s="276">
        <f>IF($Q131="","",COUNTIF(I$3:I$64,"*" &amp;$Q131 &amp;"*")+COUNTIFS($M$3:$M$64,Z$70,$N$3:$N$64,"*" &amp;$Q131 &amp;"*")+COUNTIFS($P$3:$P$64,Z$70,$Q$3:$Q$64,"*" &amp;$Q131 &amp;"*")+'Oct 15'!Z131)</f>
        <v>0</v>
      </c>
      <c r="AA131" s="277" t="e">
        <f>COUNTIF(O$3:O$64,"*" &amp;$Q131 &amp;"*")+SUMPRODUCT(($M$3:$M$64=$R130)*($N$3:$N$64=$Q131))+SUMPRODUCT(($O$3:$O$64=$R130)*($Q$3:$Q$64=$Q131))&amp;" ("&amp;#REF!&amp;")"</f>
        <v>#REF!</v>
      </c>
      <c r="AB131" s="144" t="e">
        <f>IF($Q131="","",COUNTIF(J$3:J$64,"*" &amp;$Q131 &amp;"*")+COUNTIFS($M$3:$M$64,AB$70,$N$3:$N$64,"*" &amp;$Q131 &amp;"*")+COUNTIFS($P$3:$P$64,AB$70,$Q$3:$Q$64,"*" &amp;$Q131 &amp;"*")+'Oct 15'!AB131)</f>
        <v>#REF!</v>
      </c>
    </row>
    <row r="132" spans="2:28" ht="12.75" hidden="1" customHeight="1" x14ac:dyDescent="0.2">
      <c r="B132" s="8"/>
      <c r="C132" s="8"/>
      <c r="D132" s="8"/>
      <c r="E132" s="8"/>
      <c r="F132" s="8"/>
      <c r="G132" s="8"/>
      <c r="O132" s="262"/>
      <c r="P132" s="263"/>
      <c r="Q132" s="51" t="str">
        <f>Listes!A88</f>
        <v>MARTIN</v>
      </c>
      <c r="R132" s="62" t="e">
        <f>IF($Q132="","",COUNTIF(E$3:E$64,"*" &amp;$Q132 &amp;"*")+COUNTIFS($M$3:$M$64,R$70,$N$3:$N$64,"*" &amp;$Q132 &amp;"*")+COUNTIFS($P$3:$P$64,R$70,$Q$3:$Q$64,"*" &amp;$Q132 &amp;"*")+'Oct 15'!R132)</f>
        <v>#REF!</v>
      </c>
      <c r="S132" s="179" t="e">
        <f>IF($Q132="","",COUNTIF(F$3:F$64,"*" &amp;$Q132 &amp;"*")+COUNTIFS($M$3:$M$64,S$70,$N$3:$N$64,"*" &amp;$Q132 &amp;"*")+COUNTIFS($P$3:$P$64,S$70,$Q$3:$Q$64,"*" &amp;$Q132 &amp;"*")+'Oct 15'!S132)</f>
        <v>#REF!</v>
      </c>
      <c r="T132" s="179" t="e">
        <f>COUNTIF(G$3:G$64,"*" &amp;$Q132 &amp;"*")+SUMPRODUCT(($M$3:$M$64=$R131)*($N$3:$N$64=$Q132))+SUMPRODUCT(($O$3:$O$64=$R131)*($Q$3:$Q$64=$Q132))&amp;" ("&amp;#REF!&amp;")"</f>
        <v>#REF!</v>
      </c>
      <c r="U132" s="179" t="e">
        <f>COUNTIF(I$3:I$64,"*" &amp;$Q132 &amp;"*")+SUMPRODUCT(($M$3:$M$64=$R131)*($N$3:$N$64=$Q132))+SUMPRODUCT(($O$3:$O$64=$R131)*($Q$3:$Q$64=$Q132))&amp;" ("&amp;#REF!&amp;")"</f>
        <v>#REF!</v>
      </c>
      <c r="V132" s="179" t="e">
        <f>IF($Q132="","",COUNTIF(G$3:G$64,"*" &amp;$Q132 &amp;"*")+COUNTIFS($M$3:$M$64,V$70,$N$3:$N$64,"*" &amp;$Q132 &amp;"*")+COUNTIFS($P$3:$P$64,V$70,$Q$3:$Q$64,"*" &amp;$Q132 &amp;"*")+'Oct 15'!V132)</f>
        <v>#REF!</v>
      </c>
      <c r="W132" s="179" t="e">
        <f>COUNTIF(K$3:K$64,"*" &amp;$Q132 &amp;"*")+SUMPRODUCT(($M$3:$M$64=$R131)*($N$3:$N$64=$Q132))+SUMPRODUCT(($O$3:$O$64=$R131)*($Q$3:$Q$64=$Q132))&amp;" ("&amp;#REF!&amp;")"</f>
        <v>#REF!</v>
      </c>
      <c r="X132" s="179">
        <f>IF($Q132="","",COUNTIF(H$3:H$64,"*" &amp;$Q132 &amp;"*")+COUNTIFS($M$3:$M$64,X$70,$N$3:$N$64,"*" &amp;$Q132 &amp;"*")+COUNTIFS($P$3:$P$64,X$70,$Q$3:$Q$64,"*" &amp;$Q132 &amp;"*")+'Oct 15'!X132)</f>
        <v>0</v>
      </c>
      <c r="Y132" s="179" t="e">
        <f>COUNTIF(M$3:M$64,"*" &amp;$Q132 &amp;"*")+SUMPRODUCT(($M$3:$M$64=$R131)*($N$3:$N$64=$Q132))+SUMPRODUCT(($O$3:$O$64=$R131)*($Q$3:$Q$64=$Q132))&amp;" ("&amp;#REF!&amp;")"</f>
        <v>#REF!</v>
      </c>
      <c r="Z132" s="276">
        <f>IF($Q132="","",COUNTIF(I$3:I$64,"*" &amp;$Q132 &amp;"*")+COUNTIFS($M$3:$M$64,Z$70,$N$3:$N$64,"*" &amp;$Q132 &amp;"*")+COUNTIFS($P$3:$P$64,Z$70,$Q$3:$Q$64,"*" &amp;$Q132 &amp;"*")+'Oct 15'!Z132)</f>
        <v>0</v>
      </c>
      <c r="AA132" s="277" t="e">
        <f>COUNTIF(O$3:O$64,"*" &amp;$Q132 &amp;"*")+SUMPRODUCT(($M$3:$M$64=$R131)*($N$3:$N$64=$Q132))+SUMPRODUCT(($O$3:$O$64=$R131)*($Q$3:$Q$64=$Q132))&amp;" ("&amp;#REF!&amp;")"</f>
        <v>#REF!</v>
      </c>
      <c r="AB132" s="144" t="e">
        <f>IF($Q132="","",COUNTIF(J$3:J$64,"*" &amp;$Q132 &amp;"*")+COUNTIFS($M$3:$M$64,AB$70,$N$3:$N$64,"*" &amp;$Q132 &amp;"*")+COUNTIFS($P$3:$P$64,AB$70,$Q$3:$Q$64,"*" &amp;$Q132 &amp;"*")+'Oct 15'!AB132)</f>
        <v>#REF!</v>
      </c>
    </row>
    <row r="133" spans="2:28" ht="12.75" hidden="1" customHeight="1" x14ac:dyDescent="0.2">
      <c r="O133" s="262"/>
      <c r="P133" s="263"/>
      <c r="Q133" s="51" t="str">
        <f>Listes!A89</f>
        <v>GALL</v>
      </c>
      <c r="R133" s="62" t="e">
        <f>IF($Q133="","",COUNTIF(E$3:E$64,"*" &amp;$Q133 &amp;"*")+COUNTIFS($M$3:$M$64,R$70,$N$3:$N$64,"*" &amp;$Q133 &amp;"*")+COUNTIFS($P$3:$P$64,R$70,$Q$3:$Q$64,"*" &amp;$Q133 &amp;"*")+'Oct 15'!R133)</f>
        <v>#REF!</v>
      </c>
      <c r="S133" s="179" t="e">
        <f>IF($Q133="","",COUNTIF(F$3:F$64,"*" &amp;$Q133 &amp;"*")+COUNTIFS($M$3:$M$64,S$70,$N$3:$N$64,"*" &amp;$Q133 &amp;"*")+COUNTIFS($P$3:$P$64,S$70,$Q$3:$Q$64,"*" &amp;$Q133 &amp;"*")+'Oct 15'!S133)</f>
        <v>#REF!</v>
      </c>
      <c r="T133" s="179" t="e">
        <f>COUNTIF(G$3:G$64,"*" &amp;$Q133 &amp;"*")+SUMPRODUCT(($M$3:$M$64=$R132)*($N$3:$N$64=$Q133))+SUMPRODUCT(($O$3:$O$64=$R132)*($Q$3:$Q$64=$Q133))&amp;" ("&amp;#REF!&amp;")"</f>
        <v>#REF!</v>
      </c>
      <c r="U133" s="179" t="e">
        <f>COUNTIF(I$3:I$64,"*" &amp;$Q133 &amp;"*")+SUMPRODUCT(($M$3:$M$64=$R132)*($N$3:$N$64=$Q133))+SUMPRODUCT(($O$3:$O$64=$R132)*($Q$3:$Q$64=$Q133))&amp;" ("&amp;#REF!&amp;")"</f>
        <v>#REF!</v>
      </c>
      <c r="V133" s="179" t="e">
        <f>IF($Q133="","",COUNTIF(G$3:G$64,"*" &amp;$Q133 &amp;"*")+COUNTIFS($M$3:$M$64,V$70,$N$3:$N$64,"*" &amp;$Q133 &amp;"*")+COUNTIFS($P$3:$P$64,V$70,$Q$3:$Q$64,"*" &amp;$Q133 &amp;"*")+'Oct 15'!V133)</f>
        <v>#REF!</v>
      </c>
      <c r="W133" s="179" t="e">
        <f>COUNTIF(K$3:K$64,"*" &amp;$Q133 &amp;"*")+SUMPRODUCT(($M$3:$M$64=$R132)*($N$3:$N$64=$Q133))+SUMPRODUCT(($O$3:$O$64=$R132)*($Q$3:$Q$64=$Q133))&amp;" ("&amp;#REF!&amp;")"</f>
        <v>#REF!</v>
      </c>
      <c r="X133" s="179">
        <f>IF($Q133="","",COUNTIF(H$3:H$64,"*" &amp;$Q133 &amp;"*")+COUNTIFS($M$3:$M$64,X$70,$N$3:$N$64,"*" &amp;$Q133 &amp;"*")+COUNTIFS($P$3:$P$64,X$70,$Q$3:$Q$64,"*" &amp;$Q133 &amp;"*")+'Oct 15'!X133)</f>
        <v>0</v>
      </c>
      <c r="Y133" s="179" t="e">
        <f>COUNTIF(M$3:M$64,"*" &amp;$Q133 &amp;"*")+SUMPRODUCT(($M$3:$M$64=$R132)*($N$3:$N$64=$Q133))+SUMPRODUCT(($O$3:$O$64=$R132)*($Q$3:$Q$64=$Q133))&amp;" ("&amp;#REF!&amp;")"</f>
        <v>#REF!</v>
      </c>
      <c r="Z133" s="276">
        <f>IF($Q133="","",COUNTIF(I$3:I$64,"*" &amp;$Q133 &amp;"*")+COUNTIFS($M$3:$M$64,Z$70,$N$3:$N$64,"*" &amp;$Q133 &amp;"*")+COUNTIFS($P$3:$P$64,Z$70,$Q$3:$Q$64,"*" &amp;$Q133 &amp;"*")+'Oct 15'!Z133)</f>
        <v>0</v>
      </c>
      <c r="AA133" s="277" t="e">
        <f>COUNTIF(O$3:O$64,"*" &amp;$Q133 &amp;"*")+SUMPRODUCT(($M$3:$M$64=$R132)*($N$3:$N$64=$Q133))+SUMPRODUCT(($O$3:$O$64=$R132)*($Q$3:$Q$64=$Q133))&amp;" ("&amp;#REF!&amp;")"</f>
        <v>#REF!</v>
      </c>
      <c r="AB133" s="144" t="e">
        <f>IF($Q133="","",COUNTIF(J$3:J$64,"*" &amp;$Q133 &amp;"*")+COUNTIFS($M$3:$M$64,AB$70,$N$3:$N$64,"*" &amp;$Q133 &amp;"*")+COUNTIFS($P$3:$P$64,AB$70,$Q$3:$Q$64,"*" &amp;$Q133 &amp;"*")+'Oct 15'!AB133)</f>
        <v>#REF!</v>
      </c>
    </row>
    <row r="134" spans="2:28" ht="12.75" hidden="1" customHeight="1" x14ac:dyDescent="0.2">
      <c r="O134" s="262"/>
      <c r="P134" s="263"/>
      <c r="Q134" s="51" t="str">
        <f>Listes!A90</f>
        <v>BLANCHET</v>
      </c>
      <c r="R134" s="62" t="e">
        <f>IF($Q134="","",COUNTIF(E$3:E$64,"*" &amp;$Q134 &amp;"*")+COUNTIFS($M$3:$M$64,R$70,$N$3:$N$64,"*" &amp;$Q134 &amp;"*")+COUNTIFS($P$3:$P$64,R$70,$Q$3:$Q$64,"*" &amp;$Q134 &amp;"*")+'Oct 15'!R134)</f>
        <v>#REF!</v>
      </c>
      <c r="S134" s="179" t="e">
        <f>IF($Q134="","",COUNTIF(F$3:F$64,"*" &amp;$Q134 &amp;"*")+COUNTIFS($M$3:$M$64,S$70,$N$3:$N$64,"*" &amp;$Q134 &amp;"*")+COUNTIFS($P$3:$P$64,S$70,$Q$3:$Q$64,"*" &amp;$Q134 &amp;"*")+'Oct 15'!S134)</f>
        <v>#REF!</v>
      </c>
      <c r="T134" s="179" t="e">
        <f>COUNTIF(G$3:G$64,"*" &amp;$Q134 &amp;"*")+SUMPRODUCT(($M$3:$M$64=$R133)*($N$3:$N$64=$Q134))+SUMPRODUCT(($O$3:$O$64=$R133)*($Q$3:$Q$64=$Q134))&amp;" ("&amp;#REF!&amp;")"</f>
        <v>#REF!</v>
      </c>
      <c r="U134" s="179" t="e">
        <f>COUNTIF(I$3:I$64,"*" &amp;$Q134 &amp;"*")+SUMPRODUCT(($M$3:$M$64=$R133)*($N$3:$N$64=$Q134))+SUMPRODUCT(($O$3:$O$64=$R133)*($Q$3:$Q$64=$Q134))&amp;" ("&amp;#REF!&amp;")"</f>
        <v>#REF!</v>
      </c>
      <c r="V134" s="179" t="e">
        <f>IF($Q134="","",COUNTIF(G$3:G$64,"*" &amp;$Q134 &amp;"*")+COUNTIFS($M$3:$M$64,V$70,$N$3:$N$64,"*" &amp;$Q134 &amp;"*")+COUNTIFS($P$3:$P$64,V$70,$Q$3:$Q$64,"*" &amp;$Q134 &amp;"*")+'Oct 15'!V134)</f>
        <v>#REF!</v>
      </c>
      <c r="W134" s="179" t="e">
        <f>COUNTIF(K$3:K$64,"*" &amp;$Q134 &amp;"*")+SUMPRODUCT(($M$3:$M$64=$R133)*($N$3:$N$64=$Q134))+SUMPRODUCT(($O$3:$O$64=$R133)*($Q$3:$Q$64=$Q134))&amp;" ("&amp;#REF!&amp;")"</f>
        <v>#REF!</v>
      </c>
      <c r="X134" s="179">
        <f>IF($Q134="","",COUNTIF(H$3:H$64,"*" &amp;$Q134 &amp;"*")+COUNTIFS($M$3:$M$64,X$70,$N$3:$N$64,"*" &amp;$Q134 &amp;"*")+COUNTIFS($P$3:$P$64,X$70,$Q$3:$Q$64,"*" &amp;$Q134 &amp;"*")+'Oct 15'!X134)</f>
        <v>0</v>
      </c>
      <c r="Y134" s="179" t="e">
        <f>COUNTIF(M$3:M$64,"*" &amp;$Q134 &amp;"*")+SUMPRODUCT(($M$3:$M$64=$R133)*($N$3:$N$64=$Q134))+SUMPRODUCT(($O$3:$O$64=$R133)*($Q$3:$Q$64=$Q134))&amp;" ("&amp;#REF!&amp;")"</f>
        <v>#REF!</v>
      </c>
      <c r="Z134" s="276">
        <f>IF($Q134="","",COUNTIF(I$3:I$64,"*" &amp;$Q134 &amp;"*")+COUNTIFS($M$3:$M$64,Z$70,$N$3:$N$64,"*" &amp;$Q134 &amp;"*")+COUNTIFS($P$3:$P$64,Z$70,$Q$3:$Q$64,"*" &amp;$Q134 &amp;"*")+'Oct 15'!Z134)</f>
        <v>0</v>
      </c>
      <c r="AA134" s="277" t="e">
        <f>COUNTIF(O$3:O$64,"*" &amp;$Q134 &amp;"*")+SUMPRODUCT(($M$3:$M$64=$R133)*($N$3:$N$64=$Q134))+SUMPRODUCT(($O$3:$O$64=$R133)*($Q$3:$Q$64=$Q134))&amp;" ("&amp;#REF!&amp;")"</f>
        <v>#REF!</v>
      </c>
      <c r="AB134" s="144" t="e">
        <f>IF($Q134="","",COUNTIF(J$3:J$64,"*" &amp;$Q134 &amp;"*")+COUNTIFS($M$3:$M$64,AB$70,$N$3:$N$64,"*" &amp;$Q134 &amp;"*")+COUNTIFS($P$3:$P$64,AB$70,$Q$3:$Q$64,"*" &amp;$Q134 &amp;"*")+'Oct 15'!AB134)</f>
        <v>#REF!</v>
      </c>
    </row>
    <row r="135" spans="2:28" ht="12.75" hidden="1" customHeight="1" x14ac:dyDescent="0.2">
      <c r="O135" s="262"/>
      <c r="P135" s="263"/>
      <c r="Q135" s="51" t="str">
        <f>Listes!A91</f>
        <v>NGUYEN</v>
      </c>
      <c r="R135" s="62" t="e">
        <f>IF($Q135="","",COUNTIF(E$3:E$64,"*" &amp;$Q135 &amp;"*")+COUNTIFS($M$3:$M$64,R$70,$N$3:$N$64,"*" &amp;$Q135 &amp;"*")+COUNTIFS($P$3:$P$64,R$70,$Q$3:$Q$64,"*" &amp;$Q135 &amp;"*")+'Oct 15'!R135)</f>
        <v>#REF!</v>
      </c>
      <c r="S135" s="179" t="e">
        <f>IF($Q135="","",COUNTIF(F$3:F$64,"*" &amp;$Q135 &amp;"*")+COUNTIFS($M$3:$M$64,S$70,$N$3:$N$64,"*" &amp;$Q135 &amp;"*")+COUNTIFS($P$3:$P$64,S$70,$Q$3:$Q$64,"*" &amp;$Q135 &amp;"*")+'Oct 15'!S135)</f>
        <v>#REF!</v>
      </c>
      <c r="T135" s="179" t="e">
        <f>COUNTIF(G$3:G$64,"*" &amp;$Q135 &amp;"*")+SUMPRODUCT(($M$3:$M$64=$R134)*($N$3:$N$64=$Q135))+SUMPRODUCT(($O$3:$O$64=$R134)*($Q$3:$Q$64=$Q135))&amp;" ("&amp;#REF!&amp;")"</f>
        <v>#REF!</v>
      </c>
      <c r="U135" s="179" t="e">
        <f>COUNTIF(I$3:I$64,"*" &amp;$Q135 &amp;"*")+SUMPRODUCT(($M$3:$M$64=$R134)*($N$3:$N$64=$Q135))+SUMPRODUCT(($O$3:$O$64=$R134)*($Q$3:$Q$64=$Q135))&amp;" ("&amp;#REF!&amp;")"</f>
        <v>#REF!</v>
      </c>
      <c r="V135" s="179" t="e">
        <f>IF($Q135="","",COUNTIF(G$3:G$64,"*" &amp;$Q135 &amp;"*")+COUNTIFS($M$3:$M$64,V$70,$N$3:$N$64,"*" &amp;$Q135 &amp;"*")+COUNTIFS($P$3:$P$64,V$70,$Q$3:$Q$64,"*" &amp;$Q135 &amp;"*")+'Oct 15'!V135)</f>
        <v>#REF!</v>
      </c>
      <c r="W135" s="179" t="e">
        <f>COUNTIF(K$3:K$64,"*" &amp;$Q135 &amp;"*")+SUMPRODUCT(($M$3:$M$64=$R134)*($N$3:$N$64=$Q135))+SUMPRODUCT(($O$3:$O$64=$R134)*($Q$3:$Q$64=$Q135))&amp;" ("&amp;#REF!&amp;")"</f>
        <v>#REF!</v>
      </c>
      <c r="X135" s="179">
        <f>IF($Q135="","",COUNTIF(H$3:H$64,"*" &amp;$Q135 &amp;"*")+COUNTIFS($M$3:$M$64,X$70,$N$3:$N$64,"*" &amp;$Q135 &amp;"*")+COUNTIFS($P$3:$P$64,X$70,$Q$3:$Q$64,"*" &amp;$Q135 &amp;"*")+'Oct 15'!X135)</f>
        <v>0</v>
      </c>
      <c r="Y135" s="179" t="e">
        <f>COUNTIF(M$3:M$64,"*" &amp;$Q135 &amp;"*")+SUMPRODUCT(($M$3:$M$64=$R134)*($N$3:$N$64=$Q135))+SUMPRODUCT(($O$3:$O$64=$R134)*($Q$3:$Q$64=$Q135))&amp;" ("&amp;#REF!&amp;")"</f>
        <v>#REF!</v>
      </c>
      <c r="Z135" s="276">
        <f>IF($Q135="","",COUNTIF(I$3:I$64,"*" &amp;$Q135 &amp;"*")+COUNTIFS($M$3:$M$64,Z$70,$N$3:$N$64,"*" &amp;$Q135 &amp;"*")+COUNTIFS($P$3:$P$64,Z$70,$Q$3:$Q$64,"*" &amp;$Q135 &amp;"*")+'Oct 15'!Z135)</f>
        <v>0</v>
      </c>
      <c r="AA135" s="277" t="e">
        <f>COUNTIF(O$3:O$64,"*" &amp;$Q135 &amp;"*")+SUMPRODUCT(($M$3:$M$64=$R134)*($N$3:$N$64=$Q135))+SUMPRODUCT(($O$3:$O$64=$R134)*($Q$3:$Q$64=$Q135))&amp;" ("&amp;#REF!&amp;")"</f>
        <v>#REF!</v>
      </c>
      <c r="AB135" s="144" t="e">
        <f>IF($Q135="","",COUNTIF(J$3:J$64,"*" &amp;$Q135 &amp;"*")+COUNTIFS($M$3:$M$64,AB$70,$N$3:$N$64,"*" &amp;$Q135 &amp;"*")+COUNTIFS($P$3:$P$64,AB$70,$Q$3:$Q$64,"*" &amp;$Q135 &amp;"*")+'Oct 15'!AB135)</f>
        <v>#REF!</v>
      </c>
    </row>
    <row r="136" spans="2:28" ht="12.75" hidden="1" customHeight="1" x14ac:dyDescent="0.2">
      <c r="O136" s="262"/>
      <c r="P136" s="263"/>
      <c r="Q136" s="51" t="str">
        <f>Listes!A92</f>
        <v>PORTALIER</v>
      </c>
      <c r="R136" s="62" t="e">
        <f>IF($Q136="","",COUNTIF(E$3:E$64,"*" &amp;$Q136 &amp;"*")+COUNTIFS($M$3:$M$64,R$70,$N$3:$N$64,"*" &amp;$Q136 &amp;"*")+COUNTIFS($P$3:$P$64,R$70,$Q$3:$Q$64,"*" &amp;$Q136 &amp;"*")+'Oct 15'!R136)</f>
        <v>#REF!</v>
      </c>
      <c r="S136" s="179" t="e">
        <f>IF($Q136="","",COUNTIF(F$3:F$64,"*" &amp;$Q136 &amp;"*")+COUNTIFS($M$3:$M$64,S$70,$N$3:$N$64,"*" &amp;$Q136 &amp;"*")+COUNTIFS($P$3:$P$64,S$70,$Q$3:$Q$64,"*" &amp;$Q136 &amp;"*")+'Oct 15'!S136)</f>
        <v>#REF!</v>
      </c>
      <c r="T136" s="179" t="e">
        <f>COUNTIF(G$3:G$64,"*" &amp;$Q136 &amp;"*")+SUMPRODUCT(($M$3:$M$64=$R135)*($N$3:$N$64=$Q136))+SUMPRODUCT(($O$3:$O$64=$R135)*($Q$3:$Q$64=$Q136))&amp;" ("&amp;#REF!&amp;")"</f>
        <v>#REF!</v>
      </c>
      <c r="U136" s="179" t="e">
        <f>COUNTIF(I$3:I$64,"*" &amp;$Q136 &amp;"*")+SUMPRODUCT(($M$3:$M$64=$R135)*($N$3:$N$64=$Q136))+SUMPRODUCT(($O$3:$O$64=$R135)*($Q$3:$Q$64=$Q136))&amp;" ("&amp;#REF!&amp;")"</f>
        <v>#REF!</v>
      </c>
      <c r="V136" s="179" t="e">
        <f>IF($Q136="","",COUNTIF(G$3:G$64,"*" &amp;$Q136 &amp;"*")+COUNTIFS($M$3:$M$64,V$70,$N$3:$N$64,"*" &amp;$Q136 &amp;"*")+COUNTIFS($P$3:$P$64,V$70,$Q$3:$Q$64,"*" &amp;$Q136 &amp;"*")+'Oct 15'!V136)</f>
        <v>#REF!</v>
      </c>
      <c r="W136" s="179" t="e">
        <f>COUNTIF(K$3:K$64,"*" &amp;$Q136 &amp;"*")+SUMPRODUCT(($M$3:$M$64=$R135)*($N$3:$N$64=$Q136))+SUMPRODUCT(($O$3:$O$64=$R135)*($Q$3:$Q$64=$Q136))&amp;" ("&amp;#REF!&amp;")"</f>
        <v>#REF!</v>
      </c>
      <c r="X136" s="179">
        <f>IF($Q136="","",COUNTIF(H$3:H$64,"*" &amp;$Q136 &amp;"*")+COUNTIFS($M$3:$M$64,X$70,$N$3:$N$64,"*" &amp;$Q136 &amp;"*")+COUNTIFS($P$3:$P$64,X$70,$Q$3:$Q$64,"*" &amp;$Q136 &amp;"*")+'Oct 15'!X136)</f>
        <v>0</v>
      </c>
      <c r="Y136" s="179" t="e">
        <f>COUNTIF(M$3:M$64,"*" &amp;$Q136 &amp;"*")+SUMPRODUCT(($M$3:$M$64=$R135)*($N$3:$N$64=$Q136))+SUMPRODUCT(($O$3:$O$64=$R135)*($Q$3:$Q$64=$Q136))&amp;" ("&amp;#REF!&amp;")"</f>
        <v>#REF!</v>
      </c>
      <c r="Z136" s="276">
        <f>IF($Q136="","",COUNTIF(I$3:I$64,"*" &amp;$Q136 &amp;"*")+COUNTIFS($M$3:$M$64,Z$70,$N$3:$N$64,"*" &amp;$Q136 &amp;"*")+COUNTIFS($P$3:$P$64,Z$70,$Q$3:$Q$64,"*" &amp;$Q136 &amp;"*")+'Oct 15'!Z136)</f>
        <v>0</v>
      </c>
      <c r="AA136" s="277" t="e">
        <f>COUNTIF(O$3:O$64,"*" &amp;$Q136 &amp;"*")+SUMPRODUCT(($M$3:$M$64=$R135)*($N$3:$N$64=$Q136))+SUMPRODUCT(($O$3:$O$64=$R135)*($Q$3:$Q$64=$Q136))&amp;" ("&amp;#REF!&amp;")"</f>
        <v>#REF!</v>
      </c>
      <c r="AB136" s="144" t="e">
        <f>IF($Q136="","",COUNTIF(J$3:J$64,"*" &amp;$Q136 &amp;"*")+COUNTIFS($M$3:$M$64,AB$70,$N$3:$N$64,"*" &amp;$Q136 &amp;"*")+COUNTIFS($P$3:$P$64,AB$70,$Q$3:$Q$64,"*" &amp;$Q136 &amp;"*")+'Oct 15'!AB136)</f>
        <v>#REF!</v>
      </c>
    </row>
    <row r="137" spans="2:28" ht="12.75" hidden="1" customHeight="1" x14ac:dyDescent="0.2">
      <c r="O137" s="262"/>
      <c r="P137" s="263"/>
      <c r="Q137" s="51" t="str">
        <f>Listes!A93</f>
        <v>PETIT</v>
      </c>
      <c r="R137" s="62" t="e">
        <f>IF($Q137="","",COUNTIF(E$3:E$64,"*" &amp;$Q137 &amp;"*")+COUNTIFS($M$3:$M$64,R$70,$N$3:$N$64,"*" &amp;$Q137 &amp;"*")+COUNTIFS($P$3:$P$64,R$70,$Q$3:$Q$64,"*" &amp;$Q137 &amp;"*")+'Oct 15'!R137)</f>
        <v>#REF!</v>
      </c>
      <c r="S137" s="179" t="e">
        <f>IF($Q137="","",COUNTIF(F$3:F$64,"*" &amp;$Q137 &amp;"*")+COUNTIFS($M$3:$M$64,S$70,$N$3:$N$64,"*" &amp;$Q137 &amp;"*")+COUNTIFS($P$3:$P$64,S$70,$Q$3:$Q$64,"*" &amp;$Q137 &amp;"*")+'Oct 15'!S137)</f>
        <v>#REF!</v>
      </c>
      <c r="T137" s="179" t="e">
        <f>COUNTIF(G$3:G$64,"*" &amp;$Q137 &amp;"*")+SUMPRODUCT(($M$3:$M$64=$R136)*($N$3:$N$64=$Q137))+SUMPRODUCT(($O$3:$O$64=$R136)*($Q$3:$Q$64=$Q137))&amp;" ("&amp;#REF!&amp;")"</f>
        <v>#REF!</v>
      </c>
      <c r="U137" s="179" t="e">
        <f>COUNTIF(I$3:I$64,"*" &amp;$Q137 &amp;"*")+SUMPRODUCT(($M$3:$M$64=$R136)*($N$3:$N$64=$Q137))+SUMPRODUCT(($O$3:$O$64=$R136)*($Q$3:$Q$64=$Q137))&amp;" ("&amp;#REF!&amp;")"</f>
        <v>#REF!</v>
      </c>
      <c r="V137" s="179" t="e">
        <f>IF($Q137="","",COUNTIF(G$3:G$64,"*" &amp;$Q137 &amp;"*")+COUNTIFS($M$3:$M$64,V$70,$N$3:$N$64,"*" &amp;$Q137 &amp;"*")+COUNTIFS($P$3:$P$64,V$70,$Q$3:$Q$64,"*" &amp;$Q137 &amp;"*")+'Oct 15'!V137)</f>
        <v>#REF!</v>
      </c>
      <c r="W137" s="179" t="e">
        <f>COUNTIF(K$3:K$64,"*" &amp;$Q137 &amp;"*")+SUMPRODUCT(($M$3:$M$64=$R136)*($N$3:$N$64=$Q137))+SUMPRODUCT(($O$3:$O$64=$R136)*($Q$3:$Q$64=$Q137))&amp;" ("&amp;#REF!&amp;")"</f>
        <v>#REF!</v>
      </c>
      <c r="X137" s="179">
        <f>IF($Q137="","",COUNTIF(H$3:H$64,"*" &amp;$Q137 &amp;"*")+COUNTIFS($M$3:$M$64,X$70,$N$3:$N$64,"*" &amp;$Q137 &amp;"*")+COUNTIFS($P$3:$P$64,X$70,$Q$3:$Q$64,"*" &amp;$Q137 &amp;"*")+'Oct 15'!X137)</f>
        <v>0</v>
      </c>
      <c r="Y137" s="179" t="e">
        <f>COUNTIF(M$3:M$64,"*" &amp;$Q137 &amp;"*")+SUMPRODUCT(($M$3:$M$64=$R136)*($N$3:$N$64=$Q137))+SUMPRODUCT(($O$3:$O$64=$R136)*($Q$3:$Q$64=$Q137))&amp;" ("&amp;#REF!&amp;")"</f>
        <v>#REF!</v>
      </c>
      <c r="Z137" s="276">
        <f>IF($Q137="","",COUNTIF(I$3:I$64,"*" &amp;$Q137 &amp;"*")+COUNTIFS($M$3:$M$64,Z$70,$N$3:$N$64,"*" &amp;$Q137 &amp;"*")+COUNTIFS($P$3:$P$64,Z$70,$Q$3:$Q$64,"*" &amp;$Q137 &amp;"*")+'Oct 15'!Z137)</f>
        <v>0</v>
      </c>
      <c r="AA137" s="277" t="e">
        <f>COUNTIF(O$3:O$64,"*" &amp;$Q137 &amp;"*")+SUMPRODUCT(($M$3:$M$64=$R136)*($N$3:$N$64=$Q137))+SUMPRODUCT(($O$3:$O$64=$R136)*($Q$3:$Q$64=$Q137))&amp;" ("&amp;#REF!&amp;")"</f>
        <v>#REF!</v>
      </c>
      <c r="AB137" s="144" t="e">
        <f>IF($Q137="","",COUNTIF(J$3:J$64,"*" &amp;$Q137 &amp;"*")+COUNTIFS($M$3:$M$64,AB$70,$N$3:$N$64,"*" &amp;$Q137 &amp;"*")+COUNTIFS($P$3:$P$64,AB$70,$Q$3:$Q$64,"*" &amp;$Q137 &amp;"*")+'Oct 15'!AB137)</f>
        <v>#REF!</v>
      </c>
    </row>
    <row r="138" spans="2:28" ht="12.75" hidden="1" customHeight="1" x14ac:dyDescent="0.2">
      <c r="O138" s="262"/>
      <c r="P138" s="263"/>
      <c r="Q138" s="51" t="str">
        <f>Listes!A94</f>
        <v>TERD</v>
      </c>
      <c r="R138" s="62" t="e">
        <f>IF($Q138="","",COUNTIF(E$3:E$64,"*" &amp;$Q138 &amp;"*")+COUNTIFS($M$3:$M$64,R$70,$N$3:$N$64,"*" &amp;$Q138 &amp;"*")+COUNTIFS($P$3:$P$64,R$70,$Q$3:$Q$64,"*" &amp;$Q138 &amp;"*")+'Oct 15'!R138)</f>
        <v>#REF!</v>
      </c>
      <c r="S138" s="179" t="e">
        <f>IF($Q138="","",COUNTIF(F$3:F$64,"*" &amp;$Q138 &amp;"*")+COUNTIFS($M$3:$M$64,S$70,$N$3:$N$64,"*" &amp;$Q138 &amp;"*")+COUNTIFS($P$3:$P$64,S$70,$Q$3:$Q$64,"*" &amp;$Q138 &amp;"*")+'Oct 15'!S138)</f>
        <v>#REF!</v>
      </c>
      <c r="T138" s="179" t="e">
        <f>COUNTIF(G$3:G$64,"*" &amp;$Q138 &amp;"*")+SUMPRODUCT(($M$3:$M$64=$R137)*($N$3:$N$64=$Q138))+SUMPRODUCT(($O$3:$O$64=$R137)*($Q$3:$Q$64=$Q138))&amp;" ("&amp;#REF!&amp;")"</f>
        <v>#REF!</v>
      </c>
      <c r="U138" s="179" t="e">
        <f>COUNTIF(I$3:I$64,"*" &amp;$Q138 &amp;"*")+SUMPRODUCT(($M$3:$M$64=$R137)*($N$3:$N$64=$Q138))+SUMPRODUCT(($O$3:$O$64=$R137)*($Q$3:$Q$64=$Q138))&amp;" ("&amp;#REF!&amp;")"</f>
        <v>#REF!</v>
      </c>
      <c r="V138" s="179" t="e">
        <f>IF($Q138="","",COUNTIF(G$3:G$64,"*" &amp;$Q138 &amp;"*")+COUNTIFS($M$3:$M$64,V$70,$N$3:$N$64,"*" &amp;$Q138 &amp;"*")+COUNTIFS($P$3:$P$64,V$70,$Q$3:$Q$64,"*" &amp;$Q138 &amp;"*")+'Oct 15'!V138)</f>
        <v>#REF!</v>
      </c>
      <c r="W138" s="179" t="e">
        <f>COUNTIF(K$3:K$64,"*" &amp;$Q138 &amp;"*")+SUMPRODUCT(($M$3:$M$64=$R137)*($N$3:$N$64=$Q138))+SUMPRODUCT(($O$3:$O$64=$R137)*($Q$3:$Q$64=$Q138))&amp;" ("&amp;#REF!&amp;")"</f>
        <v>#REF!</v>
      </c>
      <c r="X138" s="179">
        <f>IF($Q138="","",COUNTIF(H$3:H$64,"*" &amp;$Q138 &amp;"*")+COUNTIFS($M$3:$M$64,X$70,$N$3:$N$64,"*" &amp;$Q138 &amp;"*")+COUNTIFS($P$3:$P$64,X$70,$Q$3:$Q$64,"*" &amp;$Q138 &amp;"*")+'Oct 15'!X138)</f>
        <v>0</v>
      </c>
      <c r="Y138" s="179" t="e">
        <f>COUNTIF(M$3:M$64,"*" &amp;$Q138 &amp;"*")+SUMPRODUCT(($M$3:$M$64=$R137)*($N$3:$N$64=$Q138))+SUMPRODUCT(($O$3:$O$64=$R137)*($Q$3:$Q$64=$Q138))&amp;" ("&amp;#REF!&amp;")"</f>
        <v>#REF!</v>
      </c>
      <c r="Z138" s="276">
        <f>IF($Q138="","",COUNTIF(I$3:I$64,"*" &amp;$Q138 &amp;"*")+COUNTIFS($M$3:$M$64,Z$70,$N$3:$N$64,"*" &amp;$Q138 &amp;"*")+COUNTIFS($P$3:$P$64,Z$70,$Q$3:$Q$64,"*" &amp;$Q138 &amp;"*")+'Oct 15'!Z138)</f>
        <v>0</v>
      </c>
      <c r="AA138" s="277" t="e">
        <f>COUNTIF(O$3:O$64,"*" &amp;$Q138 &amp;"*")+SUMPRODUCT(($M$3:$M$64=$R137)*($N$3:$N$64=$Q138))+SUMPRODUCT(($O$3:$O$64=$R137)*($Q$3:$Q$64=$Q138))&amp;" ("&amp;#REF!&amp;")"</f>
        <v>#REF!</v>
      </c>
      <c r="AB138" s="144" t="e">
        <f>IF($Q138="","",COUNTIF(J$3:J$64,"*" &amp;$Q138 &amp;"*")+COUNTIFS($M$3:$M$64,AB$70,$N$3:$N$64,"*" &amp;$Q138 &amp;"*")+COUNTIFS($P$3:$P$64,AB$70,$Q$3:$Q$64,"*" &amp;$Q138 &amp;"*")+'Oct 15'!AB138)</f>
        <v>#REF!</v>
      </c>
    </row>
    <row r="139" spans="2:28" ht="12.75" hidden="1" customHeight="1" x14ac:dyDescent="0.2">
      <c r="O139" s="262"/>
      <c r="P139" s="263"/>
      <c r="Q139" s="51" t="str">
        <f>Listes!A95</f>
        <v>OSTRO</v>
      </c>
      <c r="R139" s="73" t="e">
        <f>IF($Q139="","",COUNTIF(E$3:E$64,"*" &amp;$Q139 &amp;"*")+COUNTIFS($M$3:$M$64,R$70,$N$3:$N$64,"*" &amp;$Q139 &amp;"*")+COUNTIFS($P$3:$P$64,R$70,$Q$3:$Q$64,"*" &amp;$Q139 &amp;"*")+'Oct 15'!R139)</f>
        <v>#REF!</v>
      </c>
      <c r="S139" s="179" t="e">
        <f>IF($Q139="","",COUNTIF(F$3:F$64,"*" &amp;$Q139 &amp;"*")+COUNTIFS($M$3:$M$64,S$70,$N$3:$N$64,"*" &amp;$Q139 &amp;"*")+COUNTIFS($P$3:$P$64,S$70,$Q$3:$Q$64,"*" &amp;$Q139 &amp;"*")+'Oct 15'!S139)</f>
        <v>#REF!</v>
      </c>
      <c r="T139" s="179" t="e">
        <f>COUNTIF(G$3:G$64,"*" &amp;$Q139 &amp;"*")+SUMPRODUCT(($M$3:$M$64=$R138)*($N$3:$N$64=$Q139))+SUMPRODUCT(($O$3:$O$64=$R138)*($Q$3:$Q$64=$Q139))&amp;" ("&amp;#REF!&amp;")"</f>
        <v>#REF!</v>
      </c>
      <c r="U139" s="179" t="e">
        <f>COUNTIF(I$3:I$64,"*" &amp;$Q139 &amp;"*")+SUMPRODUCT(($M$3:$M$64=$R138)*($N$3:$N$64=$Q139))+SUMPRODUCT(($O$3:$O$64=$R138)*($Q$3:$Q$64=$Q139))&amp;" ("&amp;#REF!&amp;")"</f>
        <v>#REF!</v>
      </c>
      <c r="V139" s="179" t="e">
        <f>IF($Q139="","",COUNTIF(G$3:G$64,"*" &amp;$Q139 &amp;"*")+COUNTIFS($M$3:$M$64,V$70,$N$3:$N$64,"*" &amp;$Q139 &amp;"*")+COUNTIFS($P$3:$P$64,V$70,$Q$3:$Q$64,"*" &amp;$Q139 &amp;"*")+'Oct 15'!V139)</f>
        <v>#REF!</v>
      </c>
      <c r="W139" s="179" t="e">
        <f>COUNTIF(K$3:K$64,"*" &amp;$Q139 &amp;"*")+SUMPRODUCT(($M$3:$M$64=$R138)*($N$3:$N$64=$Q139))+SUMPRODUCT(($O$3:$O$64=$R138)*($Q$3:$Q$64=$Q139))&amp;" ("&amp;#REF!&amp;")"</f>
        <v>#REF!</v>
      </c>
      <c r="X139" s="179">
        <f>IF($Q139="","",COUNTIF(H$3:H$64,"*" &amp;$Q139 &amp;"*")+COUNTIFS($M$3:$M$64,X$70,$N$3:$N$64,"*" &amp;$Q139 &amp;"*")+COUNTIFS($P$3:$P$64,X$70,$Q$3:$Q$64,"*" &amp;$Q139 &amp;"*")+'Oct 15'!X139)</f>
        <v>0</v>
      </c>
      <c r="Y139" s="179" t="e">
        <f>COUNTIF(M$3:M$64,"*" &amp;$Q139 &amp;"*")+SUMPRODUCT(($M$3:$M$64=$R138)*($N$3:$N$64=$Q139))+SUMPRODUCT(($O$3:$O$64=$R138)*($Q$3:$Q$64=$Q139))&amp;" ("&amp;#REF!&amp;")"</f>
        <v>#REF!</v>
      </c>
      <c r="Z139" s="276">
        <f>IF($Q139="","",COUNTIF(I$3:I$64,"*" &amp;$Q139 &amp;"*")+COUNTIFS($M$3:$M$64,Z$70,$N$3:$N$64,"*" &amp;$Q139 &amp;"*")+COUNTIFS($P$3:$P$64,Z$70,$Q$3:$Q$64,"*" &amp;$Q139 &amp;"*")+'Oct 15'!Z139)</f>
        <v>0</v>
      </c>
      <c r="AA139" s="277" t="e">
        <f>COUNTIF(O$3:O$64,"*" &amp;$Q139 &amp;"*")+SUMPRODUCT(($M$3:$M$64=$R138)*($N$3:$N$64=$Q139))+SUMPRODUCT(($O$3:$O$64=$R138)*($Q$3:$Q$64=$Q139))&amp;" ("&amp;#REF!&amp;")"</f>
        <v>#REF!</v>
      </c>
      <c r="AB139" s="144" t="e">
        <f>IF($Q139="","",COUNTIF(J$3:J$64,"*" &amp;$Q139 &amp;"*")+COUNTIFS($M$3:$M$64,AB$70,$N$3:$N$64,"*" &amp;$Q139 &amp;"*")+COUNTIFS($P$3:$P$64,AB$70,$Q$3:$Q$64,"*" &amp;$Q139 &amp;"*")+'Oct 15'!AB139)</f>
        <v>#REF!</v>
      </c>
    </row>
    <row r="140" spans="2:28" ht="12.75" hidden="1" customHeight="1" x14ac:dyDescent="0.2">
      <c r="O140" s="262"/>
      <c r="P140" s="263"/>
      <c r="Q140" s="51" t="str">
        <f>Listes!A96</f>
        <v>WEIFF</v>
      </c>
      <c r="R140" s="73" t="e">
        <f>IF($Q140="","",COUNTIF(E$3:E$64,"*" &amp;$Q140 &amp;"*")+COUNTIFS($M$3:$M$64,R$70,$N$3:$N$64,"*" &amp;$Q140 &amp;"*")+COUNTIFS($P$3:$P$64,R$70,$Q$3:$Q$64,"*" &amp;$Q140 &amp;"*")+'Oct 15'!R140)</f>
        <v>#REF!</v>
      </c>
      <c r="S140" s="179" t="e">
        <f>IF($Q140="","",COUNTIF(F$3:F$64,"*" &amp;$Q140 &amp;"*")+COUNTIFS($M$3:$M$64,S$70,$N$3:$N$64,"*" &amp;$Q140 &amp;"*")+COUNTIFS($P$3:$P$64,S$70,$Q$3:$Q$64,"*" &amp;$Q140 &amp;"*")+'Oct 15'!S140)</f>
        <v>#REF!</v>
      </c>
      <c r="T140" s="179" t="e">
        <f>COUNTIF(G$3:G$64,"*" &amp;$Q140 &amp;"*")+SUMPRODUCT(($M$3:$M$64=$R139)*($N$3:$N$64=$Q140))+SUMPRODUCT(($O$3:$O$64=$R139)*($Q$3:$Q$64=$Q140))&amp;" ("&amp;#REF!&amp;")"</f>
        <v>#REF!</v>
      </c>
      <c r="U140" s="179" t="e">
        <f>COUNTIF(I$3:I$64,"*" &amp;$Q140 &amp;"*")+SUMPRODUCT(($M$3:$M$64=$R139)*($N$3:$N$64=$Q140))+SUMPRODUCT(($O$3:$O$64=$R139)*($Q$3:$Q$64=$Q140))&amp;" ("&amp;#REF!&amp;")"</f>
        <v>#REF!</v>
      </c>
      <c r="V140" s="179" t="e">
        <f>IF($Q140="","",COUNTIF(G$3:G$64,"*" &amp;$Q140 &amp;"*")+COUNTIFS($M$3:$M$64,V$70,$N$3:$N$64,"*" &amp;$Q140 &amp;"*")+COUNTIFS($P$3:$P$64,V$70,$Q$3:$Q$64,"*" &amp;$Q140 &amp;"*")+'Oct 15'!V140)</f>
        <v>#REF!</v>
      </c>
      <c r="W140" s="179" t="e">
        <f>COUNTIF(K$3:K$64,"*" &amp;$Q140 &amp;"*")+SUMPRODUCT(($M$3:$M$64=$R139)*($N$3:$N$64=$Q140))+SUMPRODUCT(($O$3:$O$64=$R139)*($Q$3:$Q$64=$Q140))&amp;" ("&amp;#REF!&amp;")"</f>
        <v>#REF!</v>
      </c>
      <c r="X140" s="179">
        <f>IF($Q140="","",COUNTIF(H$3:H$64,"*" &amp;$Q140 &amp;"*")+COUNTIFS($M$3:$M$64,X$70,$N$3:$N$64,"*" &amp;$Q140 &amp;"*")+COUNTIFS($P$3:$P$64,X$70,$Q$3:$Q$64,"*" &amp;$Q140 &amp;"*")+'Oct 15'!X140)</f>
        <v>0</v>
      </c>
      <c r="Y140" s="179" t="e">
        <f>COUNTIF(M$3:M$64,"*" &amp;$Q140 &amp;"*")+SUMPRODUCT(($M$3:$M$64=$R139)*($N$3:$N$64=$Q140))+SUMPRODUCT(($O$3:$O$64=$R139)*($Q$3:$Q$64=$Q140))&amp;" ("&amp;#REF!&amp;")"</f>
        <v>#REF!</v>
      </c>
      <c r="Z140" s="276">
        <f>IF($Q140="","",COUNTIF(I$3:I$64,"*" &amp;$Q140 &amp;"*")+COUNTIFS($M$3:$M$64,Z$70,$N$3:$N$64,"*" &amp;$Q140 &amp;"*")+COUNTIFS($P$3:$P$64,Z$70,$Q$3:$Q$64,"*" &amp;$Q140 &amp;"*")+'Oct 15'!Z140)</f>
        <v>0</v>
      </c>
      <c r="AA140" s="277" t="e">
        <f>COUNTIF(O$3:O$64,"*" &amp;$Q140 &amp;"*")+SUMPRODUCT(($M$3:$M$64=$R139)*($N$3:$N$64=$Q140))+SUMPRODUCT(($O$3:$O$64=$R139)*($Q$3:$Q$64=$Q140))&amp;" ("&amp;#REF!&amp;")"</f>
        <v>#REF!</v>
      </c>
      <c r="AB140" s="144" t="e">
        <f>IF($Q140="","",COUNTIF(J$3:J$64,"*" &amp;$Q140 &amp;"*")+COUNTIFS($M$3:$M$64,AB$70,$N$3:$N$64,"*" &amp;$Q140 &amp;"*")+COUNTIFS($P$3:$P$64,AB$70,$Q$3:$Q$64,"*" &amp;$Q140 &amp;"*")+'Oct 15'!AB140)</f>
        <v>#REF!</v>
      </c>
    </row>
    <row r="141" spans="2:28" ht="12.75" hidden="1" customHeight="1" x14ac:dyDescent="0.2">
      <c r="O141" s="262"/>
      <c r="P141" s="263"/>
      <c r="Q141" s="51" t="str">
        <f>Listes!A97</f>
        <v>LEBON</v>
      </c>
      <c r="R141" s="73" t="e">
        <f>IF($Q141="","",COUNTIF(E$3:E$64,"*" &amp;$Q141 &amp;"*")+COUNTIFS($M$3:$M$64,R$70,$N$3:$N$64,"*" &amp;$Q141 &amp;"*")+COUNTIFS($P$3:$P$64,R$70,$Q$3:$Q$64,"*" &amp;$Q141 &amp;"*")+'Oct 15'!R141)</f>
        <v>#REF!</v>
      </c>
      <c r="S141" s="179" t="e">
        <f>IF($Q141="","",COUNTIF(F$3:F$64,"*" &amp;$Q141 &amp;"*")+COUNTIFS($M$3:$M$64,S$70,$N$3:$N$64,"*" &amp;$Q141 &amp;"*")+COUNTIFS($P$3:$P$64,S$70,$Q$3:$Q$64,"*" &amp;$Q141 &amp;"*")+'Oct 15'!S141)</f>
        <v>#REF!</v>
      </c>
      <c r="T141" s="179" t="e">
        <f>COUNTIF(G$3:G$64,"*" &amp;$Q141 &amp;"*")+SUMPRODUCT(($M$3:$M$64=$R140)*($N$3:$N$64=$Q141))+SUMPRODUCT(($O$3:$O$64=$R140)*($Q$3:$Q$64=$Q141))&amp;" ("&amp;#REF!&amp;")"</f>
        <v>#REF!</v>
      </c>
      <c r="U141" s="179" t="e">
        <f>COUNTIF(I$3:I$64,"*" &amp;$Q141 &amp;"*")+SUMPRODUCT(($M$3:$M$64=$R140)*($N$3:$N$64=$Q141))+SUMPRODUCT(($O$3:$O$64=$R140)*($Q$3:$Q$64=$Q141))&amp;" ("&amp;#REF!&amp;")"</f>
        <v>#REF!</v>
      </c>
      <c r="V141" s="179" t="e">
        <f>IF($Q141="","",COUNTIF(G$3:G$64,"*" &amp;$Q141 &amp;"*")+COUNTIFS($M$3:$M$64,V$70,$N$3:$N$64,"*" &amp;$Q141 &amp;"*")+COUNTIFS($P$3:$P$64,V$70,$Q$3:$Q$64,"*" &amp;$Q141 &amp;"*")+'Oct 15'!V141)</f>
        <v>#REF!</v>
      </c>
      <c r="W141" s="179" t="e">
        <f>COUNTIF(K$3:K$64,"*" &amp;$Q141 &amp;"*")+SUMPRODUCT(($M$3:$M$64=$R140)*($N$3:$N$64=$Q141))+SUMPRODUCT(($O$3:$O$64=$R140)*($Q$3:$Q$64=$Q141))&amp;" ("&amp;#REF!&amp;")"</f>
        <v>#REF!</v>
      </c>
      <c r="X141" s="179">
        <f>IF($Q141="","",COUNTIF(H$3:H$64,"*" &amp;$Q141 &amp;"*")+COUNTIFS($M$3:$M$64,X$70,$N$3:$N$64,"*" &amp;$Q141 &amp;"*")+COUNTIFS($P$3:$P$64,X$70,$Q$3:$Q$64,"*" &amp;$Q141 &amp;"*")+'Oct 15'!X141)</f>
        <v>0</v>
      </c>
      <c r="Y141" s="179" t="e">
        <f>COUNTIF(M$3:M$64,"*" &amp;$Q141 &amp;"*")+SUMPRODUCT(($M$3:$M$64=$R140)*($N$3:$N$64=$Q141))+SUMPRODUCT(($O$3:$O$64=$R140)*($Q$3:$Q$64=$Q141))&amp;" ("&amp;#REF!&amp;")"</f>
        <v>#REF!</v>
      </c>
      <c r="Z141" s="276">
        <f>IF($Q141="","",COUNTIF(I$3:I$64,"*" &amp;$Q141 &amp;"*")+COUNTIFS($M$3:$M$64,Z$70,$N$3:$N$64,"*" &amp;$Q141 &amp;"*")+COUNTIFS($P$3:$P$64,Z$70,$Q$3:$Q$64,"*" &amp;$Q141 &amp;"*")+'Oct 15'!Z141)</f>
        <v>0</v>
      </c>
      <c r="AA141" s="277" t="e">
        <f>COUNTIF(O$3:O$64,"*" &amp;$Q141 &amp;"*")+SUMPRODUCT(($M$3:$M$64=$R140)*($N$3:$N$64=$Q141))+SUMPRODUCT(($O$3:$O$64=$R140)*($Q$3:$Q$64=$Q141))&amp;" ("&amp;#REF!&amp;")"</f>
        <v>#REF!</v>
      </c>
      <c r="AB141" s="144" t="e">
        <f>IF($Q141="","",COUNTIF(J$3:J$64,"*" &amp;$Q141 &amp;"*")+COUNTIFS($M$3:$M$64,AB$70,$N$3:$N$64,"*" &amp;$Q141 &amp;"*")+COUNTIFS($P$3:$P$64,AB$70,$Q$3:$Q$64,"*" &amp;$Q141 &amp;"*")+'Oct 15'!AB141)</f>
        <v>#REF!</v>
      </c>
    </row>
    <row r="142" spans="2:28" ht="12.75" hidden="1" customHeight="1" x14ac:dyDescent="0.2">
      <c r="O142" s="262"/>
      <c r="P142" s="263"/>
      <c r="Q142" s="51" t="str">
        <f>Listes!A98</f>
        <v>PIATON</v>
      </c>
      <c r="R142" s="73" t="e">
        <f>IF($Q142="","",COUNTIF(E$3:E$64,"*" &amp;$Q142 &amp;"*")+COUNTIFS($M$3:$M$64,R$70,$N$3:$N$64,"*" &amp;$Q142 &amp;"*")+COUNTIFS($P$3:$P$64,R$70,$Q$3:$Q$64,"*" &amp;$Q142 &amp;"*")+'Oct 15'!R142)</f>
        <v>#REF!</v>
      </c>
      <c r="S142" s="179" t="e">
        <f>IF($Q142="","",COUNTIF(F$3:F$64,"*" &amp;$Q142 &amp;"*")+COUNTIFS($M$3:$M$64,S$70,$N$3:$N$64,"*" &amp;$Q142 &amp;"*")+COUNTIFS($P$3:$P$64,S$70,$Q$3:$Q$64,"*" &amp;$Q142 &amp;"*")+'Oct 15'!S142)</f>
        <v>#REF!</v>
      </c>
      <c r="T142" s="179" t="e">
        <f>COUNTIF(G$3:G$64,"*" &amp;$Q142 &amp;"*")+SUMPRODUCT(($M$3:$M$64=$R141)*($N$3:$N$64=$Q142))+SUMPRODUCT(($O$3:$O$64=$R141)*($Q$3:$Q$64=$Q142))&amp;" ("&amp;#REF!&amp;")"</f>
        <v>#REF!</v>
      </c>
      <c r="U142" s="179" t="e">
        <f>COUNTIF(I$3:I$64,"*" &amp;$Q142 &amp;"*")+SUMPRODUCT(($M$3:$M$64=$R141)*($N$3:$N$64=$Q142))+SUMPRODUCT(($O$3:$O$64=$R141)*($Q$3:$Q$64=$Q142))&amp;" ("&amp;#REF!&amp;")"</f>
        <v>#REF!</v>
      </c>
      <c r="V142" s="179" t="e">
        <f>IF($Q142="","",COUNTIF(G$3:G$64,"*" &amp;$Q142 &amp;"*")+COUNTIFS($M$3:$M$64,V$70,$N$3:$N$64,"*" &amp;$Q142 &amp;"*")+COUNTIFS($P$3:$P$64,V$70,$Q$3:$Q$64,"*" &amp;$Q142 &amp;"*")+'Oct 15'!V142)</f>
        <v>#REF!</v>
      </c>
      <c r="W142" s="179" t="e">
        <f>COUNTIF(K$3:K$64,"*" &amp;$Q142 &amp;"*")+SUMPRODUCT(($M$3:$M$64=$R141)*($N$3:$N$64=$Q142))+SUMPRODUCT(($O$3:$O$64=$R141)*($Q$3:$Q$64=$Q142))&amp;" ("&amp;#REF!&amp;")"</f>
        <v>#REF!</v>
      </c>
      <c r="X142" s="179">
        <f>IF($Q142="","",COUNTIF(H$3:H$64,"*" &amp;$Q142 &amp;"*")+COUNTIFS($M$3:$M$64,X$70,$N$3:$N$64,"*" &amp;$Q142 &amp;"*")+COUNTIFS($P$3:$P$64,X$70,$Q$3:$Q$64,"*" &amp;$Q142 &amp;"*")+'Oct 15'!X142)</f>
        <v>0</v>
      </c>
      <c r="Y142" s="179" t="e">
        <f>COUNTIF(M$3:M$64,"*" &amp;$Q142 &amp;"*")+SUMPRODUCT(($M$3:$M$64=$R141)*($N$3:$N$64=$Q142))+SUMPRODUCT(($O$3:$O$64=$R141)*($Q$3:$Q$64=$Q142))&amp;" ("&amp;#REF!&amp;")"</f>
        <v>#REF!</v>
      </c>
      <c r="Z142" s="276">
        <f>IF($Q142="","",COUNTIF(I$3:I$64,"*" &amp;$Q142 &amp;"*")+COUNTIFS($M$3:$M$64,Z$70,$N$3:$N$64,"*" &amp;$Q142 &amp;"*")+COUNTIFS($P$3:$P$64,Z$70,$Q$3:$Q$64,"*" &amp;$Q142 &amp;"*")+'Oct 15'!Z142)</f>
        <v>0</v>
      </c>
      <c r="AA142" s="277" t="e">
        <f>COUNTIF(O$3:O$64,"*" &amp;$Q142 &amp;"*")+SUMPRODUCT(($M$3:$M$64=$R141)*($N$3:$N$64=$Q142))+SUMPRODUCT(($O$3:$O$64=$R141)*($Q$3:$Q$64=$Q142))&amp;" ("&amp;#REF!&amp;")"</f>
        <v>#REF!</v>
      </c>
      <c r="AB142" s="144" t="e">
        <f>IF($Q142="","",COUNTIF(J$3:J$64,"*" &amp;$Q142 &amp;"*")+COUNTIFS($M$3:$M$64,AB$70,$N$3:$N$64,"*" &amp;$Q142 &amp;"*")+COUNTIFS($P$3:$P$64,AB$70,$Q$3:$Q$64,"*" &amp;$Q142 &amp;"*")+'Oct 15'!AB142)</f>
        <v>#REF!</v>
      </c>
    </row>
    <row r="143" spans="2:28" ht="12.75" hidden="1" customHeight="1" x14ac:dyDescent="0.2">
      <c r="O143" s="262"/>
      <c r="P143" s="263"/>
      <c r="Q143" s="72" t="str">
        <f>Listes!A99</f>
        <v>NOAC</v>
      </c>
      <c r="R143" s="73" t="e">
        <f>IF($Q143="","",COUNTIF(E$3:E$64,"*" &amp;$Q143 &amp;"*")+COUNTIFS($M$3:$M$64,R$70,$N$3:$N$64,"*" &amp;$Q143 &amp;"*")+COUNTIFS($P$3:$P$64,R$70,$Q$3:$Q$64,"*" &amp;$Q143 &amp;"*")+'Oct 15'!R143)</f>
        <v>#REF!</v>
      </c>
      <c r="S143" s="179" t="e">
        <f>IF($Q143="","",COUNTIF(F$3:F$64,"*" &amp;$Q143 &amp;"*")+COUNTIFS($M$3:$M$64,S$70,$N$3:$N$64,"*" &amp;$Q143 &amp;"*")+COUNTIFS($P$3:$P$64,S$70,$Q$3:$Q$64,"*" &amp;$Q143 &amp;"*")+'Oct 15'!S143)</f>
        <v>#REF!</v>
      </c>
      <c r="T143" s="179" t="e">
        <f>COUNTIF(G$3:G$64,"*" &amp;$Q143 &amp;"*")+SUMPRODUCT(($M$3:$M$64=$R142)*($N$3:$N$64=$Q143))+SUMPRODUCT(($O$3:$O$64=$R142)*($Q$3:$Q$64=$Q143))&amp;" ("&amp;#REF!&amp;")"</f>
        <v>#REF!</v>
      </c>
      <c r="U143" s="179" t="e">
        <f>COUNTIF(I$3:I$64,"*" &amp;$Q143 &amp;"*")+SUMPRODUCT(($M$3:$M$64=$R142)*($N$3:$N$64=$Q143))+SUMPRODUCT(($O$3:$O$64=$R142)*($Q$3:$Q$64=$Q143))&amp;" ("&amp;#REF!&amp;")"</f>
        <v>#REF!</v>
      </c>
      <c r="V143" s="179" t="e">
        <f>IF($Q143="","",COUNTIF(G$3:G$64,"*" &amp;$Q143 &amp;"*")+COUNTIFS($M$3:$M$64,V$70,$N$3:$N$64,"*" &amp;$Q143 &amp;"*")+COUNTIFS($P$3:$P$64,V$70,$Q$3:$Q$64,"*" &amp;$Q143 &amp;"*")+'Oct 15'!V143)</f>
        <v>#REF!</v>
      </c>
      <c r="W143" s="179" t="e">
        <f>COUNTIF(K$3:K$64,"*" &amp;$Q143 &amp;"*")+SUMPRODUCT(($M$3:$M$64=$R142)*($N$3:$N$64=$Q143))+SUMPRODUCT(($O$3:$O$64=$R142)*($Q$3:$Q$64=$Q143))&amp;" ("&amp;#REF!&amp;")"</f>
        <v>#REF!</v>
      </c>
      <c r="X143" s="179">
        <f>IF($Q143="","",COUNTIF(H$3:H$64,"*" &amp;$Q143 &amp;"*")+COUNTIFS($M$3:$M$64,X$70,$N$3:$N$64,"*" &amp;$Q143 &amp;"*")+COUNTIFS($P$3:$P$64,X$70,$Q$3:$Q$64,"*" &amp;$Q143 &amp;"*")+'Oct 15'!X143)</f>
        <v>0</v>
      </c>
      <c r="Y143" s="179" t="e">
        <f>COUNTIF(M$3:M$64,"*" &amp;$Q143 &amp;"*")+SUMPRODUCT(($M$3:$M$64=$R142)*($N$3:$N$64=$Q143))+SUMPRODUCT(($O$3:$O$64=$R142)*($Q$3:$Q$64=$Q143))&amp;" ("&amp;#REF!&amp;")"</f>
        <v>#REF!</v>
      </c>
      <c r="Z143" s="276">
        <f>IF($Q143="","",COUNTIF(I$3:I$64,"*" &amp;$Q143 &amp;"*")+COUNTIFS($M$3:$M$64,Z$70,$N$3:$N$64,"*" &amp;$Q143 &amp;"*")+COUNTIFS($P$3:$P$64,Z$70,$Q$3:$Q$64,"*" &amp;$Q143 &amp;"*")+'Oct 15'!Z143)</f>
        <v>0</v>
      </c>
      <c r="AA143" s="277" t="e">
        <f>COUNTIF(O$3:O$64,"*" &amp;$Q143 &amp;"*")+SUMPRODUCT(($M$3:$M$64=$R142)*($N$3:$N$64=$Q143))+SUMPRODUCT(($O$3:$O$64=$R142)*($Q$3:$Q$64=$Q143))&amp;" ("&amp;#REF!&amp;")"</f>
        <v>#REF!</v>
      </c>
      <c r="AB143" s="144" t="e">
        <f>IF($Q143="","",COUNTIF(J$3:J$64,"*" &amp;$Q143 &amp;"*")+COUNTIFS($M$3:$M$64,AB$70,$N$3:$N$64,"*" &amp;$Q143 &amp;"*")+COUNTIFS($P$3:$P$64,AB$70,$Q$3:$Q$64,"*" &amp;$Q143 &amp;"*")+'Oct 15'!AB143)</f>
        <v>#REF!</v>
      </c>
    </row>
    <row r="144" spans="2:28" ht="12.75" hidden="1" customHeight="1" x14ac:dyDescent="0.2">
      <c r="O144" s="262"/>
      <c r="P144" s="263"/>
      <c r="Q144" s="72" t="str">
        <f>Listes!A100</f>
        <v>COLLIOT</v>
      </c>
      <c r="R144" s="73" t="e">
        <f>IF($Q144="","",COUNTIF(E$3:E$64,"*" &amp;$Q144 &amp;"*")+COUNTIFS($M$3:$M$64,R$70,$N$3:$N$64,"*" &amp;$Q144 &amp;"*")+COUNTIFS($P$3:$P$64,R$70,$Q$3:$Q$64,"*" &amp;$Q144 &amp;"*")+'Oct 15'!R144)</f>
        <v>#REF!</v>
      </c>
      <c r="S144" s="179" t="e">
        <f>IF($Q144="","",COUNTIF(F$3:F$64,"*" &amp;$Q144 &amp;"*")+COUNTIFS($M$3:$M$64,S$70,$N$3:$N$64,"*" &amp;$Q144 &amp;"*")+COUNTIFS($P$3:$P$64,S$70,$Q$3:$Q$64,"*" &amp;$Q144 &amp;"*")+'Oct 15'!S144)</f>
        <v>#REF!</v>
      </c>
      <c r="T144" s="179" t="e">
        <f>COUNTIF(G$3:G$64,"*" &amp;$Q144 &amp;"*")+SUMPRODUCT(($M$3:$M$64=$R143)*($N$3:$N$64=$Q144))+SUMPRODUCT(($O$3:$O$64=$R143)*($Q$3:$Q$64=$Q144))&amp;" ("&amp;#REF!&amp;")"</f>
        <v>#REF!</v>
      </c>
      <c r="U144" s="179" t="e">
        <f>COUNTIF(I$3:I$64,"*" &amp;$Q144 &amp;"*")+SUMPRODUCT(($M$3:$M$64=$R143)*($N$3:$N$64=$Q144))+SUMPRODUCT(($O$3:$O$64=$R143)*($Q$3:$Q$64=$Q144))&amp;" ("&amp;#REF!&amp;")"</f>
        <v>#REF!</v>
      </c>
      <c r="V144" s="179" t="e">
        <f>IF($Q144="","",COUNTIF(G$3:G$64,"*" &amp;$Q144 &amp;"*")+COUNTIFS($M$3:$M$64,V$70,$N$3:$N$64,"*" &amp;$Q144 &amp;"*")+COUNTIFS($P$3:$P$64,V$70,$Q$3:$Q$64,"*" &amp;$Q144 &amp;"*")+'Oct 15'!V144)</f>
        <v>#REF!</v>
      </c>
      <c r="W144" s="179" t="e">
        <f>COUNTIF(K$3:K$64,"*" &amp;$Q144 &amp;"*")+SUMPRODUCT(($M$3:$M$64=$R143)*($N$3:$N$64=$Q144))+SUMPRODUCT(($O$3:$O$64=$R143)*($Q$3:$Q$64=$Q144))&amp;" ("&amp;#REF!&amp;")"</f>
        <v>#REF!</v>
      </c>
      <c r="X144" s="179">
        <f>IF($Q144="","",COUNTIF(H$3:H$64,"*" &amp;$Q144 &amp;"*")+COUNTIFS($M$3:$M$64,X$70,$N$3:$N$64,"*" &amp;$Q144 &amp;"*")+COUNTIFS($P$3:$P$64,X$70,$Q$3:$Q$64,"*" &amp;$Q144 &amp;"*")+'Oct 15'!X144)</f>
        <v>0</v>
      </c>
      <c r="Y144" s="179" t="e">
        <f>COUNTIF(M$3:M$64,"*" &amp;$Q144 &amp;"*")+SUMPRODUCT(($M$3:$M$64=$R143)*($N$3:$N$64=$Q144))+SUMPRODUCT(($O$3:$O$64=$R143)*($Q$3:$Q$64=$Q144))&amp;" ("&amp;#REF!&amp;")"</f>
        <v>#REF!</v>
      </c>
      <c r="Z144" s="276">
        <f>IF($Q144="","",COUNTIF(I$3:I$64,"*" &amp;$Q144 &amp;"*")+COUNTIFS($M$3:$M$64,Z$70,$N$3:$N$64,"*" &amp;$Q144 &amp;"*")+COUNTIFS($P$3:$P$64,Z$70,$Q$3:$Q$64,"*" &amp;$Q144 &amp;"*")+'Oct 15'!Z144)</f>
        <v>0</v>
      </c>
      <c r="AA144" s="277" t="e">
        <f>COUNTIF(O$3:O$64,"*" &amp;$Q144 &amp;"*")+SUMPRODUCT(($M$3:$M$64=$R143)*($N$3:$N$64=$Q144))+SUMPRODUCT(($O$3:$O$64=$R143)*($Q$3:$Q$64=$Q144))&amp;" ("&amp;#REF!&amp;")"</f>
        <v>#REF!</v>
      </c>
      <c r="AB144" s="144" t="e">
        <f>IF($Q144="","",COUNTIF(J$3:J$64,"*" &amp;$Q144 &amp;"*")+COUNTIFS($M$3:$M$64,AB$70,$N$3:$N$64,"*" &amp;$Q144 &amp;"*")+COUNTIFS($P$3:$P$64,AB$70,$Q$3:$Q$64,"*" &amp;$Q144 &amp;"*")+'Oct 15'!AB144)</f>
        <v>#REF!</v>
      </c>
    </row>
    <row r="145" spans="15:28" ht="12.75" hidden="1" customHeight="1" x14ac:dyDescent="0.2">
      <c r="O145" s="262"/>
      <c r="P145" s="263"/>
      <c r="Q145" s="72" t="str">
        <f>Listes!A101</f>
        <v>DUSSUEIL</v>
      </c>
      <c r="R145" s="73" t="e">
        <f>IF($Q145="","",COUNTIF(E$3:E$64,"*" &amp;$Q145 &amp;"*")+COUNTIFS($M$3:$M$64,R$70,$N$3:$N$64,"*" &amp;$Q145 &amp;"*")+COUNTIFS($P$3:$P$64,R$70,$Q$3:$Q$64,"*" &amp;$Q145 &amp;"*")+'Oct 15'!R145)</f>
        <v>#REF!</v>
      </c>
      <c r="S145" s="179" t="e">
        <f>IF($Q145="","",COUNTIF(F$3:F$64,"*" &amp;$Q145 &amp;"*")+COUNTIFS($M$3:$M$64,S$70,$N$3:$N$64,"*" &amp;$Q145 &amp;"*")+COUNTIFS($P$3:$P$64,S$70,$Q$3:$Q$64,"*" &amp;$Q145 &amp;"*")+'Oct 15'!S145)</f>
        <v>#REF!</v>
      </c>
      <c r="T145" s="179" t="e">
        <f>COUNTIF(G$3:G$64,"*" &amp;$Q145 &amp;"*")+SUMPRODUCT(($M$3:$M$64=$R144)*($N$3:$N$64=$Q145))+SUMPRODUCT(($O$3:$O$64=$R144)*($Q$3:$Q$64=$Q145))&amp;" ("&amp;#REF!&amp;")"</f>
        <v>#REF!</v>
      </c>
      <c r="U145" s="179" t="e">
        <f>COUNTIF(I$3:I$64,"*" &amp;$Q145 &amp;"*")+SUMPRODUCT(($M$3:$M$64=$R144)*($N$3:$N$64=$Q145))+SUMPRODUCT(($O$3:$O$64=$R144)*($Q$3:$Q$64=$Q145))&amp;" ("&amp;#REF!&amp;")"</f>
        <v>#REF!</v>
      </c>
      <c r="V145" s="179" t="e">
        <f>IF($Q145="","",COUNTIF(G$3:G$64,"*" &amp;$Q145 &amp;"*")+COUNTIFS($M$3:$M$64,V$70,$N$3:$N$64,"*" &amp;$Q145 &amp;"*")+COUNTIFS($P$3:$P$64,V$70,$Q$3:$Q$64,"*" &amp;$Q145 &amp;"*")+'Oct 15'!V145)</f>
        <v>#REF!</v>
      </c>
      <c r="W145" s="179" t="e">
        <f>COUNTIF(K$3:K$64,"*" &amp;$Q145 &amp;"*")+SUMPRODUCT(($M$3:$M$64=$R144)*($N$3:$N$64=$Q145))+SUMPRODUCT(($O$3:$O$64=$R144)*($Q$3:$Q$64=$Q145))&amp;" ("&amp;#REF!&amp;")"</f>
        <v>#REF!</v>
      </c>
      <c r="X145" s="179">
        <f>IF($Q145="","",COUNTIF(H$3:H$64,"*" &amp;$Q145 &amp;"*")+COUNTIFS($M$3:$M$64,X$70,$N$3:$N$64,"*" &amp;$Q145 &amp;"*")+COUNTIFS($P$3:$P$64,X$70,$Q$3:$Q$64,"*" &amp;$Q145 &amp;"*")+'Oct 15'!X145)</f>
        <v>0</v>
      </c>
      <c r="Y145" s="179" t="e">
        <f>COUNTIF(M$3:M$64,"*" &amp;$Q145 &amp;"*")+SUMPRODUCT(($M$3:$M$64=$R144)*($N$3:$N$64=$Q145))+SUMPRODUCT(($O$3:$O$64=$R144)*($Q$3:$Q$64=$Q145))&amp;" ("&amp;#REF!&amp;")"</f>
        <v>#REF!</v>
      </c>
      <c r="Z145" s="276">
        <f>IF($Q145="","",COUNTIF(I$3:I$64,"*" &amp;$Q145 &amp;"*")+COUNTIFS($M$3:$M$64,Z$70,$N$3:$N$64,"*" &amp;$Q145 &amp;"*")+COUNTIFS($P$3:$P$64,Z$70,$Q$3:$Q$64,"*" &amp;$Q145 &amp;"*")+'Oct 15'!Z145)</f>
        <v>0</v>
      </c>
      <c r="AA145" s="277" t="e">
        <f>COUNTIF(O$3:O$64,"*" &amp;$Q145 &amp;"*")+SUMPRODUCT(($M$3:$M$64=$R144)*($N$3:$N$64=$Q145))+SUMPRODUCT(($O$3:$O$64=$R144)*($Q$3:$Q$64=$Q145))&amp;" ("&amp;#REF!&amp;")"</f>
        <v>#REF!</v>
      </c>
      <c r="AB145" s="144" t="e">
        <f>IF($Q145="","",COUNTIF(J$3:J$64,"*" &amp;$Q145 &amp;"*")+COUNTIFS($M$3:$M$64,AB$70,$N$3:$N$64,"*" &amp;$Q145 &amp;"*")+COUNTIFS($P$3:$P$64,AB$70,$Q$3:$Q$64,"*" &amp;$Q145 &amp;"*")+'Oct 15'!AB145)</f>
        <v>#REF!</v>
      </c>
    </row>
    <row r="146" spans="15:28" ht="12.75" hidden="1" customHeight="1" x14ac:dyDescent="0.2">
      <c r="O146" s="262"/>
      <c r="P146" s="263"/>
      <c r="Q146" s="72" t="str">
        <f>Listes!A102</f>
        <v>FAUCHE</v>
      </c>
      <c r="R146" s="73" t="e">
        <f>IF($Q146="","",COUNTIF(E$3:E$64,"*" &amp;$Q146 &amp;"*")+COUNTIFS($M$3:$M$64,R$70,$N$3:$N$64,"*" &amp;$Q146 &amp;"*")+COUNTIFS($P$3:$P$64,R$70,$Q$3:$Q$64,"*" &amp;$Q146 &amp;"*")+'Oct 15'!R146)</f>
        <v>#REF!</v>
      </c>
      <c r="S146" s="179" t="e">
        <f>IF($Q146="","",COUNTIF(F$3:F$64,"*" &amp;$Q146 &amp;"*")+COUNTIFS($M$3:$M$64,S$70,$N$3:$N$64,"*" &amp;$Q146 &amp;"*")+COUNTIFS($P$3:$P$64,S$70,$Q$3:$Q$64,"*" &amp;$Q146 &amp;"*")+'Oct 15'!S146)</f>
        <v>#REF!</v>
      </c>
      <c r="T146" s="179" t="e">
        <f>COUNTIF(G$3:G$64,"*" &amp;$Q146 &amp;"*")+SUMPRODUCT(($M$3:$M$64=$R145)*($N$3:$N$64=$Q146))+SUMPRODUCT(($O$3:$O$64=$R145)*($Q$3:$Q$64=$Q146))&amp;" ("&amp;#REF!&amp;")"</f>
        <v>#REF!</v>
      </c>
      <c r="U146" s="179" t="e">
        <f>COUNTIF(I$3:I$64,"*" &amp;$Q146 &amp;"*")+SUMPRODUCT(($M$3:$M$64=$R145)*($N$3:$N$64=$Q146))+SUMPRODUCT(($O$3:$O$64=$R145)*($Q$3:$Q$64=$Q146))&amp;" ("&amp;#REF!&amp;")"</f>
        <v>#REF!</v>
      </c>
      <c r="V146" s="179" t="e">
        <f>IF($Q146="","",COUNTIF(G$3:G$64,"*" &amp;$Q146 &amp;"*")+COUNTIFS($M$3:$M$64,V$70,$N$3:$N$64,"*" &amp;$Q146 &amp;"*")+COUNTIFS($P$3:$P$64,V$70,$Q$3:$Q$64,"*" &amp;$Q146 &amp;"*")+'Oct 15'!V146)</f>
        <v>#REF!</v>
      </c>
      <c r="W146" s="179" t="e">
        <f>COUNTIF(K$3:K$64,"*" &amp;$Q146 &amp;"*")+SUMPRODUCT(($M$3:$M$64=$R145)*($N$3:$N$64=$Q146))+SUMPRODUCT(($O$3:$O$64=$R145)*($Q$3:$Q$64=$Q146))&amp;" ("&amp;#REF!&amp;")"</f>
        <v>#REF!</v>
      </c>
      <c r="X146" s="179">
        <f>IF($Q146="","",COUNTIF(H$3:H$64,"*" &amp;$Q146 &amp;"*")+COUNTIFS($M$3:$M$64,X$70,$N$3:$N$64,"*" &amp;$Q146 &amp;"*")+COUNTIFS($P$3:$P$64,X$70,$Q$3:$Q$64,"*" &amp;$Q146 &amp;"*")+'Oct 15'!X146)</f>
        <v>0</v>
      </c>
      <c r="Y146" s="179" t="e">
        <f>COUNTIF(M$3:M$64,"*" &amp;$Q146 &amp;"*")+SUMPRODUCT(($M$3:$M$64=$R145)*($N$3:$N$64=$Q146))+SUMPRODUCT(($O$3:$O$64=$R145)*($Q$3:$Q$64=$Q146))&amp;" ("&amp;#REF!&amp;")"</f>
        <v>#REF!</v>
      </c>
      <c r="Z146" s="276">
        <f>IF($Q146="","",COUNTIF(I$3:I$64,"*" &amp;$Q146 &amp;"*")+COUNTIFS($M$3:$M$64,Z$70,$N$3:$N$64,"*" &amp;$Q146 &amp;"*")+COUNTIFS($P$3:$P$64,Z$70,$Q$3:$Q$64,"*" &amp;$Q146 &amp;"*")+'Oct 15'!Z146)</f>
        <v>0</v>
      </c>
      <c r="AA146" s="277" t="e">
        <f>COUNTIF(O$3:O$64,"*" &amp;$Q146 &amp;"*")+SUMPRODUCT(($M$3:$M$64=$R145)*($N$3:$N$64=$Q146))+SUMPRODUCT(($O$3:$O$64=$R145)*($Q$3:$Q$64=$Q146))&amp;" ("&amp;#REF!&amp;")"</f>
        <v>#REF!</v>
      </c>
      <c r="AB146" s="144" t="e">
        <f>IF($Q146="","",COUNTIF(J$3:J$64,"*" &amp;$Q146 &amp;"*")+COUNTIFS($M$3:$M$64,AB$70,$N$3:$N$64,"*" &amp;$Q146 &amp;"*")+COUNTIFS($P$3:$P$64,AB$70,$Q$3:$Q$64,"*" &amp;$Q146 &amp;"*")+'Oct 15'!AB146)</f>
        <v>#REF!</v>
      </c>
    </row>
    <row r="147" spans="15:28" ht="12.75" hidden="1" customHeight="1" x14ac:dyDescent="0.2">
      <c r="O147" s="262"/>
      <c r="P147" s="263"/>
      <c r="Q147" s="72" t="str">
        <f>Listes!A103</f>
        <v>WAKIM</v>
      </c>
      <c r="R147" s="73" t="e">
        <f>IF($Q147="","",COUNTIF(E$3:E$64,"*" &amp;$Q147 &amp;"*")+COUNTIFS($M$3:$M$64,R$70,$N$3:$N$64,"*" &amp;$Q147 &amp;"*")+COUNTIFS($P$3:$P$64,R$70,$Q$3:$Q$64,"*" &amp;$Q147 &amp;"*")+'Oct 15'!R147)</f>
        <v>#REF!</v>
      </c>
      <c r="S147" s="179" t="e">
        <f>IF($Q147="","",COUNTIF(F$3:F$64,"*" &amp;$Q147 &amp;"*")+COUNTIFS($M$3:$M$64,S$70,$N$3:$N$64,"*" &amp;$Q147 &amp;"*")+COUNTIFS($P$3:$P$64,S$70,$Q$3:$Q$64,"*" &amp;$Q147 &amp;"*")+'Oct 15'!S147)</f>
        <v>#REF!</v>
      </c>
      <c r="T147" s="179" t="e">
        <f>COUNTIF(G$3:G$64,"*" &amp;$Q147 &amp;"*")+SUMPRODUCT(($M$3:$M$64=$R146)*($N$3:$N$64=$Q147))+SUMPRODUCT(($O$3:$O$64=$R146)*($Q$3:$Q$64=$Q147))&amp;" ("&amp;#REF!&amp;")"</f>
        <v>#REF!</v>
      </c>
      <c r="U147" s="179" t="e">
        <f>COUNTIF(I$3:I$64,"*" &amp;$Q147 &amp;"*")+SUMPRODUCT(($M$3:$M$64=$R146)*($N$3:$N$64=$Q147))+SUMPRODUCT(($O$3:$O$64=$R146)*($Q$3:$Q$64=$Q147))&amp;" ("&amp;#REF!&amp;")"</f>
        <v>#REF!</v>
      </c>
      <c r="V147" s="179" t="e">
        <f>IF($Q147="","",COUNTIF(G$3:G$64,"*" &amp;$Q147 &amp;"*")+COUNTIFS($M$3:$M$64,V$70,$N$3:$N$64,"*" &amp;$Q147 &amp;"*")+COUNTIFS($P$3:$P$64,V$70,$Q$3:$Q$64,"*" &amp;$Q147 &amp;"*")+'Oct 15'!V147)</f>
        <v>#REF!</v>
      </c>
      <c r="W147" s="179" t="e">
        <f>COUNTIF(K$3:K$64,"*" &amp;$Q147 &amp;"*")+SUMPRODUCT(($M$3:$M$64=$R146)*($N$3:$N$64=$Q147))+SUMPRODUCT(($O$3:$O$64=$R146)*($Q$3:$Q$64=$Q147))&amp;" ("&amp;#REF!&amp;")"</f>
        <v>#REF!</v>
      </c>
      <c r="X147" s="179">
        <f>IF($Q147="","",COUNTIF(H$3:H$64,"*" &amp;$Q147 &amp;"*")+COUNTIFS($M$3:$M$64,X$70,$N$3:$N$64,"*" &amp;$Q147 &amp;"*")+COUNTIFS($P$3:$P$64,X$70,$Q$3:$Q$64,"*" &amp;$Q147 &amp;"*")+'Oct 15'!X147)</f>
        <v>0</v>
      </c>
      <c r="Y147" s="179" t="e">
        <f>COUNTIF(M$3:M$64,"*" &amp;$Q147 &amp;"*")+SUMPRODUCT(($M$3:$M$64=$R146)*($N$3:$N$64=$Q147))+SUMPRODUCT(($O$3:$O$64=$R146)*($Q$3:$Q$64=$Q147))&amp;" ("&amp;#REF!&amp;")"</f>
        <v>#REF!</v>
      </c>
      <c r="Z147" s="276">
        <f>IF($Q147="","",COUNTIF(I$3:I$64,"*" &amp;$Q147 &amp;"*")+COUNTIFS($M$3:$M$64,Z$70,$N$3:$N$64,"*" &amp;$Q147 &amp;"*")+COUNTIFS($P$3:$P$64,Z$70,$Q$3:$Q$64,"*" &amp;$Q147 &amp;"*")+'Oct 15'!Z147)</f>
        <v>0</v>
      </c>
      <c r="AA147" s="277" t="e">
        <f>COUNTIF(O$3:O$64,"*" &amp;$Q147 &amp;"*")+SUMPRODUCT(($M$3:$M$64=$R146)*($N$3:$N$64=$Q147))+SUMPRODUCT(($O$3:$O$64=$R146)*($Q$3:$Q$64=$Q147))&amp;" ("&amp;#REF!&amp;")"</f>
        <v>#REF!</v>
      </c>
      <c r="AB147" s="144" t="e">
        <f>IF($Q147="","",COUNTIF(J$3:J$64,"*" &amp;$Q147 &amp;"*")+COUNTIFS($M$3:$M$64,AB$70,$N$3:$N$64,"*" &amp;$Q147 &amp;"*")+COUNTIFS($P$3:$P$64,AB$70,$Q$3:$Q$64,"*" &amp;$Q147 &amp;"*")+'Oct 15'!AB147)</f>
        <v>#REF!</v>
      </c>
    </row>
    <row r="148" spans="15:28" ht="12.75" hidden="1" customHeight="1" x14ac:dyDescent="0.2">
      <c r="O148" s="262"/>
      <c r="P148" s="263"/>
      <c r="Q148" s="72" t="str">
        <f>Listes!A104</f>
        <v>WORCEL</v>
      </c>
      <c r="R148" s="73" t="e">
        <f>IF($Q148="","",COUNTIF(E$3:E$64,"*" &amp;$Q148 &amp;"*")+COUNTIFS($M$3:$M$64,R$70,$N$3:$N$64,"*" &amp;$Q148 &amp;"*")+COUNTIFS($P$3:$P$64,R$70,$Q$3:$Q$64,"*" &amp;$Q148 &amp;"*")+'Oct 15'!R148)</f>
        <v>#REF!</v>
      </c>
      <c r="S148" s="179" t="e">
        <f>IF($Q148="","",COUNTIF(F$3:F$64,"*" &amp;$Q148 &amp;"*")+COUNTIFS($M$3:$M$64,S$70,$N$3:$N$64,"*" &amp;$Q148 &amp;"*")+COUNTIFS($P$3:$P$64,S$70,$Q$3:$Q$64,"*" &amp;$Q148 &amp;"*")+'Oct 15'!S148)</f>
        <v>#REF!</v>
      </c>
      <c r="T148" s="179" t="e">
        <f>COUNTIF(G$3:G$64,"*" &amp;$Q148 &amp;"*")+SUMPRODUCT(($M$3:$M$64=$R147)*($N$3:$N$64=$Q148))+SUMPRODUCT(($O$3:$O$64=$R147)*($Q$3:$Q$64=$Q148))&amp;" ("&amp;#REF!&amp;")"</f>
        <v>#REF!</v>
      </c>
      <c r="U148" s="179" t="e">
        <f>COUNTIF(I$3:I$64,"*" &amp;$Q148 &amp;"*")+SUMPRODUCT(($M$3:$M$64=$R147)*($N$3:$N$64=$Q148))+SUMPRODUCT(($O$3:$O$64=$R147)*($Q$3:$Q$64=$Q148))&amp;" ("&amp;#REF!&amp;")"</f>
        <v>#REF!</v>
      </c>
      <c r="V148" s="179" t="e">
        <f>IF($Q148="","",COUNTIF(G$3:G$64,"*" &amp;$Q148 &amp;"*")+COUNTIFS($M$3:$M$64,V$70,$N$3:$N$64,"*" &amp;$Q148 &amp;"*")+COUNTIFS($P$3:$P$64,V$70,$Q$3:$Q$64,"*" &amp;$Q148 &amp;"*")+'Oct 15'!V148)</f>
        <v>#REF!</v>
      </c>
      <c r="W148" s="179" t="e">
        <f>COUNTIF(K$3:K$64,"*" &amp;$Q148 &amp;"*")+SUMPRODUCT(($M$3:$M$64=$R147)*($N$3:$N$64=$Q148))+SUMPRODUCT(($O$3:$O$64=$R147)*($Q$3:$Q$64=$Q148))&amp;" ("&amp;#REF!&amp;")"</f>
        <v>#REF!</v>
      </c>
      <c r="X148" s="179">
        <f>IF($Q148="","",COUNTIF(H$3:H$64,"*" &amp;$Q148 &amp;"*")+COUNTIFS($M$3:$M$64,X$70,$N$3:$N$64,"*" &amp;$Q148 &amp;"*")+COUNTIFS($P$3:$P$64,X$70,$Q$3:$Q$64,"*" &amp;$Q148 &amp;"*")+'Oct 15'!X148)</f>
        <v>0</v>
      </c>
      <c r="Y148" s="179" t="e">
        <f>COUNTIF(M$3:M$64,"*" &amp;$Q148 &amp;"*")+SUMPRODUCT(($M$3:$M$64=$R147)*($N$3:$N$64=$Q148))+SUMPRODUCT(($O$3:$O$64=$R147)*($Q$3:$Q$64=$Q148))&amp;" ("&amp;#REF!&amp;")"</f>
        <v>#REF!</v>
      </c>
      <c r="Z148" s="276">
        <f>IF($Q148="","",COUNTIF(I$3:I$64,"*" &amp;$Q148 &amp;"*")+COUNTIFS($M$3:$M$64,Z$70,$N$3:$N$64,"*" &amp;$Q148 &amp;"*")+COUNTIFS($P$3:$P$64,Z$70,$Q$3:$Q$64,"*" &amp;$Q148 &amp;"*")+'Oct 15'!Z148)</f>
        <v>0</v>
      </c>
      <c r="AA148" s="277" t="e">
        <f>COUNTIF(O$3:O$64,"*" &amp;$Q148 &amp;"*")+SUMPRODUCT(($M$3:$M$64=$R147)*($N$3:$N$64=$Q148))+SUMPRODUCT(($O$3:$O$64=$R147)*($Q$3:$Q$64=$Q148))&amp;" ("&amp;#REF!&amp;")"</f>
        <v>#REF!</v>
      </c>
      <c r="AB148" s="144" t="e">
        <f>IF($Q148="","",COUNTIF(J$3:J$64,"*" &amp;$Q148 &amp;"*")+COUNTIFS($M$3:$M$64,AB$70,$N$3:$N$64,"*" &amp;$Q148 &amp;"*")+COUNTIFS($P$3:$P$64,AB$70,$Q$3:$Q$64,"*" &amp;$Q148 &amp;"*")+'Oct 15'!AB148)</f>
        <v>#REF!</v>
      </c>
    </row>
    <row r="149" spans="15:28" ht="12.75" hidden="1" customHeight="1" x14ac:dyDescent="0.2">
      <c r="O149" s="262"/>
      <c r="P149" s="263"/>
      <c r="Q149" s="72">
        <f>Listes!A105</f>
        <v>0</v>
      </c>
      <c r="R149" s="73" t="e">
        <f>IF($Q149="","",COUNTIF(E$3:E$64,"*" &amp;$Q149 &amp;"*")+COUNTIFS($M$3:$M$64,R$70,$N$3:$N$64,"*" &amp;$Q149 &amp;"*")+COUNTIFS($P$3:$P$64,R$70,$Q$3:$Q$64,"*" &amp;$Q149 &amp;"*")+'Oct 15'!R149)</f>
        <v>#REF!</v>
      </c>
      <c r="S149" s="179" t="e">
        <f>IF($Q149="","",COUNTIF(F$3:F$64,"*" &amp;$Q149 &amp;"*")+COUNTIFS($M$3:$M$64,S$70,$N$3:$N$64,"*" &amp;$Q149 &amp;"*")+COUNTIFS($P$3:$P$64,S$70,$Q$3:$Q$64,"*" &amp;$Q149 &amp;"*")+'Oct 15'!S149)</f>
        <v>#REF!</v>
      </c>
      <c r="T149" s="179" t="e">
        <f>COUNTIF(G$3:G$64,"*" &amp;$Q149 &amp;"*")+SUMPRODUCT(($M$3:$M$64=$R148)*($N$3:$N$64=$Q149))+SUMPRODUCT(($O$3:$O$64=$R148)*($Q$3:$Q$64=$Q149))&amp;" ("&amp;#REF!&amp;")"</f>
        <v>#REF!</v>
      </c>
      <c r="U149" s="179" t="e">
        <f>COUNTIF(I$3:I$64,"*" &amp;$Q149 &amp;"*")+SUMPRODUCT(($M$3:$M$64=$R148)*($N$3:$N$64=$Q149))+SUMPRODUCT(($O$3:$O$64=$R148)*($Q$3:$Q$64=$Q149))&amp;" ("&amp;#REF!&amp;")"</f>
        <v>#REF!</v>
      </c>
      <c r="V149" s="179" t="e">
        <f>IF($Q149="","",COUNTIF(G$3:G$64,"*" &amp;$Q149 &amp;"*")+COUNTIFS($M$3:$M$64,V$70,$N$3:$N$64,"*" &amp;$Q149 &amp;"*")+COUNTIFS($P$3:$P$64,V$70,$Q$3:$Q$64,"*" &amp;$Q149 &amp;"*")+'Oct 15'!V149)</f>
        <v>#REF!</v>
      </c>
      <c r="W149" s="179" t="e">
        <f>COUNTIF(K$3:K$64,"*" &amp;$Q149 &amp;"*")+SUMPRODUCT(($M$3:$M$64=$R148)*($N$3:$N$64=$Q149))+SUMPRODUCT(($O$3:$O$64=$R148)*($Q$3:$Q$64=$Q149))&amp;" ("&amp;#REF!&amp;")"</f>
        <v>#REF!</v>
      </c>
      <c r="X149" s="179">
        <f>IF($Q149="","",COUNTIF(H$3:H$64,"*" &amp;$Q149 &amp;"*")+COUNTIFS($M$3:$M$64,X$70,$N$3:$N$64,"*" &amp;$Q149 &amp;"*")+COUNTIFS($P$3:$P$64,X$70,$Q$3:$Q$64,"*" &amp;$Q149 &amp;"*")+'Oct 15'!X149)</f>
        <v>0</v>
      </c>
      <c r="Y149" s="179" t="e">
        <f>COUNTIF(M$3:M$64,"*" &amp;$Q149 &amp;"*")+SUMPRODUCT(($M$3:$M$64=$R148)*($N$3:$N$64=$Q149))+SUMPRODUCT(($O$3:$O$64=$R148)*($Q$3:$Q$64=$Q149))&amp;" ("&amp;#REF!&amp;")"</f>
        <v>#REF!</v>
      </c>
      <c r="Z149" s="276">
        <f>IF($Q149="","",COUNTIF(I$3:I$64,"*" &amp;$Q149 &amp;"*")+COUNTIFS($M$3:$M$64,Z$70,$N$3:$N$64,"*" &amp;$Q149 &amp;"*")+COUNTIFS($P$3:$P$64,Z$70,$Q$3:$Q$64,"*" &amp;$Q149 &amp;"*")+'Oct 15'!Z149)</f>
        <v>0</v>
      </c>
      <c r="AA149" s="277" t="e">
        <f>COUNTIF(O$3:O$64,"*" &amp;$Q149 &amp;"*")+SUMPRODUCT(($M$3:$M$64=$R148)*($N$3:$N$64=$Q149))+SUMPRODUCT(($O$3:$O$64=$R148)*($Q$3:$Q$64=$Q149))&amp;" ("&amp;#REF!&amp;")"</f>
        <v>#REF!</v>
      </c>
      <c r="AB149" s="144" t="e">
        <f>IF($Q149="","",COUNTIF(J$3:J$64,"*" &amp;$Q149 &amp;"*")+COUNTIFS($M$3:$M$64,AB$70,$N$3:$N$64,"*" &amp;$Q149 &amp;"*")+COUNTIFS($P$3:$P$64,AB$70,$Q$3:$Q$64,"*" &amp;$Q149 &amp;"*")+'Oct 15'!AB149)</f>
        <v>#REF!</v>
      </c>
    </row>
    <row r="150" spans="15:28" ht="12.75" hidden="1" customHeight="1" x14ac:dyDescent="0.2">
      <c r="O150" s="262"/>
      <c r="P150" s="263"/>
      <c r="Q150" s="72">
        <f>Listes!A106</f>
        <v>0</v>
      </c>
      <c r="R150" s="73" t="e">
        <f>IF($Q150="","",COUNTIF(E$3:E$64,"*" &amp;$Q150 &amp;"*")+COUNTIFS($M$3:$M$64,R$70,$N$3:$N$64,"*" &amp;$Q150 &amp;"*")+COUNTIFS($P$3:$P$64,R$70,$Q$3:$Q$64,"*" &amp;$Q150 &amp;"*")+'Oct 15'!R150)</f>
        <v>#REF!</v>
      </c>
      <c r="S150" s="179" t="e">
        <f>IF($Q150="","",COUNTIF(F$3:F$64,"*" &amp;$Q150 &amp;"*")+COUNTIFS($M$3:$M$64,S$70,$N$3:$N$64,"*" &amp;$Q150 &amp;"*")+COUNTIFS($P$3:$P$64,S$70,$Q$3:$Q$64,"*" &amp;$Q150 &amp;"*")+'Oct 15'!S150)</f>
        <v>#REF!</v>
      </c>
      <c r="T150" s="179" t="e">
        <f>COUNTIF(G$3:G$64,"*" &amp;$Q150 &amp;"*")+SUMPRODUCT(($M$3:$M$64=$R149)*($N$3:$N$64=$Q150))+SUMPRODUCT(($O$3:$O$64=$R149)*($Q$3:$Q$64=$Q150))&amp;" ("&amp;#REF!&amp;")"</f>
        <v>#REF!</v>
      </c>
      <c r="U150" s="179" t="e">
        <f>COUNTIF(I$3:I$64,"*" &amp;$Q150 &amp;"*")+SUMPRODUCT(($M$3:$M$64=$R149)*($N$3:$N$64=$Q150))+SUMPRODUCT(($O$3:$O$64=$R149)*($Q$3:$Q$64=$Q150))&amp;" ("&amp;#REF!&amp;")"</f>
        <v>#REF!</v>
      </c>
      <c r="V150" s="179" t="e">
        <f>IF($Q150="","",COUNTIF(G$3:G$64,"*" &amp;$Q150 &amp;"*")+COUNTIFS($M$3:$M$64,V$70,$N$3:$N$64,"*" &amp;$Q150 &amp;"*")+COUNTIFS($P$3:$P$64,V$70,$Q$3:$Q$64,"*" &amp;$Q150 &amp;"*")+'Oct 15'!V150)</f>
        <v>#REF!</v>
      </c>
      <c r="W150" s="179" t="e">
        <f>COUNTIF(K$3:K$64,"*" &amp;$Q150 &amp;"*")+SUMPRODUCT(($M$3:$M$64=$R149)*($N$3:$N$64=$Q150))+SUMPRODUCT(($O$3:$O$64=$R149)*($Q$3:$Q$64=$Q150))&amp;" ("&amp;#REF!&amp;")"</f>
        <v>#REF!</v>
      </c>
      <c r="X150" s="179">
        <f>IF($Q150="","",COUNTIF(H$3:H$64,"*" &amp;$Q150 &amp;"*")+COUNTIFS($M$3:$M$64,X$70,$N$3:$N$64,"*" &amp;$Q150 &amp;"*")+COUNTIFS($P$3:$P$64,X$70,$Q$3:$Q$64,"*" &amp;$Q150 &amp;"*")+'Oct 15'!X150)</f>
        <v>0</v>
      </c>
      <c r="Y150" s="179" t="e">
        <f>COUNTIF(M$3:M$64,"*" &amp;$Q150 &amp;"*")+SUMPRODUCT(($M$3:$M$64=$R149)*($N$3:$N$64=$Q150))+SUMPRODUCT(($O$3:$O$64=$R149)*($Q$3:$Q$64=$Q150))&amp;" ("&amp;#REF!&amp;")"</f>
        <v>#REF!</v>
      </c>
      <c r="Z150" s="276">
        <f>IF($Q150="","",COUNTIF(I$3:I$64,"*" &amp;$Q150 &amp;"*")+COUNTIFS($M$3:$M$64,Z$70,$N$3:$N$64,"*" &amp;$Q150 &amp;"*")+COUNTIFS($P$3:$P$64,Z$70,$Q$3:$Q$64,"*" &amp;$Q150 &amp;"*")+'Oct 15'!Z150)</f>
        <v>0</v>
      </c>
      <c r="AA150" s="277" t="e">
        <f>COUNTIF(O$3:O$64,"*" &amp;$Q150 &amp;"*")+SUMPRODUCT(($M$3:$M$64=$R149)*($N$3:$N$64=$Q150))+SUMPRODUCT(($O$3:$O$64=$R149)*($Q$3:$Q$64=$Q150))&amp;" ("&amp;#REF!&amp;")"</f>
        <v>#REF!</v>
      </c>
      <c r="AB150" s="144" t="e">
        <f>IF($Q150="","",COUNTIF(J$3:J$64,"*" &amp;$Q150 &amp;"*")+COUNTIFS($M$3:$M$64,AB$70,$N$3:$N$64,"*" &amp;$Q150 &amp;"*")+COUNTIFS($P$3:$P$64,AB$70,$Q$3:$Q$64,"*" &amp;$Q150 &amp;"*")+'Oct 15'!AB150)</f>
        <v>#REF!</v>
      </c>
    </row>
    <row r="151" spans="15:28" ht="12.75" hidden="1" customHeight="1" thickBot="1" x14ac:dyDescent="0.25">
      <c r="O151" s="264"/>
      <c r="P151" s="265"/>
      <c r="Q151" s="52">
        <f>Listes!A107</f>
        <v>0</v>
      </c>
      <c r="R151" s="63" t="e">
        <f>IF($Q151="","",COUNTIF(E$3:E$64,"*" &amp;$Q151 &amp;"*")+COUNTIFS($M$3:$M$64,R$70,$N$3:$N$64,"*" &amp;$Q151 &amp;"*")+COUNTIFS($P$3:$P$64,R$70,$Q$3:$Q$64,"*" &amp;$Q151 &amp;"*")+'Oct 15'!R151)</f>
        <v>#REF!</v>
      </c>
      <c r="S151" s="267" t="e">
        <f>IF($Q151="","",COUNTIF(F$3:F$64,"*" &amp;$Q151 &amp;"*")+COUNTIFS($M$3:$M$64,S$70,$N$3:$N$64,"*" &amp;$Q151 &amp;"*")+COUNTIFS($P$3:$P$64,S$70,$Q$3:$Q$64,"*" &amp;$Q151 &amp;"*")+'Oct 15'!S151)</f>
        <v>#REF!</v>
      </c>
      <c r="T151" s="267" t="e">
        <f>COUNTIF(G$3:G$64,"*" &amp;$Q151 &amp;"*")+SUMPRODUCT(($M$3:$M$64=$R150)*($N$3:$N$64=$Q151))+SUMPRODUCT(($O$3:$O$64=$R150)*($Q$3:$Q$64=$Q151))&amp;" ("&amp;#REF!&amp;")"</f>
        <v>#REF!</v>
      </c>
      <c r="U151" s="267" t="e">
        <f>COUNTIF(I$3:I$64,"*" &amp;$Q151 &amp;"*")+SUMPRODUCT(($M$3:$M$64=$R150)*($N$3:$N$64=$Q151))+SUMPRODUCT(($O$3:$O$64=$R150)*($Q$3:$Q$64=$Q151))&amp;" ("&amp;#REF!&amp;")"</f>
        <v>#REF!</v>
      </c>
      <c r="V151" s="267" t="e">
        <f>IF($Q151="","",COUNTIF(G$3:G$64,"*" &amp;$Q151 &amp;"*")+COUNTIFS($M$3:$M$64,V$70,$N$3:$N$64,"*" &amp;$Q151 &amp;"*")+COUNTIFS($P$3:$P$64,V$70,$Q$3:$Q$64,"*" &amp;$Q151 &amp;"*")+'Oct 15'!V151)</f>
        <v>#REF!</v>
      </c>
      <c r="W151" s="267" t="e">
        <f>COUNTIF(K$3:K$64,"*" &amp;$Q151 &amp;"*")+SUMPRODUCT(($M$3:$M$64=$R150)*($N$3:$N$64=$Q151))+SUMPRODUCT(($O$3:$O$64=$R150)*($Q$3:$Q$64=$Q151))&amp;" ("&amp;#REF!&amp;")"</f>
        <v>#REF!</v>
      </c>
      <c r="X151" s="267">
        <f>IF($Q151="","",COUNTIF(H$3:H$64,"*" &amp;$Q151 &amp;"*")+COUNTIFS($M$3:$M$64,X$70,$N$3:$N$64,"*" &amp;$Q151 &amp;"*")+COUNTIFS($P$3:$P$64,X$70,$Q$3:$Q$64,"*" &amp;$Q151 &amp;"*")+'Oct 15'!X151)</f>
        <v>0</v>
      </c>
      <c r="Y151" s="267" t="e">
        <f>COUNTIF(M$3:M$64,"*" &amp;$Q151 &amp;"*")+SUMPRODUCT(($M$3:$M$64=$R150)*($N$3:$N$64=$Q151))+SUMPRODUCT(($O$3:$O$64=$R150)*($Q$3:$Q$64=$Q151))&amp;" ("&amp;#REF!&amp;")"</f>
        <v>#REF!</v>
      </c>
      <c r="Z151" s="292">
        <f>IF($Q151="","",COUNTIF(I$3:I$64,"*" &amp;$Q151 &amp;"*")+COUNTIFS($M$3:$M$64,Z$70,$N$3:$N$64,"*" &amp;$Q151 &amp;"*")+COUNTIFS($P$3:$P$64,Z$70,$Q$3:$Q$64,"*" &amp;$Q151 &amp;"*")+'Oct 15'!Z151)</f>
        <v>0</v>
      </c>
      <c r="AA151" s="293" t="e">
        <f>COUNTIF(O$3:O$64,"*" &amp;$Q151 &amp;"*")+SUMPRODUCT(($M$3:$M$64=$R150)*($N$3:$N$64=$Q151))+SUMPRODUCT(($O$3:$O$64=$R150)*($Q$3:$Q$64=$Q151))&amp;" ("&amp;#REF!&amp;")"</f>
        <v>#REF!</v>
      </c>
      <c r="AB151" s="153" t="e">
        <f>IF($Q151="","",COUNTIF(J$3:J$64,"*" &amp;$Q151 &amp;"*")+COUNTIFS($M$3:$M$64,AB$70,$N$3:$N$64,"*" &amp;$Q151 &amp;"*")+COUNTIFS($P$3:$P$64,AB$70,$Q$3:$Q$64,"*" &amp;$Q151 &amp;"*")+'Oct 15'!AB151)</f>
        <v>#REF!</v>
      </c>
    </row>
  </sheetData>
  <dataConsolidate/>
  <mergeCells count="733">
    <mergeCell ref="AE43:AE44"/>
    <mergeCell ref="AE45:AE46"/>
    <mergeCell ref="AE47:AE48"/>
    <mergeCell ref="AE49:AE50"/>
    <mergeCell ref="AE51:AE52"/>
    <mergeCell ref="AE53:AE54"/>
    <mergeCell ref="U51:U52"/>
    <mergeCell ref="AE55:AE56"/>
    <mergeCell ref="AE57:AE58"/>
    <mergeCell ref="V49:V50"/>
    <mergeCell ref="W49:W50"/>
    <mergeCell ref="X49:X50"/>
    <mergeCell ref="W55:W56"/>
    <mergeCell ref="X55:X56"/>
    <mergeCell ref="AE59:AE60"/>
    <mergeCell ref="AE61:AE62"/>
    <mergeCell ref="AE63:AE64"/>
    <mergeCell ref="V61:V62"/>
    <mergeCell ref="Z51:Z52"/>
    <mergeCell ref="AA51:AA52"/>
    <mergeCell ref="AA59:AA60"/>
    <mergeCell ref="AA61:AA62"/>
    <mergeCell ref="AB66:AE66"/>
    <mergeCell ref="X53:X54"/>
    <mergeCell ref="Y53:Y54"/>
    <mergeCell ref="AA53:AA54"/>
    <mergeCell ref="V51:V52"/>
    <mergeCell ref="W51:W52"/>
    <mergeCell ref="X51:X52"/>
    <mergeCell ref="Z53:Z54"/>
    <mergeCell ref="Y55:Y56"/>
    <mergeCell ref="Y61:Y62"/>
    <mergeCell ref="W59:W60"/>
    <mergeCell ref="X59:X60"/>
    <mergeCell ref="Z55:Z56"/>
    <mergeCell ref="Z57:Z58"/>
    <mergeCell ref="Z59:Z60"/>
    <mergeCell ref="Z61:Z62"/>
    <mergeCell ref="AE3:AE4"/>
    <mergeCell ref="AE5:AE6"/>
    <mergeCell ref="AE7:AE8"/>
    <mergeCell ref="AE9:AE10"/>
    <mergeCell ref="AE11:AE12"/>
    <mergeCell ref="AE13:AE14"/>
    <mergeCell ref="AE15:AE16"/>
    <mergeCell ref="AE17:AE18"/>
    <mergeCell ref="AA41:AA42"/>
    <mergeCell ref="AE19:AE20"/>
    <mergeCell ref="AE21:AE22"/>
    <mergeCell ref="AE23:AE24"/>
    <mergeCell ref="AE25:AE26"/>
    <mergeCell ref="AE27:AE28"/>
    <mergeCell ref="AE29:AE30"/>
    <mergeCell ref="AE31:AE32"/>
    <mergeCell ref="AE33:AE34"/>
    <mergeCell ref="AE35:AE36"/>
    <mergeCell ref="AE37:AE38"/>
    <mergeCell ref="AE39:AE40"/>
    <mergeCell ref="AE41:AE42"/>
    <mergeCell ref="AA3:AA4"/>
    <mergeCell ref="AA5:AA6"/>
    <mergeCell ref="AA7:AA8"/>
    <mergeCell ref="V151:W151"/>
    <mergeCell ref="X151:Y151"/>
    <mergeCell ref="Z151:AA151"/>
    <mergeCell ref="X130:Y130"/>
    <mergeCell ref="Z130:AA130"/>
    <mergeCell ref="Z122:AA122"/>
    <mergeCell ref="S123:U123"/>
    <mergeCell ref="V123:W123"/>
    <mergeCell ref="X123:Y123"/>
    <mergeCell ref="S126:U126"/>
    <mergeCell ref="V126:W126"/>
    <mergeCell ref="X126:Y126"/>
    <mergeCell ref="Z126:AA126"/>
    <mergeCell ref="S138:U138"/>
    <mergeCell ref="S133:U133"/>
    <mergeCell ref="V133:W133"/>
    <mergeCell ref="X133:Y133"/>
    <mergeCell ref="Z133:AA133"/>
    <mergeCell ref="S127:U127"/>
    <mergeCell ref="S137:U137"/>
    <mergeCell ref="S128:U128"/>
    <mergeCell ref="V128:W128"/>
    <mergeCell ref="X128:Y128"/>
    <mergeCell ref="Z128:AA128"/>
    <mergeCell ref="O115:P151"/>
    <mergeCell ref="S135:U135"/>
    <mergeCell ref="V135:W135"/>
    <mergeCell ref="X135:Y135"/>
    <mergeCell ref="Z135:AA135"/>
    <mergeCell ref="S136:U136"/>
    <mergeCell ref="V136:W136"/>
    <mergeCell ref="X136:Y136"/>
    <mergeCell ref="Z136:AA136"/>
    <mergeCell ref="S150:U150"/>
    <mergeCell ref="V150:W150"/>
    <mergeCell ref="X150:Y150"/>
    <mergeCell ref="Z150:AA150"/>
    <mergeCell ref="S151:U151"/>
    <mergeCell ref="S117:U117"/>
    <mergeCell ref="V117:W117"/>
    <mergeCell ref="X117:Y117"/>
    <mergeCell ref="Z117:AA117"/>
    <mergeCell ref="S118:U118"/>
    <mergeCell ref="V118:W118"/>
    <mergeCell ref="X118:Y118"/>
    <mergeCell ref="Z118:AA118"/>
    <mergeCell ref="Z124:AA124"/>
    <mergeCell ref="S121:U121"/>
    <mergeCell ref="A84:D84"/>
    <mergeCell ref="A88:D88"/>
    <mergeCell ref="A89:D89"/>
    <mergeCell ref="A94:D94"/>
    <mergeCell ref="A70:D70"/>
    <mergeCell ref="A71:D71"/>
    <mergeCell ref="A75:D75"/>
    <mergeCell ref="A74:D74"/>
    <mergeCell ref="A72:D72"/>
    <mergeCell ref="A85:D85"/>
    <mergeCell ref="A86:D86"/>
    <mergeCell ref="A92:C93"/>
    <mergeCell ref="A78:C79"/>
    <mergeCell ref="A83:D83"/>
    <mergeCell ref="A73:D73"/>
    <mergeCell ref="A87:D87"/>
    <mergeCell ref="S77:U77"/>
    <mergeCell ref="V77:W77"/>
    <mergeCell ref="X71:Y71"/>
    <mergeCell ref="Z71:AA71"/>
    <mergeCell ref="X72:Y72"/>
    <mergeCell ref="Z72:AA72"/>
    <mergeCell ref="X74:Y74"/>
    <mergeCell ref="Z74:AA74"/>
    <mergeCell ref="S73:U73"/>
    <mergeCell ref="S74:U74"/>
    <mergeCell ref="V74:W74"/>
    <mergeCell ref="X77:Y77"/>
    <mergeCell ref="Z77:AA77"/>
    <mergeCell ref="Z70:AA70"/>
    <mergeCell ref="V75:W75"/>
    <mergeCell ref="X75:Y75"/>
    <mergeCell ref="Z75:AA75"/>
    <mergeCell ref="S76:U76"/>
    <mergeCell ref="V76:W76"/>
    <mergeCell ref="X76:Y76"/>
    <mergeCell ref="Z76:AA76"/>
    <mergeCell ref="Z73:AA73"/>
    <mergeCell ref="S75:U75"/>
    <mergeCell ref="E82:J82"/>
    <mergeCell ref="W63:W64"/>
    <mergeCell ref="X63:X64"/>
    <mergeCell ref="AA63:AA64"/>
    <mergeCell ref="V82:W82"/>
    <mergeCell ref="X82:Y82"/>
    <mergeCell ref="Z82:AA82"/>
    <mergeCell ref="S78:U78"/>
    <mergeCell ref="V78:W78"/>
    <mergeCell ref="X78:Y78"/>
    <mergeCell ref="Z78:AA78"/>
    <mergeCell ref="S79:U79"/>
    <mergeCell ref="V79:W79"/>
    <mergeCell ref="X79:Y79"/>
    <mergeCell ref="Z79:AA79"/>
    <mergeCell ref="O71:P107"/>
    <mergeCell ref="S71:U71"/>
    <mergeCell ref="V71:W71"/>
    <mergeCell ref="S72:U72"/>
    <mergeCell ref="V72:W72"/>
    <mergeCell ref="Y63:Y64"/>
    <mergeCell ref="Z63:Z64"/>
    <mergeCell ref="S80:U80"/>
    <mergeCell ref="V80:W80"/>
    <mergeCell ref="A61:A62"/>
    <mergeCell ref="B61:B62"/>
    <mergeCell ref="S61:S62"/>
    <mergeCell ref="T61:T62"/>
    <mergeCell ref="U61:U62"/>
    <mergeCell ref="W57:W58"/>
    <mergeCell ref="X57:X58"/>
    <mergeCell ref="V73:W73"/>
    <mergeCell ref="X73:Y73"/>
    <mergeCell ref="F66:I66"/>
    <mergeCell ref="T66:X66"/>
    <mergeCell ref="S70:U70"/>
    <mergeCell ref="V70:W70"/>
    <mergeCell ref="X70:Y70"/>
    <mergeCell ref="E68:J68"/>
    <mergeCell ref="A69:D69"/>
    <mergeCell ref="A63:A64"/>
    <mergeCell ref="B63:B64"/>
    <mergeCell ref="S63:S64"/>
    <mergeCell ref="T63:T64"/>
    <mergeCell ref="U63:U64"/>
    <mergeCell ref="V63:V64"/>
    <mergeCell ref="Y57:Y58"/>
    <mergeCell ref="Y59:Y60"/>
    <mergeCell ref="A55:A56"/>
    <mergeCell ref="V57:V58"/>
    <mergeCell ref="A59:A60"/>
    <mergeCell ref="B59:B60"/>
    <mergeCell ref="S59:S60"/>
    <mergeCell ref="T59:T60"/>
    <mergeCell ref="U59:U60"/>
    <mergeCell ref="V59:V60"/>
    <mergeCell ref="B55:B56"/>
    <mergeCell ref="S55:S56"/>
    <mergeCell ref="T55:T56"/>
    <mergeCell ref="U55:U56"/>
    <mergeCell ref="V55:V56"/>
    <mergeCell ref="A57:A58"/>
    <mergeCell ref="B57:B58"/>
    <mergeCell ref="S57:S58"/>
    <mergeCell ref="T57:T58"/>
    <mergeCell ref="U57:U58"/>
    <mergeCell ref="A53:A54"/>
    <mergeCell ref="B53:B54"/>
    <mergeCell ref="S53:S54"/>
    <mergeCell ref="T53:T54"/>
    <mergeCell ref="U53:U54"/>
    <mergeCell ref="Y47:Y48"/>
    <mergeCell ref="Y49:Y50"/>
    <mergeCell ref="Y51:Y52"/>
    <mergeCell ref="S47:S48"/>
    <mergeCell ref="T47:T48"/>
    <mergeCell ref="U47:U48"/>
    <mergeCell ref="A49:A50"/>
    <mergeCell ref="B49:B50"/>
    <mergeCell ref="S49:S50"/>
    <mergeCell ref="T49:T50"/>
    <mergeCell ref="U49:U50"/>
    <mergeCell ref="A47:A48"/>
    <mergeCell ref="B47:B48"/>
    <mergeCell ref="A51:A52"/>
    <mergeCell ref="B51:B52"/>
    <mergeCell ref="S51:S52"/>
    <mergeCell ref="T51:T52"/>
    <mergeCell ref="V53:V54"/>
    <mergeCell ref="W53:W54"/>
    <mergeCell ref="Z41:Z42"/>
    <mergeCell ref="Z43:Z44"/>
    <mergeCell ref="AA39:AA40"/>
    <mergeCell ref="V41:V42"/>
    <mergeCell ref="W41:W42"/>
    <mergeCell ref="X41:X42"/>
    <mergeCell ref="Y45:Y46"/>
    <mergeCell ref="Z47:Z48"/>
    <mergeCell ref="Z49:Z50"/>
    <mergeCell ref="V39:V40"/>
    <mergeCell ref="W39:W40"/>
    <mergeCell ref="X39:X40"/>
    <mergeCell ref="AA45:AA46"/>
    <mergeCell ref="AA47:AA48"/>
    <mergeCell ref="AA49:AA50"/>
    <mergeCell ref="Z45:Z46"/>
    <mergeCell ref="V47:V48"/>
    <mergeCell ref="W47:W48"/>
    <mergeCell ref="X47:X48"/>
    <mergeCell ref="AA43:AA44"/>
    <mergeCell ref="Z39:Z40"/>
    <mergeCell ref="Y37:Y38"/>
    <mergeCell ref="Y39:Y40"/>
    <mergeCell ref="Y41:Y42"/>
    <mergeCell ref="Y43:Y44"/>
    <mergeCell ref="A45:A46"/>
    <mergeCell ref="B45:B46"/>
    <mergeCell ref="S45:S46"/>
    <mergeCell ref="T45:T46"/>
    <mergeCell ref="U45:U46"/>
    <mergeCell ref="V45:V46"/>
    <mergeCell ref="W45:W46"/>
    <mergeCell ref="X45:X46"/>
    <mergeCell ref="A43:A44"/>
    <mergeCell ref="V43:V44"/>
    <mergeCell ref="W43:W44"/>
    <mergeCell ref="X43:X44"/>
    <mergeCell ref="A41:A42"/>
    <mergeCell ref="B41:B42"/>
    <mergeCell ref="S41:S42"/>
    <mergeCell ref="T41:T42"/>
    <mergeCell ref="U41:U42"/>
    <mergeCell ref="A39:A40"/>
    <mergeCell ref="B39:B40"/>
    <mergeCell ref="S39:S40"/>
    <mergeCell ref="B43:B44"/>
    <mergeCell ref="S43:S44"/>
    <mergeCell ref="T43:T44"/>
    <mergeCell ref="U43:U44"/>
    <mergeCell ref="T39:T40"/>
    <mergeCell ref="U39:U40"/>
    <mergeCell ref="A37:A38"/>
    <mergeCell ref="B37:B38"/>
    <mergeCell ref="S37:S38"/>
    <mergeCell ref="T37:T38"/>
    <mergeCell ref="U37:U38"/>
    <mergeCell ref="V37:V38"/>
    <mergeCell ref="W37:W38"/>
    <mergeCell ref="X37:X38"/>
    <mergeCell ref="A35:A36"/>
    <mergeCell ref="V35:V36"/>
    <mergeCell ref="W35:W36"/>
    <mergeCell ref="X35:X36"/>
    <mergeCell ref="V31:V32"/>
    <mergeCell ref="W31:W32"/>
    <mergeCell ref="X31:X32"/>
    <mergeCell ref="Y29:Y30"/>
    <mergeCell ref="Y31:Y32"/>
    <mergeCell ref="Y33:Y34"/>
    <mergeCell ref="Y35:Y36"/>
    <mergeCell ref="V33:V34"/>
    <mergeCell ref="W33:W34"/>
    <mergeCell ref="X33:X34"/>
    <mergeCell ref="A33:A34"/>
    <mergeCell ref="B33:B34"/>
    <mergeCell ref="S33:S34"/>
    <mergeCell ref="T33:T34"/>
    <mergeCell ref="U33:U34"/>
    <mergeCell ref="A31:A32"/>
    <mergeCell ref="B31:B32"/>
    <mergeCell ref="S31:S32"/>
    <mergeCell ref="B35:B36"/>
    <mergeCell ref="S35:S36"/>
    <mergeCell ref="T35:T36"/>
    <mergeCell ref="U35:U36"/>
    <mergeCell ref="T31:T32"/>
    <mergeCell ref="U31:U32"/>
    <mergeCell ref="A29:A30"/>
    <mergeCell ref="B29:B30"/>
    <mergeCell ref="S29:S30"/>
    <mergeCell ref="T29:T30"/>
    <mergeCell ref="U29:U30"/>
    <mergeCell ref="V29:V30"/>
    <mergeCell ref="W29:W30"/>
    <mergeCell ref="X29:X30"/>
    <mergeCell ref="A27:A28"/>
    <mergeCell ref="V27:V28"/>
    <mergeCell ref="W27:W28"/>
    <mergeCell ref="X27:X28"/>
    <mergeCell ref="V23:V24"/>
    <mergeCell ref="W23:W24"/>
    <mergeCell ref="X23:X24"/>
    <mergeCell ref="Y21:Y22"/>
    <mergeCell ref="Y23:Y24"/>
    <mergeCell ref="Y25:Y26"/>
    <mergeCell ref="Y27:Y28"/>
    <mergeCell ref="V25:V26"/>
    <mergeCell ref="W25:W26"/>
    <mergeCell ref="X25:X26"/>
    <mergeCell ref="A25:A26"/>
    <mergeCell ref="B25:B26"/>
    <mergeCell ref="S25:S26"/>
    <mergeCell ref="T25:T26"/>
    <mergeCell ref="U25:U26"/>
    <mergeCell ref="A23:A24"/>
    <mergeCell ref="B23:B24"/>
    <mergeCell ref="S23:S24"/>
    <mergeCell ref="B27:B28"/>
    <mergeCell ref="S27:S28"/>
    <mergeCell ref="T27:T28"/>
    <mergeCell ref="U27:U28"/>
    <mergeCell ref="T23:T24"/>
    <mergeCell ref="U23:U24"/>
    <mergeCell ref="Y17:Y18"/>
    <mergeCell ref="Y19:Y20"/>
    <mergeCell ref="Z17:Z18"/>
    <mergeCell ref="Z19:Z20"/>
    <mergeCell ref="V17:V18"/>
    <mergeCell ref="W17:W18"/>
    <mergeCell ref="X17:X18"/>
    <mergeCell ref="A21:A22"/>
    <mergeCell ref="B21:B22"/>
    <mergeCell ref="S21:S22"/>
    <mergeCell ref="T21:T22"/>
    <mergeCell ref="U21:U22"/>
    <mergeCell ref="V21:V22"/>
    <mergeCell ref="W21:W22"/>
    <mergeCell ref="X21:X22"/>
    <mergeCell ref="A19:A20"/>
    <mergeCell ref="B19:B20"/>
    <mergeCell ref="S19:S20"/>
    <mergeCell ref="T19:T20"/>
    <mergeCell ref="U19:U20"/>
    <mergeCell ref="V19:V20"/>
    <mergeCell ref="W19:W20"/>
    <mergeCell ref="X19:X20"/>
    <mergeCell ref="A17:A18"/>
    <mergeCell ref="X5:X6"/>
    <mergeCell ref="B17:B18"/>
    <mergeCell ref="S17:S18"/>
    <mergeCell ref="T17:T18"/>
    <mergeCell ref="U17:U18"/>
    <mergeCell ref="A15:A16"/>
    <mergeCell ref="B15:B16"/>
    <mergeCell ref="S15:S16"/>
    <mergeCell ref="A13:A14"/>
    <mergeCell ref="B13:B14"/>
    <mergeCell ref="S13:S14"/>
    <mergeCell ref="T13:T14"/>
    <mergeCell ref="U13:U14"/>
    <mergeCell ref="T15:T16"/>
    <mergeCell ref="U15:U16"/>
    <mergeCell ref="V15:V16"/>
    <mergeCell ref="W15:W16"/>
    <mergeCell ref="X15:X16"/>
    <mergeCell ref="V11:V12"/>
    <mergeCell ref="W11:W12"/>
    <mergeCell ref="X11:X12"/>
    <mergeCell ref="V13:V14"/>
    <mergeCell ref="W13:W14"/>
    <mergeCell ref="X13:X14"/>
    <mergeCell ref="C2:D2"/>
    <mergeCell ref="L2:N2"/>
    <mergeCell ref="O2:Q2"/>
    <mergeCell ref="S1:X1"/>
    <mergeCell ref="A11:A12"/>
    <mergeCell ref="B11:B12"/>
    <mergeCell ref="S11:S12"/>
    <mergeCell ref="T11:T12"/>
    <mergeCell ref="U11:U12"/>
    <mergeCell ref="W7:W8"/>
    <mergeCell ref="X7:X8"/>
    <mergeCell ref="A7:A8"/>
    <mergeCell ref="B7:B8"/>
    <mergeCell ref="S7:S8"/>
    <mergeCell ref="T7:T8"/>
    <mergeCell ref="U7:U8"/>
    <mergeCell ref="V7:V8"/>
    <mergeCell ref="V9:V10"/>
    <mergeCell ref="W9:W10"/>
    <mergeCell ref="X9:X10"/>
    <mergeCell ref="A9:A10"/>
    <mergeCell ref="B9:B10"/>
    <mergeCell ref="S9:S10"/>
    <mergeCell ref="T9:T10"/>
    <mergeCell ref="A5:A6"/>
    <mergeCell ref="B5:B6"/>
    <mergeCell ref="S5:S6"/>
    <mergeCell ref="T5:T6"/>
    <mergeCell ref="U5:U6"/>
    <mergeCell ref="V5:V6"/>
    <mergeCell ref="A3:A4"/>
    <mergeCell ref="Z21:Z22"/>
    <mergeCell ref="Y3:Y4"/>
    <mergeCell ref="Y5:Y6"/>
    <mergeCell ref="Y7:Y8"/>
    <mergeCell ref="Y9:Y10"/>
    <mergeCell ref="Y11:Y12"/>
    <mergeCell ref="Y13:Y14"/>
    <mergeCell ref="Y15:Y16"/>
    <mergeCell ref="B3:B4"/>
    <mergeCell ref="S3:S4"/>
    <mergeCell ref="T3:T4"/>
    <mergeCell ref="U3:U4"/>
    <mergeCell ref="V3:V4"/>
    <mergeCell ref="W3:W4"/>
    <mergeCell ref="X3:X4"/>
    <mergeCell ref="U9:U10"/>
    <mergeCell ref="W5:W6"/>
    <mergeCell ref="Z23:Z24"/>
    <mergeCell ref="Z25:Z26"/>
    <mergeCell ref="Z27:Z28"/>
    <mergeCell ref="Z29:Z30"/>
    <mergeCell ref="Z31:Z32"/>
    <mergeCell ref="Z33:Z34"/>
    <mergeCell ref="Z35:Z36"/>
    <mergeCell ref="Z37:Z38"/>
    <mergeCell ref="Z3:Z4"/>
    <mergeCell ref="Z5:Z6"/>
    <mergeCell ref="Z7:Z8"/>
    <mergeCell ref="Z9:Z10"/>
    <mergeCell ref="Z11:Z12"/>
    <mergeCell ref="Z13:Z14"/>
    <mergeCell ref="Z15:Z16"/>
    <mergeCell ref="AA9:AA10"/>
    <mergeCell ref="AA11:AA12"/>
    <mergeCell ref="AA13:AA14"/>
    <mergeCell ref="AA15:AA16"/>
    <mergeCell ref="AA17:AA18"/>
    <mergeCell ref="AA19:AA20"/>
    <mergeCell ref="AA55:AA56"/>
    <mergeCell ref="AA57:AA58"/>
    <mergeCell ref="AA21:AA22"/>
    <mergeCell ref="AA23:AA24"/>
    <mergeCell ref="AA25:AA26"/>
    <mergeCell ref="AA27:AA28"/>
    <mergeCell ref="AA29:AA30"/>
    <mergeCell ref="AA31:AA32"/>
    <mergeCell ref="AA33:AA34"/>
    <mergeCell ref="AA35:AA36"/>
    <mergeCell ref="AA37:AA38"/>
    <mergeCell ref="W61:W62"/>
    <mergeCell ref="X61:X62"/>
    <mergeCell ref="A95:B95"/>
    <mergeCell ref="C95:D95"/>
    <mergeCell ref="X134:Y134"/>
    <mergeCell ref="Z134:AA134"/>
    <mergeCell ref="Z120:AA120"/>
    <mergeCell ref="X120:Y120"/>
    <mergeCell ref="V120:W120"/>
    <mergeCell ref="S120:U120"/>
    <mergeCell ref="Z119:AA119"/>
    <mergeCell ref="X119:Y119"/>
    <mergeCell ref="V119:W119"/>
    <mergeCell ref="S119:U119"/>
    <mergeCell ref="S132:U132"/>
    <mergeCell ref="V132:W132"/>
    <mergeCell ref="X132:Y132"/>
    <mergeCell ref="Z132:AA132"/>
    <mergeCell ref="Z121:AA121"/>
    <mergeCell ref="S122:U122"/>
    <mergeCell ref="V122:W122"/>
    <mergeCell ref="X122:Y122"/>
    <mergeCell ref="S131:U131"/>
    <mergeCell ref="S98:U98"/>
    <mergeCell ref="Z123:AA123"/>
    <mergeCell ref="S124:U124"/>
    <mergeCell ref="V89:W89"/>
    <mergeCell ref="X89:Y89"/>
    <mergeCell ref="Z89:AA89"/>
    <mergeCell ref="X88:Y88"/>
    <mergeCell ref="Z88:AA88"/>
    <mergeCell ref="V85:W85"/>
    <mergeCell ref="X85:Y85"/>
    <mergeCell ref="Z85:AA85"/>
    <mergeCell ref="S89:U89"/>
    <mergeCell ref="V121:W121"/>
    <mergeCell ref="X121:Y121"/>
    <mergeCell ref="S90:U90"/>
    <mergeCell ref="V90:W90"/>
    <mergeCell ref="X90:Y90"/>
    <mergeCell ref="Z90:AA90"/>
    <mergeCell ref="Z92:AA92"/>
    <mergeCell ref="S91:U91"/>
    <mergeCell ref="V91:W91"/>
    <mergeCell ref="X91:Y91"/>
    <mergeCell ref="Z91:AA91"/>
    <mergeCell ref="S92:U92"/>
    <mergeCell ref="V92:W92"/>
    <mergeCell ref="X80:Y80"/>
    <mergeCell ref="Z80:AA80"/>
    <mergeCell ref="S81:U81"/>
    <mergeCell ref="V81:W81"/>
    <mergeCell ref="S82:U82"/>
    <mergeCell ref="S87:U87"/>
    <mergeCell ref="V87:W87"/>
    <mergeCell ref="X87:Y87"/>
    <mergeCell ref="Z87:AA87"/>
    <mergeCell ref="S83:U83"/>
    <mergeCell ref="V83:W83"/>
    <mergeCell ref="X83:Y83"/>
    <mergeCell ref="Z83:AA83"/>
    <mergeCell ref="S84:U84"/>
    <mergeCell ref="V84:W84"/>
    <mergeCell ref="S86:U86"/>
    <mergeCell ref="V86:W86"/>
    <mergeCell ref="X86:Y86"/>
    <mergeCell ref="Z86:AA86"/>
    <mergeCell ref="X81:Y81"/>
    <mergeCell ref="Z81:AA81"/>
    <mergeCell ref="X84:Y84"/>
    <mergeCell ref="Z84:AA84"/>
    <mergeCell ref="S85:U85"/>
    <mergeCell ref="X92:Y92"/>
    <mergeCell ref="S102:U102"/>
    <mergeCell ref="V102:W102"/>
    <mergeCell ref="X102:Y102"/>
    <mergeCell ref="Z102:AA102"/>
    <mergeCell ref="S103:U103"/>
    <mergeCell ref="S94:U94"/>
    <mergeCell ref="V94:W94"/>
    <mergeCell ref="X94:Y94"/>
    <mergeCell ref="Z94:AA94"/>
    <mergeCell ref="X99:Y99"/>
    <mergeCell ref="S95:U95"/>
    <mergeCell ref="V95:W95"/>
    <mergeCell ref="X95:Y95"/>
    <mergeCell ref="Z95:AA95"/>
    <mergeCell ref="S96:U96"/>
    <mergeCell ref="V96:W96"/>
    <mergeCell ref="X96:Y96"/>
    <mergeCell ref="Z96:AA96"/>
    <mergeCell ref="S97:U97"/>
    <mergeCell ref="V97:W97"/>
    <mergeCell ref="X97:Y97"/>
    <mergeCell ref="Z97:AA97"/>
    <mergeCell ref="Z105:AA105"/>
    <mergeCell ref="S105:U105"/>
    <mergeCell ref="V105:W105"/>
    <mergeCell ref="Z115:AA115"/>
    <mergeCell ref="X105:Y105"/>
    <mergeCell ref="V98:W98"/>
    <mergeCell ref="X98:Y98"/>
    <mergeCell ref="Z98:AA98"/>
    <mergeCell ref="S99:U99"/>
    <mergeCell ref="V99:W99"/>
    <mergeCell ref="Z99:AA99"/>
    <mergeCell ref="S100:U100"/>
    <mergeCell ref="V100:W100"/>
    <mergeCell ref="X100:Y100"/>
    <mergeCell ref="Z100:AA100"/>
    <mergeCell ref="S101:U101"/>
    <mergeCell ref="V101:W101"/>
    <mergeCell ref="X101:Y101"/>
    <mergeCell ref="Z101:AA101"/>
    <mergeCell ref="X129:Y129"/>
    <mergeCell ref="Z129:AA129"/>
    <mergeCell ref="S134:U134"/>
    <mergeCell ref="V134:W134"/>
    <mergeCell ref="S130:U130"/>
    <mergeCell ref="V130:W130"/>
    <mergeCell ref="Z107:AA107"/>
    <mergeCell ref="S107:U107"/>
    <mergeCell ref="V107:W107"/>
    <mergeCell ref="V127:W127"/>
    <mergeCell ref="X127:Y127"/>
    <mergeCell ref="Z127:AA127"/>
    <mergeCell ref="V131:W131"/>
    <mergeCell ref="X131:Y131"/>
    <mergeCell ref="Z131:AA131"/>
    <mergeCell ref="V124:W124"/>
    <mergeCell ref="X124:Y124"/>
    <mergeCell ref="S125:U125"/>
    <mergeCell ref="X125:Y125"/>
    <mergeCell ref="Z125:AA125"/>
    <mergeCell ref="S116:U116"/>
    <mergeCell ref="V116:W116"/>
    <mergeCell ref="X116:Y116"/>
    <mergeCell ref="Z116:AA116"/>
    <mergeCell ref="V138:W138"/>
    <mergeCell ref="X138:Y138"/>
    <mergeCell ref="Z138:AA138"/>
    <mergeCell ref="S139:U139"/>
    <mergeCell ref="V139:W139"/>
    <mergeCell ref="X139:Y139"/>
    <mergeCell ref="Z139:AA139"/>
    <mergeCell ref="S140:U140"/>
    <mergeCell ref="V140:W140"/>
    <mergeCell ref="X140:Y140"/>
    <mergeCell ref="Z140:AA140"/>
    <mergeCell ref="S149:U149"/>
    <mergeCell ref="V149:W149"/>
    <mergeCell ref="X149:Y149"/>
    <mergeCell ref="Z149:AA149"/>
    <mergeCell ref="S144:U144"/>
    <mergeCell ref="V144:W144"/>
    <mergeCell ref="X144:Y144"/>
    <mergeCell ref="Z144:AA144"/>
    <mergeCell ref="S145:U145"/>
    <mergeCell ref="V145:W145"/>
    <mergeCell ref="X145:Y145"/>
    <mergeCell ref="Z145:AA145"/>
    <mergeCell ref="S146:U146"/>
    <mergeCell ref="V146:W146"/>
    <mergeCell ref="X146:Y146"/>
    <mergeCell ref="Z146:AA146"/>
    <mergeCell ref="S147:U147"/>
    <mergeCell ref="V147:W147"/>
    <mergeCell ref="X147:Y147"/>
    <mergeCell ref="Z147:AA147"/>
    <mergeCell ref="S148:U148"/>
    <mergeCell ref="V148:W148"/>
    <mergeCell ref="X148:Y148"/>
    <mergeCell ref="Z148:AA148"/>
    <mergeCell ref="S141:U141"/>
    <mergeCell ref="V141:W141"/>
    <mergeCell ref="X141:Y141"/>
    <mergeCell ref="Z141:AA141"/>
    <mergeCell ref="S142:U142"/>
    <mergeCell ref="V142:W142"/>
    <mergeCell ref="X142:Y142"/>
    <mergeCell ref="Z142:AA142"/>
    <mergeCell ref="S143:U143"/>
    <mergeCell ref="V143:W143"/>
    <mergeCell ref="X143:Y143"/>
    <mergeCell ref="Z143:AA143"/>
    <mergeCell ref="C98:L98"/>
    <mergeCell ref="C99:D99"/>
    <mergeCell ref="C100:D100"/>
    <mergeCell ref="K100:L100"/>
    <mergeCell ref="C101:D101"/>
    <mergeCell ref="K101:L101"/>
    <mergeCell ref="C102:D102"/>
    <mergeCell ref="K102:L102"/>
    <mergeCell ref="C103:D103"/>
    <mergeCell ref="K103:L103"/>
    <mergeCell ref="V137:W137"/>
    <mergeCell ref="X137:Y137"/>
    <mergeCell ref="Z137:AA137"/>
    <mergeCell ref="S106:U106"/>
    <mergeCell ref="V106:W106"/>
    <mergeCell ref="X106:Y106"/>
    <mergeCell ref="Z106:AA106"/>
    <mergeCell ref="V103:W103"/>
    <mergeCell ref="X103:Y103"/>
    <mergeCell ref="Z103:AA103"/>
    <mergeCell ref="S104:U104"/>
    <mergeCell ref="V104:W104"/>
    <mergeCell ref="X104:Y104"/>
    <mergeCell ref="Z104:AA104"/>
    <mergeCell ref="V125:W125"/>
    <mergeCell ref="S114:U114"/>
    <mergeCell ref="V114:W114"/>
    <mergeCell ref="X114:Y114"/>
    <mergeCell ref="Z114:AA114"/>
    <mergeCell ref="S115:U115"/>
    <mergeCell ref="V115:W115"/>
    <mergeCell ref="X115:Y115"/>
    <mergeCell ref="S129:U129"/>
    <mergeCell ref="V129:W129"/>
    <mergeCell ref="Y1:AF1"/>
    <mergeCell ref="R68:AB69"/>
    <mergeCell ref="R112:AB113"/>
    <mergeCell ref="X107:Y107"/>
    <mergeCell ref="C109:D109"/>
    <mergeCell ref="K109:L109"/>
    <mergeCell ref="C110:D110"/>
    <mergeCell ref="K110:L110"/>
    <mergeCell ref="C104:D104"/>
    <mergeCell ref="K104:L104"/>
    <mergeCell ref="C105:D105"/>
    <mergeCell ref="K105:L105"/>
    <mergeCell ref="C106:D106"/>
    <mergeCell ref="K106:L106"/>
    <mergeCell ref="C107:D107"/>
    <mergeCell ref="K107:L107"/>
    <mergeCell ref="C108:D108"/>
    <mergeCell ref="K108:L108"/>
    <mergeCell ref="S93:U93"/>
    <mergeCell ref="V93:W93"/>
    <mergeCell ref="X93:Y93"/>
    <mergeCell ref="Z93:AA93"/>
    <mergeCell ref="S88:U88"/>
    <mergeCell ref="V88:W88"/>
  </mergeCells>
  <conditionalFormatting sqref="E92:G92 I92:J92">
    <cfRule type="expression" dxfId="59" priority="124">
      <formula>(E93-E92)&lt;0</formula>
    </cfRule>
    <cfRule type="expression" dxfId="58" priority="125">
      <formula>(E93-E92)&gt;0</formula>
    </cfRule>
    <cfRule type="expression" dxfId="57" priority="126">
      <formula>(E93-E92)=0</formula>
    </cfRule>
  </conditionalFormatting>
  <conditionalFormatting sqref="H92">
    <cfRule type="expression" dxfId="56" priority="104">
      <formula>(H93-H92)&lt;0</formula>
    </cfRule>
    <cfRule type="expression" dxfId="55" priority="105">
      <formula>(H93-H92)&gt;0</formula>
    </cfRule>
    <cfRule type="expression" dxfId="54" priority="106">
      <formula>(H93-H92)=0</formula>
    </cfRule>
  </conditionalFormatting>
  <conditionalFormatting sqref="C3:D64">
    <cfRule type="expression" dxfId="53" priority="61">
      <formula>AND(MOD(ROW(C3),2)&lt;&gt;0,C3&lt;&gt;"")</formula>
    </cfRule>
    <cfRule type="expression" dxfId="52" priority="62">
      <formula>AND(MOD(ROW(C3),2)=0,C3&lt;&gt;"")</formula>
    </cfRule>
  </conditionalFormatting>
  <conditionalFormatting sqref="C3:D64 U3:X64 AA3:AC4 AE3">
    <cfRule type="cellIs" dxfId="51" priority="55" operator="equal">
      <formula>""</formula>
    </cfRule>
  </conditionalFormatting>
  <conditionalFormatting sqref="U3:X64 AA3:AC4 AE3">
    <cfRule type="expression" dxfId="50" priority="54">
      <formula>U3&lt;&gt;""</formula>
    </cfRule>
  </conditionalFormatting>
  <conditionalFormatting sqref="AA5:AC62 AA63:AD64">
    <cfRule type="cellIs" dxfId="49" priority="51" operator="equal">
      <formula>""</formula>
    </cfRule>
  </conditionalFormatting>
  <conditionalFormatting sqref="AA5:AC62 AA63:AD64">
    <cfRule type="expression" dxfId="48" priority="50">
      <formula>AA5&lt;&gt;""</formula>
    </cfRule>
  </conditionalFormatting>
  <conditionalFormatting sqref="AE5 AE7 AE9 AE11 AE13 AE15 AE17 AE19 AE21 AE23 AE25 AE27 AE29 AE31 AE33 AE35 AE37 AE39 AE41 AE43 AE45 AE47 AE49 AE51 AE53 AE55 AE57 AE59 AE61 AE63">
    <cfRule type="cellIs" dxfId="47" priority="49" operator="equal">
      <formula>""</formula>
    </cfRule>
  </conditionalFormatting>
  <conditionalFormatting sqref="AE5 AE7 AE9 AE11 AE13 AE15 AE17 AE19 AE21 AE23 AE25 AE27 AE29 AE31 AE33 AE35 AE37 AE39 AE41 AE43 AE45 AE47 AE49 AE51 AE53 AE55 AE57 AE59 AE61 AE63">
    <cfRule type="expression" dxfId="46" priority="48">
      <formula>AE5&lt;&gt;""</formula>
    </cfRule>
  </conditionalFormatting>
  <conditionalFormatting sqref="AD3:AD4">
    <cfRule type="cellIs" dxfId="45" priority="47" operator="equal">
      <formula>""</formula>
    </cfRule>
  </conditionalFormatting>
  <conditionalFormatting sqref="AD3:AD4">
    <cfRule type="expression" dxfId="44" priority="46">
      <formula>AD3&lt;&gt;""</formula>
    </cfRule>
  </conditionalFormatting>
  <conditionalFormatting sqref="AD5:AD62">
    <cfRule type="cellIs" dxfId="43" priority="45" operator="equal">
      <formula>""</formula>
    </cfRule>
  </conditionalFormatting>
  <conditionalFormatting sqref="AD5:AD62">
    <cfRule type="expression" dxfId="42" priority="44">
      <formula>AD5&lt;&gt;""</formula>
    </cfRule>
  </conditionalFormatting>
  <conditionalFormatting sqref="E78:G78 I78:J78">
    <cfRule type="expression" dxfId="41" priority="23">
      <formula>(E79-E78)&lt;0</formula>
    </cfRule>
    <cfRule type="expression" dxfId="40" priority="24">
      <formula>(E79-E78)&gt;0</formula>
    </cfRule>
    <cfRule type="expression" dxfId="39" priority="25">
      <formula>(E79-E78)=0</formula>
    </cfRule>
  </conditionalFormatting>
  <conditionalFormatting sqref="H78">
    <cfRule type="expression" dxfId="38" priority="20">
      <formula>(H79-H78)&lt;0</formula>
    </cfRule>
    <cfRule type="expression" dxfId="37" priority="21">
      <formula>(H79-H78)&gt;0</formula>
    </cfRule>
    <cfRule type="expression" dxfId="36" priority="22">
      <formula>(H79-H78)=0</formula>
    </cfRule>
  </conditionalFormatting>
  <conditionalFormatting sqref="R3:R64">
    <cfRule type="cellIs" dxfId="35" priority="16" operator="notEqual">
      <formula>""</formula>
    </cfRule>
  </conditionalFormatting>
  <conditionalFormatting sqref="E3:G3 E5:G5 E7:G7 E9:G9 E11:G11 E17:G17 E19:G19 E21:G21 E23:G23 E25:G25 E27:G27 E29:G29 E31:G31 E33:G33 E35:G35 E37:G37 E39:G39 E41:G41 E43:G43 E45:G45 E47:G47 E49:G49 E51:G51 E53:G53 E55:G55 E57:G57 E59:G59 E61:G61 E63:G63 I63:J63 E15:G15 E13:G13 I3:J3 I5:J5 I7:J7 I9:J9 I11:J11 I13:J13 I15:J15 I17:J17 I19:J19 I21:J21 I23:J23 I25:J25 I27:J27 I29:J29 I31:J31 I33:J33 I35:J35 I37:J37 I39:J39 I41:J41 I43:J43 I45:J45 I47:J47 I49:J49 I51:J51 I53:J53 I55:J55 I57:J57 I59:J59 I61:J61">
    <cfRule type="expression" dxfId="34" priority="19">
      <formula>AND(E3="",OR(AND(E$2="HM",WEEKDAY($B3,2)=5),AND(E$2="PH",WEEKDAY($B3,2)=4),AND(E$2="RL",WEEKDAY($B3,2)=5),AND(E$2="RO",WEEKDAY($B3,2)=1),AND(E$2="TK",WEEKDAY($B3,2)=1),AND(E$2="MJS",WEEKDAY($B3,2)=3),AND(E$2="AS",OR(WEEKDAY($B3,2)=1,WEEKDAY($B3,2)=2,WEEKDAY($B3,2)=4))))</formula>
    </cfRule>
  </conditionalFormatting>
  <conditionalFormatting sqref="E4:G4 E6:G6 E8:G8 E10:G10 E12:G12 E16:G16 E18:G18 E20:G20 E22:G22 E24:G24 E26:G26 E28:G28 E30:G30 E32:G32 E34:G34 E36:G36 E38:G38 E40:G40 E42:G42 E44:G44 E46:G46 E48:G48 E50:G50 E52:G52 E54:G54 E56:G56 E58:G58 E60:G60 E62:G62 E64:G64 I64:J64 E14:G14 I4:J4 I6:J6 I8:J8 I10:J10 I12:J12 I14:J14 I16:J16 I18:J18 I20:J20 I22:J22 I24:J24 I26:J26 I28:J28 I30:J30 I32:J32 I34:J34 I36:J36 I38:J38 I40:J40 I42:J42 I44:J44 I46:J46 I48:J48 I50:J50 I52:J52 I54:J54 I56:J56 I58:J58 I60:J60 I62:J62">
    <cfRule type="expression" dxfId="33" priority="18">
      <formula>AND(E4="",OR(AND(E$2="HM",WEEKDAY($B3,2)=5),AND(E$2="PH",WEEKDAY($B3,2)=4),AND(E$2="RL",WEEKDAY($B3,2)=5),AND(E$2="RO",WEEKDAY($B3,2)=1),AND(E$2="TK",WEEKDAY($B3,2)=1),AND(E$2="MJS",WEEKDAY($B3,2)=3),AND(E$2="AS",OR(WEEKDAY($B3,2)=1,WEEKDAY($B3,2)=2,WEEKDAY($B3,2)=4))))</formula>
    </cfRule>
  </conditionalFormatting>
  <conditionalFormatting sqref="L3:R64">
    <cfRule type="cellIs" dxfId="32" priority="14" operator="equal">
      <formula>""</formula>
    </cfRule>
  </conditionalFormatting>
  <conditionalFormatting sqref="L3:R64">
    <cfRule type="expression" dxfId="31" priority="13">
      <formula>L3&lt;&gt;""</formula>
    </cfRule>
  </conditionalFormatting>
  <conditionalFormatting sqref="E3:G64 I3:J64">
    <cfRule type="expression" dxfId="30" priority="11">
      <formula>E3&lt;&gt;""</formula>
    </cfRule>
    <cfRule type="expression" dxfId="29" priority="12">
      <formula>E$2=$P3</formula>
    </cfRule>
    <cfRule type="expression" dxfId="28" priority="17">
      <formula>E$2=$M3</formula>
    </cfRule>
  </conditionalFormatting>
  <conditionalFormatting sqref="H3 H5 H7 H9 H11 H13 H15 H17 H19 H21 H23 H25 H27 H29 H31 H33 H35 H37 H39 H41 H43 H45 H47 H49 H51 H53 H55 H57 H59 H61 H63">
    <cfRule type="expression" dxfId="27" priority="10">
      <formula>AND(H3="",OR(AND(H$2="HM",WEEKDAY($B3,2)=5),AND(H$2="PH",WEEKDAY($B3,2)=4),AND(H$2="RL",WEEKDAY($B3,2)=5),AND(H$2="RO",WEEKDAY($B3,2)=1),AND(H$2="TK",WEEKDAY($B3,2)=1),AND(H$2="MJS",WEEKDAY($B3,2)=3),AND(H$2="AS",OR(WEEKDAY($B3,2)=1,WEEKDAY($B3,2)=2,WEEKDAY($B3,2)=4))))</formula>
    </cfRule>
  </conditionalFormatting>
  <conditionalFormatting sqref="H4 H6 H8 H10 H12 H14 H16 H18 H20 H22 H24 H26 H28 H30 H32 H34 H36 H38 H40 H42 H44 H46 H48 H50 H52 H54 H56 H58 H60 H62 H64">
    <cfRule type="expression" dxfId="26" priority="9">
      <formula>AND(H4="",OR(AND(H$2="HM",WEEKDAY($B3,2)=5),AND(H$2="PH",WEEKDAY($B3,2)=4),AND(H$2="RL",WEEKDAY($B3,2)=5),AND(H$2="RO",WEEKDAY($B3,2)=1),AND(H$2="TK",WEEKDAY($B3,2)=1),AND(H$2="MJS",WEEKDAY($B3,2)=3),AND(H$2="AS",OR(WEEKDAY($B3,2)=1,WEEKDAY($B3,2)=2,WEEKDAY($B3,2)=4))))</formula>
    </cfRule>
  </conditionalFormatting>
  <conditionalFormatting sqref="H3:H64">
    <cfRule type="expression" dxfId="25" priority="5">
      <formula>H3&lt;&gt;""</formula>
    </cfRule>
    <cfRule type="expression" dxfId="24" priority="6">
      <formula>H$2=$P3</formula>
    </cfRule>
    <cfRule type="expression" dxfId="23" priority="8">
      <formula>H$2=$M3</formula>
    </cfRule>
  </conditionalFormatting>
  <dataValidations count="11">
    <dataValidation errorStyle="warning" allowBlank="1" showInputMessage="1" showErrorMessage="1" prompt="Cliquez ici et saisissez une des valeurs de la liste. la liste d'éléments" sqref="AE63 AE3 AE5 AE7 AE9 AE11 AE13 AE15 AE17 AE19 AE21 AE23 AE25 AE27 AE29 AE31 AE33 AE35 AE37 AE39 AE41 AE43 AE45 AE47 AE49 AE51 AE53 AE55 AE57 AE59 AE61 AC3:AD64"/>
    <dataValidation type="list" errorStyle="warning" allowBlank="1" showErrorMessage="1" prompt="Cliquez ici et saisissez une des valeurs de la liste. la liste d'éléments" sqref="R3:R64 AB3:AB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0:D110 L3:L64 O3:O64">
      <formula1>vacataires</formula1>
    </dataValidation>
    <dataValidation type="list" allowBlank="1" sqref="E3:J64">
      <formula1>"Congé,vac libre,OFF"</formula1>
    </dataValidation>
    <dataValidation type="list" errorStyle="warning" allowBlank="1" showErrorMessage="1" prompt="Cliquez ici et saisissez une des valeurs de la liste. la liste d'éléments" sqref="V3:V64 X3:X64">
      <formula1>CONSULTATIONS</formula1>
    </dataValidation>
    <dataValidation type="list" errorStyle="warning" allowBlank="1" showErrorMessage="1" sqref="U3:U64 W3:W64">
      <formula1>"HM,PH,RL,RO,TK,AS,VAC1,VAC2,VAC3,"</formula1>
    </dataValidation>
    <dataValidation type="list" errorStyle="warning" allowBlank="1" showErrorMessage="1" prompt="Cliquez ici et saisissez une des valeurs de la liste. la liste d'éléments" sqref="D4 D6 D8 D10 D12 D14 D16 D18 D20 D22 D24 D26 D28 D30 D32 D34 D36 D38 D40 D42 D44 D46 D48 D50 D52 D54 D56 D58 D60 D62 D64">
      <formula1>AREASTREINTE</formula1>
    </dataValidation>
    <dataValidation type="list" errorStyle="warning" allowBlank="1" showErrorMessage="1" prompt="Cliquez ici et saisissez une des valeurs de la liste. la liste d'éléments" sqref="D3 D5 D7 D9 D11 D13 D15 D17 D19 D21 D23 D25 D27 D29 D31 D33 D35 D37 D39 D41 D43 D45 D47 D49 D51 D53 D55 D57 D59 D61 D63 AA3:AA64">
      <formula1>NEWAREA</formula1>
    </dataValidation>
    <dataValidation type="list" allowBlank="1" showInputMessage="1" showErrorMessage="1" sqref="M3:M64 P3:P64">
      <formula1>"HM,PH,RL,RO,TK,AS"</formula1>
    </dataValidation>
  </dataValidations>
  <hyperlinks>
    <hyperlink ref="B3:B4" r:id="rId1" location="'1'!Zone_d_impression" tooltip="Cliquez pour accéder à la répartition journalière" display="2014_04_repart.xlsx - '1'!Zone_d_impression"/>
    <hyperlink ref="B5:B6" r:id="rId2" location="'2'!Zone_d_impression" tooltip="Cliquez pour accéder à la répartition journalière" display="2014_04_repart.xlsx - '2'!Zone_d_impression"/>
    <hyperlink ref="B9:B10" r:id="rId3" location="'4'!Zone_d_impression" tooltip="Cliquez pour accéder à la répartition journalière" display="2014_04_repart.xlsx - '4'!Zone_d_impression"/>
    <hyperlink ref="B11:B12" r:id="rId4" location="'5'!Zone_d_impression" tooltip="Cliquez pour accéder à la répartition journalière" display="2014_04_repart.xlsx - '5'!Zone_d_impression"/>
    <hyperlink ref="B13:B14" r:id="rId5" location="'6'!Zone_d_impression" tooltip="Cliquez pour accéder à la répartition journalière" display="2014_04_repart.xlsx - '6'!Zone_d_impression"/>
    <hyperlink ref="B15:B16" r:id="rId6" location="'7'!Zone_d_impression" tooltip="Cliquez pour accéder à la répartition journalière" display="2014_04_repart.xlsx - '7'!Zone_d_impression"/>
    <hyperlink ref="B17:B18" r:id="rId7" location="'8'!Zone_d_impression" tooltip="Cliquez pour accéder à la répartition journalière" display="2014_04_repart.xlsx - '8'!Zone_d_impression"/>
    <hyperlink ref="B19:B20" r:id="rId8" location="'9'!Zone_d_impression" tooltip="Cliquez pour accéder à la répartition journalière" display="2014_04_repart.xlsx - '9'!Zone_d_impression"/>
    <hyperlink ref="B21:B22" r:id="rId9" location="'10'!Zone_d_impression" tooltip="Cliquez pour accéder à la répartition journalière" display="2014_03_repart.xlsx - '10'!Zone_d_impression"/>
    <hyperlink ref="B23:B24" r:id="rId10" location="'11'!Zone_d_impression" tooltip="Cliquez pour accéder à la répartition journalière" display="2014_04_repart.xlsx - '11'!Zone_d_impression"/>
    <hyperlink ref="B25:B26" r:id="rId11" location="'12'!Zone_d_impression" tooltip="Cliquez pour accéder à la répartition journalière" display="2014_04_repart.xlsx - '12'!Zone_d_impression"/>
    <hyperlink ref="B27:B28" r:id="rId12" location="'13'!Zone_d_impression" tooltip="Cliquez pour accéder à la répartition journalière" display="2014_04_repart.xlsx - '13'!Zone_d_impression"/>
    <hyperlink ref="B29:B30" r:id="rId13" location="'14'!Zone_d_impression" tooltip="Cliquez pour accéder à la répartition journalière" display="2014_04_repart.xlsx - '14'!Zone_d_impression"/>
    <hyperlink ref="B31:B32" r:id="rId14" location="'15'!Zone_d_impression" tooltip="Cliquez pour accéder à la répartition journalière" display="2014_04_repart.xlsx - '15'!Zone_d_impression"/>
    <hyperlink ref="B33:B34" r:id="rId15" location="'16'!Zone_d_impression" tooltip="Cliquez pour accéder à la répartition journalière" display="2014_04_repart.xlsx - '16'!Zone_d_impression"/>
    <hyperlink ref="B35:B36" r:id="rId16" location="'17'!Zone_d_impression" tooltip="Cliquez pour accéder à la répartition journalière" display="2014_04_repart.xlsx - '17'!Zone_d_impression"/>
    <hyperlink ref="B37:B38" r:id="rId17" location="'18'!Zone_d_impression" tooltip="Cliquez pour accéder à la répartition journalière" display="2014_04_repart.xlsx - '18'!Zone_d_impression"/>
    <hyperlink ref="B39:B40" r:id="rId18" location="'19'!Zone_d_impression" tooltip="Cliquez pour accéder à la répartition journalière" display="2014_04_repart.xlsx - '19'!Zone_d_impression"/>
    <hyperlink ref="B41:B60" r:id="rId19" location="'2'!Zone_d_impression" tooltip="Cliquez pour accéder à la répartition journalière" display="Répartition journalière Mars 2014.xlsx - '2'!Zone_d_impression"/>
    <hyperlink ref="B41:B42" r:id="rId20" location="'20'!Zone_d_impression" tooltip="Cliquez pour accéder à la répartition journalière" display="2014_04_repart.xlsx - '20'!Zone_d_impression"/>
    <hyperlink ref="B43:B44" r:id="rId21" location="'21'!Zone_d_impression" tooltip="Cliquez pour accéder à la répartition journalière" display="2014_04_repart.xlsx - '21'!Zone_d_impression"/>
    <hyperlink ref="B45:B46" r:id="rId22" location="'22'!Zone_d_impression" tooltip="Cliquez pour accéder à la répartition journalière" display="2014_04_repart.xlsx - '22'!Zone_d_impression"/>
    <hyperlink ref="B47:B48" r:id="rId23" location="'23'!Zone_d_impression" tooltip="Cliquez pour accéder à la répartition journalière" display="2014_04_repart.xlsx - '23'!Zone_d_impression"/>
    <hyperlink ref="B49:B50" r:id="rId24" location="'24'!Zone_d_impression" tooltip="Cliquez pour accéder à la répartition journalière" display="2014_04_repart.xlsx - '24'!Zone_d_impression"/>
    <hyperlink ref="B51:B52" r:id="rId25" location="'25'!Zone_d_impression" tooltip="Cliquez pour accéder à la répartition journalière" display="2014_04_repart.xlsx - '25'!Zone_d_impression"/>
    <hyperlink ref="B53:B54" r:id="rId26" location="'26'!Zone_d_impression" tooltip="Cliquez pour accéder à la répartition journalière" display="2014_04_repart.xlsx - '26'!Zone_d_impression"/>
    <hyperlink ref="B55:B56" r:id="rId27" location="'27'!Zone_d_impression" tooltip="Cliquez pour accéder à la répartition journalière" display="2014_04_repart.xlsx - '27'!Zone_d_impression"/>
    <hyperlink ref="B57:B58" r:id="rId28" location="'28'!Zone_d_impression" tooltip="Cliquez pour afficher la répartition journalière." display="2014_04_repart.xlsx - '28'!Zone_d_impression"/>
    <hyperlink ref="B59:B60" r:id="rId29" location="'29'!Zone_d_impression" tooltip="Cliquez pour afficher la répartition journalière." display="2014_04_repart.xlsx - '29'!Zone_d_impression"/>
    <hyperlink ref="B61:B64" r:id="rId30" location="'31'!Zone_d_impression" tooltip="Cliquez pour afficher la répartition journalière." display="2014_04_repart.xlsx - '31'!Zone_d_impression"/>
    <hyperlink ref="B61:B62" r:id="rId31" location="'30'!Zone_d_impression" tooltip="Cliquez pour afficher la répartition journalière." display="2014_04_repart.xlsx - '30'!Zone_d_impression"/>
    <hyperlink ref="B63:B64" r:id="rId32" location="'31'!Zone_d_impression" tooltip="Cliquez pour afficher la répartition journalière." display="2014_03_repart.xlsx - '31'!Zone_d_impression"/>
    <hyperlink ref="B7:B8" r:id="rId33" location="'3'!Zone_d_impression" display="2014_04_repart.xlsx - '3'!Zone_d_impression"/>
    <hyperlink ref="K2" location="'IADE Nov 15'!A1" display="IADE"/>
  </hyperlinks>
  <printOptions horizontalCentered="1" verticalCentered="1"/>
  <pageMargins left="0.23622047244094491" right="0.15748031496062992" top="0.23622047244094491" bottom="0.27559055118110237" header="0.15748031496062992" footer="0.19685039370078741"/>
  <pageSetup paperSize="9" scale="65" orientation="landscape" cellComments="atEnd" horizontalDpi="4294967293" verticalDpi="4294967293" r:id="rId34"/>
  <headerFooter>
    <oddFooter>&amp;R"Imprimé le"&amp;D</oddFooter>
  </headerFooter>
  <extLst>
    <ext xmlns:x14="http://schemas.microsoft.com/office/spreadsheetml/2009/9/main" uri="{78C0D931-6437-407d-A8EE-F0AAD7539E65}">
      <x14:conditionalFormattings>
        <x14:conditionalFormatting xmlns:xm="http://schemas.microsoft.com/office/excel/2006/main">
          <x14:cfRule type="containsText" priority="15" operator="containsText" id="{ACF2AC01-214E-468E-B1C6-B1D6BBEC38A9}">
            <xm:f>NOT(ISERROR(SEARCH("CCB",E3)))</xm:f>
            <xm:f>"CCB"</xm:f>
            <x14:dxf>
              <fill>
                <patternFill>
                  <bgColor rgb="FFFF66FF"/>
                </patternFill>
              </fill>
            </x14:dxf>
          </x14:cfRule>
          <xm:sqref>E3:G64 I3:J64</xm:sqref>
        </x14:conditionalFormatting>
        <x14:conditionalFormatting xmlns:xm="http://schemas.microsoft.com/office/excel/2006/main">
          <x14:cfRule type="containsText" priority="7" operator="containsText" id="{A6939D2F-5D32-493B-930B-7B1834F75EB5}">
            <xm:f>NOT(ISERROR(SEARCH("CCB",H3)))</xm:f>
            <xm:f>"CCB"</xm:f>
            <x14:dxf>
              <fill>
                <patternFill>
                  <bgColor rgb="FFFF66FF"/>
                </patternFill>
              </fill>
            </x14:dxf>
          </x14:cfRule>
          <xm:sqref>H3:H64</xm:sqref>
        </x14:conditionalFormatting>
        <x14:conditionalFormatting xmlns:xm="http://schemas.microsoft.com/office/excel/2006/main">
          <x14:cfRule type="expression" priority="1" id="{92DB2406-1859-40EB-BAFB-B55B7DFAF0C7}">
            <xm:f>AND($K3="",'IADE Nov 15'!$G3="")</xm:f>
            <x14:dxf/>
          </x14:cfRule>
          <x14:cfRule type="expression" priority="2" id="{EC4E65C2-3033-4925-BF3C-D806BF7B8AF6}">
            <xm:f>AND('IADE Nov 15'!$G3=0,$K3&lt;&gt;"")</xm:f>
            <x14:dxf>
              <fill>
                <patternFill>
                  <bgColor rgb="FF66FF33"/>
                </patternFill>
              </fill>
            </x14:dxf>
          </x14:cfRule>
          <x14:cfRule type="expression" priority="3" id="{733932F4-5175-415C-8B2B-7A9A33BDE1DB}">
            <xm:f>AND('IADE Nov 15'!$G3&gt;0,'IADE Nov 15'!$G3&lt;&gt;"")</xm:f>
            <x14:dxf>
              <fill>
                <patternFill>
                  <bgColor rgb="FF00B0F0"/>
                </patternFill>
              </fill>
            </x14:dxf>
          </x14:cfRule>
          <x14:cfRule type="expression" priority="4" id="{EEFA9FE8-1A71-45C5-BDA0-26750BBC881F}">
            <xm:f>AND('IADE Nov 15'!$G3&lt;0,$K3&lt;&gt;"")</xm:f>
            <x14:dxf>
              <fill>
                <patternFill>
                  <bgColor rgb="FFFF0000"/>
                </patternFill>
              </fill>
            </x14:dxf>
          </x14:cfRule>
          <xm:sqref>K3:K64</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enableFormatConditionsCalculation="0">
    <tabColor rgb="FF00B050"/>
    <pageSetUpPr fitToPage="1"/>
  </sheetPr>
  <dimension ref="A1:L66"/>
  <sheetViews>
    <sheetView showZeros="0" topLeftCell="A7" zoomScale="70" zoomScaleNormal="70" zoomScalePageLayoutView="55" workbookViewId="0">
      <selection activeCell="L31" sqref="L31:L32"/>
    </sheetView>
  </sheetViews>
  <sheetFormatPr baseColWidth="10" defaultColWidth="10.85546875" defaultRowHeight="15" x14ac:dyDescent="0.25"/>
  <cols>
    <col min="1" max="2" width="9.28515625" style="22" customWidth="1"/>
    <col min="3" max="5" width="17.140625" style="22" customWidth="1"/>
    <col min="6" max="6" width="10" style="22" customWidth="1"/>
    <col min="7" max="7" width="12.85546875" style="22" customWidth="1"/>
    <col min="8" max="8" width="3.85546875" style="22" customWidth="1"/>
    <col min="9" max="9" width="10.85546875" style="22"/>
    <col min="10" max="10" width="17.140625" style="22" customWidth="1"/>
    <col min="11" max="11" width="10.85546875" style="22"/>
    <col min="12" max="12" width="38.5703125" style="22" bestFit="1" customWidth="1"/>
    <col min="13" max="16384" width="10.85546875" style="22"/>
  </cols>
  <sheetData>
    <row r="1" spans="1:10" ht="28.5" customHeight="1" thickBot="1" x14ac:dyDescent="0.3">
      <c r="A1" s="297" t="str">
        <f>"Planning des Infirmiers anesthésistes à Domont et CCB pour  "&amp;CHOOSE(MONTH($B$3),"janvier","février","mars","avril","mai","juin","juillet","aout","septembre","octobre","novembre","décembre")&amp;" "&amp;YEAR($B$3)</f>
        <v>Planning des Infirmiers anesthésistes à Domont et CCB pour  octobre 2015</v>
      </c>
      <c r="B1" s="297"/>
      <c r="C1" s="297"/>
      <c r="D1" s="297"/>
      <c r="E1" s="297"/>
      <c r="F1" s="297"/>
      <c r="G1" s="297"/>
      <c r="H1" s="297"/>
      <c r="I1" s="297"/>
      <c r="J1" s="297"/>
    </row>
    <row r="2" spans="1:10" ht="23.25" thickBot="1" x14ac:dyDescent="0.3">
      <c r="A2" s="23" t="s">
        <v>0</v>
      </c>
      <c r="B2" s="24" t="s">
        <v>1</v>
      </c>
      <c r="C2" s="24" t="s">
        <v>20</v>
      </c>
      <c r="D2" s="24" t="s">
        <v>21</v>
      </c>
      <c r="E2" s="24" t="s">
        <v>22</v>
      </c>
      <c r="F2" s="24" t="s">
        <v>23</v>
      </c>
      <c r="G2" s="25" t="s">
        <v>24</v>
      </c>
      <c r="I2" s="64" t="s">
        <v>93</v>
      </c>
      <c r="J2" s="25" t="s">
        <v>39</v>
      </c>
    </row>
    <row r="3" spans="1:10" x14ac:dyDescent="0.25">
      <c r="A3" s="298" t="str">
        <f>IF((B3=""),"",CHOOSE(WEEKDAY(B3,2),"L","M","M","J","V","S","D"))</f>
        <v>J</v>
      </c>
      <c r="B3" s="300">
        <f>'Oct 15'!B3:B4</f>
        <v>42278</v>
      </c>
      <c r="C3" s="26">
        <f>'[1]IADE Oct 15'!C3</f>
        <v>0</v>
      </c>
      <c r="D3" s="26">
        <f>'[1]IADE Oct 15'!D3</f>
        <v>0</v>
      </c>
      <c r="E3" s="26">
        <f>'[1]IADE Oct 15'!E3</f>
        <v>0</v>
      </c>
      <c r="F3" s="26" t="str">
        <f>'[1]IADE Oct 15'!F3</f>
        <v/>
      </c>
      <c r="G3" s="27" t="str">
        <f>'[1]IADE Oct 15'!G3</f>
        <v/>
      </c>
      <c r="H3" s="22">
        <f>'[1]IADE Oct 15'!H3</f>
        <v>0</v>
      </c>
      <c r="I3" s="65" t="str">
        <f>'[1]IADE Oct 15'!I3</f>
        <v/>
      </c>
      <c r="J3" s="27">
        <f>'[1]IADE Oct 15'!J3</f>
        <v>0</v>
      </c>
    </row>
    <row r="4" spans="1:10" ht="15.75" thickBot="1" x14ac:dyDescent="0.3">
      <c r="A4" s="299"/>
      <c r="B4" s="301"/>
      <c r="C4" s="28">
        <f>'[1]IADE Oct 15'!C4</f>
        <v>0</v>
      </c>
      <c r="D4" s="28">
        <f>'[1]IADE Oct 15'!D4</f>
        <v>0</v>
      </c>
      <c r="E4" s="28">
        <f>'[1]IADE Oct 15'!E4</f>
        <v>0</v>
      </c>
      <c r="F4" s="28" t="str">
        <f>'[1]IADE Oct 15'!F4</f>
        <v/>
      </c>
      <c r="G4" s="29" t="str">
        <f>'[1]IADE Oct 15'!G4</f>
        <v/>
      </c>
      <c r="H4" s="22">
        <f>'[1]IADE Oct 15'!H4</f>
        <v>0</v>
      </c>
      <c r="I4" s="66" t="str">
        <f>'[1]IADE Oct 15'!I4</f>
        <v/>
      </c>
      <c r="J4" s="29">
        <f>'[1]IADE Oct 15'!J4</f>
        <v>0</v>
      </c>
    </row>
    <row r="5" spans="1:10" x14ac:dyDescent="0.25">
      <c r="A5" s="298" t="str">
        <f>IF((B5=""),"",CHOOSE(WEEKDAY(B5,2),"L","M","M","J","V","S","D"))</f>
        <v>V</v>
      </c>
      <c r="B5" s="300">
        <f>IF(($B3=""),"",IF((MONTH(B3)=MONTH(($B3+1))),($B3+1),""))</f>
        <v>42279</v>
      </c>
      <c r="C5" s="26">
        <f>'[1]IADE Oct 15'!C5</f>
        <v>0</v>
      </c>
      <c r="D5" s="26">
        <f>'[1]IADE Oct 15'!D5</f>
        <v>0</v>
      </c>
      <c r="E5" s="26">
        <f>'[1]IADE Oct 15'!E5</f>
        <v>0</v>
      </c>
      <c r="F5" s="26" t="str">
        <f>'[1]IADE Oct 15'!F5</f>
        <v/>
      </c>
      <c r="G5" s="27" t="str">
        <f>'[1]IADE Oct 15'!G5</f>
        <v/>
      </c>
      <c r="H5" s="22">
        <f>'[1]IADE Oct 15'!H5</f>
        <v>0</v>
      </c>
      <c r="I5" s="65" t="str">
        <f>'[1]IADE Oct 15'!I5</f>
        <v/>
      </c>
      <c r="J5" s="27">
        <f>'[1]IADE Oct 15'!J5</f>
        <v>0</v>
      </c>
    </row>
    <row r="6" spans="1:10" ht="15.75" thickBot="1" x14ac:dyDescent="0.3">
      <c r="A6" s="299"/>
      <c r="B6" s="301"/>
      <c r="C6" s="28">
        <f>'[1]IADE Oct 15'!C6</f>
        <v>0</v>
      </c>
      <c r="D6" s="28">
        <f>'[1]IADE Oct 15'!D6</f>
        <v>0</v>
      </c>
      <c r="E6" s="28">
        <f>'[1]IADE Oct 15'!E6</f>
        <v>0</v>
      </c>
      <c r="F6" s="28" t="str">
        <f>'[1]IADE Oct 15'!F6</f>
        <v/>
      </c>
      <c r="G6" s="29" t="str">
        <f>'[1]IADE Oct 15'!G6</f>
        <v/>
      </c>
      <c r="H6" s="22">
        <f>'[1]IADE Oct 15'!H6</f>
        <v>0</v>
      </c>
      <c r="I6" s="66" t="str">
        <f>'[1]IADE Oct 15'!I6</f>
        <v/>
      </c>
      <c r="J6" s="29">
        <f>'[1]IADE Oct 15'!J6</f>
        <v>0</v>
      </c>
    </row>
    <row r="7" spans="1:10" x14ac:dyDescent="0.25">
      <c r="A7" s="298" t="str">
        <f>IF((B7=""),"",CHOOSE(WEEKDAY(B7,2),"L","M","M","J","V","S","D"))</f>
        <v>S</v>
      </c>
      <c r="B7" s="300">
        <f>IF(($B5=""),"",IF((MONTH(B5)=MONTH(($B5+1))),($B5+1),""))</f>
        <v>42280</v>
      </c>
      <c r="C7" s="26">
        <f>'[1]IADE Oct 15'!C7</f>
        <v>0</v>
      </c>
      <c r="D7" s="26">
        <f>'[1]IADE Oct 15'!D7</f>
        <v>0</v>
      </c>
      <c r="E7" s="26">
        <f>'[1]IADE Oct 15'!E7</f>
        <v>0</v>
      </c>
      <c r="F7" s="26" t="str">
        <f>'[1]IADE Oct 15'!F7</f>
        <v/>
      </c>
      <c r="G7" s="27" t="str">
        <f>'[1]IADE Oct 15'!G7</f>
        <v/>
      </c>
      <c r="H7" s="22">
        <f>'[1]IADE Oct 15'!H7</f>
        <v>0</v>
      </c>
      <c r="I7" s="65" t="str">
        <f>'[1]IADE Oct 15'!I7</f>
        <v/>
      </c>
      <c r="J7" s="27">
        <f>'[1]IADE Oct 15'!J7</f>
        <v>0</v>
      </c>
    </row>
    <row r="8" spans="1:10" ht="15.75" thickBot="1" x14ac:dyDescent="0.3">
      <c r="A8" s="299"/>
      <c r="B8" s="301"/>
      <c r="C8" s="28">
        <f>'[1]IADE Oct 15'!C8</f>
        <v>0</v>
      </c>
      <c r="D8" s="28">
        <f>'[1]IADE Oct 15'!D8</f>
        <v>0</v>
      </c>
      <c r="E8" s="28">
        <f>'[1]IADE Oct 15'!E8</f>
        <v>0</v>
      </c>
      <c r="F8" s="28" t="str">
        <f>'[1]IADE Oct 15'!F8</f>
        <v/>
      </c>
      <c r="G8" s="29" t="str">
        <f>'[1]IADE Oct 15'!G8</f>
        <v/>
      </c>
      <c r="H8" s="22">
        <f>'[1]IADE Oct 15'!H8</f>
        <v>0</v>
      </c>
      <c r="I8" s="66" t="str">
        <f>'[1]IADE Oct 15'!I8</f>
        <v/>
      </c>
      <c r="J8" s="29">
        <f>'[1]IADE Oct 15'!J8</f>
        <v>0</v>
      </c>
    </row>
    <row r="9" spans="1:10" x14ac:dyDescent="0.25">
      <c r="A9" s="298" t="str">
        <f>IF((B9=""),"",CHOOSE(WEEKDAY(B9,2),"L","M","M","J","V","S","D"))</f>
        <v>D</v>
      </c>
      <c r="B9" s="300">
        <f>IF(($B7=""),"",IF((MONTH(B7)=MONTH(($B7+1))),($B7+1),""))</f>
        <v>42281</v>
      </c>
      <c r="C9" s="26">
        <f>'[1]IADE Oct 15'!C9</f>
        <v>0</v>
      </c>
      <c r="D9" s="26">
        <f>'[1]IADE Oct 15'!D9</f>
        <v>0</v>
      </c>
      <c r="E9" s="26">
        <f>'[1]IADE Oct 15'!E9</f>
        <v>0</v>
      </c>
      <c r="F9" s="26" t="str">
        <f>'[1]IADE Oct 15'!F9</f>
        <v/>
      </c>
      <c r="G9" s="27" t="str">
        <f>'[1]IADE Oct 15'!G9</f>
        <v/>
      </c>
      <c r="H9" s="22">
        <f>'[1]IADE Oct 15'!H9</f>
        <v>0</v>
      </c>
      <c r="I9" s="65" t="str">
        <f>'[1]IADE Oct 15'!I9</f>
        <v/>
      </c>
      <c r="J9" s="27">
        <f>'[1]IADE Oct 15'!J9</f>
        <v>0</v>
      </c>
    </row>
    <row r="10" spans="1:10" ht="15.75" thickBot="1" x14ac:dyDescent="0.3">
      <c r="A10" s="299"/>
      <c r="B10" s="301"/>
      <c r="C10" s="28">
        <f>'[1]IADE Oct 15'!C10</f>
        <v>0</v>
      </c>
      <c r="D10" s="28">
        <f>'[1]IADE Oct 15'!D10</f>
        <v>0</v>
      </c>
      <c r="E10" s="28">
        <f>'[1]IADE Oct 15'!E10</f>
        <v>0</v>
      </c>
      <c r="F10" s="28" t="str">
        <f>'[1]IADE Oct 15'!F10</f>
        <v/>
      </c>
      <c r="G10" s="29" t="str">
        <f>'[1]IADE Oct 15'!G10</f>
        <v/>
      </c>
      <c r="H10" s="22">
        <f>'[1]IADE Oct 15'!H10</f>
        <v>0</v>
      </c>
      <c r="I10" s="66" t="str">
        <f>'[1]IADE Oct 15'!I10</f>
        <v/>
      </c>
      <c r="J10" s="29">
        <f>'[1]IADE Oct 15'!J10</f>
        <v>0</v>
      </c>
    </row>
    <row r="11" spans="1:10" x14ac:dyDescent="0.25">
      <c r="A11" s="298" t="str">
        <f>IF((B11=""),"",CHOOSE(WEEKDAY(B11,2),"L","M","M","J","V","S","D"))</f>
        <v>L</v>
      </c>
      <c r="B11" s="300">
        <f>IF(($B9=""),"",IF((MONTH(B9)=MONTH(($B9+1))),($B9+1),""))</f>
        <v>42282</v>
      </c>
      <c r="C11" s="26" t="str">
        <f>'[1]IADE Oct 15'!C11</f>
        <v>Delphine</v>
      </c>
      <c r="D11" s="26" t="str">
        <f>'[1]IADE Oct 15'!D11</f>
        <v>Denis</v>
      </c>
      <c r="E11" s="26">
        <f>'[1]IADE Oct 15'!E11</f>
        <v>0</v>
      </c>
      <c r="F11" s="26" t="str">
        <f>'[1]IADE Oct 15'!F11</f>
        <v/>
      </c>
      <c r="G11" s="27">
        <f>'[1]IADE Oct 15'!G11</f>
        <v>2</v>
      </c>
      <c r="H11" s="22">
        <f>'[1]IADE Oct 15'!H11</f>
        <v>0</v>
      </c>
      <c r="I11" s="65" t="str">
        <f>'[1]IADE Oct 15'!I11</f>
        <v/>
      </c>
      <c r="J11" s="27">
        <f>'[1]IADE Oct 15'!J11</f>
        <v>0</v>
      </c>
    </row>
    <row r="12" spans="1:10" ht="15.75" thickBot="1" x14ac:dyDescent="0.3">
      <c r="A12" s="299"/>
      <c r="B12" s="301"/>
      <c r="C12" s="28" t="str">
        <f>'[1]IADE Oct 15'!C12</f>
        <v>Delphine</v>
      </c>
      <c r="D12" s="28" t="str">
        <f>'[1]IADE Oct 15'!D12</f>
        <v>Denis</v>
      </c>
      <c r="E12" s="28">
        <f>'[1]IADE Oct 15'!E12</f>
        <v>0</v>
      </c>
      <c r="F12" s="28" t="str">
        <f>'[1]IADE Oct 15'!F12</f>
        <v/>
      </c>
      <c r="G12" s="29">
        <f>'[1]IADE Oct 15'!G12</f>
        <v>2</v>
      </c>
      <c r="H12" s="22">
        <f>'[1]IADE Oct 15'!H12</f>
        <v>0</v>
      </c>
      <c r="I12" s="66" t="str">
        <f>'[1]IADE Oct 15'!I12</f>
        <v/>
      </c>
      <c r="J12" s="29">
        <f>'[1]IADE Oct 15'!J12</f>
        <v>0</v>
      </c>
    </row>
    <row r="13" spans="1:10" x14ac:dyDescent="0.25">
      <c r="A13" s="298" t="str">
        <f>IF((B13=""),"",CHOOSE(WEEKDAY(B13,2),"L","M","M","J","V","S","D"))</f>
        <v>M</v>
      </c>
      <c r="B13" s="300">
        <f>IF(($B11=""),"",IF((MONTH(B11)=MONTH(($B11+1))),($B11+1),""))</f>
        <v>42283</v>
      </c>
      <c r="C13" s="26">
        <f>'[1]IADE Oct 15'!C13</f>
        <v>0</v>
      </c>
      <c r="D13" s="26">
        <f>'[1]IADE Oct 15'!D13</f>
        <v>0</v>
      </c>
      <c r="E13" s="26">
        <f>'[1]IADE Oct 15'!E13</f>
        <v>0</v>
      </c>
      <c r="F13" s="26" t="str">
        <f>'[1]IADE Oct 15'!F13</f>
        <v/>
      </c>
      <c r="G13" s="27" t="str">
        <f>'[1]IADE Oct 15'!G13</f>
        <v/>
      </c>
      <c r="H13" s="22">
        <f>'[1]IADE Oct 15'!H13</f>
        <v>0</v>
      </c>
      <c r="I13" s="65" t="str">
        <f>'[1]IADE Oct 15'!I13</f>
        <v/>
      </c>
      <c r="J13" s="27">
        <f>'[1]IADE Oct 15'!J13</f>
        <v>0</v>
      </c>
    </row>
    <row r="14" spans="1:10" ht="15.75" thickBot="1" x14ac:dyDescent="0.3">
      <c r="A14" s="299"/>
      <c r="B14" s="301"/>
      <c r="C14" s="28">
        <f>'[1]IADE Oct 15'!C14</f>
        <v>0</v>
      </c>
      <c r="D14" s="28">
        <f>'[1]IADE Oct 15'!D14</f>
        <v>0</v>
      </c>
      <c r="E14" s="28">
        <f>'[1]IADE Oct 15'!E14</f>
        <v>0</v>
      </c>
      <c r="F14" s="28" t="str">
        <f>'[1]IADE Oct 15'!F14</f>
        <v/>
      </c>
      <c r="G14" s="29" t="str">
        <f>'[1]IADE Oct 15'!G14</f>
        <v/>
      </c>
      <c r="H14" s="22">
        <f>'[1]IADE Oct 15'!H14</f>
        <v>0</v>
      </c>
      <c r="I14" s="66" t="str">
        <f>'[1]IADE Oct 15'!I14</f>
        <v/>
      </c>
      <c r="J14" s="29">
        <f>'[1]IADE Oct 15'!J14</f>
        <v>0</v>
      </c>
    </row>
    <row r="15" spans="1:10" x14ac:dyDescent="0.25">
      <c r="A15" s="298" t="str">
        <f>IF((B15=""),"",CHOOSE(WEEKDAY(B15,2),"L","M","M","J","V","S","D"))</f>
        <v>M</v>
      </c>
      <c r="B15" s="300">
        <f>IF(($B13=""),"",IF((MONTH(B13)=MONTH(($B13+1))),($B13+1),""))</f>
        <v>42284</v>
      </c>
      <c r="C15" s="26">
        <f>'[1]IADE Oct 15'!C15</f>
        <v>0</v>
      </c>
      <c r="D15" s="26">
        <f>'[1]IADE Oct 15'!D15</f>
        <v>0</v>
      </c>
      <c r="E15" s="26">
        <f>'[1]IADE Oct 15'!E15</f>
        <v>0</v>
      </c>
      <c r="F15" s="26" t="str">
        <f>'[1]IADE Oct 15'!F15</f>
        <v/>
      </c>
      <c r="G15" s="27" t="str">
        <f>'[1]IADE Oct 15'!G15</f>
        <v/>
      </c>
      <c r="H15" s="22">
        <f>'[1]IADE Oct 15'!H15</f>
        <v>0</v>
      </c>
      <c r="I15" s="65" t="str">
        <f>'[1]IADE Oct 15'!I15</f>
        <v/>
      </c>
      <c r="J15" s="27">
        <f>'[1]IADE Oct 15'!J15</f>
        <v>0</v>
      </c>
    </row>
    <row r="16" spans="1:10" ht="15.75" thickBot="1" x14ac:dyDescent="0.3">
      <c r="A16" s="299"/>
      <c r="B16" s="301"/>
      <c r="C16" s="28">
        <f>'[1]IADE Oct 15'!C16</f>
        <v>0</v>
      </c>
      <c r="D16" s="28">
        <f>'[1]IADE Oct 15'!D16</f>
        <v>0</v>
      </c>
      <c r="E16" s="28">
        <f>'[1]IADE Oct 15'!E16</f>
        <v>0</v>
      </c>
      <c r="F16" s="28" t="str">
        <f>'[1]IADE Oct 15'!F16</f>
        <v/>
      </c>
      <c r="G16" s="29" t="str">
        <f>'[1]IADE Oct 15'!G16</f>
        <v/>
      </c>
      <c r="H16" s="22">
        <f>'[1]IADE Oct 15'!H16</f>
        <v>0</v>
      </c>
      <c r="I16" s="66" t="str">
        <f>'[1]IADE Oct 15'!I16</f>
        <v/>
      </c>
      <c r="J16" s="29">
        <f>'[1]IADE Oct 15'!J16</f>
        <v>0</v>
      </c>
    </row>
    <row r="17" spans="1:12" x14ac:dyDescent="0.25">
      <c r="A17" s="298" t="str">
        <f>IF((B17=""),"",CHOOSE(WEEKDAY(B17,2),"L","M","M","J","V","S","D"))</f>
        <v>J</v>
      </c>
      <c r="B17" s="300">
        <f>IF(($B15=""),"",IF((MONTH(B15)=MONTH(($B15+1))),($B15+1),""))</f>
        <v>42285</v>
      </c>
      <c r="C17" s="26" t="str">
        <f>'[1]IADE Oct 15'!C17</f>
        <v>Jérémy valencelle</v>
      </c>
      <c r="D17" s="26">
        <f>'[1]IADE Oct 15'!D17</f>
        <v>0</v>
      </c>
      <c r="E17" s="26">
        <f>'[1]IADE Oct 15'!E17</f>
        <v>0</v>
      </c>
      <c r="F17" s="26" t="str">
        <f>'[1]IADE Oct 15'!F17</f>
        <v/>
      </c>
      <c r="G17" s="27">
        <f>'[1]IADE Oct 15'!G17</f>
        <v>1</v>
      </c>
      <c r="H17" s="22">
        <f>'[1]IADE Oct 15'!H17</f>
        <v>0</v>
      </c>
      <c r="I17" s="65" t="str">
        <f>'[1]IADE Oct 15'!I17</f>
        <v/>
      </c>
      <c r="J17" s="27">
        <f>'[1]IADE Oct 15'!J17</f>
        <v>0</v>
      </c>
    </row>
    <row r="18" spans="1:12" ht="15.75" thickBot="1" x14ac:dyDescent="0.3">
      <c r="A18" s="299"/>
      <c r="B18" s="301"/>
      <c r="C18" s="28" t="str">
        <f>'[1]IADE Oct 15'!C18</f>
        <v>Lydie Bertrand</v>
      </c>
      <c r="D18" s="28">
        <f>'[1]IADE Oct 15'!D18</f>
        <v>0</v>
      </c>
      <c r="E18" s="28">
        <f>'[1]IADE Oct 15'!E18</f>
        <v>0</v>
      </c>
      <c r="F18" s="28" t="str">
        <f>'[1]IADE Oct 15'!F18</f>
        <v/>
      </c>
      <c r="G18" s="29">
        <f>'[1]IADE Oct 15'!G18</f>
        <v>1</v>
      </c>
      <c r="H18" s="22">
        <f>'[1]IADE Oct 15'!H18</f>
        <v>0</v>
      </c>
      <c r="I18" s="66" t="str">
        <f>'[1]IADE Oct 15'!I18</f>
        <v/>
      </c>
      <c r="J18" s="29">
        <f>'[1]IADE Oct 15'!J18</f>
        <v>0</v>
      </c>
    </row>
    <row r="19" spans="1:12" x14ac:dyDescent="0.25">
      <c r="A19" s="298" t="str">
        <f>IF((B19=""),"",CHOOSE(WEEKDAY(B19,2),"L","M","M","J","V","S","D"))</f>
        <v>V</v>
      </c>
      <c r="B19" s="300">
        <f>IF(($B17=""),"",IF((MONTH(B17)=MONTH(($B17+1))),($B17+1),""))</f>
        <v>42286</v>
      </c>
      <c r="C19" s="26">
        <f>'[1]IADE Oct 15'!C19</f>
        <v>0</v>
      </c>
      <c r="D19" s="26">
        <f>'[1]IADE Oct 15'!D19</f>
        <v>0</v>
      </c>
      <c r="E19" s="26">
        <f>'[1]IADE Oct 15'!E19</f>
        <v>0</v>
      </c>
      <c r="F19" s="26" t="str">
        <f>'[1]IADE Oct 15'!F19</f>
        <v/>
      </c>
      <c r="G19" s="27" t="str">
        <f>'[1]IADE Oct 15'!G19</f>
        <v/>
      </c>
      <c r="H19" s="22">
        <f>'[1]IADE Oct 15'!H19</f>
        <v>0</v>
      </c>
      <c r="I19" s="65" t="str">
        <f>'[1]IADE Oct 15'!I19</f>
        <v/>
      </c>
      <c r="J19" s="27">
        <f>'[1]IADE Oct 15'!J19</f>
        <v>0</v>
      </c>
    </row>
    <row r="20" spans="1:12" ht="15.75" thickBot="1" x14ac:dyDescent="0.3">
      <c r="A20" s="299"/>
      <c r="B20" s="301"/>
      <c r="C20" s="28">
        <f>'[1]IADE Oct 15'!C20</f>
        <v>0</v>
      </c>
      <c r="D20" s="28">
        <f>'[1]IADE Oct 15'!D20</f>
        <v>0</v>
      </c>
      <c r="E20" s="28">
        <f>'[1]IADE Oct 15'!E20</f>
        <v>0</v>
      </c>
      <c r="F20" s="28" t="str">
        <f>'[1]IADE Oct 15'!F20</f>
        <v/>
      </c>
      <c r="G20" s="29" t="str">
        <f>'[1]IADE Oct 15'!G20</f>
        <v/>
      </c>
      <c r="H20" s="22">
        <f>'[1]IADE Oct 15'!H20</f>
        <v>0</v>
      </c>
      <c r="I20" s="66" t="str">
        <f>'[1]IADE Oct 15'!I20</f>
        <v/>
      </c>
      <c r="J20" s="29">
        <f>'[1]IADE Oct 15'!J20</f>
        <v>0</v>
      </c>
    </row>
    <row r="21" spans="1:12" x14ac:dyDescent="0.25">
      <c r="A21" s="298" t="str">
        <f>IF((B21=""),"",CHOOSE(WEEKDAY(B21,2),"L","M","M","J","V","S","D"))</f>
        <v>S</v>
      </c>
      <c r="B21" s="300">
        <f>IF(($B19=""),"",IF((MONTH(B19)=MONTH(($B19+1))),($B19+1),""))</f>
        <v>42287</v>
      </c>
      <c r="C21" s="26">
        <f>'[1]IADE Oct 15'!C21</f>
        <v>0</v>
      </c>
      <c r="D21" s="26">
        <f>'[1]IADE Oct 15'!D21</f>
        <v>0</v>
      </c>
      <c r="E21" s="26">
        <f>'[1]IADE Oct 15'!E21</f>
        <v>0</v>
      </c>
      <c r="F21" s="26" t="str">
        <f>'[1]IADE Oct 15'!F21</f>
        <v/>
      </c>
      <c r="G21" s="27" t="str">
        <f>'[1]IADE Oct 15'!G21</f>
        <v/>
      </c>
      <c r="H21" s="22">
        <f>'[1]IADE Oct 15'!H21</f>
        <v>0</v>
      </c>
      <c r="I21" s="65" t="str">
        <f>'[1]IADE Oct 15'!I21</f>
        <v/>
      </c>
      <c r="J21" s="27">
        <f>'[1]IADE Oct 15'!J21</f>
        <v>0</v>
      </c>
    </row>
    <row r="22" spans="1:12" ht="15.75" thickBot="1" x14ac:dyDescent="0.3">
      <c r="A22" s="299"/>
      <c r="B22" s="301"/>
      <c r="C22" s="28">
        <f>'[1]IADE Oct 15'!C22</f>
        <v>0</v>
      </c>
      <c r="D22" s="28">
        <f>'[1]IADE Oct 15'!D22</f>
        <v>0</v>
      </c>
      <c r="E22" s="28">
        <f>'[1]IADE Oct 15'!E22</f>
        <v>0</v>
      </c>
      <c r="F22" s="28" t="str">
        <f>'[1]IADE Oct 15'!F22</f>
        <v/>
      </c>
      <c r="G22" s="29" t="str">
        <f>'[1]IADE Oct 15'!G22</f>
        <v/>
      </c>
      <c r="H22" s="22">
        <f>'[1]IADE Oct 15'!H22</f>
        <v>0</v>
      </c>
      <c r="I22" s="66" t="str">
        <f>'[1]IADE Oct 15'!I22</f>
        <v/>
      </c>
      <c r="J22" s="29">
        <f>'[1]IADE Oct 15'!J22</f>
        <v>0</v>
      </c>
    </row>
    <row r="23" spans="1:12" x14ac:dyDescent="0.25">
      <c r="A23" s="298" t="str">
        <f>IF((B23=""),"",CHOOSE(WEEKDAY(B23,2),"L","M","M","J","V","S","D"))</f>
        <v>D</v>
      </c>
      <c r="B23" s="300">
        <f>IF(($B21=""),"",IF((MONTH(B21)=MONTH(($B21+1))),($B21+1),""))</f>
        <v>42288</v>
      </c>
      <c r="C23" s="26">
        <f>'[1]IADE Oct 15'!C23</f>
        <v>0</v>
      </c>
      <c r="D23" s="26">
        <f>'[1]IADE Oct 15'!D23</f>
        <v>0</v>
      </c>
      <c r="E23" s="26">
        <f>'[1]IADE Oct 15'!E23</f>
        <v>0</v>
      </c>
      <c r="F23" s="26" t="str">
        <f>'[1]IADE Oct 15'!F23</f>
        <v/>
      </c>
      <c r="G23" s="27" t="str">
        <f>'[1]IADE Oct 15'!G23</f>
        <v/>
      </c>
      <c r="H23" s="22">
        <f>'[1]IADE Oct 15'!H23</f>
        <v>0</v>
      </c>
      <c r="I23" s="65" t="str">
        <f>'[1]IADE Oct 15'!I23</f>
        <v/>
      </c>
      <c r="J23" s="27">
        <f>'[1]IADE Oct 15'!J23</f>
        <v>0</v>
      </c>
    </row>
    <row r="24" spans="1:12" ht="15.75" thickBot="1" x14ac:dyDescent="0.3">
      <c r="A24" s="299"/>
      <c r="B24" s="301"/>
      <c r="C24" s="28">
        <f>'[1]IADE Oct 15'!C24</f>
        <v>0</v>
      </c>
      <c r="D24" s="28">
        <f>'[1]IADE Oct 15'!D24</f>
        <v>0</v>
      </c>
      <c r="E24" s="28">
        <f>'[1]IADE Oct 15'!E24</f>
        <v>0</v>
      </c>
      <c r="F24" s="28" t="str">
        <f>'[1]IADE Oct 15'!F24</f>
        <v/>
      </c>
      <c r="G24" s="29" t="str">
        <f>'[1]IADE Oct 15'!G24</f>
        <v/>
      </c>
      <c r="H24" s="22">
        <f>'[1]IADE Oct 15'!H24</f>
        <v>0</v>
      </c>
      <c r="I24" s="66" t="str">
        <f>'[1]IADE Oct 15'!I24</f>
        <v/>
      </c>
      <c r="J24" s="29">
        <f>'[1]IADE Oct 15'!J24</f>
        <v>0</v>
      </c>
    </row>
    <row r="25" spans="1:12" x14ac:dyDescent="0.25">
      <c r="A25" s="298" t="str">
        <f>IF((B25=""),"",CHOOSE(WEEKDAY(B25,2),"L","M","M","J","V","S","D"))</f>
        <v>L</v>
      </c>
      <c r="B25" s="300">
        <f>IF(($B23=""),"",IF((MONTH(B23)=MONTH(($B23+1))),($B23+1),""))</f>
        <v>42289</v>
      </c>
      <c r="C25" s="26">
        <f>'[1]IADE Oct 15'!C25</f>
        <v>0</v>
      </c>
      <c r="D25" s="26">
        <f>'[1]IADE Oct 15'!D25</f>
        <v>0</v>
      </c>
      <c r="E25" s="26">
        <f>'[1]IADE Oct 15'!E25</f>
        <v>0</v>
      </c>
      <c r="F25" s="26" t="str">
        <f>'[1]IADE Oct 15'!F25</f>
        <v/>
      </c>
      <c r="G25" s="27" t="str">
        <f>'[1]IADE Oct 15'!G25</f>
        <v/>
      </c>
      <c r="H25" s="22">
        <f>'[1]IADE Oct 15'!H25</f>
        <v>0</v>
      </c>
      <c r="I25" s="65" t="str">
        <f>'[1]IADE Oct 15'!I25</f>
        <v/>
      </c>
      <c r="J25" s="27">
        <f>'[1]IADE Oct 15'!J25</f>
        <v>0</v>
      </c>
    </row>
    <row r="26" spans="1:12" ht="15.75" thickBot="1" x14ac:dyDescent="0.3">
      <c r="A26" s="299"/>
      <c r="B26" s="301"/>
      <c r="C26" s="28">
        <f>'[1]IADE Oct 15'!C26</f>
        <v>0</v>
      </c>
      <c r="D26" s="28">
        <f>'[1]IADE Oct 15'!D26</f>
        <v>0</v>
      </c>
      <c r="E26" s="28">
        <f>'[1]IADE Oct 15'!E26</f>
        <v>0</v>
      </c>
      <c r="F26" s="28" t="str">
        <f>'[1]IADE Oct 15'!F26</f>
        <v/>
      </c>
      <c r="G26" s="29" t="str">
        <f>'[1]IADE Oct 15'!G26</f>
        <v/>
      </c>
      <c r="H26" s="22">
        <f>'[1]IADE Oct 15'!H26</f>
        <v>0</v>
      </c>
      <c r="I26" s="66" t="str">
        <f>'[1]IADE Oct 15'!I26</f>
        <v/>
      </c>
      <c r="J26" s="29">
        <f>'[1]IADE Oct 15'!J26</f>
        <v>0</v>
      </c>
    </row>
    <row r="27" spans="1:12" x14ac:dyDescent="0.25">
      <c r="A27" s="298" t="str">
        <f>IF((B27=""),"",CHOOSE(WEEKDAY(B27,2),"L","M","M","J","V","S","D"))</f>
        <v>M</v>
      </c>
      <c r="B27" s="300">
        <f>IF(($B25=""),"",IF((MONTH(B25)=MONTH(($B25+1))),($B25+1),""))</f>
        <v>42290</v>
      </c>
      <c r="C27" s="26">
        <f>'[1]IADE Oct 15'!C27</f>
        <v>0</v>
      </c>
      <c r="D27" s="26">
        <f>'[1]IADE Oct 15'!D27</f>
        <v>0</v>
      </c>
      <c r="E27" s="26">
        <f>'[1]IADE Oct 15'!E27</f>
        <v>0</v>
      </c>
      <c r="F27" s="26" t="str">
        <f>'[1]IADE Oct 15'!F27</f>
        <v/>
      </c>
      <c r="G27" s="27" t="str">
        <f>'[1]IADE Oct 15'!G27</f>
        <v/>
      </c>
      <c r="H27" s="22">
        <f>'[1]IADE Oct 15'!H27</f>
        <v>0</v>
      </c>
      <c r="I27" s="65" t="str">
        <f>'[1]IADE Oct 15'!I27</f>
        <v/>
      </c>
      <c r="J27" s="27">
        <f>'[1]IADE Oct 15'!J27</f>
        <v>0</v>
      </c>
    </row>
    <row r="28" spans="1:12" ht="15.75" thickBot="1" x14ac:dyDescent="0.3">
      <c r="A28" s="299"/>
      <c r="B28" s="301"/>
      <c r="C28" s="28">
        <f>'[1]IADE Oct 15'!C28</f>
        <v>0</v>
      </c>
      <c r="D28" s="28">
        <f>'[1]IADE Oct 15'!D28</f>
        <v>0</v>
      </c>
      <c r="E28" s="28">
        <f>'[1]IADE Oct 15'!E28</f>
        <v>0</v>
      </c>
      <c r="F28" s="28" t="str">
        <f>'[1]IADE Oct 15'!F28</f>
        <v/>
      </c>
      <c r="G28" s="29" t="str">
        <f>'[1]IADE Oct 15'!G28</f>
        <v/>
      </c>
      <c r="H28" s="22">
        <f>'[1]IADE Oct 15'!H28</f>
        <v>0</v>
      </c>
      <c r="I28" s="66" t="str">
        <f>'[1]IADE Oct 15'!I28</f>
        <v/>
      </c>
      <c r="J28" s="29">
        <f>'[1]IADE Oct 15'!J28</f>
        <v>0</v>
      </c>
    </row>
    <row r="29" spans="1:12" x14ac:dyDescent="0.25">
      <c r="A29" s="298" t="str">
        <f>IF((B29=""),"",CHOOSE(WEEKDAY(B29,2),"L","M","M","J","V","S","D"))</f>
        <v>M</v>
      </c>
      <c r="B29" s="300">
        <f>IF(($B27=""),"",IF((MONTH(B27)=MONTH(($B27+1))),($B27+1),""))</f>
        <v>42291</v>
      </c>
      <c r="C29" s="26">
        <f>'[1]IADE Oct 15'!C29</f>
        <v>0</v>
      </c>
      <c r="D29" s="26">
        <f>'[1]IADE Oct 15'!D29</f>
        <v>0</v>
      </c>
      <c r="E29" s="26">
        <f>'[1]IADE Oct 15'!E29</f>
        <v>0</v>
      </c>
      <c r="F29" s="26" t="str">
        <f>'[1]IADE Oct 15'!F29</f>
        <v/>
      </c>
      <c r="G29" s="27" t="str">
        <f>'[1]IADE Oct 15'!G29</f>
        <v/>
      </c>
      <c r="H29" s="22">
        <f>'[1]IADE Oct 15'!H29</f>
        <v>0</v>
      </c>
      <c r="I29" s="65" t="str">
        <f>'[1]IADE Oct 15'!I29</f>
        <v/>
      </c>
      <c r="J29" s="27">
        <f>'[1]IADE Oct 15'!J29</f>
        <v>0</v>
      </c>
    </row>
    <row r="30" spans="1:12" ht="15.75" thickBot="1" x14ac:dyDescent="0.3">
      <c r="A30" s="299"/>
      <c r="B30" s="301"/>
      <c r="C30" s="28">
        <f>'[1]IADE Oct 15'!C30</f>
        <v>0</v>
      </c>
      <c r="D30" s="28">
        <f>'[1]IADE Oct 15'!D30</f>
        <v>0</v>
      </c>
      <c r="E30" s="28">
        <f>'[1]IADE Oct 15'!E30</f>
        <v>0</v>
      </c>
      <c r="F30" s="28" t="str">
        <f>'[1]IADE Oct 15'!F30</f>
        <v/>
      </c>
      <c r="G30" s="29" t="str">
        <f>'[1]IADE Oct 15'!G30</f>
        <v/>
      </c>
      <c r="H30" s="22">
        <f>'[1]IADE Oct 15'!H30</f>
        <v>0</v>
      </c>
      <c r="I30" s="66" t="str">
        <f>'[1]IADE Oct 15'!I30</f>
        <v/>
      </c>
      <c r="J30" s="29">
        <f>'[1]IADE Oct 15'!J30</f>
        <v>0</v>
      </c>
    </row>
    <row r="31" spans="1:12" ht="15.75" customHeight="1" x14ac:dyDescent="0.25">
      <c r="A31" s="298" t="str">
        <f>IF((B31=""),"",CHOOSE(WEEKDAY(B31,2),"L","M","M","J","V","S","D"))</f>
        <v>J</v>
      </c>
      <c r="B31" s="300">
        <f>IF(($B29=""),"",IF((MONTH(B29)=MONTH(($B29+1))),($B29+1),""))</f>
        <v>42292</v>
      </c>
      <c r="C31" s="26">
        <f>'[1]IADE Oct 15'!C31</f>
        <v>0</v>
      </c>
      <c r="D31" s="26">
        <f>'[1]IADE Oct 15'!D31</f>
        <v>0</v>
      </c>
      <c r="E31" s="26">
        <f>'[1]IADE Oct 15'!E31</f>
        <v>0</v>
      </c>
      <c r="F31" s="26" t="str">
        <f>'[1]IADE Oct 15'!F31</f>
        <v/>
      </c>
      <c r="G31" s="27" t="str">
        <f>'[1]IADE Oct 15'!G31</f>
        <v/>
      </c>
      <c r="H31" s="22">
        <f>'[1]IADE Oct 15'!H31</f>
        <v>0</v>
      </c>
      <c r="I31" s="65" t="str">
        <f>'[1]IADE Oct 15'!I31</f>
        <v/>
      </c>
      <c r="J31" s="27">
        <f>'[1]IADE Oct 15'!J31</f>
        <v>0</v>
      </c>
      <c r="L31" s="302" t="s">
        <v>131</v>
      </c>
    </row>
    <row r="32" spans="1:12" ht="15.75" thickBot="1" x14ac:dyDescent="0.3">
      <c r="A32" s="299"/>
      <c r="B32" s="301"/>
      <c r="C32" s="28">
        <f>'[1]IADE Oct 15'!C32</f>
        <v>0</v>
      </c>
      <c r="D32" s="28">
        <f>'[1]IADE Oct 15'!D32</f>
        <v>0</v>
      </c>
      <c r="E32" s="28">
        <f>'[1]IADE Oct 15'!E32</f>
        <v>0</v>
      </c>
      <c r="F32" s="28" t="str">
        <f>'[1]IADE Oct 15'!F32</f>
        <v/>
      </c>
      <c r="G32" s="29" t="str">
        <f>'[1]IADE Oct 15'!G32</f>
        <v/>
      </c>
      <c r="H32" s="22">
        <f>'[1]IADE Oct 15'!H32</f>
        <v>0</v>
      </c>
      <c r="I32" s="66" t="str">
        <f>'[1]IADE Oct 15'!I32</f>
        <v/>
      </c>
      <c r="J32" s="29">
        <f>'[1]IADE Oct 15'!J32</f>
        <v>0</v>
      </c>
      <c r="L32" s="302"/>
    </row>
    <row r="33" spans="1:10" x14ac:dyDescent="0.25">
      <c r="A33" s="298" t="str">
        <f>IF((B33=""),"",CHOOSE(WEEKDAY(B33,2),"L","M","M","J","V","S","D"))</f>
        <v>V</v>
      </c>
      <c r="B33" s="300">
        <f>IF(($B31=""),"",IF((MONTH(B31)=MONTH(($B31+1))),($B31+1),""))</f>
        <v>42293</v>
      </c>
      <c r="C33" s="26">
        <f>'[1]IADE Oct 15'!C33</f>
        <v>0</v>
      </c>
      <c r="D33" s="26">
        <f>'[1]IADE Oct 15'!D33</f>
        <v>0</v>
      </c>
      <c r="E33" s="26">
        <f>'[1]IADE Oct 15'!E33</f>
        <v>0</v>
      </c>
      <c r="F33" s="26" t="str">
        <f>'[1]IADE Oct 15'!F33</f>
        <v/>
      </c>
      <c r="G33" s="27" t="str">
        <f>'[1]IADE Oct 15'!G33</f>
        <v/>
      </c>
      <c r="H33" s="22">
        <f>'[1]IADE Oct 15'!H33</f>
        <v>0</v>
      </c>
      <c r="I33" s="65" t="str">
        <f>'[1]IADE Oct 15'!I33</f>
        <v/>
      </c>
      <c r="J33" s="27">
        <f>'[1]IADE Oct 15'!J33</f>
        <v>0</v>
      </c>
    </row>
    <row r="34" spans="1:10" ht="15.75" thickBot="1" x14ac:dyDescent="0.3">
      <c r="A34" s="299"/>
      <c r="B34" s="301"/>
      <c r="C34" s="28">
        <f>'[1]IADE Oct 15'!C34</f>
        <v>0</v>
      </c>
      <c r="D34" s="28">
        <f>'[1]IADE Oct 15'!D34</f>
        <v>0</v>
      </c>
      <c r="E34" s="28">
        <f>'[1]IADE Oct 15'!E34</f>
        <v>0</v>
      </c>
      <c r="F34" s="28" t="str">
        <f>'[1]IADE Oct 15'!F34</f>
        <v/>
      </c>
      <c r="G34" s="29" t="str">
        <f>'[1]IADE Oct 15'!G34</f>
        <v/>
      </c>
      <c r="H34" s="22">
        <f>'[1]IADE Oct 15'!H34</f>
        <v>0</v>
      </c>
      <c r="I34" s="66" t="str">
        <f>'[1]IADE Oct 15'!I34</f>
        <v/>
      </c>
      <c r="J34" s="29">
        <f>'[1]IADE Oct 15'!J34</f>
        <v>0</v>
      </c>
    </row>
    <row r="35" spans="1:10" x14ac:dyDescent="0.25">
      <c r="A35" s="298" t="str">
        <f>IF((B35=""),"",CHOOSE(WEEKDAY(B35,2),"L","M","M","J","V","S","D"))</f>
        <v>S</v>
      </c>
      <c r="B35" s="300">
        <f>IF(($B33=""),"",IF((MONTH(B33)=MONTH(($B33+1))),($B33+1),""))</f>
        <v>42294</v>
      </c>
      <c r="C35" s="26">
        <f>'[1]IADE Oct 15'!C35</f>
        <v>0</v>
      </c>
      <c r="D35" s="26">
        <f>'[1]IADE Oct 15'!D35</f>
        <v>0</v>
      </c>
      <c r="E35" s="26">
        <f>'[1]IADE Oct 15'!E35</f>
        <v>0</v>
      </c>
      <c r="F35" s="26" t="str">
        <f>'[1]IADE Oct 15'!F35</f>
        <v/>
      </c>
      <c r="G35" s="27" t="str">
        <f>'[1]IADE Oct 15'!G35</f>
        <v/>
      </c>
      <c r="H35" s="22">
        <f>'[1]IADE Oct 15'!H35</f>
        <v>0</v>
      </c>
      <c r="I35" s="65" t="str">
        <f>'[1]IADE Oct 15'!I35</f>
        <v/>
      </c>
      <c r="J35" s="27">
        <f>'[1]IADE Oct 15'!J35</f>
        <v>0</v>
      </c>
    </row>
    <row r="36" spans="1:10" ht="15.75" thickBot="1" x14ac:dyDescent="0.3">
      <c r="A36" s="299"/>
      <c r="B36" s="301"/>
      <c r="C36" s="28">
        <f>'[1]IADE Oct 15'!C36</f>
        <v>0</v>
      </c>
      <c r="D36" s="28">
        <f>'[1]IADE Oct 15'!D36</f>
        <v>0</v>
      </c>
      <c r="E36" s="28">
        <f>'[1]IADE Oct 15'!E36</f>
        <v>0</v>
      </c>
      <c r="F36" s="28" t="str">
        <f>'[1]IADE Oct 15'!F36</f>
        <v/>
      </c>
      <c r="G36" s="29" t="str">
        <f>'[1]IADE Oct 15'!G36</f>
        <v/>
      </c>
      <c r="H36" s="22">
        <f>'[1]IADE Oct 15'!H36</f>
        <v>0</v>
      </c>
      <c r="I36" s="66" t="str">
        <f>'[1]IADE Oct 15'!I36</f>
        <v/>
      </c>
      <c r="J36" s="29">
        <f>'[1]IADE Oct 15'!J36</f>
        <v>0</v>
      </c>
    </row>
    <row r="37" spans="1:10" x14ac:dyDescent="0.25">
      <c r="A37" s="298" t="str">
        <f>IF((B37=""),"",CHOOSE(WEEKDAY(B37,2),"L","M","M","J","V","S","D"))</f>
        <v>D</v>
      </c>
      <c r="B37" s="300">
        <f>IF(($B35=""),"",IF((MONTH(B35)=MONTH(($B35+1))),($B35+1),""))</f>
        <v>42295</v>
      </c>
      <c r="C37" s="26">
        <f>'[1]IADE Oct 15'!C37</f>
        <v>0</v>
      </c>
      <c r="D37" s="26">
        <f>'[1]IADE Oct 15'!D37</f>
        <v>0</v>
      </c>
      <c r="E37" s="26">
        <f>'[1]IADE Oct 15'!E37</f>
        <v>0</v>
      </c>
      <c r="F37" s="26" t="str">
        <f>'[1]IADE Oct 15'!F37</f>
        <v/>
      </c>
      <c r="G37" s="27" t="str">
        <f>'[1]IADE Oct 15'!G37</f>
        <v/>
      </c>
      <c r="H37" s="22">
        <f>'[1]IADE Oct 15'!H37</f>
        <v>0</v>
      </c>
      <c r="I37" s="65" t="str">
        <f>'[1]IADE Oct 15'!I37</f>
        <v/>
      </c>
      <c r="J37" s="27">
        <f>'[1]IADE Oct 15'!J37</f>
        <v>0</v>
      </c>
    </row>
    <row r="38" spans="1:10" ht="15.75" thickBot="1" x14ac:dyDescent="0.3">
      <c r="A38" s="299"/>
      <c r="B38" s="301"/>
      <c r="C38" s="28">
        <f>'[1]IADE Oct 15'!C38</f>
        <v>0</v>
      </c>
      <c r="D38" s="28">
        <f>'[1]IADE Oct 15'!D38</f>
        <v>0</v>
      </c>
      <c r="E38" s="28">
        <f>'[1]IADE Oct 15'!E38</f>
        <v>0</v>
      </c>
      <c r="F38" s="28" t="str">
        <f>'[1]IADE Oct 15'!F38</f>
        <v/>
      </c>
      <c r="G38" s="29" t="str">
        <f>'[1]IADE Oct 15'!G38</f>
        <v/>
      </c>
      <c r="H38" s="22">
        <f>'[1]IADE Oct 15'!H38</f>
        <v>0</v>
      </c>
      <c r="I38" s="66" t="str">
        <f>'[1]IADE Oct 15'!I38</f>
        <v/>
      </c>
      <c r="J38" s="29">
        <f>'[1]IADE Oct 15'!J38</f>
        <v>0</v>
      </c>
    </row>
    <row r="39" spans="1:10" x14ac:dyDescent="0.25">
      <c r="A39" s="298" t="str">
        <f>IF((B39=""),"",CHOOSE(WEEKDAY(B39,2),"L","M","M","J","V","S","D"))</f>
        <v>L</v>
      </c>
      <c r="B39" s="300">
        <f>IF(($B37=""),"",IF((MONTH(B37)=MONTH(($B37+1))),($B37+1),""))</f>
        <v>42296</v>
      </c>
      <c r="C39" s="26">
        <f>'[1]IADE Oct 15'!C39</f>
        <v>0</v>
      </c>
      <c r="D39" s="26">
        <f>'[1]IADE Oct 15'!D39</f>
        <v>0</v>
      </c>
      <c r="E39" s="26">
        <f>'[1]IADE Oct 15'!E39</f>
        <v>0</v>
      </c>
      <c r="F39" s="26" t="str">
        <f>'[1]IADE Oct 15'!F39</f>
        <v/>
      </c>
      <c r="G39" s="27" t="str">
        <f>'[1]IADE Oct 15'!G39</f>
        <v/>
      </c>
      <c r="H39" s="22">
        <f>'[1]IADE Oct 15'!H39</f>
        <v>0</v>
      </c>
      <c r="I39" s="65" t="str">
        <f>'[1]IADE Oct 15'!I39</f>
        <v/>
      </c>
      <c r="J39" s="27">
        <f>'[1]IADE Oct 15'!J39</f>
        <v>0</v>
      </c>
    </row>
    <row r="40" spans="1:10" ht="15.75" thickBot="1" x14ac:dyDescent="0.3">
      <c r="A40" s="299"/>
      <c r="B40" s="301"/>
      <c r="C40" s="28">
        <f>'[1]IADE Oct 15'!C40</f>
        <v>0</v>
      </c>
      <c r="D40" s="28">
        <f>'[1]IADE Oct 15'!D40</f>
        <v>0</v>
      </c>
      <c r="E40" s="28">
        <f>'[1]IADE Oct 15'!E40</f>
        <v>0</v>
      </c>
      <c r="F40" s="28" t="str">
        <f>'[1]IADE Oct 15'!F40</f>
        <v/>
      </c>
      <c r="G40" s="29" t="str">
        <f>'[1]IADE Oct 15'!G40</f>
        <v/>
      </c>
      <c r="H40" s="22">
        <f>'[1]IADE Oct 15'!H40</f>
        <v>0</v>
      </c>
      <c r="I40" s="66" t="str">
        <f>'[1]IADE Oct 15'!I40</f>
        <v/>
      </c>
      <c r="J40" s="29">
        <f>'[1]IADE Oct 15'!J40</f>
        <v>0</v>
      </c>
    </row>
    <row r="41" spans="1:10" x14ac:dyDescent="0.25">
      <c r="A41" s="298" t="str">
        <f>IF((B41=""),"",CHOOSE(WEEKDAY(B41,2),"L","M","M","J","V","S","D"))</f>
        <v>M</v>
      </c>
      <c r="B41" s="300">
        <f>IF(($B39=""),"",IF((MONTH(B39)=MONTH(($B39+1))),($B39+1),""))</f>
        <v>42297</v>
      </c>
      <c r="C41" s="26">
        <f>'[1]IADE Oct 15'!C41</f>
        <v>0</v>
      </c>
      <c r="D41" s="26">
        <f>'[1]IADE Oct 15'!D41</f>
        <v>0</v>
      </c>
      <c r="E41" s="26">
        <f>'[1]IADE Oct 15'!E41</f>
        <v>0</v>
      </c>
      <c r="F41" s="26" t="str">
        <f>'[1]IADE Oct 15'!F41</f>
        <v/>
      </c>
      <c r="G41" s="27" t="str">
        <f>'[1]IADE Oct 15'!G41</f>
        <v/>
      </c>
      <c r="H41" s="22">
        <f>'[1]IADE Oct 15'!H41</f>
        <v>0</v>
      </c>
      <c r="I41" s="65" t="str">
        <f>'[1]IADE Oct 15'!I41</f>
        <v/>
      </c>
      <c r="J41" s="27">
        <f>'[1]IADE Oct 15'!J41</f>
        <v>0</v>
      </c>
    </row>
    <row r="42" spans="1:10" ht="15.75" thickBot="1" x14ac:dyDescent="0.3">
      <c r="A42" s="299"/>
      <c r="B42" s="301"/>
      <c r="C42" s="28">
        <f>'[1]IADE Oct 15'!C42</f>
        <v>0</v>
      </c>
      <c r="D42" s="28">
        <f>'[1]IADE Oct 15'!D42</f>
        <v>0</v>
      </c>
      <c r="E42" s="28">
        <f>'[1]IADE Oct 15'!E42</f>
        <v>0</v>
      </c>
      <c r="F42" s="28" t="str">
        <f>'[1]IADE Oct 15'!F42</f>
        <v/>
      </c>
      <c r="G42" s="29" t="str">
        <f>'[1]IADE Oct 15'!G42</f>
        <v/>
      </c>
      <c r="H42" s="22">
        <f>'[1]IADE Oct 15'!H42</f>
        <v>0</v>
      </c>
      <c r="I42" s="66" t="str">
        <f>'[1]IADE Oct 15'!I42</f>
        <v/>
      </c>
      <c r="J42" s="29">
        <f>'[1]IADE Oct 15'!J42</f>
        <v>0</v>
      </c>
    </row>
    <row r="43" spans="1:10" x14ac:dyDescent="0.25">
      <c r="A43" s="298" t="str">
        <f>IF((B43=""),"",CHOOSE(WEEKDAY(B43,2),"L","M","M","J","V","S","D"))</f>
        <v>M</v>
      </c>
      <c r="B43" s="300">
        <f>IF(($B41=""),"",IF((MONTH(B41)=MONTH(($B41+1))),($B41+1),""))</f>
        <v>42298</v>
      </c>
      <c r="C43" s="26">
        <f>'[1]IADE Oct 15'!C43</f>
        <v>0</v>
      </c>
      <c r="D43" s="26">
        <f>'[1]IADE Oct 15'!D43</f>
        <v>0</v>
      </c>
      <c r="E43" s="26">
        <f>'[1]IADE Oct 15'!E43</f>
        <v>0</v>
      </c>
      <c r="F43" s="26" t="str">
        <f>'[1]IADE Oct 15'!F43</f>
        <v/>
      </c>
      <c r="G43" s="27" t="str">
        <f>'[1]IADE Oct 15'!G43</f>
        <v/>
      </c>
      <c r="H43" s="22">
        <f>'[1]IADE Oct 15'!H43</f>
        <v>0</v>
      </c>
      <c r="I43" s="65" t="str">
        <f>'[1]IADE Oct 15'!I43</f>
        <v/>
      </c>
      <c r="J43" s="27">
        <f>'[1]IADE Oct 15'!J43</f>
        <v>0</v>
      </c>
    </row>
    <row r="44" spans="1:10" ht="15.75" thickBot="1" x14ac:dyDescent="0.3">
      <c r="A44" s="299"/>
      <c r="B44" s="301"/>
      <c r="C44" s="28">
        <f>'[1]IADE Oct 15'!C44</f>
        <v>0</v>
      </c>
      <c r="D44" s="28">
        <f>'[1]IADE Oct 15'!D44</f>
        <v>0</v>
      </c>
      <c r="E44" s="28">
        <f>'[1]IADE Oct 15'!E44</f>
        <v>0</v>
      </c>
      <c r="F44" s="28" t="str">
        <f>'[1]IADE Oct 15'!F44</f>
        <v/>
      </c>
      <c r="G44" s="29" t="str">
        <f>'[1]IADE Oct 15'!G44</f>
        <v/>
      </c>
      <c r="H44" s="22">
        <f>'[1]IADE Oct 15'!H44</f>
        <v>0</v>
      </c>
      <c r="I44" s="66" t="str">
        <f>'[1]IADE Oct 15'!I44</f>
        <v/>
      </c>
      <c r="J44" s="29">
        <f>'[1]IADE Oct 15'!J44</f>
        <v>0</v>
      </c>
    </row>
    <row r="45" spans="1:10" x14ac:dyDescent="0.25">
      <c r="A45" s="298" t="str">
        <f>IF((B45=""),"",CHOOSE(WEEKDAY(B45,2),"L","M","M","J","V","S","D"))</f>
        <v>J</v>
      </c>
      <c r="B45" s="300">
        <f>IF(($B43=""),"",IF((MONTH(B43)=MONTH(($B43+1))),($B43+1),""))</f>
        <v>42299</v>
      </c>
      <c r="C45" s="26">
        <f>'[1]IADE Oct 15'!C45</f>
        <v>0</v>
      </c>
      <c r="D45" s="26">
        <f>'[1]IADE Oct 15'!D45</f>
        <v>0</v>
      </c>
      <c r="E45" s="26">
        <f>'[1]IADE Oct 15'!E45</f>
        <v>0</v>
      </c>
      <c r="F45" s="26" t="str">
        <f>'[1]IADE Oct 15'!F45</f>
        <v/>
      </c>
      <c r="G45" s="27" t="str">
        <f>'[1]IADE Oct 15'!G45</f>
        <v/>
      </c>
      <c r="H45" s="22">
        <f>'[1]IADE Oct 15'!H45</f>
        <v>0</v>
      </c>
      <c r="I45" s="65" t="str">
        <f>'[1]IADE Oct 15'!I45</f>
        <v/>
      </c>
      <c r="J45" s="27">
        <f>'[1]IADE Oct 15'!J45</f>
        <v>0</v>
      </c>
    </row>
    <row r="46" spans="1:10" ht="15.75" thickBot="1" x14ac:dyDescent="0.3">
      <c r="A46" s="299"/>
      <c r="B46" s="301"/>
      <c r="C46" s="28">
        <f>'[1]IADE Oct 15'!C46</f>
        <v>0</v>
      </c>
      <c r="D46" s="28">
        <f>'[1]IADE Oct 15'!D46</f>
        <v>0</v>
      </c>
      <c r="E46" s="28">
        <f>'[1]IADE Oct 15'!E46</f>
        <v>0</v>
      </c>
      <c r="F46" s="28" t="str">
        <f>'[1]IADE Oct 15'!F46</f>
        <v/>
      </c>
      <c r="G46" s="29" t="str">
        <f>'[1]IADE Oct 15'!G46</f>
        <v/>
      </c>
      <c r="H46" s="22">
        <f>'[1]IADE Oct 15'!H46</f>
        <v>0</v>
      </c>
      <c r="I46" s="66" t="str">
        <f>'[1]IADE Oct 15'!I46</f>
        <v/>
      </c>
      <c r="J46" s="29">
        <f>'[1]IADE Oct 15'!J46</f>
        <v>0</v>
      </c>
    </row>
    <row r="47" spans="1:10" x14ac:dyDescent="0.25">
      <c r="A47" s="298" t="str">
        <f>IF((B47=""),"",CHOOSE(WEEKDAY(B47,2),"L","M","M","J","V","S","D"))</f>
        <v>V</v>
      </c>
      <c r="B47" s="300">
        <f>IF(($B45=""),"",IF((MONTH(B45)=MONTH(($B45+1))),($B45+1),""))</f>
        <v>42300</v>
      </c>
      <c r="C47" s="26">
        <f>'[1]IADE Oct 15'!C47</f>
        <v>0</v>
      </c>
      <c r="D47" s="26">
        <f>'[1]IADE Oct 15'!D47</f>
        <v>0</v>
      </c>
      <c r="E47" s="26">
        <f>'[1]IADE Oct 15'!E47</f>
        <v>0</v>
      </c>
      <c r="F47" s="26" t="str">
        <f>'[1]IADE Oct 15'!F47</f>
        <v/>
      </c>
      <c r="G47" s="27" t="str">
        <f>'[1]IADE Oct 15'!G47</f>
        <v/>
      </c>
      <c r="H47" s="22">
        <f>'[1]IADE Oct 15'!H47</f>
        <v>0</v>
      </c>
      <c r="I47" s="65" t="str">
        <f>'[1]IADE Oct 15'!I47</f>
        <v/>
      </c>
      <c r="J47" s="27">
        <f>'[1]IADE Oct 15'!J47</f>
        <v>0</v>
      </c>
    </row>
    <row r="48" spans="1:10" ht="15.75" thickBot="1" x14ac:dyDescent="0.3">
      <c r="A48" s="299"/>
      <c r="B48" s="301"/>
      <c r="C48" s="28">
        <f>'[1]IADE Oct 15'!C48</f>
        <v>0</v>
      </c>
      <c r="D48" s="28">
        <f>'[1]IADE Oct 15'!D48</f>
        <v>0</v>
      </c>
      <c r="E48" s="28">
        <f>'[1]IADE Oct 15'!E48</f>
        <v>0</v>
      </c>
      <c r="F48" s="28" t="str">
        <f>'[1]IADE Oct 15'!F48</f>
        <v/>
      </c>
      <c r="G48" s="29" t="str">
        <f>'[1]IADE Oct 15'!G48</f>
        <v/>
      </c>
      <c r="H48" s="22">
        <f>'[1]IADE Oct 15'!H48</f>
        <v>0</v>
      </c>
      <c r="I48" s="66" t="str">
        <f>'[1]IADE Oct 15'!I48</f>
        <v/>
      </c>
      <c r="J48" s="29">
        <f>'[1]IADE Oct 15'!J48</f>
        <v>0</v>
      </c>
    </row>
    <row r="49" spans="1:10" x14ac:dyDescent="0.25">
      <c r="A49" s="298" t="str">
        <f>IF((B49=""),"",CHOOSE(WEEKDAY(B49,2),"L","M","M","J","V","S","D"))</f>
        <v>S</v>
      </c>
      <c r="B49" s="300">
        <f>IF(($B47=""),"",IF((MONTH(B47)=MONTH(($B47+1))),($B47+1),""))</f>
        <v>42301</v>
      </c>
      <c r="C49" s="26">
        <f>'[1]IADE Oct 15'!C49</f>
        <v>0</v>
      </c>
      <c r="D49" s="26">
        <f>'[1]IADE Oct 15'!D49</f>
        <v>0</v>
      </c>
      <c r="E49" s="26">
        <f>'[1]IADE Oct 15'!E49</f>
        <v>0</v>
      </c>
      <c r="F49" s="26" t="str">
        <f>'[1]IADE Oct 15'!F49</f>
        <v/>
      </c>
      <c r="G49" s="27" t="str">
        <f>'[1]IADE Oct 15'!G49</f>
        <v/>
      </c>
      <c r="H49" s="22">
        <f>'[1]IADE Oct 15'!H49</f>
        <v>0</v>
      </c>
      <c r="I49" s="65" t="str">
        <f>'[1]IADE Oct 15'!I49</f>
        <v/>
      </c>
      <c r="J49" s="27">
        <f>'[1]IADE Oct 15'!J49</f>
        <v>0</v>
      </c>
    </row>
    <row r="50" spans="1:10" ht="15.75" thickBot="1" x14ac:dyDescent="0.3">
      <c r="A50" s="299"/>
      <c r="B50" s="301"/>
      <c r="C50" s="28">
        <f>'[1]IADE Oct 15'!C50</f>
        <v>0</v>
      </c>
      <c r="D50" s="28">
        <f>'[1]IADE Oct 15'!D50</f>
        <v>0</v>
      </c>
      <c r="E50" s="28">
        <f>'[1]IADE Oct 15'!E50</f>
        <v>0</v>
      </c>
      <c r="F50" s="28" t="str">
        <f>'[1]IADE Oct 15'!F50</f>
        <v/>
      </c>
      <c r="G50" s="29" t="str">
        <f>'[1]IADE Oct 15'!G50</f>
        <v/>
      </c>
      <c r="H50" s="22">
        <f>'[1]IADE Oct 15'!H50</f>
        <v>0</v>
      </c>
      <c r="I50" s="66" t="str">
        <f>'[1]IADE Oct 15'!I50</f>
        <v/>
      </c>
      <c r="J50" s="29">
        <f>'[1]IADE Oct 15'!J50</f>
        <v>0</v>
      </c>
    </row>
    <row r="51" spans="1:10" x14ac:dyDescent="0.25">
      <c r="A51" s="298" t="str">
        <f>IF((B51=""),"",CHOOSE(WEEKDAY(B51,2),"L","M","M","J","V","S","D"))</f>
        <v>D</v>
      </c>
      <c r="B51" s="300">
        <f>IF(($B49=""),"",IF((MONTH(B49)=MONTH(($B49+1))),($B49+1),""))</f>
        <v>42302</v>
      </c>
      <c r="C51" s="26">
        <f>'[1]IADE Oct 15'!C51</f>
        <v>0</v>
      </c>
      <c r="D51" s="26">
        <f>'[1]IADE Oct 15'!D51</f>
        <v>0</v>
      </c>
      <c r="E51" s="26">
        <f>'[1]IADE Oct 15'!E51</f>
        <v>0</v>
      </c>
      <c r="F51" s="26" t="str">
        <f>'[1]IADE Oct 15'!F51</f>
        <v/>
      </c>
      <c r="G51" s="27" t="str">
        <f>'[1]IADE Oct 15'!G51</f>
        <v/>
      </c>
      <c r="H51" s="22">
        <f>'[1]IADE Oct 15'!H51</f>
        <v>0</v>
      </c>
      <c r="I51" s="65" t="str">
        <f>'[1]IADE Oct 15'!I51</f>
        <v/>
      </c>
      <c r="J51" s="27">
        <f>'[1]IADE Oct 15'!J51</f>
        <v>0</v>
      </c>
    </row>
    <row r="52" spans="1:10" ht="15.75" thickBot="1" x14ac:dyDescent="0.3">
      <c r="A52" s="299"/>
      <c r="B52" s="301"/>
      <c r="C52" s="28">
        <f>'[1]IADE Oct 15'!C52</f>
        <v>0</v>
      </c>
      <c r="D52" s="28">
        <f>'[1]IADE Oct 15'!D52</f>
        <v>0</v>
      </c>
      <c r="E52" s="28">
        <f>'[1]IADE Oct 15'!E52</f>
        <v>0</v>
      </c>
      <c r="F52" s="28" t="str">
        <f>'[1]IADE Oct 15'!F52</f>
        <v/>
      </c>
      <c r="G52" s="29" t="str">
        <f>'[1]IADE Oct 15'!G52</f>
        <v/>
      </c>
      <c r="H52" s="22">
        <f>'[1]IADE Oct 15'!H52</f>
        <v>0</v>
      </c>
      <c r="I52" s="66" t="str">
        <f>'[1]IADE Oct 15'!I52</f>
        <v/>
      </c>
      <c r="J52" s="29">
        <f>'[1]IADE Oct 15'!J52</f>
        <v>0</v>
      </c>
    </row>
    <row r="53" spans="1:10" x14ac:dyDescent="0.25">
      <c r="A53" s="298" t="str">
        <f>IF((B53=""),"",CHOOSE(WEEKDAY(B53,2),"L","M","M","J","V","S","D"))</f>
        <v>L</v>
      </c>
      <c r="B53" s="300">
        <f>IF(($B51=""),"",IF((MONTH(B51)=MONTH(($B51+1))),($B51+1),""))</f>
        <v>42303</v>
      </c>
      <c r="C53" s="26">
        <f>'[1]IADE Oct 15'!C53</f>
        <v>0</v>
      </c>
      <c r="D53" s="26">
        <f>'[1]IADE Oct 15'!D53</f>
        <v>0</v>
      </c>
      <c r="E53" s="26">
        <f>'[1]IADE Oct 15'!E53</f>
        <v>0</v>
      </c>
      <c r="F53" s="26" t="str">
        <f>'[1]IADE Oct 15'!F53</f>
        <v/>
      </c>
      <c r="G53" s="27" t="str">
        <f>'[1]IADE Oct 15'!G53</f>
        <v/>
      </c>
      <c r="H53" s="22">
        <f>'[1]IADE Oct 15'!H53</f>
        <v>0</v>
      </c>
      <c r="I53" s="65" t="str">
        <f>'[1]IADE Oct 15'!I53</f>
        <v/>
      </c>
      <c r="J53" s="27">
        <f>'[1]IADE Oct 15'!J53</f>
        <v>0</v>
      </c>
    </row>
    <row r="54" spans="1:10" ht="15.75" thickBot="1" x14ac:dyDescent="0.3">
      <c r="A54" s="299"/>
      <c r="B54" s="301"/>
      <c r="C54" s="28">
        <f>'[1]IADE Oct 15'!C54</f>
        <v>0</v>
      </c>
      <c r="D54" s="28">
        <f>'[1]IADE Oct 15'!D54</f>
        <v>0</v>
      </c>
      <c r="E54" s="28">
        <f>'[1]IADE Oct 15'!E54</f>
        <v>0</v>
      </c>
      <c r="F54" s="28" t="str">
        <f>'[1]IADE Oct 15'!F54</f>
        <v/>
      </c>
      <c r="G54" s="29" t="str">
        <f>'[1]IADE Oct 15'!G54</f>
        <v/>
      </c>
      <c r="H54" s="22">
        <f>'[1]IADE Oct 15'!H54</f>
        <v>0</v>
      </c>
      <c r="I54" s="66" t="str">
        <f>'[1]IADE Oct 15'!I54</f>
        <v/>
      </c>
      <c r="J54" s="29">
        <f>'[1]IADE Oct 15'!J54</f>
        <v>0</v>
      </c>
    </row>
    <row r="55" spans="1:10" x14ac:dyDescent="0.25">
      <c r="A55" s="298" t="str">
        <f>IF((B55=""),"",CHOOSE(WEEKDAY(B55,2),"L","M","M","J","V","S","D"))</f>
        <v>M</v>
      </c>
      <c r="B55" s="300">
        <f>IF(($B53=""),"",IF((MONTH(B53)=MONTH(($B53+1))),($B53+1),""))</f>
        <v>42304</v>
      </c>
      <c r="C55" s="26">
        <f>'[1]IADE Oct 15'!C55</f>
        <v>0</v>
      </c>
      <c r="D55" s="26">
        <f>'[1]IADE Oct 15'!D55</f>
        <v>0</v>
      </c>
      <c r="E55" s="26">
        <f>'[1]IADE Oct 15'!E55</f>
        <v>0</v>
      </c>
      <c r="F55" s="26" t="str">
        <f>'[1]IADE Oct 15'!F55</f>
        <v/>
      </c>
      <c r="G55" s="27" t="str">
        <f>'[1]IADE Oct 15'!G55</f>
        <v/>
      </c>
      <c r="H55" s="22">
        <f>'[1]IADE Oct 15'!H55</f>
        <v>0</v>
      </c>
      <c r="I55" s="65" t="str">
        <f>'[1]IADE Oct 15'!I55</f>
        <v/>
      </c>
      <c r="J55" s="27">
        <f>'[1]IADE Oct 15'!J55</f>
        <v>0</v>
      </c>
    </row>
    <row r="56" spans="1:10" ht="15.75" thickBot="1" x14ac:dyDescent="0.3">
      <c r="A56" s="299"/>
      <c r="B56" s="301"/>
      <c r="C56" s="28">
        <f>'[1]IADE Oct 15'!C56</f>
        <v>0</v>
      </c>
      <c r="D56" s="28">
        <f>'[1]IADE Oct 15'!D56</f>
        <v>0</v>
      </c>
      <c r="E56" s="28">
        <f>'[1]IADE Oct 15'!E56</f>
        <v>0</v>
      </c>
      <c r="F56" s="28" t="str">
        <f>'[1]IADE Oct 15'!F56</f>
        <v/>
      </c>
      <c r="G56" s="29" t="str">
        <f>'[1]IADE Oct 15'!G56</f>
        <v/>
      </c>
      <c r="H56" s="22">
        <f>'[1]IADE Oct 15'!H56</f>
        <v>0</v>
      </c>
      <c r="I56" s="66" t="str">
        <f>'[1]IADE Oct 15'!I56</f>
        <v/>
      </c>
      <c r="J56" s="29">
        <f>'[1]IADE Oct 15'!J56</f>
        <v>0</v>
      </c>
    </row>
    <row r="57" spans="1:10" x14ac:dyDescent="0.25">
      <c r="A57" s="298" t="str">
        <f>IF((B57=""),"",CHOOSE(WEEKDAY(B57,2),"L","M","M","J","V","S","D"))</f>
        <v>M</v>
      </c>
      <c r="B57" s="300">
        <f>IF(($B55=""),"",IF((MONTH(B55)=MONTH(($B55+1))),($B55+1),""))</f>
        <v>42305</v>
      </c>
      <c r="C57" s="26">
        <f>'[1]IADE Oct 15'!C57</f>
        <v>0</v>
      </c>
      <c r="D57" s="26">
        <f>'[1]IADE Oct 15'!D57</f>
        <v>0</v>
      </c>
      <c r="E57" s="26">
        <f>'[1]IADE Oct 15'!E57</f>
        <v>0</v>
      </c>
      <c r="F57" s="26" t="str">
        <f>'[1]IADE Oct 15'!F57</f>
        <v/>
      </c>
      <c r="G57" s="27" t="str">
        <f>'[1]IADE Oct 15'!G57</f>
        <v/>
      </c>
      <c r="H57" s="22">
        <f>'[1]IADE Oct 15'!H57</f>
        <v>0</v>
      </c>
      <c r="I57" s="65" t="str">
        <f>'[1]IADE Oct 15'!I57</f>
        <v/>
      </c>
      <c r="J57" s="27">
        <f>'[1]IADE Oct 15'!J57</f>
        <v>0</v>
      </c>
    </row>
    <row r="58" spans="1:10" ht="15.75" thickBot="1" x14ac:dyDescent="0.3">
      <c r="A58" s="299"/>
      <c r="B58" s="301"/>
      <c r="C58" s="28">
        <f>'[1]IADE Oct 15'!C58</f>
        <v>0</v>
      </c>
      <c r="D58" s="28">
        <f>'[1]IADE Oct 15'!D58</f>
        <v>0</v>
      </c>
      <c r="E58" s="28">
        <f>'[1]IADE Oct 15'!E58</f>
        <v>0</v>
      </c>
      <c r="F58" s="28" t="str">
        <f>'[1]IADE Oct 15'!F58</f>
        <v/>
      </c>
      <c r="G58" s="29" t="str">
        <f>'[1]IADE Oct 15'!G58</f>
        <v/>
      </c>
      <c r="H58" s="22">
        <f>'[1]IADE Oct 15'!H58</f>
        <v>0</v>
      </c>
      <c r="I58" s="66" t="str">
        <f>'[1]IADE Oct 15'!I58</f>
        <v/>
      </c>
      <c r="J58" s="29">
        <f>'[1]IADE Oct 15'!J58</f>
        <v>0</v>
      </c>
    </row>
    <row r="59" spans="1:10" x14ac:dyDescent="0.25">
      <c r="A59" s="298" t="str">
        <f>IF((B59=""),"",CHOOSE(WEEKDAY(B59,2),"L","M","M","J","V","S","D"))</f>
        <v>J</v>
      </c>
      <c r="B59" s="300">
        <f>IF(($B57=""),"",IF((MONTH(B57)=MONTH(($B57+1))),($B57+1),""))</f>
        <v>42306</v>
      </c>
      <c r="C59" s="26">
        <f>'[1]IADE Oct 15'!C59</f>
        <v>0</v>
      </c>
      <c r="D59" s="26">
        <f>'[1]IADE Oct 15'!D59</f>
        <v>0</v>
      </c>
      <c r="E59" s="26">
        <f>'[1]IADE Oct 15'!E59</f>
        <v>0</v>
      </c>
      <c r="F59" s="26" t="str">
        <f>'[1]IADE Oct 15'!F59</f>
        <v/>
      </c>
      <c r="G59" s="27" t="str">
        <f>'[1]IADE Oct 15'!G59</f>
        <v/>
      </c>
      <c r="H59" s="22">
        <f>'[1]IADE Oct 15'!H59</f>
        <v>0</v>
      </c>
      <c r="I59" s="65" t="str">
        <f>'[1]IADE Oct 15'!I59</f>
        <v/>
      </c>
      <c r="J59" s="27">
        <f>'[1]IADE Oct 15'!J59</f>
        <v>0</v>
      </c>
    </row>
    <row r="60" spans="1:10" ht="15.75" thickBot="1" x14ac:dyDescent="0.3">
      <c r="A60" s="299"/>
      <c r="B60" s="301"/>
      <c r="C60" s="28">
        <f>'[1]IADE Oct 15'!C60</f>
        <v>0</v>
      </c>
      <c r="D60" s="28">
        <f>'[1]IADE Oct 15'!D60</f>
        <v>0</v>
      </c>
      <c r="E60" s="28">
        <f>'[1]IADE Oct 15'!E60</f>
        <v>0</v>
      </c>
      <c r="F60" s="28" t="str">
        <f>'[1]IADE Oct 15'!F60</f>
        <v/>
      </c>
      <c r="G60" s="29" t="str">
        <f>'[1]IADE Oct 15'!G60</f>
        <v/>
      </c>
      <c r="H60" s="22">
        <f>'[1]IADE Oct 15'!H60</f>
        <v>0</v>
      </c>
      <c r="I60" s="66" t="str">
        <f>'[1]IADE Oct 15'!I60</f>
        <v/>
      </c>
      <c r="J60" s="29">
        <f>'[1]IADE Oct 15'!J60</f>
        <v>0</v>
      </c>
    </row>
    <row r="61" spans="1:10" x14ac:dyDescent="0.25">
      <c r="A61" s="298" t="str">
        <f>IF((B61=""),"",CHOOSE(WEEKDAY(B61,2),"L","M","M","J","V","S","D"))</f>
        <v>V</v>
      </c>
      <c r="B61" s="300">
        <f>IF(($B59=""),"",IF((MONTH(B59)=MONTH(($B59+1))),($B59+1),""))</f>
        <v>42307</v>
      </c>
      <c r="C61" s="26">
        <f>'[1]IADE Oct 15'!C61</f>
        <v>0</v>
      </c>
      <c r="D61" s="26">
        <f>'[1]IADE Oct 15'!D61</f>
        <v>0</v>
      </c>
      <c r="E61" s="26">
        <f>'[1]IADE Oct 15'!E61</f>
        <v>0</v>
      </c>
      <c r="F61" s="26" t="str">
        <f>'[1]IADE Oct 15'!F61</f>
        <v/>
      </c>
      <c r="G61" s="27" t="str">
        <f>'[1]IADE Oct 15'!G61</f>
        <v/>
      </c>
      <c r="H61" s="22">
        <f>'[1]IADE Oct 15'!H61</f>
        <v>0</v>
      </c>
      <c r="I61" s="65" t="str">
        <f>'[1]IADE Oct 15'!I61</f>
        <v/>
      </c>
      <c r="J61" s="27">
        <f>'[1]IADE Oct 15'!J61</f>
        <v>0</v>
      </c>
    </row>
    <row r="62" spans="1:10" ht="15.75" thickBot="1" x14ac:dyDescent="0.3">
      <c r="A62" s="299"/>
      <c r="B62" s="301"/>
      <c r="C62" s="28">
        <f>'[1]IADE Oct 15'!C62</f>
        <v>0</v>
      </c>
      <c r="D62" s="28">
        <f>'[1]IADE Oct 15'!D62</f>
        <v>0</v>
      </c>
      <c r="E62" s="28">
        <f>'[1]IADE Oct 15'!E62</f>
        <v>0</v>
      </c>
      <c r="F62" s="28" t="str">
        <f>'[1]IADE Oct 15'!F62</f>
        <v/>
      </c>
      <c r="G62" s="29" t="str">
        <f>'[1]IADE Oct 15'!G62</f>
        <v/>
      </c>
      <c r="H62" s="22">
        <f>'[1]IADE Oct 15'!H62</f>
        <v>0</v>
      </c>
      <c r="I62" s="66" t="str">
        <f>'[1]IADE Oct 15'!I62</f>
        <v/>
      </c>
      <c r="J62" s="29">
        <f>'[1]IADE Oct 15'!J62</f>
        <v>0</v>
      </c>
    </row>
    <row r="63" spans="1:10" x14ac:dyDescent="0.25">
      <c r="A63" s="298" t="str">
        <f>IF((B63=""),"",CHOOSE(WEEKDAY(B63,2),"L","M","M","J","V","S","D"))</f>
        <v>S</v>
      </c>
      <c r="B63" s="300">
        <f>IF(($B61=""),"",IF((MONTH(B61)=MONTH(($B61+1))),($B61+1),""))</f>
        <v>42308</v>
      </c>
      <c r="C63" s="26">
        <f>'[1]IADE Oct 15'!C63</f>
        <v>0</v>
      </c>
      <c r="D63" s="26">
        <f>'[1]IADE Oct 15'!D63</f>
        <v>0</v>
      </c>
      <c r="E63" s="26">
        <f>'[1]IADE Oct 15'!E63</f>
        <v>0</v>
      </c>
      <c r="F63" s="26" t="str">
        <f>'[1]IADE Oct 15'!F63</f>
        <v/>
      </c>
      <c r="G63" s="27" t="str">
        <f>'[1]IADE Oct 15'!G63</f>
        <v/>
      </c>
      <c r="H63" s="22">
        <f>'[1]IADE Oct 15'!H63</f>
        <v>0</v>
      </c>
      <c r="I63" s="65" t="str">
        <f>'[1]IADE Oct 15'!I63</f>
        <v/>
      </c>
      <c r="J63" s="27">
        <f>'[1]IADE Oct 15'!J63</f>
        <v>0</v>
      </c>
    </row>
    <row r="64" spans="1:10" ht="15.75" thickBot="1" x14ac:dyDescent="0.3">
      <c r="A64" s="299"/>
      <c r="B64" s="301"/>
      <c r="C64" s="28">
        <f>'[1]IADE Oct 15'!C64</f>
        <v>0</v>
      </c>
      <c r="D64" s="28">
        <f>'[1]IADE Oct 15'!D64</f>
        <v>0</v>
      </c>
      <c r="E64" s="28">
        <f>'[1]IADE Oct 15'!E64</f>
        <v>0</v>
      </c>
      <c r="F64" s="28" t="str">
        <f>'[1]IADE Oct 15'!F64</f>
        <v/>
      </c>
      <c r="G64" s="29" t="str">
        <f>'[1]IADE Oct 15'!G64</f>
        <v/>
      </c>
      <c r="H64" s="22">
        <f>'[1]IADE Oct 15'!H64</f>
        <v>0</v>
      </c>
      <c r="I64" s="66" t="str">
        <f>'[1]IADE Oct 15'!I64</f>
        <v/>
      </c>
      <c r="J64" s="29">
        <f>'[1]IADE Oct 15'!J64</f>
        <v>0</v>
      </c>
    </row>
    <row r="66" spans="3:5" ht="18" x14ac:dyDescent="0.25">
      <c r="C66" s="270" t="s">
        <v>110</v>
      </c>
      <c r="D66" s="271"/>
      <c r="E66" s="272"/>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17" priority="4" stopIfTrue="1">
      <formula>LEN(TRIM(G3))=0</formula>
    </cfRule>
    <cfRule type="containsText" dxfId="16" priority="5" stopIfTrue="1" operator="containsText" text="0">
      <formula>NOT(ISERROR(SEARCH("0", G3)))</formula>
    </cfRule>
    <cfRule type="cellIs" dxfId="15" priority="6" stopIfTrue="1" operator="greaterThan">
      <formula>0</formula>
    </cfRule>
    <cfRule type="cellIs" dxfId="14" priority="7" stopIfTrue="1" operator="lessThan">
      <formula>0</formula>
    </cfRule>
  </conditionalFormatting>
  <conditionalFormatting sqref="A3:A64">
    <cfRule type="containsText" dxfId="13" priority="3" stopIfTrue="1" operator="containsText" text="D">
      <formula>NOT(ISERROR(SEARCH("D", A3)))</formula>
    </cfRule>
  </conditionalFormatting>
  <conditionalFormatting sqref="C3:C64">
    <cfRule type="containsBlanks" dxfId="12" priority="2" stopIfTrue="1">
      <formula>LEN(TRIM(E3))=0</formula>
    </cfRule>
  </conditionalFormatting>
  <conditionalFormatting sqref="I3:J64">
    <cfRule type="containsBlanks" dxfId="11" priority="1" stopIfTrue="1">
      <formula>LEN(TRIM(L3))=0</formula>
    </cfRule>
  </conditionalFormatting>
  <conditionalFormatting sqref="E3:E64">
    <cfRule type="containsBlanks" dxfId="10" priority="273" stopIfTrue="1">
      <formula>LEN(TRIM(F3))=0</formula>
    </cfRule>
  </conditionalFormatting>
  <conditionalFormatting sqref="D3:D64">
    <cfRule type="containsBlanks" dxfId="9" priority="274" stopIfTrue="1">
      <formula>LEN(TRIM(#REF!))=0</formula>
    </cfRule>
  </conditionalFormatting>
  <dataValidations count="2">
    <dataValidation type="list" errorStyle="warning" allowBlank="1" showErrorMessage="1" prompt="Choisissez parmi les noms des IADEs" sqref="C3:E64 J3:J64">
      <formula1>IADES</formula1>
    </dataValidation>
    <dataValidation errorStyle="warning" allowBlank="1" showErrorMessage="1" prompt="Choisissez parmi les noms des IADEs" sqref="I3:I64"/>
  </dataValidations>
  <hyperlinks>
    <hyperlink ref="L31:L32" location="'Oct 15'!A1" display="Retour vers Planning_Area"/>
  </hyperlinks>
  <pageMargins left="0.70866141732283472" right="0.70866141732283472" top="0.74803149606299213" bottom="0.74803149606299213" header="0.31496062992125984" footer="0.31496062992125984"/>
  <pageSetup paperSize="9" scale="70" orientation="portrait" horizontalDpi="4294967293" verticalDpi="4294967293"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enableFormatConditionsCalculation="0">
    <tabColor rgb="FFFFFFFF"/>
    <pageSetUpPr fitToPage="1"/>
  </sheetPr>
  <dimension ref="A1:L66"/>
  <sheetViews>
    <sheetView showZeros="0" zoomScale="55" zoomScaleNormal="55" zoomScalePageLayoutView="55" workbookViewId="0">
      <selection activeCell="L31" sqref="L31:L32"/>
    </sheetView>
  </sheetViews>
  <sheetFormatPr baseColWidth="10" defaultColWidth="10.85546875" defaultRowHeight="15" x14ac:dyDescent="0.25"/>
  <cols>
    <col min="1" max="2" width="9.28515625" style="22" customWidth="1"/>
    <col min="3" max="5" width="17.140625" style="22" customWidth="1"/>
    <col min="6" max="6" width="10" style="22" customWidth="1"/>
    <col min="7" max="7" width="12.85546875" style="22" customWidth="1"/>
    <col min="8" max="8" width="3.85546875" style="22" customWidth="1"/>
    <col min="9" max="9" width="10.85546875" style="22"/>
    <col min="10" max="10" width="17.140625" style="22" customWidth="1"/>
    <col min="11" max="11" width="10.85546875" style="22"/>
    <col min="12" max="12" width="38.5703125" style="22" bestFit="1" customWidth="1"/>
    <col min="13" max="16384" width="10.85546875" style="22"/>
  </cols>
  <sheetData>
    <row r="1" spans="1:10" ht="28.5" customHeight="1" thickBot="1" x14ac:dyDescent="0.3">
      <c r="A1" s="297" t="str">
        <f>"Planning des Infirmiers anesthésistes à Domont et CCB pour  "&amp;CHOOSE(MONTH($B$3),"janvier","février","mars","avril","mai","juin","juillet","aout","septembre","octobre","novembre","décembre")&amp;" "&amp;YEAR($B$3)</f>
        <v>Planning des Infirmiers anesthésistes à Domont et CCB pour  novembre 2015</v>
      </c>
      <c r="B1" s="297"/>
      <c r="C1" s="297"/>
      <c r="D1" s="297"/>
      <c r="E1" s="297"/>
      <c r="F1" s="297"/>
      <c r="G1" s="297"/>
      <c r="H1" s="297"/>
      <c r="I1" s="297"/>
      <c r="J1" s="297"/>
    </row>
    <row r="2" spans="1:10" ht="23.25" thickBot="1" x14ac:dyDescent="0.3">
      <c r="A2" s="23" t="s">
        <v>0</v>
      </c>
      <c r="B2" s="24" t="s">
        <v>1</v>
      </c>
      <c r="C2" s="24" t="s">
        <v>20</v>
      </c>
      <c r="D2" s="24" t="s">
        <v>21</v>
      </c>
      <c r="E2" s="24" t="s">
        <v>22</v>
      </c>
      <c r="F2" s="24" t="s">
        <v>23</v>
      </c>
      <c r="G2" s="25" t="s">
        <v>24</v>
      </c>
      <c r="I2" s="64" t="s">
        <v>93</v>
      </c>
      <c r="J2" s="25" t="s">
        <v>39</v>
      </c>
    </row>
    <row r="3" spans="1:10" x14ac:dyDescent="0.25">
      <c r="A3" s="298" t="str">
        <f>IF((B3=""),"",CHOOSE(WEEKDAY(B3,2),"L","M","M","J","V","S","D"))</f>
        <v>D</v>
      </c>
      <c r="B3" s="300">
        <f>'Nov 15'!B3:B4</f>
        <v>42309</v>
      </c>
      <c r="C3" s="26">
        <f>'[1]IADE Nov 15'!C3</f>
        <v>0</v>
      </c>
      <c r="D3" s="26">
        <f>'[1]IADE Nov 15'!D3</f>
        <v>0</v>
      </c>
      <c r="E3" s="26">
        <f>'[1]IADE Nov 15'!E3</f>
        <v>0</v>
      </c>
      <c r="F3" s="26" t="str">
        <f>'[1]IADE Nov 15'!F3</f>
        <v/>
      </c>
      <c r="G3" s="27" t="str">
        <f>'[1]IADE Nov 15'!G3</f>
        <v/>
      </c>
      <c r="H3" s="22">
        <f>'[1]IADE Nov 15'!H3</f>
        <v>0</v>
      </c>
      <c r="I3" s="65" t="str">
        <f>'[1]IADE Nov 15'!I3</f>
        <v/>
      </c>
      <c r="J3" s="27">
        <f>'[1]IADE Nov 15'!J3</f>
        <v>0</v>
      </c>
    </row>
    <row r="4" spans="1:10" ht="15.75" thickBot="1" x14ac:dyDescent="0.3">
      <c r="A4" s="299"/>
      <c r="B4" s="301"/>
      <c r="C4" s="28">
        <f>'[1]IADE Nov 15'!C4</f>
        <v>0</v>
      </c>
      <c r="D4" s="28">
        <f>'[1]IADE Nov 15'!D4</f>
        <v>0</v>
      </c>
      <c r="E4" s="28">
        <f>'[1]IADE Nov 15'!E4</f>
        <v>0</v>
      </c>
      <c r="F4" s="28" t="str">
        <f>'[1]IADE Nov 15'!F4</f>
        <v/>
      </c>
      <c r="G4" s="29" t="str">
        <f>'[1]IADE Nov 15'!G4</f>
        <v/>
      </c>
      <c r="H4" s="22">
        <f>'[1]IADE Nov 15'!H4</f>
        <v>0</v>
      </c>
      <c r="I4" s="66" t="str">
        <f>'[1]IADE Nov 15'!I4</f>
        <v/>
      </c>
      <c r="J4" s="29">
        <f>'[1]IADE Nov 15'!J4</f>
        <v>0</v>
      </c>
    </row>
    <row r="5" spans="1:10" x14ac:dyDescent="0.25">
      <c r="A5" s="298" t="str">
        <f>IF((B5=""),"",CHOOSE(WEEKDAY(B5,2),"L","M","M","J","V","S","D"))</f>
        <v>L</v>
      </c>
      <c r="B5" s="300">
        <f>IF(($B3=""),"",IF((MONTH(B3)=MONTH(($B3+1))),($B3+1),""))</f>
        <v>42310</v>
      </c>
      <c r="C5" s="26">
        <f>'[1]IADE Nov 15'!C5</f>
        <v>0</v>
      </c>
      <c r="D5" s="26">
        <f>'[1]IADE Nov 15'!D5</f>
        <v>0</v>
      </c>
      <c r="E5" s="26">
        <f>'[1]IADE Nov 15'!E5</f>
        <v>0</v>
      </c>
      <c r="F5" s="26" t="str">
        <f>'[1]IADE Nov 15'!F5</f>
        <v/>
      </c>
      <c r="G5" s="27" t="str">
        <f>'[1]IADE Nov 15'!G5</f>
        <v/>
      </c>
      <c r="H5" s="22">
        <f>'[1]IADE Nov 15'!H5</f>
        <v>0</v>
      </c>
      <c r="I5" s="65" t="str">
        <f>'[1]IADE Nov 15'!I5</f>
        <v/>
      </c>
      <c r="J5" s="27">
        <f>'[1]IADE Nov 15'!J5</f>
        <v>0</v>
      </c>
    </row>
    <row r="6" spans="1:10" ht="15.75" thickBot="1" x14ac:dyDescent="0.3">
      <c r="A6" s="299"/>
      <c r="B6" s="301"/>
      <c r="C6" s="28">
        <f>'[1]IADE Nov 15'!C6</f>
        <v>0</v>
      </c>
      <c r="D6" s="28">
        <f>'[1]IADE Nov 15'!D6</f>
        <v>0</v>
      </c>
      <c r="E6" s="28">
        <f>'[1]IADE Nov 15'!E6</f>
        <v>0</v>
      </c>
      <c r="F6" s="28" t="str">
        <f>'[1]IADE Nov 15'!F6</f>
        <v/>
      </c>
      <c r="G6" s="29" t="str">
        <f>'[1]IADE Nov 15'!G6</f>
        <v/>
      </c>
      <c r="H6" s="22">
        <f>'[1]IADE Nov 15'!H6</f>
        <v>0</v>
      </c>
      <c r="I6" s="66" t="str">
        <f>'[1]IADE Nov 15'!I6</f>
        <v/>
      </c>
      <c r="J6" s="29">
        <f>'[1]IADE Nov 15'!J6</f>
        <v>0</v>
      </c>
    </row>
    <row r="7" spans="1:10" x14ac:dyDescent="0.25">
      <c r="A7" s="298" t="str">
        <f>IF((B7=""),"",CHOOSE(WEEKDAY(B7,2),"L","M","M","J","V","S","D"))</f>
        <v>M</v>
      </c>
      <c r="B7" s="300">
        <f>IF(($B5=""),"",IF((MONTH(B5)=MONTH(($B5+1))),($B5+1),""))</f>
        <v>42311</v>
      </c>
      <c r="C7" s="26">
        <f>'[1]IADE Nov 15'!C7</f>
        <v>0</v>
      </c>
      <c r="D7" s="26">
        <f>'[1]IADE Nov 15'!D7</f>
        <v>0</v>
      </c>
      <c r="E7" s="26">
        <f>'[1]IADE Nov 15'!E7</f>
        <v>0</v>
      </c>
      <c r="F7" s="26" t="str">
        <f>'[1]IADE Nov 15'!F7</f>
        <v/>
      </c>
      <c r="G7" s="27" t="str">
        <f>'[1]IADE Nov 15'!G7</f>
        <v/>
      </c>
      <c r="H7" s="22">
        <f>'[1]IADE Nov 15'!H7</f>
        <v>0</v>
      </c>
      <c r="I7" s="65" t="str">
        <f>'[1]IADE Nov 15'!I7</f>
        <v/>
      </c>
      <c r="J7" s="27">
        <f>'[1]IADE Nov 15'!J7</f>
        <v>0</v>
      </c>
    </row>
    <row r="8" spans="1:10" ht="15.75" thickBot="1" x14ac:dyDescent="0.3">
      <c r="A8" s="299"/>
      <c r="B8" s="301"/>
      <c r="C8" s="28">
        <f>'[1]IADE Nov 15'!C8</f>
        <v>0</v>
      </c>
      <c r="D8" s="28">
        <f>'[1]IADE Nov 15'!D8</f>
        <v>0</v>
      </c>
      <c r="E8" s="28">
        <f>'[1]IADE Nov 15'!E8</f>
        <v>0</v>
      </c>
      <c r="F8" s="28" t="str">
        <f>'[1]IADE Nov 15'!F8</f>
        <v/>
      </c>
      <c r="G8" s="29" t="str">
        <f>'[1]IADE Nov 15'!G8</f>
        <v/>
      </c>
      <c r="H8" s="22">
        <f>'[1]IADE Nov 15'!H8</f>
        <v>0</v>
      </c>
      <c r="I8" s="66" t="str">
        <f>'[1]IADE Nov 15'!I8</f>
        <v/>
      </c>
      <c r="J8" s="29">
        <f>'[1]IADE Nov 15'!J8</f>
        <v>0</v>
      </c>
    </row>
    <row r="9" spans="1:10" x14ac:dyDescent="0.25">
      <c r="A9" s="298" t="str">
        <f>IF((B9=""),"",CHOOSE(WEEKDAY(B9,2),"L","M","M","J","V","S","D"))</f>
        <v>M</v>
      </c>
      <c r="B9" s="300">
        <f>IF(($B7=""),"",IF((MONTH(B7)=MONTH(($B7+1))),($B7+1),""))</f>
        <v>42312</v>
      </c>
      <c r="C9" s="26">
        <f>'[1]IADE Nov 15'!C9</f>
        <v>0</v>
      </c>
      <c r="D9" s="26">
        <f>'[1]IADE Nov 15'!D9</f>
        <v>0</v>
      </c>
      <c r="E9" s="26">
        <f>'[1]IADE Nov 15'!E9</f>
        <v>0</v>
      </c>
      <c r="F9" s="26" t="str">
        <f>'[1]IADE Nov 15'!F9</f>
        <v/>
      </c>
      <c r="G9" s="27" t="str">
        <f>'[1]IADE Nov 15'!G9</f>
        <v/>
      </c>
      <c r="H9" s="22">
        <f>'[1]IADE Nov 15'!H9</f>
        <v>0</v>
      </c>
      <c r="I9" s="65" t="str">
        <f>'[1]IADE Nov 15'!I9</f>
        <v/>
      </c>
      <c r="J9" s="27">
        <f>'[1]IADE Nov 15'!J9</f>
        <v>0</v>
      </c>
    </row>
    <row r="10" spans="1:10" ht="15.75" thickBot="1" x14ac:dyDescent="0.3">
      <c r="A10" s="299"/>
      <c r="B10" s="301"/>
      <c r="C10" s="28">
        <f>'[1]IADE Nov 15'!C10</f>
        <v>0</v>
      </c>
      <c r="D10" s="28">
        <f>'[1]IADE Nov 15'!D10</f>
        <v>0</v>
      </c>
      <c r="E10" s="28">
        <f>'[1]IADE Nov 15'!E10</f>
        <v>0</v>
      </c>
      <c r="F10" s="28" t="str">
        <f>'[1]IADE Nov 15'!F10</f>
        <v/>
      </c>
      <c r="G10" s="29" t="str">
        <f>'[1]IADE Nov 15'!G10</f>
        <v/>
      </c>
      <c r="H10" s="22">
        <f>'[1]IADE Nov 15'!H10</f>
        <v>0</v>
      </c>
      <c r="I10" s="66" t="str">
        <f>'[1]IADE Nov 15'!I10</f>
        <v/>
      </c>
      <c r="J10" s="29">
        <f>'[1]IADE Nov 15'!J10</f>
        <v>0</v>
      </c>
    </row>
    <row r="11" spans="1:10" x14ac:dyDescent="0.25">
      <c r="A11" s="298" t="str">
        <f>IF((B11=""),"",CHOOSE(WEEKDAY(B11,2),"L","M","M","J","V","S","D"))</f>
        <v>J</v>
      </c>
      <c r="B11" s="300">
        <f>IF(($B9=""),"",IF((MONTH(B9)=MONTH(($B9+1))),($B9+1),""))</f>
        <v>42313</v>
      </c>
      <c r="C11" s="26">
        <f>'[1]IADE Nov 15'!C11</f>
        <v>0</v>
      </c>
      <c r="D11" s="26">
        <f>'[1]IADE Nov 15'!D11</f>
        <v>0</v>
      </c>
      <c r="E11" s="26">
        <f>'[1]IADE Nov 15'!E11</f>
        <v>0</v>
      </c>
      <c r="F11" s="26" t="str">
        <f>'[1]IADE Nov 15'!F11</f>
        <v/>
      </c>
      <c r="G11" s="27" t="str">
        <f>'[1]IADE Nov 15'!G11</f>
        <v/>
      </c>
      <c r="H11" s="22">
        <f>'[1]IADE Nov 15'!H11</f>
        <v>0</v>
      </c>
      <c r="I11" s="65" t="str">
        <f>'[1]IADE Nov 15'!I11</f>
        <v/>
      </c>
      <c r="J11" s="27">
        <f>'[1]IADE Nov 15'!J11</f>
        <v>0</v>
      </c>
    </row>
    <row r="12" spans="1:10" ht="15.75" thickBot="1" x14ac:dyDescent="0.3">
      <c r="A12" s="299"/>
      <c r="B12" s="301"/>
      <c r="C12" s="28">
        <f>'[1]IADE Nov 15'!C12</f>
        <v>0</v>
      </c>
      <c r="D12" s="28">
        <f>'[1]IADE Nov 15'!D12</f>
        <v>0</v>
      </c>
      <c r="E12" s="28">
        <f>'[1]IADE Nov 15'!E12</f>
        <v>0</v>
      </c>
      <c r="F12" s="28" t="str">
        <f>'[1]IADE Nov 15'!F12</f>
        <v/>
      </c>
      <c r="G12" s="29" t="str">
        <f>'[1]IADE Nov 15'!G12</f>
        <v/>
      </c>
      <c r="H12" s="22">
        <f>'[1]IADE Nov 15'!H12</f>
        <v>0</v>
      </c>
      <c r="I12" s="66" t="str">
        <f>'[1]IADE Nov 15'!I12</f>
        <v/>
      </c>
      <c r="J12" s="29">
        <f>'[1]IADE Nov 15'!J12</f>
        <v>0</v>
      </c>
    </row>
    <row r="13" spans="1:10" x14ac:dyDescent="0.25">
      <c r="A13" s="298" t="str">
        <f>IF((B13=""),"",CHOOSE(WEEKDAY(B13,2),"L","M","M","J","V","S","D"))</f>
        <v>V</v>
      </c>
      <c r="B13" s="300">
        <f>IF(($B11=""),"",IF((MONTH(B11)=MONTH(($B11+1))),($B11+1),""))</f>
        <v>42314</v>
      </c>
      <c r="C13" s="26">
        <f>'[1]IADE Nov 15'!C13</f>
        <v>0</v>
      </c>
      <c r="D13" s="26">
        <f>'[1]IADE Nov 15'!D13</f>
        <v>0</v>
      </c>
      <c r="E13" s="26">
        <f>'[1]IADE Nov 15'!E13</f>
        <v>0</v>
      </c>
      <c r="F13" s="26" t="str">
        <f>'[1]IADE Nov 15'!F13</f>
        <v/>
      </c>
      <c r="G13" s="27" t="str">
        <f>'[1]IADE Nov 15'!G13</f>
        <v/>
      </c>
      <c r="H13" s="22">
        <f>'[1]IADE Nov 15'!H13</f>
        <v>0</v>
      </c>
      <c r="I13" s="65" t="str">
        <f>'[1]IADE Nov 15'!I13</f>
        <v/>
      </c>
      <c r="J13" s="27">
        <f>'[1]IADE Nov 15'!J13</f>
        <v>0</v>
      </c>
    </row>
    <row r="14" spans="1:10" ht="15.75" thickBot="1" x14ac:dyDescent="0.3">
      <c r="A14" s="299"/>
      <c r="B14" s="301"/>
      <c r="C14" s="28">
        <f>'[1]IADE Nov 15'!C14</f>
        <v>0</v>
      </c>
      <c r="D14" s="28">
        <f>'[1]IADE Nov 15'!D14</f>
        <v>0</v>
      </c>
      <c r="E14" s="28">
        <f>'[1]IADE Nov 15'!E14</f>
        <v>0</v>
      </c>
      <c r="F14" s="28" t="str">
        <f>'[1]IADE Nov 15'!F14</f>
        <v/>
      </c>
      <c r="G14" s="29" t="str">
        <f>'[1]IADE Nov 15'!G14</f>
        <v/>
      </c>
      <c r="H14" s="22">
        <f>'[1]IADE Nov 15'!H14</f>
        <v>0</v>
      </c>
      <c r="I14" s="66" t="str">
        <f>'[1]IADE Nov 15'!I14</f>
        <v/>
      </c>
      <c r="J14" s="29">
        <f>'[1]IADE Nov 15'!J14</f>
        <v>0</v>
      </c>
    </row>
    <row r="15" spans="1:10" x14ac:dyDescent="0.25">
      <c r="A15" s="298" t="str">
        <f>IF((B15=""),"",CHOOSE(WEEKDAY(B15,2),"L","M","M","J","V","S","D"))</f>
        <v>S</v>
      </c>
      <c r="B15" s="300">
        <f>IF(($B13=""),"",IF((MONTH(B13)=MONTH(($B13+1))),($B13+1),""))</f>
        <v>42315</v>
      </c>
      <c r="C15" s="26">
        <f>'[1]IADE Nov 15'!C15</f>
        <v>0</v>
      </c>
      <c r="D15" s="26">
        <f>'[1]IADE Nov 15'!D15</f>
        <v>0</v>
      </c>
      <c r="E15" s="26">
        <f>'[1]IADE Nov 15'!E15</f>
        <v>0</v>
      </c>
      <c r="F15" s="26" t="str">
        <f>'[1]IADE Nov 15'!F15</f>
        <v/>
      </c>
      <c r="G15" s="27" t="str">
        <f>'[1]IADE Nov 15'!G15</f>
        <v/>
      </c>
      <c r="H15" s="22">
        <f>'[1]IADE Nov 15'!H15</f>
        <v>0</v>
      </c>
      <c r="I15" s="65" t="str">
        <f>'[1]IADE Nov 15'!I15</f>
        <v/>
      </c>
      <c r="J15" s="27">
        <f>'[1]IADE Nov 15'!J15</f>
        <v>0</v>
      </c>
    </row>
    <row r="16" spans="1:10" ht="15.75" thickBot="1" x14ac:dyDescent="0.3">
      <c r="A16" s="299"/>
      <c r="B16" s="301"/>
      <c r="C16" s="28">
        <f>'[1]IADE Nov 15'!C16</f>
        <v>0</v>
      </c>
      <c r="D16" s="28">
        <f>'[1]IADE Nov 15'!D16</f>
        <v>0</v>
      </c>
      <c r="E16" s="28">
        <f>'[1]IADE Nov 15'!E16</f>
        <v>0</v>
      </c>
      <c r="F16" s="28" t="str">
        <f>'[1]IADE Nov 15'!F16</f>
        <v/>
      </c>
      <c r="G16" s="29" t="str">
        <f>'[1]IADE Nov 15'!G16</f>
        <v/>
      </c>
      <c r="H16" s="22">
        <f>'[1]IADE Nov 15'!H16</f>
        <v>0</v>
      </c>
      <c r="I16" s="66" t="str">
        <f>'[1]IADE Nov 15'!I16</f>
        <v/>
      </c>
      <c r="J16" s="29">
        <f>'[1]IADE Nov 15'!J16</f>
        <v>0</v>
      </c>
    </row>
    <row r="17" spans="1:12" x14ac:dyDescent="0.25">
      <c r="A17" s="298" t="str">
        <f>IF((B17=""),"",CHOOSE(WEEKDAY(B17,2),"L","M","M","J","V","S","D"))</f>
        <v>D</v>
      </c>
      <c r="B17" s="300">
        <f>IF(($B15=""),"",IF((MONTH(B15)=MONTH(($B15+1))),($B15+1),""))</f>
        <v>42316</v>
      </c>
      <c r="C17" s="26">
        <f>'[1]IADE Nov 15'!C17</f>
        <v>0</v>
      </c>
      <c r="D17" s="26">
        <f>'[1]IADE Nov 15'!D17</f>
        <v>0</v>
      </c>
      <c r="E17" s="26">
        <f>'[1]IADE Nov 15'!E17</f>
        <v>0</v>
      </c>
      <c r="F17" s="26" t="str">
        <f>'[1]IADE Nov 15'!F17</f>
        <v/>
      </c>
      <c r="G17" s="27" t="str">
        <f>'[1]IADE Nov 15'!G17</f>
        <v/>
      </c>
      <c r="H17" s="22">
        <f>'[1]IADE Nov 15'!H17</f>
        <v>0</v>
      </c>
      <c r="I17" s="65" t="str">
        <f>'[1]IADE Nov 15'!I17</f>
        <v/>
      </c>
      <c r="J17" s="27">
        <f>'[1]IADE Nov 15'!J17</f>
        <v>0</v>
      </c>
    </row>
    <row r="18" spans="1:12" ht="15.75" thickBot="1" x14ac:dyDescent="0.3">
      <c r="A18" s="299"/>
      <c r="B18" s="301"/>
      <c r="C18" s="28">
        <f>'[1]IADE Nov 15'!C18</f>
        <v>0</v>
      </c>
      <c r="D18" s="28">
        <f>'[1]IADE Nov 15'!D18</f>
        <v>0</v>
      </c>
      <c r="E18" s="28">
        <f>'[1]IADE Nov 15'!E18</f>
        <v>0</v>
      </c>
      <c r="F18" s="28" t="str">
        <f>'[1]IADE Nov 15'!F18</f>
        <v/>
      </c>
      <c r="G18" s="29" t="str">
        <f>'[1]IADE Nov 15'!G18</f>
        <v/>
      </c>
      <c r="H18" s="22">
        <f>'[1]IADE Nov 15'!H18</f>
        <v>0</v>
      </c>
      <c r="I18" s="66" t="str">
        <f>'[1]IADE Nov 15'!I18</f>
        <v/>
      </c>
      <c r="J18" s="29">
        <f>'[1]IADE Nov 15'!J18</f>
        <v>0</v>
      </c>
    </row>
    <row r="19" spans="1:12" x14ac:dyDescent="0.25">
      <c r="A19" s="298" t="str">
        <f>IF((B19=""),"",CHOOSE(WEEKDAY(B19,2),"L","M","M","J","V","S","D"))</f>
        <v>L</v>
      </c>
      <c r="B19" s="300">
        <f>IF(($B17=""),"",IF((MONTH(B17)=MONTH(($B17+1))),($B17+1),""))</f>
        <v>42317</v>
      </c>
      <c r="C19" s="26">
        <f>'[1]IADE Nov 15'!C19</f>
        <v>0</v>
      </c>
      <c r="D19" s="26">
        <f>'[1]IADE Nov 15'!D19</f>
        <v>0</v>
      </c>
      <c r="E19" s="26">
        <f>'[1]IADE Nov 15'!E19</f>
        <v>0</v>
      </c>
      <c r="F19" s="26" t="str">
        <f>'[1]IADE Nov 15'!F19</f>
        <v/>
      </c>
      <c r="G19" s="27" t="str">
        <f>'[1]IADE Nov 15'!G19</f>
        <v/>
      </c>
      <c r="H19" s="22">
        <f>'[1]IADE Nov 15'!H19</f>
        <v>0</v>
      </c>
      <c r="I19" s="65" t="str">
        <f>'[1]IADE Nov 15'!I19</f>
        <v/>
      </c>
      <c r="J19" s="27">
        <f>'[1]IADE Nov 15'!J19</f>
        <v>0</v>
      </c>
    </row>
    <row r="20" spans="1:12" ht="15.75" thickBot="1" x14ac:dyDescent="0.3">
      <c r="A20" s="299"/>
      <c r="B20" s="301"/>
      <c r="C20" s="28">
        <f>'[1]IADE Nov 15'!C20</f>
        <v>0</v>
      </c>
      <c r="D20" s="28">
        <f>'[1]IADE Nov 15'!D20</f>
        <v>0</v>
      </c>
      <c r="E20" s="28">
        <f>'[1]IADE Nov 15'!E20</f>
        <v>0</v>
      </c>
      <c r="F20" s="28" t="str">
        <f>'[1]IADE Nov 15'!F20</f>
        <v/>
      </c>
      <c r="G20" s="29" t="str">
        <f>'[1]IADE Nov 15'!G20</f>
        <v/>
      </c>
      <c r="H20" s="22">
        <f>'[1]IADE Nov 15'!H20</f>
        <v>0</v>
      </c>
      <c r="I20" s="66" t="str">
        <f>'[1]IADE Nov 15'!I20</f>
        <v/>
      </c>
      <c r="J20" s="29">
        <f>'[1]IADE Nov 15'!J20</f>
        <v>0</v>
      </c>
    </row>
    <row r="21" spans="1:12" x14ac:dyDescent="0.25">
      <c r="A21" s="298" t="str">
        <f>IF((B21=""),"",CHOOSE(WEEKDAY(B21,2),"L","M","M","J","V","S","D"))</f>
        <v>M</v>
      </c>
      <c r="B21" s="300">
        <f>IF(($B19=""),"",IF((MONTH(B19)=MONTH(($B19+1))),($B19+1),""))</f>
        <v>42318</v>
      </c>
      <c r="C21" s="26">
        <f>'[1]IADE Nov 15'!C21</f>
        <v>0</v>
      </c>
      <c r="D21" s="26">
        <f>'[1]IADE Nov 15'!D21</f>
        <v>0</v>
      </c>
      <c r="E21" s="26">
        <f>'[1]IADE Nov 15'!E21</f>
        <v>0</v>
      </c>
      <c r="F21" s="26" t="str">
        <f>'[1]IADE Nov 15'!F21</f>
        <v/>
      </c>
      <c r="G21" s="27" t="str">
        <f>'[1]IADE Nov 15'!G21</f>
        <v/>
      </c>
      <c r="H21" s="22">
        <f>'[1]IADE Nov 15'!H21</f>
        <v>0</v>
      </c>
      <c r="I21" s="65" t="str">
        <f>'[1]IADE Nov 15'!I21</f>
        <v/>
      </c>
      <c r="J21" s="27">
        <f>'[1]IADE Nov 15'!J21</f>
        <v>0</v>
      </c>
    </row>
    <row r="22" spans="1:12" ht="15.75" thickBot="1" x14ac:dyDescent="0.3">
      <c r="A22" s="299"/>
      <c r="B22" s="301"/>
      <c r="C22" s="28">
        <f>'[1]IADE Nov 15'!C22</f>
        <v>0</v>
      </c>
      <c r="D22" s="28">
        <f>'[1]IADE Nov 15'!D22</f>
        <v>0</v>
      </c>
      <c r="E22" s="28">
        <f>'[1]IADE Nov 15'!E22</f>
        <v>0</v>
      </c>
      <c r="F22" s="28" t="str">
        <f>'[1]IADE Nov 15'!F22</f>
        <v/>
      </c>
      <c r="G22" s="29" t="str">
        <f>'[1]IADE Nov 15'!G22</f>
        <v/>
      </c>
      <c r="H22" s="22">
        <f>'[1]IADE Nov 15'!H22</f>
        <v>0</v>
      </c>
      <c r="I22" s="66" t="str">
        <f>'[1]IADE Nov 15'!I22</f>
        <v/>
      </c>
      <c r="J22" s="29">
        <f>'[1]IADE Nov 15'!J22</f>
        <v>0</v>
      </c>
    </row>
    <row r="23" spans="1:12" x14ac:dyDescent="0.25">
      <c r="A23" s="298" t="str">
        <f>IF((B23=""),"",CHOOSE(WEEKDAY(B23,2),"L","M","M","J","V","S","D"))</f>
        <v>M</v>
      </c>
      <c r="B23" s="300">
        <f>IF(($B21=""),"",IF((MONTH(B21)=MONTH(($B21+1))),($B21+1),""))</f>
        <v>42319</v>
      </c>
      <c r="C23" s="26">
        <f>'[1]IADE Nov 15'!C23</f>
        <v>0</v>
      </c>
      <c r="D23" s="26">
        <f>'[1]IADE Nov 15'!D23</f>
        <v>0</v>
      </c>
      <c r="E23" s="26">
        <f>'[1]IADE Nov 15'!E23</f>
        <v>0</v>
      </c>
      <c r="F23" s="26" t="str">
        <f>'[1]IADE Nov 15'!F23</f>
        <v/>
      </c>
      <c r="G23" s="27" t="str">
        <f>'[1]IADE Nov 15'!G23</f>
        <v/>
      </c>
      <c r="H23" s="22">
        <f>'[1]IADE Nov 15'!H23</f>
        <v>0</v>
      </c>
      <c r="I23" s="65" t="str">
        <f>'[1]IADE Nov 15'!I23</f>
        <v/>
      </c>
      <c r="J23" s="27">
        <f>'[1]IADE Nov 15'!J23</f>
        <v>0</v>
      </c>
    </row>
    <row r="24" spans="1:12" ht="15.75" thickBot="1" x14ac:dyDescent="0.3">
      <c r="A24" s="299"/>
      <c r="B24" s="301"/>
      <c r="C24" s="28">
        <f>'[1]IADE Nov 15'!C24</f>
        <v>0</v>
      </c>
      <c r="D24" s="28">
        <f>'[1]IADE Nov 15'!D24</f>
        <v>0</v>
      </c>
      <c r="E24" s="28">
        <f>'[1]IADE Nov 15'!E24</f>
        <v>0</v>
      </c>
      <c r="F24" s="28" t="str">
        <f>'[1]IADE Nov 15'!F24</f>
        <v/>
      </c>
      <c r="G24" s="29" t="str">
        <f>'[1]IADE Nov 15'!G24</f>
        <v/>
      </c>
      <c r="H24" s="22">
        <f>'[1]IADE Nov 15'!H24</f>
        <v>0</v>
      </c>
      <c r="I24" s="66" t="str">
        <f>'[1]IADE Nov 15'!I24</f>
        <v/>
      </c>
      <c r="J24" s="29">
        <f>'[1]IADE Nov 15'!J24</f>
        <v>0</v>
      </c>
    </row>
    <row r="25" spans="1:12" x14ac:dyDescent="0.25">
      <c r="A25" s="298" t="str">
        <f>IF((B25=""),"",CHOOSE(WEEKDAY(B25,2),"L","M","M","J","V","S","D"))</f>
        <v>J</v>
      </c>
      <c r="B25" s="300">
        <f>IF(($B23=""),"",IF((MONTH(B23)=MONTH(($B23+1))),($B23+1),""))</f>
        <v>42320</v>
      </c>
      <c r="C25" s="26">
        <f>'[1]IADE Nov 15'!C25</f>
        <v>0</v>
      </c>
      <c r="D25" s="26">
        <f>'[1]IADE Nov 15'!D25</f>
        <v>0</v>
      </c>
      <c r="E25" s="26">
        <f>'[1]IADE Nov 15'!E25</f>
        <v>0</v>
      </c>
      <c r="F25" s="26" t="str">
        <f>'[1]IADE Nov 15'!F25</f>
        <v/>
      </c>
      <c r="G25" s="27" t="str">
        <f>'[1]IADE Nov 15'!G25</f>
        <v/>
      </c>
      <c r="H25" s="22">
        <f>'[1]IADE Nov 15'!H25</f>
        <v>0</v>
      </c>
      <c r="I25" s="65" t="str">
        <f>'[1]IADE Nov 15'!I25</f>
        <v/>
      </c>
      <c r="J25" s="27">
        <f>'[1]IADE Nov 15'!J25</f>
        <v>0</v>
      </c>
    </row>
    <row r="26" spans="1:12" ht="15.75" thickBot="1" x14ac:dyDescent="0.3">
      <c r="A26" s="299"/>
      <c r="B26" s="301"/>
      <c r="C26" s="28">
        <f>'[1]IADE Nov 15'!C26</f>
        <v>0</v>
      </c>
      <c r="D26" s="28">
        <f>'[1]IADE Nov 15'!D26</f>
        <v>0</v>
      </c>
      <c r="E26" s="28">
        <f>'[1]IADE Nov 15'!E26</f>
        <v>0</v>
      </c>
      <c r="F26" s="28" t="str">
        <f>'[1]IADE Nov 15'!F26</f>
        <v/>
      </c>
      <c r="G26" s="29" t="str">
        <f>'[1]IADE Nov 15'!G26</f>
        <v/>
      </c>
      <c r="H26" s="22">
        <f>'[1]IADE Nov 15'!H26</f>
        <v>0</v>
      </c>
      <c r="I26" s="66" t="str">
        <f>'[1]IADE Nov 15'!I26</f>
        <v/>
      </c>
      <c r="J26" s="29">
        <f>'[1]IADE Nov 15'!J26</f>
        <v>0</v>
      </c>
    </row>
    <row r="27" spans="1:12" x14ac:dyDescent="0.25">
      <c r="A27" s="298" t="str">
        <f>IF((B27=""),"",CHOOSE(WEEKDAY(B27,2),"L","M","M","J","V","S","D"))</f>
        <v>V</v>
      </c>
      <c r="B27" s="300">
        <f>IF(($B25=""),"",IF((MONTH(B25)=MONTH(($B25+1))),($B25+1),""))</f>
        <v>42321</v>
      </c>
      <c r="C27" s="26">
        <f>'[1]IADE Nov 15'!C27</f>
        <v>0</v>
      </c>
      <c r="D27" s="26">
        <f>'[1]IADE Nov 15'!D27</f>
        <v>0</v>
      </c>
      <c r="E27" s="26">
        <f>'[1]IADE Nov 15'!E27</f>
        <v>0</v>
      </c>
      <c r="F27" s="26" t="str">
        <f>'[1]IADE Nov 15'!F27</f>
        <v/>
      </c>
      <c r="G27" s="27" t="str">
        <f>'[1]IADE Nov 15'!G27</f>
        <v/>
      </c>
      <c r="H27" s="22">
        <f>'[1]IADE Nov 15'!H27</f>
        <v>0</v>
      </c>
      <c r="I27" s="65" t="str">
        <f>'[1]IADE Nov 15'!I27</f>
        <v/>
      </c>
      <c r="J27" s="27">
        <f>'[1]IADE Nov 15'!J27</f>
        <v>0</v>
      </c>
    </row>
    <row r="28" spans="1:12" ht="15.75" thickBot="1" x14ac:dyDescent="0.3">
      <c r="A28" s="299"/>
      <c r="B28" s="301"/>
      <c r="C28" s="28">
        <f>'[1]IADE Nov 15'!C28</f>
        <v>0</v>
      </c>
      <c r="D28" s="28">
        <f>'[1]IADE Nov 15'!D28</f>
        <v>0</v>
      </c>
      <c r="E28" s="28">
        <f>'[1]IADE Nov 15'!E28</f>
        <v>0</v>
      </c>
      <c r="F28" s="28" t="str">
        <f>'[1]IADE Nov 15'!F28</f>
        <v/>
      </c>
      <c r="G28" s="29" t="str">
        <f>'[1]IADE Nov 15'!G28</f>
        <v/>
      </c>
      <c r="H28" s="22">
        <f>'[1]IADE Nov 15'!H28</f>
        <v>0</v>
      </c>
      <c r="I28" s="66" t="str">
        <f>'[1]IADE Nov 15'!I28</f>
        <v/>
      </c>
      <c r="J28" s="29">
        <f>'[1]IADE Nov 15'!J28</f>
        <v>0</v>
      </c>
    </row>
    <row r="29" spans="1:12" x14ac:dyDescent="0.25">
      <c r="A29" s="298" t="str">
        <f>IF((B29=""),"",CHOOSE(WEEKDAY(B29,2),"L","M","M","J","V","S","D"))</f>
        <v>S</v>
      </c>
      <c r="B29" s="300">
        <f>IF(($B27=""),"",IF((MONTH(B27)=MONTH(($B27+1))),($B27+1),""))</f>
        <v>42322</v>
      </c>
      <c r="C29" s="26">
        <f>'[1]IADE Nov 15'!C29</f>
        <v>0</v>
      </c>
      <c r="D29" s="26">
        <f>'[1]IADE Nov 15'!D29</f>
        <v>0</v>
      </c>
      <c r="E29" s="26">
        <f>'[1]IADE Nov 15'!E29</f>
        <v>0</v>
      </c>
      <c r="F29" s="26" t="str">
        <f>'[1]IADE Nov 15'!F29</f>
        <v/>
      </c>
      <c r="G29" s="27" t="str">
        <f>'[1]IADE Nov 15'!G29</f>
        <v/>
      </c>
      <c r="H29" s="22">
        <f>'[1]IADE Nov 15'!H29</f>
        <v>0</v>
      </c>
      <c r="I29" s="65" t="str">
        <f>'[1]IADE Nov 15'!I29</f>
        <v/>
      </c>
      <c r="J29" s="27">
        <f>'[1]IADE Nov 15'!J29</f>
        <v>0</v>
      </c>
    </row>
    <row r="30" spans="1:12" ht="15.75" thickBot="1" x14ac:dyDescent="0.3">
      <c r="A30" s="299"/>
      <c r="B30" s="301"/>
      <c r="C30" s="28">
        <f>'[1]IADE Nov 15'!C30</f>
        <v>0</v>
      </c>
      <c r="D30" s="28">
        <f>'[1]IADE Nov 15'!D30</f>
        <v>0</v>
      </c>
      <c r="E30" s="28">
        <f>'[1]IADE Nov 15'!E30</f>
        <v>0</v>
      </c>
      <c r="F30" s="28" t="str">
        <f>'[1]IADE Nov 15'!F30</f>
        <v/>
      </c>
      <c r="G30" s="29" t="str">
        <f>'[1]IADE Nov 15'!G30</f>
        <v/>
      </c>
      <c r="H30" s="22">
        <f>'[1]IADE Nov 15'!H30</f>
        <v>0</v>
      </c>
      <c r="I30" s="66" t="str">
        <f>'[1]IADE Nov 15'!I30</f>
        <v/>
      </c>
      <c r="J30" s="29">
        <f>'[1]IADE Nov 15'!J30</f>
        <v>0</v>
      </c>
    </row>
    <row r="31" spans="1:12" ht="15.75" customHeight="1" x14ac:dyDescent="0.25">
      <c r="A31" s="298" t="str">
        <f>IF((B31=""),"",CHOOSE(WEEKDAY(B31,2),"L","M","M","J","V","S","D"))</f>
        <v>D</v>
      </c>
      <c r="B31" s="300">
        <f>IF(($B29=""),"",IF((MONTH(B29)=MONTH(($B29+1))),($B29+1),""))</f>
        <v>42323</v>
      </c>
      <c r="C31" s="26">
        <f>'[1]IADE Nov 15'!C31</f>
        <v>0</v>
      </c>
      <c r="D31" s="26">
        <f>'[1]IADE Nov 15'!D31</f>
        <v>0</v>
      </c>
      <c r="E31" s="26">
        <f>'[1]IADE Nov 15'!E31</f>
        <v>0</v>
      </c>
      <c r="F31" s="26" t="str">
        <f>'[1]IADE Nov 15'!F31</f>
        <v/>
      </c>
      <c r="G31" s="27" t="str">
        <f>'[1]IADE Nov 15'!G31</f>
        <v/>
      </c>
      <c r="H31" s="22">
        <f>'[1]IADE Nov 15'!H31</f>
        <v>0</v>
      </c>
      <c r="I31" s="65" t="str">
        <f>'[1]IADE Nov 15'!I31</f>
        <v/>
      </c>
      <c r="J31" s="27">
        <f>'[1]IADE Nov 15'!J31</f>
        <v>0</v>
      </c>
      <c r="L31" s="302" t="s">
        <v>131</v>
      </c>
    </row>
    <row r="32" spans="1:12" ht="15.75" thickBot="1" x14ac:dyDescent="0.3">
      <c r="A32" s="299"/>
      <c r="B32" s="301"/>
      <c r="C32" s="28">
        <f>'[1]IADE Nov 15'!C32</f>
        <v>0</v>
      </c>
      <c r="D32" s="28">
        <f>'[1]IADE Nov 15'!D32</f>
        <v>0</v>
      </c>
      <c r="E32" s="28">
        <f>'[1]IADE Nov 15'!E32</f>
        <v>0</v>
      </c>
      <c r="F32" s="28" t="str">
        <f>'[1]IADE Nov 15'!F32</f>
        <v/>
      </c>
      <c r="G32" s="29" t="str">
        <f>'[1]IADE Nov 15'!G32</f>
        <v/>
      </c>
      <c r="H32" s="22">
        <f>'[1]IADE Nov 15'!H32</f>
        <v>0</v>
      </c>
      <c r="I32" s="66" t="str">
        <f>'[1]IADE Nov 15'!I32</f>
        <v/>
      </c>
      <c r="J32" s="29">
        <f>'[1]IADE Nov 15'!J32</f>
        <v>0</v>
      </c>
      <c r="L32" s="302"/>
    </row>
    <row r="33" spans="1:10" x14ac:dyDescent="0.25">
      <c r="A33" s="298" t="str">
        <f>IF((B33=""),"",CHOOSE(WEEKDAY(B33,2),"L","M","M","J","V","S","D"))</f>
        <v>L</v>
      </c>
      <c r="B33" s="300">
        <f>IF(($B31=""),"",IF((MONTH(B31)=MONTH(($B31+1))),($B31+1),""))</f>
        <v>42324</v>
      </c>
      <c r="C33" s="26">
        <f>'[1]IADE Nov 15'!C33</f>
        <v>0</v>
      </c>
      <c r="D33" s="26">
        <f>'[1]IADE Nov 15'!D33</f>
        <v>0</v>
      </c>
      <c r="E33" s="26">
        <f>'[1]IADE Nov 15'!E33</f>
        <v>0</v>
      </c>
      <c r="F33" s="26" t="str">
        <f>'[1]IADE Nov 15'!F33</f>
        <v/>
      </c>
      <c r="G33" s="27" t="str">
        <f>'[1]IADE Nov 15'!G33</f>
        <v/>
      </c>
      <c r="H33" s="22">
        <f>'[1]IADE Nov 15'!H33</f>
        <v>0</v>
      </c>
      <c r="I33" s="65" t="str">
        <f>'[1]IADE Nov 15'!I33</f>
        <v/>
      </c>
      <c r="J33" s="27">
        <f>'[1]IADE Nov 15'!J33</f>
        <v>0</v>
      </c>
    </row>
    <row r="34" spans="1:10" ht="15.75" thickBot="1" x14ac:dyDescent="0.3">
      <c r="A34" s="299"/>
      <c r="B34" s="301"/>
      <c r="C34" s="28">
        <f>'[1]IADE Nov 15'!C34</f>
        <v>0</v>
      </c>
      <c r="D34" s="28">
        <f>'[1]IADE Nov 15'!D34</f>
        <v>0</v>
      </c>
      <c r="E34" s="28">
        <f>'[1]IADE Nov 15'!E34</f>
        <v>0</v>
      </c>
      <c r="F34" s="28" t="str">
        <f>'[1]IADE Nov 15'!F34</f>
        <v/>
      </c>
      <c r="G34" s="29" t="str">
        <f>'[1]IADE Nov 15'!G34</f>
        <v/>
      </c>
      <c r="H34" s="22">
        <f>'[1]IADE Nov 15'!H34</f>
        <v>0</v>
      </c>
      <c r="I34" s="66" t="str">
        <f>'[1]IADE Nov 15'!I34</f>
        <v/>
      </c>
      <c r="J34" s="29">
        <f>'[1]IADE Nov 15'!J34</f>
        <v>0</v>
      </c>
    </row>
    <row r="35" spans="1:10" x14ac:dyDescent="0.25">
      <c r="A35" s="298" t="str">
        <f>IF((B35=""),"",CHOOSE(WEEKDAY(B35,2),"L","M","M","J","V","S","D"))</f>
        <v>M</v>
      </c>
      <c r="B35" s="300">
        <f>IF(($B33=""),"",IF((MONTH(B33)=MONTH(($B33+1))),($B33+1),""))</f>
        <v>42325</v>
      </c>
      <c r="C35" s="26">
        <f>'[1]IADE Nov 15'!C35</f>
        <v>0</v>
      </c>
      <c r="D35" s="26">
        <f>'[1]IADE Nov 15'!D35</f>
        <v>0</v>
      </c>
      <c r="E35" s="26">
        <f>'[1]IADE Nov 15'!E35</f>
        <v>0</v>
      </c>
      <c r="F35" s="26" t="str">
        <f>'[1]IADE Nov 15'!F35</f>
        <v/>
      </c>
      <c r="G35" s="27" t="str">
        <f>'[1]IADE Nov 15'!G35</f>
        <v/>
      </c>
      <c r="H35" s="22">
        <f>'[1]IADE Nov 15'!H35</f>
        <v>0</v>
      </c>
      <c r="I35" s="65" t="str">
        <f>'[1]IADE Nov 15'!I35</f>
        <v/>
      </c>
      <c r="J35" s="27">
        <f>'[1]IADE Nov 15'!J35</f>
        <v>0</v>
      </c>
    </row>
    <row r="36" spans="1:10" ht="15.75" thickBot="1" x14ac:dyDescent="0.3">
      <c r="A36" s="299"/>
      <c r="B36" s="301"/>
      <c r="C36" s="28">
        <f>'[1]IADE Nov 15'!C36</f>
        <v>0</v>
      </c>
      <c r="D36" s="28">
        <f>'[1]IADE Nov 15'!D36</f>
        <v>0</v>
      </c>
      <c r="E36" s="28">
        <f>'[1]IADE Nov 15'!E36</f>
        <v>0</v>
      </c>
      <c r="F36" s="28" t="str">
        <f>'[1]IADE Nov 15'!F36</f>
        <v/>
      </c>
      <c r="G36" s="29" t="str">
        <f>'[1]IADE Nov 15'!G36</f>
        <v/>
      </c>
      <c r="H36" s="22">
        <f>'[1]IADE Nov 15'!H36</f>
        <v>0</v>
      </c>
      <c r="I36" s="66" t="str">
        <f>'[1]IADE Nov 15'!I36</f>
        <v/>
      </c>
      <c r="J36" s="29">
        <f>'[1]IADE Nov 15'!J36</f>
        <v>0</v>
      </c>
    </row>
    <row r="37" spans="1:10" x14ac:dyDescent="0.25">
      <c r="A37" s="298" t="str">
        <f>IF((B37=""),"",CHOOSE(WEEKDAY(B37,2),"L","M","M","J","V","S","D"))</f>
        <v>M</v>
      </c>
      <c r="B37" s="300">
        <f>IF(($B35=""),"",IF((MONTH(B35)=MONTH(($B35+1))),($B35+1),""))</f>
        <v>42326</v>
      </c>
      <c r="C37" s="26">
        <f>'[1]IADE Nov 15'!C37</f>
        <v>0</v>
      </c>
      <c r="D37" s="26">
        <f>'[1]IADE Nov 15'!D37</f>
        <v>0</v>
      </c>
      <c r="E37" s="26">
        <f>'[1]IADE Nov 15'!E37</f>
        <v>0</v>
      </c>
      <c r="F37" s="26" t="str">
        <f>'[1]IADE Nov 15'!F37</f>
        <v/>
      </c>
      <c r="G37" s="27" t="str">
        <f>'[1]IADE Nov 15'!G37</f>
        <v/>
      </c>
      <c r="H37" s="22">
        <f>'[1]IADE Nov 15'!H37</f>
        <v>0</v>
      </c>
      <c r="I37" s="65" t="str">
        <f>'[1]IADE Nov 15'!I37</f>
        <v/>
      </c>
      <c r="J37" s="27">
        <f>'[1]IADE Nov 15'!J37</f>
        <v>0</v>
      </c>
    </row>
    <row r="38" spans="1:10" ht="15.75" thickBot="1" x14ac:dyDescent="0.3">
      <c r="A38" s="299"/>
      <c r="B38" s="301"/>
      <c r="C38" s="28">
        <f>'[1]IADE Nov 15'!C38</f>
        <v>0</v>
      </c>
      <c r="D38" s="28">
        <f>'[1]IADE Nov 15'!D38</f>
        <v>0</v>
      </c>
      <c r="E38" s="28">
        <f>'[1]IADE Nov 15'!E38</f>
        <v>0</v>
      </c>
      <c r="F38" s="28" t="str">
        <f>'[1]IADE Nov 15'!F38</f>
        <v/>
      </c>
      <c r="G38" s="29" t="str">
        <f>'[1]IADE Nov 15'!G38</f>
        <v/>
      </c>
      <c r="H38" s="22">
        <f>'[1]IADE Nov 15'!H38</f>
        <v>0</v>
      </c>
      <c r="I38" s="66" t="str">
        <f>'[1]IADE Nov 15'!I38</f>
        <v/>
      </c>
      <c r="J38" s="29">
        <f>'[1]IADE Nov 15'!J38</f>
        <v>0</v>
      </c>
    </row>
    <row r="39" spans="1:10" x14ac:dyDescent="0.25">
      <c r="A39" s="298" t="str">
        <f>IF((B39=""),"",CHOOSE(WEEKDAY(B39,2),"L","M","M","J","V","S","D"))</f>
        <v>J</v>
      </c>
      <c r="B39" s="300">
        <f>IF(($B37=""),"",IF((MONTH(B37)=MONTH(($B37+1))),($B37+1),""))</f>
        <v>42327</v>
      </c>
      <c r="C39" s="26">
        <f>'[1]IADE Nov 15'!C39</f>
        <v>0</v>
      </c>
      <c r="D39" s="26">
        <f>'[1]IADE Nov 15'!D39</f>
        <v>0</v>
      </c>
      <c r="E39" s="26">
        <f>'[1]IADE Nov 15'!E39</f>
        <v>0</v>
      </c>
      <c r="F39" s="26" t="str">
        <f>'[1]IADE Nov 15'!F39</f>
        <v/>
      </c>
      <c r="G39" s="27" t="str">
        <f>'[1]IADE Nov 15'!G39</f>
        <v/>
      </c>
      <c r="H39" s="22">
        <f>'[1]IADE Nov 15'!H39</f>
        <v>0</v>
      </c>
      <c r="I39" s="65" t="str">
        <f>'[1]IADE Nov 15'!I39</f>
        <v/>
      </c>
      <c r="J39" s="27">
        <f>'[1]IADE Nov 15'!J39</f>
        <v>0</v>
      </c>
    </row>
    <row r="40" spans="1:10" ht="15.75" thickBot="1" x14ac:dyDescent="0.3">
      <c r="A40" s="299"/>
      <c r="B40" s="301"/>
      <c r="C40" s="28">
        <f>'[1]IADE Nov 15'!C40</f>
        <v>0</v>
      </c>
      <c r="D40" s="28">
        <f>'[1]IADE Nov 15'!D40</f>
        <v>0</v>
      </c>
      <c r="E40" s="28">
        <f>'[1]IADE Nov 15'!E40</f>
        <v>0</v>
      </c>
      <c r="F40" s="28" t="str">
        <f>'[1]IADE Nov 15'!F40</f>
        <v/>
      </c>
      <c r="G40" s="29" t="str">
        <f>'[1]IADE Nov 15'!G40</f>
        <v/>
      </c>
      <c r="H40" s="22">
        <f>'[1]IADE Nov 15'!H40</f>
        <v>0</v>
      </c>
      <c r="I40" s="66" t="str">
        <f>'[1]IADE Nov 15'!I40</f>
        <v/>
      </c>
      <c r="J40" s="29">
        <f>'[1]IADE Nov 15'!J40</f>
        <v>0</v>
      </c>
    </row>
    <row r="41" spans="1:10" x14ac:dyDescent="0.25">
      <c r="A41" s="298" t="str">
        <f>IF((B41=""),"",CHOOSE(WEEKDAY(B41,2),"L","M","M","J","V","S","D"))</f>
        <v>V</v>
      </c>
      <c r="B41" s="300">
        <f>IF(($B39=""),"",IF((MONTH(B39)=MONTH(($B39+1))),($B39+1),""))</f>
        <v>42328</v>
      </c>
      <c r="C41" s="26">
        <f>'[1]IADE Nov 15'!C41</f>
        <v>0</v>
      </c>
      <c r="D41" s="26">
        <f>'[1]IADE Nov 15'!D41</f>
        <v>0</v>
      </c>
      <c r="E41" s="26">
        <f>'[1]IADE Nov 15'!E41</f>
        <v>0</v>
      </c>
      <c r="F41" s="26" t="str">
        <f>'[1]IADE Nov 15'!F41</f>
        <v/>
      </c>
      <c r="G41" s="27" t="str">
        <f>'[1]IADE Nov 15'!G41</f>
        <v/>
      </c>
      <c r="H41" s="22">
        <f>'[1]IADE Nov 15'!H41</f>
        <v>0</v>
      </c>
      <c r="I41" s="65" t="str">
        <f>'[1]IADE Nov 15'!I41</f>
        <v/>
      </c>
      <c r="J41" s="27">
        <f>'[1]IADE Nov 15'!J41</f>
        <v>0</v>
      </c>
    </row>
    <row r="42" spans="1:10" ht="15.75" thickBot="1" x14ac:dyDescent="0.3">
      <c r="A42" s="299"/>
      <c r="B42" s="301"/>
      <c r="C42" s="28">
        <f>'[1]IADE Nov 15'!C42</f>
        <v>0</v>
      </c>
      <c r="D42" s="28">
        <f>'[1]IADE Nov 15'!D42</f>
        <v>0</v>
      </c>
      <c r="E42" s="28">
        <f>'[1]IADE Nov 15'!E42</f>
        <v>0</v>
      </c>
      <c r="F42" s="28" t="str">
        <f>'[1]IADE Nov 15'!F42</f>
        <v/>
      </c>
      <c r="G42" s="29" t="str">
        <f>'[1]IADE Nov 15'!G42</f>
        <v/>
      </c>
      <c r="H42" s="22">
        <f>'[1]IADE Nov 15'!H42</f>
        <v>0</v>
      </c>
      <c r="I42" s="66" t="str">
        <f>'[1]IADE Nov 15'!I42</f>
        <v/>
      </c>
      <c r="J42" s="29">
        <f>'[1]IADE Nov 15'!J42</f>
        <v>0</v>
      </c>
    </row>
    <row r="43" spans="1:10" x14ac:dyDescent="0.25">
      <c r="A43" s="298" t="str">
        <f>IF((B43=""),"",CHOOSE(WEEKDAY(B43,2),"L","M","M","J","V","S","D"))</f>
        <v>S</v>
      </c>
      <c r="B43" s="300">
        <f>IF(($B41=""),"",IF((MONTH(B41)=MONTH(($B41+1))),($B41+1),""))</f>
        <v>42329</v>
      </c>
      <c r="C43" s="26">
        <f>'[1]IADE Nov 15'!C43</f>
        <v>0</v>
      </c>
      <c r="D43" s="26">
        <f>'[1]IADE Nov 15'!D43</f>
        <v>0</v>
      </c>
      <c r="E43" s="26">
        <f>'[1]IADE Nov 15'!E43</f>
        <v>0</v>
      </c>
      <c r="F43" s="26" t="str">
        <f>'[1]IADE Nov 15'!F43</f>
        <v/>
      </c>
      <c r="G43" s="27" t="str">
        <f>'[1]IADE Nov 15'!G43</f>
        <v/>
      </c>
      <c r="H43" s="22">
        <f>'[1]IADE Nov 15'!H43</f>
        <v>0</v>
      </c>
      <c r="I43" s="65" t="str">
        <f>'[1]IADE Nov 15'!I43</f>
        <v/>
      </c>
      <c r="J43" s="27">
        <f>'[1]IADE Nov 15'!J43</f>
        <v>0</v>
      </c>
    </row>
    <row r="44" spans="1:10" ht="15.75" thickBot="1" x14ac:dyDescent="0.3">
      <c r="A44" s="299"/>
      <c r="B44" s="301"/>
      <c r="C44" s="28">
        <f>'[1]IADE Nov 15'!C44</f>
        <v>0</v>
      </c>
      <c r="D44" s="28">
        <f>'[1]IADE Nov 15'!D44</f>
        <v>0</v>
      </c>
      <c r="E44" s="28">
        <f>'[1]IADE Nov 15'!E44</f>
        <v>0</v>
      </c>
      <c r="F44" s="28" t="str">
        <f>'[1]IADE Nov 15'!F44</f>
        <v/>
      </c>
      <c r="G44" s="29" t="str">
        <f>'[1]IADE Nov 15'!G44</f>
        <v/>
      </c>
      <c r="H44" s="22">
        <f>'[1]IADE Nov 15'!H44</f>
        <v>0</v>
      </c>
      <c r="I44" s="66" t="str">
        <f>'[1]IADE Nov 15'!I44</f>
        <v/>
      </c>
      <c r="J44" s="29">
        <f>'[1]IADE Nov 15'!J44</f>
        <v>0</v>
      </c>
    </row>
    <row r="45" spans="1:10" x14ac:dyDescent="0.25">
      <c r="A45" s="298" t="str">
        <f>IF((B45=""),"",CHOOSE(WEEKDAY(B45,2),"L","M","M","J","V","S","D"))</f>
        <v>D</v>
      </c>
      <c r="B45" s="300">
        <f>IF(($B43=""),"",IF((MONTH(B43)=MONTH(($B43+1))),($B43+1),""))</f>
        <v>42330</v>
      </c>
      <c r="C45" s="26">
        <f>'[1]IADE Nov 15'!C45</f>
        <v>0</v>
      </c>
      <c r="D45" s="26">
        <f>'[1]IADE Nov 15'!D45</f>
        <v>0</v>
      </c>
      <c r="E45" s="26">
        <f>'[1]IADE Nov 15'!E45</f>
        <v>0</v>
      </c>
      <c r="F45" s="26" t="str">
        <f>'[1]IADE Nov 15'!F45</f>
        <v/>
      </c>
      <c r="G45" s="27" t="str">
        <f>'[1]IADE Nov 15'!G45</f>
        <v/>
      </c>
      <c r="H45" s="22">
        <f>'[1]IADE Nov 15'!H45</f>
        <v>0</v>
      </c>
      <c r="I45" s="65" t="str">
        <f>'[1]IADE Nov 15'!I45</f>
        <v/>
      </c>
      <c r="J45" s="27">
        <f>'[1]IADE Nov 15'!J45</f>
        <v>0</v>
      </c>
    </row>
    <row r="46" spans="1:10" ht="15.75" thickBot="1" x14ac:dyDescent="0.3">
      <c r="A46" s="299"/>
      <c r="B46" s="301"/>
      <c r="C46" s="28">
        <f>'[1]IADE Nov 15'!C46</f>
        <v>0</v>
      </c>
      <c r="D46" s="28">
        <f>'[1]IADE Nov 15'!D46</f>
        <v>0</v>
      </c>
      <c r="E46" s="28">
        <f>'[1]IADE Nov 15'!E46</f>
        <v>0</v>
      </c>
      <c r="F46" s="28" t="str">
        <f>'[1]IADE Nov 15'!F46</f>
        <v/>
      </c>
      <c r="G46" s="29" t="str">
        <f>'[1]IADE Nov 15'!G46</f>
        <v/>
      </c>
      <c r="H46" s="22">
        <f>'[1]IADE Nov 15'!H46</f>
        <v>0</v>
      </c>
      <c r="I46" s="66" t="str">
        <f>'[1]IADE Nov 15'!I46</f>
        <v/>
      </c>
      <c r="J46" s="29">
        <f>'[1]IADE Nov 15'!J46</f>
        <v>0</v>
      </c>
    </row>
    <row r="47" spans="1:10" x14ac:dyDescent="0.25">
      <c r="A47" s="298" t="str">
        <f>IF((B47=""),"",CHOOSE(WEEKDAY(B47,2),"L","M","M","J","V","S","D"))</f>
        <v>L</v>
      </c>
      <c r="B47" s="300">
        <f>IF(($B45=""),"",IF((MONTH(B45)=MONTH(($B45+1))),($B45+1),""))</f>
        <v>42331</v>
      </c>
      <c r="C47" s="26">
        <f>'[1]IADE Nov 15'!C47</f>
        <v>0</v>
      </c>
      <c r="D47" s="26">
        <f>'[1]IADE Nov 15'!D47</f>
        <v>0</v>
      </c>
      <c r="E47" s="26">
        <f>'[1]IADE Nov 15'!E47</f>
        <v>0</v>
      </c>
      <c r="F47" s="26" t="str">
        <f>'[1]IADE Nov 15'!F47</f>
        <v/>
      </c>
      <c r="G47" s="27" t="str">
        <f>'[1]IADE Nov 15'!G47</f>
        <v/>
      </c>
      <c r="H47" s="22">
        <f>'[1]IADE Nov 15'!H47</f>
        <v>0</v>
      </c>
      <c r="I47" s="65" t="str">
        <f>'[1]IADE Nov 15'!I47</f>
        <v/>
      </c>
      <c r="J47" s="27">
        <f>'[1]IADE Nov 15'!J47</f>
        <v>0</v>
      </c>
    </row>
    <row r="48" spans="1:10" ht="15.75" thickBot="1" x14ac:dyDescent="0.3">
      <c r="A48" s="299"/>
      <c r="B48" s="301"/>
      <c r="C48" s="28">
        <f>'[1]IADE Nov 15'!C48</f>
        <v>0</v>
      </c>
      <c r="D48" s="28">
        <f>'[1]IADE Nov 15'!D48</f>
        <v>0</v>
      </c>
      <c r="E48" s="28">
        <f>'[1]IADE Nov 15'!E48</f>
        <v>0</v>
      </c>
      <c r="F48" s="28" t="str">
        <f>'[1]IADE Nov 15'!F48</f>
        <v/>
      </c>
      <c r="G48" s="29" t="str">
        <f>'[1]IADE Nov 15'!G48</f>
        <v/>
      </c>
      <c r="H48" s="22">
        <f>'[1]IADE Nov 15'!H48</f>
        <v>0</v>
      </c>
      <c r="I48" s="66" t="str">
        <f>'[1]IADE Nov 15'!I48</f>
        <v/>
      </c>
      <c r="J48" s="29">
        <f>'[1]IADE Nov 15'!J48</f>
        <v>0</v>
      </c>
    </row>
    <row r="49" spans="1:10" x14ac:dyDescent="0.25">
      <c r="A49" s="298" t="str">
        <f>IF((B49=""),"",CHOOSE(WEEKDAY(B49,2),"L","M","M","J","V","S","D"))</f>
        <v>M</v>
      </c>
      <c r="B49" s="300">
        <f>IF(($B47=""),"",IF((MONTH(B47)=MONTH(($B47+1))),($B47+1),""))</f>
        <v>42332</v>
      </c>
      <c r="C49" s="26">
        <f>'[1]IADE Nov 15'!C49</f>
        <v>0</v>
      </c>
      <c r="D49" s="26">
        <f>'[1]IADE Nov 15'!D49</f>
        <v>0</v>
      </c>
      <c r="E49" s="26">
        <f>'[1]IADE Nov 15'!E49</f>
        <v>0</v>
      </c>
      <c r="F49" s="26" t="str">
        <f>'[1]IADE Nov 15'!F49</f>
        <v/>
      </c>
      <c r="G49" s="27" t="str">
        <f>'[1]IADE Nov 15'!G49</f>
        <v/>
      </c>
      <c r="H49" s="22">
        <f>'[1]IADE Nov 15'!H49</f>
        <v>0</v>
      </c>
      <c r="I49" s="65" t="str">
        <f>'[1]IADE Nov 15'!I49</f>
        <v/>
      </c>
      <c r="J49" s="27">
        <f>'[1]IADE Nov 15'!J49</f>
        <v>0</v>
      </c>
    </row>
    <row r="50" spans="1:10" ht="15.75" thickBot="1" x14ac:dyDescent="0.3">
      <c r="A50" s="299"/>
      <c r="B50" s="301"/>
      <c r="C50" s="28">
        <f>'[1]IADE Nov 15'!C50</f>
        <v>0</v>
      </c>
      <c r="D50" s="28">
        <f>'[1]IADE Nov 15'!D50</f>
        <v>0</v>
      </c>
      <c r="E50" s="28">
        <f>'[1]IADE Nov 15'!E50</f>
        <v>0</v>
      </c>
      <c r="F50" s="28" t="str">
        <f>'[1]IADE Nov 15'!F50</f>
        <v/>
      </c>
      <c r="G50" s="29" t="str">
        <f>'[1]IADE Nov 15'!G50</f>
        <v/>
      </c>
      <c r="H50" s="22">
        <f>'[1]IADE Nov 15'!H50</f>
        <v>0</v>
      </c>
      <c r="I50" s="66" t="str">
        <f>'[1]IADE Nov 15'!I50</f>
        <v/>
      </c>
      <c r="J50" s="29">
        <f>'[1]IADE Nov 15'!J50</f>
        <v>0</v>
      </c>
    </row>
    <row r="51" spans="1:10" x14ac:dyDescent="0.25">
      <c r="A51" s="298" t="str">
        <f>IF((B51=""),"",CHOOSE(WEEKDAY(B51,2),"L","M","M","J","V","S","D"))</f>
        <v>M</v>
      </c>
      <c r="B51" s="300">
        <f>IF(($B49=""),"",IF((MONTH(B49)=MONTH(($B49+1))),($B49+1),""))</f>
        <v>42333</v>
      </c>
      <c r="C51" s="26">
        <f>'[1]IADE Nov 15'!C51</f>
        <v>0</v>
      </c>
      <c r="D51" s="26">
        <f>'[1]IADE Nov 15'!D51</f>
        <v>0</v>
      </c>
      <c r="E51" s="26">
        <f>'[1]IADE Nov 15'!E51</f>
        <v>0</v>
      </c>
      <c r="F51" s="26" t="str">
        <f>'[1]IADE Nov 15'!F51</f>
        <v/>
      </c>
      <c r="G51" s="27" t="str">
        <f>'[1]IADE Nov 15'!G51</f>
        <v/>
      </c>
      <c r="H51" s="22">
        <f>'[1]IADE Nov 15'!H51</f>
        <v>0</v>
      </c>
      <c r="I51" s="65" t="str">
        <f>'[1]IADE Nov 15'!I51</f>
        <v/>
      </c>
      <c r="J51" s="27">
        <f>'[1]IADE Nov 15'!J51</f>
        <v>0</v>
      </c>
    </row>
    <row r="52" spans="1:10" ht="15.75" thickBot="1" x14ac:dyDescent="0.3">
      <c r="A52" s="299"/>
      <c r="B52" s="301"/>
      <c r="C52" s="28">
        <f>'[1]IADE Nov 15'!C52</f>
        <v>0</v>
      </c>
      <c r="D52" s="28">
        <f>'[1]IADE Nov 15'!D52</f>
        <v>0</v>
      </c>
      <c r="E52" s="28">
        <f>'[1]IADE Nov 15'!E52</f>
        <v>0</v>
      </c>
      <c r="F52" s="28" t="str">
        <f>'[1]IADE Nov 15'!F52</f>
        <v/>
      </c>
      <c r="G52" s="29" t="str">
        <f>'[1]IADE Nov 15'!G52</f>
        <v/>
      </c>
      <c r="H52" s="22">
        <f>'[1]IADE Nov 15'!H52</f>
        <v>0</v>
      </c>
      <c r="I52" s="66" t="str">
        <f>'[1]IADE Nov 15'!I52</f>
        <v/>
      </c>
      <c r="J52" s="29">
        <f>'[1]IADE Nov 15'!J52</f>
        <v>0</v>
      </c>
    </row>
    <row r="53" spans="1:10" x14ac:dyDescent="0.25">
      <c r="A53" s="298" t="str">
        <f>IF((B53=""),"",CHOOSE(WEEKDAY(B53,2),"L","M","M","J","V","S","D"))</f>
        <v>J</v>
      </c>
      <c r="B53" s="300">
        <f>IF(($B51=""),"",IF((MONTH(B51)=MONTH(($B51+1))),($B51+1),""))</f>
        <v>42334</v>
      </c>
      <c r="C53" s="26">
        <f>'[1]IADE Nov 15'!C53</f>
        <v>0</v>
      </c>
      <c r="D53" s="26">
        <f>'[1]IADE Nov 15'!D53</f>
        <v>0</v>
      </c>
      <c r="E53" s="26">
        <f>'[1]IADE Nov 15'!E53</f>
        <v>0</v>
      </c>
      <c r="F53" s="26" t="str">
        <f>'[1]IADE Nov 15'!F53</f>
        <v/>
      </c>
      <c r="G53" s="27" t="str">
        <f>'[1]IADE Nov 15'!G53</f>
        <v/>
      </c>
      <c r="H53" s="22">
        <f>'[1]IADE Nov 15'!H53</f>
        <v>0</v>
      </c>
      <c r="I53" s="65" t="str">
        <f>'[1]IADE Nov 15'!I53</f>
        <v/>
      </c>
      <c r="J53" s="27">
        <f>'[1]IADE Nov 15'!J53</f>
        <v>0</v>
      </c>
    </row>
    <row r="54" spans="1:10" ht="15.75" thickBot="1" x14ac:dyDescent="0.3">
      <c r="A54" s="299"/>
      <c r="B54" s="301"/>
      <c r="C54" s="28">
        <f>'[1]IADE Nov 15'!C54</f>
        <v>0</v>
      </c>
      <c r="D54" s="28">
        <f>'[1]IADE Nov 15'!D54</f>
        <v>0</v>
      </c>
      <c r="E54" s="28">
        <f>'[1]IADE Nov 15'!E54</f>
        <v>0</v>
      </c>
      <c r="F54" s="28" t="str">
        <f>'[1]IADE Nov 15'!F54</f>
        <v/>
      </c>
      <c r="G54" s="29" t="str">
        <f>'[1]IADE Nov 15'!G54</f>
        <v/>
      </c>
      <c r="H54" s="22">
        <f>'[1]IADE Nov 15'!H54</f>
        <v>0</v>
      </c>
      <c r="I54" s="66" t="str">
        <f>'[1]IADE Nov 15'!I54</f>
        <v/>
      </c>
      <c r="J54" s="29">
        <f>'[1]IADE Nov 15'!J54</f>
        <v>0</v>
      </c>
    </row>
    <row r="55" spans="1:10" x14ac:dyDescent="0.25">
      <c r="A55" s="298" t="str">
        <f>IF((B55=""),"",CHOOSE(WEEKDAY(B55,2),"L","M","M","J","V","S","D"))</f>
        <v>V</v>
      </c>
      <c r="B55" s="300">
        <f>IF(($B53=""),"",IF((MONTH(B53)=MONTH(($B53+1))),($B53+1),""))</f>
        <v>42335</v>
      </c>
      <c r="C55" s="26">
        <f>'[1]IADE Nov 15'!C55</f>
        <v>0</v>
      </c>
      <c r="D55" s="26">
        <f>'[1]IADE Nov 15'!D55</f>
        <v>0</v>
      </c>
      <c r="E55" s="26">
        <f>'[1]IADE Nov 15'!E55</f>
        <v>0</v>
      </c>
      <c r="F55" s="26" t="str">
        <f>'[1]IADE Nov 15'!F55</f>
        <v/>
      </c>
      <c r="G55" s="27" t="str">
        <f>'[1]IADE Nov 15'!G55</f>
        <v/>
      </c>
      <c r="H55" s="22">
        <f>'[1]IADE Nov 15'!H55</f>
        <v>0</v>
      </c>
      <c r="I55" s="65" t="str">
        <f>'[1]IADE Nov 15'!I55</f>
        <v/>
      </c>
      <c r="J55" s="27">
        <f>'[1]IADE Nov 15'!J55</f>
        <v>0</v>
      </c>
    </row>
    <row r="56" spans="1:10" ht="15.75" thickBot="1" x14ac:dyDescent="0.3">
      <c r="A56" s="299"/>
      <c r="B56" s="301"/>
      <c r="C56" s="28">
        <f>'[1]IADE Nov 15'!C56</f>
        <v>0</v>
      </c>
      <c r="D56" s="28">
        <f>'[1]IADE Nov 15'!D56</f>
        <v>0</v>
      </c>
      <c r="E56" s="28">
        <f>'[1]IADE Nov 15'!E56</f>
        <v>0</v>
      </c>
      <c r="F56" s="28" t="str">
        <f>'[1]IADE Nov 15'!F56</f>
        <v/>
      </c>
      <c r="G56" s="29" t="str">
        <f>'[1]IADE Nov 15'!G56</f>
        <v/>
      </c>
      <c r="H56" s="22">
        <f>'[1]IADE Nov 15'!H56</f>
        <v>0</v>
      </c>
      <c r="I56" s="66" t="str">
        <f>'[1]IADE Nov 15'!I56</f>
        <v/>
      </c>
      <c r="J56" s="29">
        <f>'[1]IADE Nov 15'!J56</f>
        <v>0</v>
      </c>
    </row>
    <row r="57" spans="1:10" x14ac:dyDescent="0.25">
      <c r="A57" s="298" t="str">
        <f>IF((B57=""),"",CHOOSE(WEEKDAY(B57,2),"L","M","M","J","V","S","D"))</f>
        <v>S</v>
      </c>
      <c r="B57" s="300">
        <f>IF(($B55=""),"",IF((MONTH(B55)=MONTH(($B55+1))),($B55+1),""))</f>
        <v>42336</v>
      </c>
      <c r="C57" s="26">
        <f>'[1]IADE Nov 15'!C57</f>
        <v>0</v>
      </c>
      <c r="D57" s="26">
        <f>'[1]IADE Nov 15'!D57</f>
        <v>0</v>
      </c>
      <c r="E57" s="26">
        <f>'[1]IADE Nov 15'!E57</f>
        <v>0</v>
      </c>
      <c r="F57" s="26" t="str">
        <f>'[1]IADE Nov 15'!F57</f>
        <v/>
      </c>
      <c r="G57" s="27" t="str">
        <f>'[1]IADE Nov 15'!G57</f>
        <v/>
      </c>
      <c r="H57" s="22">
        <f>'[1]IADE Nov 15'!H57</f>
        <v>0</v>
      </c>
      <c r="I57" s="65" t="str">
        <f>'[1]IADE Nov 15'!I57</f>
        <v/>
      </c>
      <c r="J57" s="27">
        <f>'[1]IADE Nov 15'!J57</f>
        <v>0</v>
      </c>
    </row>
    <row r="58" spans="1:10" ht="15.75" thickBot="1" x14ac:dyDescent="0.3">
      <c r="A58" s="299"/>
      <c r="B58" s="301"/>
      <c r="C58" s="28">
        <f>'[1]IADE Nov 15'!C58</f>
        <v>0</v>
      </c>
      <c r="D58" s="28">
        <f>'[1]IADE Nov 15'!D58</f>
        <v>0</v>
      </c>
      <c r="E58" s="28">
        <f>'[1]IADE Nov 15'!E58</f>
        <v>0</v>
      </c>
      <c r="F58" s="28" t="str">
        <f>'[1]IADE Nov 15'!F58</f>
        <v/>
      </c>
      <c r="G58" s="29" t="str">
        <f>'[1]IADE Nov 15'!G58</f>
        <v/>
      </c>
      <c r="H58" s="22">
        <f>'[1]IADE Nov 15'!H58</f>
        <v>0</v>
      </c>
      <c r="I58" s="66" t="str">
        <f>'[1]IADE Nov 15'!I58</f>
        <v/>
      </c>
      <c r="J58" s="29">
        <f>'[1]IADE Nov 15'!J58</f>
        <v>0</v>
      </c>
    </row>
    <row r="59" spans="1:10" x14ac:dyDescent="0.25">
      <c r="A59" s="298" t="str">
        <f>IF((B59=""),"",CHOOSE(WEEKDAY(B59,2),"L","M","M","J","V","S","D"))</f>
        <v>D</v>
      </c>
      <c r="B59" s="300">
        <f>IF(($B57=""),"",IF((MONTH(B57)=MONTH(($B57+1))),($B57+1),""))</f>
        <v>42337</v>
      </c>
      <c r="C59" s="26">
        <f>'[1]IADE Nov 15'!C59</f>
        <v>0</v>
      </c>
      <c r="D59" s="26">
        <f>'[1]IADE Nov 15'!D59</f>
        <v>0</v>
      </c>
      <c r="E59" s="26">
        <f>'[1]IADE Nov 15'!E59</f>
        <v>0</v>
      </c>
      <c r="F59" s="26" t="str">
        <f>'[1]IADE Nov 15'!F59</f>
        <v/>
      </c>
      <c r="G59" s="27" t="str">
        <f>'[1]IADE Nov 15'!G59</f>
        <v/>
      </c>
      <c r="H59" s="22">
        <f>'[1]IADE Nov 15'!H59</f>
        <v>0</v>
      </c>
      <c r="I59" s="65" t="str">
        <f>'[1]IADE Nov 15'!I59</f>
        <v/>
      </c>
      <c r="J59" s="27">
        <f>'[1]IADE Nov 15'!J59</f>
        <v>0</v>
      </c>
    </row>
    <row r="60" spans="1:10" ht="15.75" thickBot="1" x14ac:dyDescent="0.3">
      <c r="A60" s="299"/>
      <c r="B60" s="301"/>
      <c r="C60" s="28">
        <f>'[1]IADE Nov 15'!C60</f>
        <v>0</v>
      </c>
      <c r="D60" s="28">
        <f>'[1]IADE Nov 15'!D60</f>
        <v>0</v>
      </c>
      <c r="E60" s="28">
        <f>'[1]IADE Nov 15'!E60</f>
        <v>0</v>
      </c>
      <c r="F60" s="28" t="str">
        <f>'[1]IADE Nov 15'!F60</f>
        <v/>
      </c>
      <c r="G60" s="29" t="str">
        <f>'[1]IADE Nov 15'!G60</f>
        <v/>
      </c>
      <c r="H60" s="22">
        <f>'[1]IADE Nov 15'!H60</f>
        <v>0</v>
      </c>
      <c r="I60" s="66" t="str">
        <f>'[1]IADE Nov 15'!I60</f>
        <v/>
      </c>
      <c r="J60" s="29">
        <f>'[1]IADE Nov 15'!J60</f>
        <v>0</v>
      </c>
    </row>
    <row r="61" spans="1:10" x14ac:dyDescent="0.25">
      <c r="A61" s="298" t="str">
        <f>IF((B61=""),"",CHOOSE(WEEKDAY(B61,2),"L","M","M","J","V","S","D"))</f>
        <v>L</v>
      </c>
      <c r="B61" s="300">
        <f>IF(($B59=""),"",IF((MONTH(B59)=MONTH(($B59+1))),($B59+1),""))</f>
        <v>42338</v>
      </c>
      <c r="C61" s="26">
        <f>'[1]IADE Nov 15'!C61</f>
        <v>0</v>
      </c>
      <c r="D61" s="26">
        <f>'[1]IADE Nov 15'!D61</f>
        <v>0</v>
      </c>
      <c r="E61" s="26">
        <f>'[1]IADE Nov 15'!E61</f>
        <v>0</v>
      </c>
      <c r="F61" s="26" t="str">
        <f>'[1]IADE Nov 15'!F61</f>
        <v/>
      </c>
      <c r="G61" s="27" t="str">
        <f>'[1]IADE Nov 15'!G61</f>
        <v/>
      </c>
      <c r="H61" s="22">
        <f>'[1]IADE Nov 15'!H61</f>
        <v>0</v>
      </c>
      <c r="I61" s="65" t="str">
        <f>'[1]IADE Nov 15'!I61</f>
        <v/>
      </c>
      <c r="J61" s="27">
        <f>'[1]IADE Nov 15'!J61</f>
        <v>0</v>
      </c>
    </row>
    <row r="62" spans="1:10" ht="15.75" thickBot="1" x14ac:dyDescent="0.3">
      <c r="A62" s="299"/>
      <c r="B62" s="301"/>
      <c r="C62" s="28">
        <f>'[1]IADE Nov 15'!C62</f>
        <v>0</v>
      </c>
      <c r="D62" s="28">
        <f>'[1]IADE Nov 15'!D62</f>
        <v>0</v>
      </c>
      <c r="E62" s="28">
        <f>'[1]IADE Nov 15'!E62</f>
        <v>0</v>
      </c>
      <c r="F62" s="28" t="str">
        <f>'[1]IADE Nov 15'!F62</f>
        <v/>
      </c>
      <c r="G62" s="29" t="str">
        <f>'[1]IADE Nov 15'!G62</f>
        <v/>
      </c>
      <c r="H62" s="22">
        <f>'[1]IADE Nov 15'!H62</f>
        <v>0</v>
      </c>
      <c r="I62" s="66" t="str">
        <f>'[1]IADE Nov 15'!I62</f>
        <v/>
      </c>
      <c r="J62" s="29">
        <f>'[1]IADE Nov 15'!J62</f>
        <v>0</v>
      </c>
    </row>
    <row r="63" spans="1:10" x14ac:dyDescent="0.25">
      <c r="A63" s="298" t="str">
        <f>IF((B63=""),"",CHOOSE(WEEKDAY(B63,2),"L","M","M","J","V","S","D"))</f>
        <v/>
      </c>
      <c r="B63" s="300" t="str">
        <f>IF(($B61=""),"",IF((MONTH(B61)=MONTH(($B61+1))),($B61+1),""))</f>
        <v/>
      </c>
      <c r="C63" s="26">
        <f>'[1]IADE Nov 15'!C63</f>
        <v>0</v>
      </c>
      <c r="D63" s="26">
        <f>'[1]IADE Nov 15'!D63</f>
        <v>0</v>
      </c>
      <c r="E63" s="26">
        <f>'[1]IADE Nov 15'!E63</f>
        <v>0</v>
      </c>
      <c r="F63" s="26" t="str">
        <f>'[1]IADE Nov 15'!F63</f>
        <v/>
      </c>
      <c r="G63" s="27" t="str">
        <f>'[1]IADE Nov 15'!G63</f>
        <v/>
      </c>
      <c r="H63" s="22">
        <f>'[1]IADE Nov 15'!H63</f>
        <v>0</v>
      </c>
      <c r="I63" s="65" t="str">
        <f>'[1]IADE Nov 15'!I63</f>
        <v/>
      </c>
      <c r="J63" s="27">
        <f>'[1]IADE Nov 15'!J63</f>
        <v>0</v>
      </c>
    </row>
    <row r="64" spans="1:10" ht="15.75" thickBot="1" x14ac:dyDescent="0.3">
      <c r="A64" s="299"/>
      <c r="B64" s="301"/>
      <c r="C64" s="28">
        <f>'[1]IADE Nov 15'!C64</f>
        <v>0</v>
      </c>
      <c r="D64" s="28">
        <f>'[1]IADE Nov 15'!D64</f>
        <v>0</v>
      </c>
      <c r="E64" s="28">
        <f>'[1]IADE Nov 15'!E64</f>
        <v>0</v>
      </c>
      <c r="F64" s="28" t="str">
        <f>'[1]IADE Nov 15'!F64</f>
        <v/>
      </c>
      <c r="G64" s="29" t="str">
        <f>'[1]IADE Nov 15'!G64</f>
        <v/>
      </c>
      <c r="H64" s="22">
        <f>'[1]IADE Nov 15'!H64</f>
        <v>0</v>
      </c>
      <c r="I64" s="66" t="str">
        <f>'[1]IADE Nov 15'!I64</f>
        <v/>
      </c>
      <c r="J64" s="29">
        <f>'[1]IADE Nov 15'!J64</f>
        <v>0</v>
      </c>
    </row>
    <row r="66" spans="3:5" ht="18" x14ac:dyDescent="0.25">
      <c r="C66" s="270" t="s">
        <v>110</v>
      </c>
      <c r="D66" s="271"/>
      <c r="E66" s="272"/>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8" priority="4" stopIfTrue="1">
      <formula>LEN(TRIM(G3))=0</formula>
    </cfRule>
    <cfRule type="containsText" dxfId="7" priority="5" stopIfTrue="1" operator="containsText" text="0">
      <formula>NOT(ISERROR(SEARCH("0", G3)))</formula>
    </cfRule>
    <cfRule type="cellIs" dxfId="6" priority="6" stopIfTrue="1" operator="greaterThan">
      <formula>0</formula>
    </cfRule>
    <cfRule type="cellIs" dxfId="5" priority="7" stopIfTrue="1" operator="lessThan">
      <formula>0</formula>
    </cfRule>
  </conditionalFormatting>
  <conditionalFormatting sqref="A3:A64">
    <cfRule type="containsText" dxfId="4" priority="3" stopIfTrue="1" operator="containsText" text="D">
      <formula>NOT(ISERROR(SEARCH("D", A3)))</formula>
    </cfRule>
  </conditionalFormatting>
  <conditionalFormatting sqref="C3:C64">
    <cfRule type="containsBlanks" dxfId="3" priority="2" stopIfTrue="1">
      <formula>LEN(TRIM(E3))=0</formula>
    </cfRule>
  </conditionalFormatting>
  <conditionalFormatting sqref="I3:J64">
    <cfRule type="containsBlanks" dxfId="2" priority="1" stopIfTrue="1">
      <formula>LEN(TRIM(L3))=0</formula>
    </cfRule>
  </conditionalFormatting>
  <conditionalFormatting sqref="E3:E64">
    <cfRule type="containsBlanks" dxfId="1" priority="270" stopIfTrue="1">
      <formula>LEN(TRIM(F3))=0</formula>
    </cfRule>
  </conditionalFormatting>
  <conditionalFormatting sqref="D3:D64">
    <cfRule type="containsBlanks" dxfId="0" priority="271" stopIfTrue="1">
      <formula>LEN(TRIM(#REF!))=0</formula>
    </cfRule>
  </conditionalFormatting>
  <dataValidations count="2">
    <dataValidation type="list" errorStyle="warning" allowBlank="1" showErrorMessage="1" prompt="Choisissez parmi les noms des IADEs" sqref="C3:E64 J3:J64">
      <formula1>IADES</formula1>
    </dataValidation>
    <dataValidation errorStyle="warning" allowBlank="1" showErrorMessage="1" prompt="Choisissez parmi les noms des IADEs" sqref="I3:I64"/>
  </dataValidations>
  <hyperlinks>
    <hyperlink ref="L31:L32" location="'Nov 15'!A1" display="Retour vers Planning_Area"/>
  </hyperlinks>
  <pageMargins left="0.70866141732283472" right="0.70866141732283472" top="0.74803149606299213" bottom="0.74803149606299213" header="0.31496062992125984" footer="0.31496062992125984"/>
  <pageSetup paperSize="9" scale="70" orientation="portrait" horizontalDpi="4294967293" verticalDpi="4294967293"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Listes</vt:lpstr>
      <vt:lpstr>Oct 15</vt:lpstr>
      <vt:lpstr>Nov 15</vt:lpstr>
      <vt:lpstr>IADE Oct 15</vt:lpstr>
      <vt:lpstr>IADE Nov 15</vt:lpstr>
      <vt:lpstr>ARE</vt:lpstr>
      <vt:lpstr>AREASTREINTE</vt:lpstr>
      <vt:lpstr>CHIRURGIENS</vt:lpstr>
      <vt:lpstr>CONSULTATIONS</vt:lpstr>
      <vt:lpstr>IADES</vt:lpstr>
      <vt:lpstr>NEWAREA</vt:lpstr>
      <vt:lpstr>vacataires</vt:lpstr>
      <vt:lpstr>'Nov 15'!Zone_d_impression</vt:lpstr>
      <vt:lpstr>'Oct 15'!Zone_d_impression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GENERIQUE - Salle Réveil</dc:creator>
  <cp:lastModifiedBy>dd</cp:lastModifiedBy>
  <cp:lastPrinted>2015-09-11T08:17:22Z</cp:lastPrinted>
  <dcterms:created xsi:type="dcterms:W3CDTF">2013-12-02T18:06:50Z</dcterms:created>
  <dcterms:modified xsi:type="dcterms:W3CDTF">2015-09-14T21:27:15Z</dcterms:modified>
</cp:coreProperties>
</file>