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defaultThemeVersion="124226"/>
  <bookViews>
    <workbookView xWindow="-15" yWindow="-15" windowWidth="12600" windowHeight="12255" activeTab="2"/>
  </bookViews>
  <sheets>
    <sheet name="Listes" sheetId="4" r:id="rId1"/>
    <sheet name="Janv 15" sheetId="5" r:id="rId2"/>
    <sheet name="Fév 15" sheetId="6" r:id="rId3"/>
  </sheets>
  <definedNames>
    <definedName name="ARE">Listes!$A$2:$A$6</definedName>
    <definedName name="CHIRURGIENS">Listes!$A$52:$A$88</definedName>
    <definedName name="CONSULTATIONS">Listes!$A$42:$A$48</definedName>
    <definedName name="IADES">Listes!$A$26:$A$39</definedName>
    <definedName name="vacataires">Listes!$A$11:$A$22</definedName>
    <definedName name="_xlnm.Print_Area" localSheetId="2">'Fév 15'!$A$1:$Q$64</definedName>
    <definedName name="_xlnm.Print_Area" localSheetId="1">'Janv 15'!$A$1:$Q$64</definedName>
  </definedNames>
  <calcPr calcId="145621" concurrentCalc="0"/>
</workbook>
</file>

<file path=xl/calcChain.xml><?xml version="1.0" encoding="utf-8"?>
<calcChain xmlns="http://schemas.openxmlformats.org/spreadsheetml/2006/main">
  <c r="P151" i="6" l="1"/>
  <c r="P150" i="6"/>
  <c r="E3" i="6"/>
  <c r="E4" i="6"/>
  <c r="E8" i="6"/>
  <c r="E10" i="6"/>
  <c r="B5" i="6"/>
  <c r="B7" i="6"/>
  <c r="B9" i="6"/>
  <c r="B11" i="6"/>
  <c r="B13" i="6"/>
  <c r="B15" i="6"/>
  <c r="A15" i="6"/>
  <c r="E15" i="6"/>
  <c r="E16" i="6"/>
  <c r="B17" i="6"/>
  <c r="A17" i="6"/>
  <c r="E17" i="6"/>
  <c r="E18" i="6"/>
  <c r="B19" i="6"/>
  <c r="A19" i="6"/>
  <c r="E19" i="6"/>
  <c r="E20" i="6"/>
  <c r="B21" i="6"/>
  <c r="A21" i="6"/>
  <c r="E21" i="6"/>
  <c r="E22" i="6"/>
  <c r="B23" i="6"/>
  <c r="A23" i="6"/>
  <c r="E23" i="6"/>
  <c r="E24" i="6"/>
  <c r="B25" i="6"/>
  <c r="A25" i="6"/>
  <c r="E25" i="6"/>
  <c r="E26" i="6"/>
  <c r="B27" i="6"/>
  <c r="A27" i="6"/>
  <c r="E27" i="6"/>
  <c r="E28" i="6"/>
  <c r="E29" i="6"/>
  <c r="E30" i="6"/>
  <c r="E31" i="6"/>
  <c r="E32" i="6"/>
  <c r="E34" i="6"/>
  <c r="E36" i="6"/>
  <c r="E41" i="6"/>
  <c r="E42" i="6"/>
  <c r="E43" i="6"/>
  <c r="E44" i="6"/>
  <c r="E45" i="6"/>
  <c r="E46" i="6"/>
  <c r="E50" i="6"/>
  <c r="E52" i="6"/>
  <c r="E55" i="6"/>
  <c r="E56" i="6"/>
  <c r="E57" i="6"/>
  <c r="E58" i="6"/>
  <c r="E59" i="6"/>
  <c r="E60" i="6"/>
  <c r="E61" i="6"/>
  <c r="E62" i="6"/>
  <c r="E63" i="6"/>
  <c r="E64" i="6"/>
  <c r="M3" i="6"/>
  <c r="M4" i="6"/>
  <c r="M5" i="6"/>
  <c r="M6" i="6"/>
  <c r="M7" i="6"/>
  <c r="M8" i="6"/>
  <c r="M9" i="6"/>
  <c r="M10" i="6"/>
  <c r="M11" i="6"/>
  <c r="M12" i="6"/>
  <c r="M13" i="6"/>
  <c r="M14" i="6"/>
  <c r="M15" i="6"/>
  <c r="M16" i="6"/>
  <c r="M17" i="6"/>
  <c r="M18" i="6"/>
  <c r="M19" i="6"/>
  <c r="M20" i="6"/>
  <c r="M21" i="6"/>
  <c r="G22" i="6"/>
  <c r="M22" i="6"/>
  <c r="M23" i="6"/>
  <c r="G24"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P150" i="5"/>
  <c r="E3" i="5"/>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Q150" i="5"/>
  <c r="Q150" i="6"/>
  <c r="I3" i="6"/>
  <c r="I4" i="6"/>
  <c r="I6" i="6"/>
  <c r="I7" i="6"/>
  <c r="I8" i="6"/>
  <c r="I10" i="6"/>
  <c r="I12" i="6"/>
  <c r="I14" i="6"/>
  <c r="I15" i="6"/>
  <c r="I16" i="6"/>
  <c r="I17" i="6"/>
  <c r="I18" i="6"/>
  <c r="I21" i="6"/>
  <c r="I22" i="6"/>
  <c r="I24" i="6"/>
  <c r="I25" i="6"/>
  <c r="I26" i="6"/>
  <c r="I28" i="6"/>
  <c r="I29" i="6"/>
  <c r="I30" i="6"/>
  <c r="I31" i="6"/>
  <c r="I32" i="6"/>
  <c r="I35" i="6"/>
  <c r="I36" i="6"/>
  <c r="I38" i="6"/>
  <c r="I39" i="6"/>
  <c r="I40" i="6"/>
  <c r="I42" i="6"/>
  <c r="I43" i="6"/>
  <c r="I44" i="6"/>
  <c r="I45" i="6"/>
  <c r="I46" i="6"/>
  <c r="I48" i="6"/>
  <c r="I49" i="6"/>
  <c r="I50" i="6"/>
  <c r="I52" i="6"/>
  <c r="I53" i="6"/>
  <c r="I54" i="6"/>
  <c r="I56" i="6"/>
  <c r="I57" i="6"/>
  <c r="I58" i="6"/>
  <c r="I59" i="6"/>
  <c r="I60" i="6"/>
  <c r="I61" i="6"/>
  <c r="I62" i="6"/>
  <c r="I63" i="6"/>
  <c r="I64" i="6"/>
  <c r="P151" i="5"/>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Y151" i="5"/>
  <c r="Y151" i="6"/>
  <c r="H3" i="6"/>
  <c r="H4" i="6"/>
  <c r="H15" i="6"/>
  <c r="H16" i="6"/>
  <c r="H17" i="6"/>
  <c r="H18" i="6"/>
  <c r="H20" i="6"/>
  <c r="H22" i="6"/>
  <c r="H23" i="6"/>
  <c r="H24" i="6"/>
  <c r="H26" i="6"/>
  <c r="H30" i="6"/>
  <c r="H31" i="6"/>
  <c r="H32" i="6"/>
  <c r="H34" i="6"/>
  <c r="H38" i="6"/>
  <c r="H40" i="6"/>
  <c r="H43" i="6"/>
  <c r="H44" i="6"/>
  <c r="H45" i="6"/>
  <c r="H46" i="6"/>
  <c r="H50" i="6"/>
  <c r="H51" i="6"/>
  <c r="H52" i="6"/>
  <c r="H54" i="6"/>
  <c r="H58" i="6"/>
  <c r="H59" i="6"/>
  <c r="H60" i="6"/>
  <c r="H61" i="6"/>
  <c r="H62" i="6"/>
  <c r="H63" i="6"/>
  <c r="H64" i="6"/>
  <c r="H3" i="5"/>
  <c r="H4" i="5"/>
  <c r="H5" i="5"/>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W151" i="5"/>
  <c r="W151" i="6"/>
  <c r="A3" i="6"/>
  <c r="G3" i="6"/>
  <c r="G4" i="6"/>
  <c r="A5" i="6"/>
  <c r="G5" i="6"/>
  <c r="G6" i="6"/>
  <c r="A7" i="6"/>
  <c r="G7" i="6"/>
  <c r="G8" i="6"/>
  <c r="A9" i="6"/>
  <c r="G9" i="6"/>
  <c r="G10" i="6"/>
  <c r="A11" i="6"/>
  <c r="G11" i="6"/>
  <c r="G12" i="6"/>
  <c r="A13" i="6"/>
  <c r="G13" i="6"/>
  <c r="G14" i="6"/>
  <c r="G15" i="6"/>
  <c r="G16" i="6"/>
  <c r="G17" i="6"/>
  <c r="G18" i="6"/>
  <c r="G29" i="6"/>
  <c r="G30" i="6"/>
  <c r="G31" i="6"/>
  <c r="G32" i="6"/>
  <c r="G42" i="6"/>
  <c r="B29" i="6"/>
  <c r="B31" i="6"/>
  <c r="B33" i="6"/>
  <c r="B35" i="6"/>
  <c r="B37" i="6"/>
  <c r="B39" i="6"/>
  <c r="B41" i="6"/>
  <c r="B43" i="6"/>
  <c r="A43" i="6"/>
  <c r="G43" i="6"/>
  <c r="G44" i="6"/>
  <c r="B45" i="6"/>
  <c r="A45" i="6"/>
  <c r="G45" i="6"/>
  <c r="G46" i="6"/>
  <c r="B47" i="6"/>
  <c r="A47" i="6"/>
  <c r="G47" i="6"/>
  <c r="G48" i="6"/>
  <c r="B49" i="6"/>
  <c r="A49" i="6"/>
  <c r="G49" i="6"/>
  <c r="G50" i="6"/>
  <c r="B51" i="6"/>
  <c r="A51" i="6"/>
  <c r="G51" i="6"/>
  <c r="G52" i="6"/>
  <c r="B53" i="6"/>
  <c r="A53" i="6"/>
  <c r="G53" i="6"/>
  <c r="G54" i="6"/>
  <c r="B55" i="6"/>
  <c r="A55" i="6"/>
  <c r="G55" i="6"/>
  <c r="G56" i="6"/>
  <c r="B57" i="6"/>
  <c r="A57" i="6"/>
  <c r="G57" i="6"/>
  <c r="G58" i="6"/>
  <c r="G59" i="6"/>
  <c r="G60" i="6"/>
  <c r="G61" i="6"/>
  <c r="G62" i="6"/>
  <c r="G63" i="6"/>
  <c r="G64"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U151" i="5"/>
  <c r="U151" i="6"/>
  <c r="F3" i="6"/>
  <c r="F4" i="6"/>
  <c r="F6" i="6"/>
  <c r="F12" i="6"/>
  <c r="F14" i="6"/>
  <c r="F15" i="6"/>
  <c r="F16" i="6"/>
  <c r="F17" i="6"/>
  <c r="F18" i="6"/>
  <c r="F20" i="6"/>
  <c r="F25" i="6"/>
  <c r="F26" i="6"/>
  <c r="F28" i="6"/>
  <c r="A29" i="6"/>
  <c r="F29" i="6"/>
  <c r="F30" i="6"/>
  <c r="A31" i="6"/>
  <c r="F31" i="6"/>
  <c r="F32" i="6"/>
  <c r="A33" i="6"/>
  <c r="F33" i="6"/>
  <c r="F34" i="6"/>
  <c r="A35" i="6"/>
  <c r="F35" i="6"/>
  <c r="F36" i="6"/>
  <c r="A37" i="6"/>
  <c r="F37" i="6"/>
  <c r="F38" i="6"/>
  <c r="A41" i="6"/>
  <c r="F41" i="6"/>
  <c r="F42" i="6"/>
  <c r="F43" i="6"/>
  <c r="F44" i="6"/>
  <c r="F45" i="6"/>
  <c r="F46" i="6"/>
  <c r="F48" i="6"/>
  <c r="F53" i="6"/>
  <c r="F54" i="6"/>
  <c r="F57" i="6"/>
  <c r="F58" i="6"/>
  <c r="F59" i="6"/>
  <c r="F60" i="6"/>
  <c r="F61" i="6"/>
  <c r="F62" i="6"/>
  <c r="F63" i="6"/>
  <c r="F64" i="6"/>
  <c r="F3" i="5"/>
  <c r="F4" i="5"/>
  <c r="F5" i="5"/>
  <c r="F6" i="5"/>
  <c r="F7" i="5"/>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R151" i="5"/>
  <c r="R151" i="6"/>
  <c r="Q151" i="5"/>
  <c r="Q151" i="6"/>
  <c r="P149" i="6"/>
  <c r="P149" i="5"/>
  <c r="Q149" i="5"/>
  <c r="Q149" i="6"/>
  <c r="Y150" i="5"/>
  <c r="Y150" i="6"/>
  <c r="W150" i="5"/>
  <c r="W150" i="6"/>
  <c r="U150" i="5"/>
  <c r="U150" i="6"/>
  <c r="R150" i="5"/>
  <c r="R150" i="6"/>
  <c r="P148" i="6"/>
  <c r="P148" i="5"/>
  <c r="Q148" i="5"/>
  <c r="Q148" i="6"/>
  <c r="Y149" i="5"/>
  <c r="Y149" i="6"/>
  <c r="W149" i="5"/>
  <c r="W149" i="6"/>
  <c r="U149" i="5"/>
  <c r="U149" i="6"/>
  <c r="R149" i="5"/>
  <c r="R149" i="6"/>
  <c r="P147" i="6"/>
  <c r="P147" i="5"/>
  <c r="Q147" i="5"/>
  <c r="Q147" i="6"/>
  <c r="Y148" i="5"/>
  <c r="Y148" i="6"/>
  <c r="W148" i="5"/>
  <c r="W148" i="6"/>
  <c r="U148" i="5"/>
  <c r="U148" i="6"/>
  <c r="R148" i="5"/>
  <c r="R148" i="6"/>
  <c r="P146" i="6"/>
  <c r="P146" i="5"/>
  <c r="Q146" i="5"/>
  <c r="Q146" i="6"/>
  <c r="Y147" i="5"/>
  <c r="Y147" i="6"/>
  <c r="W147" i="5"/>
  <c r="W147" i="6"/>
  <c r="U147" i="5"/>
  <c r="U147" i="6"/>
  <c r="R147" i="5"/>
  <c r="R147" i="6"/>
  <c r="P145" i="6"/>
  <c r="P145" i="5"/>
  <c r="Q145" i="5"/>
  <c r="Q145" i="6"/>
  <c r="Y146" i="5"/>
  <c r="Y146" i="6"/>
  <c r="W146" i="5"/>
  <c r="W146" i="6"/>
  <c r="U146" i="5"/>
  <c r="U146" i="6"/>
  <c r="R146" i="5"/>
  <c r="R146" i="6"/>
  <c r="P144" i="6"/>
  <c r="P144" i="5"/>
  <c r="Q144" i="5"/>
  <c r="Q144" i="6"/>
  <c r="Y145" i="5"/>
  <c r="Y145" i="6"/>
  <c r="W145" i="5"/>
  <c r="W145" i="6"/>
  <c r="U145" i="5"/>
  <c r="U145" i="6"/>
  <c r="R145" i="5"/>
  <c r="R145" i="6"/>
  <c r="P143" i="6"/>
  <c r="P143" i="5"/>
  <c r="Q143" i="5"/>
  <c r="Q143" i="6"/>
  <c r="Y144" i="5"/>
  <c r="Y144" i="6"/>
  <c r="W144" i="5"/>
  <c r="W144" i="6"/>
  <c r="U144" i="5"/>
  <c r="U144" i="6"/>
  <c r="R144" i="5"/>
  <c r="R144" i="6"/>
  <c r="P142" i="6"/>
  <c r="P142" i="5"/>
  <c r="Q142" i="5"/>
  <c r="Q142" i="6"/>
  <c r="Y143" i="5"/>
  <c r="Y143" i="6"/>
  <c r="W143" i="5"/>
  <c r="W143" i="6"/>
  <c r="U143" i="5"/>
  <c r="U143" i="6"/>
  <c r="R143" i="5"/>
  <c r="R143" i="6"/>
  <c r="P141" i="6"/>
  <c r="P141" i="5"/>
  <c r="Q141" i="5"/>
  <c r="Q141" i="6"/>
  <c r="Y142" i="5"/>
  <c r="Y142" i="6"/>
  <c r="W142" i="5"/>
  <c r="W142" i="6"/>
  <c r="U142" i="5"/>
  <c r="U142" i="6"/>
  <c r="R142" i="5"/>
  <c r="R142" i="6"/>
  <c r="P140" i="6"/>
  <c r="P140" i="5"/>
  <c r="Q140" i="5"/>
  <c r="Q140" i="6"/>
  <c r="Y141" i="5"/>
  <c r="Y141" i="6"/>
  <c r="W141" i="5"/>
  <c r="W141" i="6"/>
  <c r="U141" i="5"/>
  <c r="U141" i="6"/>
  <c r="R141" i="5"/>
  <c r="R141" i="6"/>
  <c r="P139" i="6"/>
  <c r="P139" i="5"/>
  <c r="Q139" i="5"/>
  <c r="Q139" i="6"/>
  <c r="Y140" i="5"/>
  <c r="Y140" i="6"/>
  <c r="W140" i="5"/>
  <c r="W140" i="6"/>
  <c r="U140" i="5"/>
  <c r="U140" i="6"/>
  <c r="R140" i="5"/>
  <c r="R140" i="6"/>
  <c r="P138" i="6"/>
  <c r="P138" i="5"/>
  <c r="Q138" i="5"/>
  <c r="Q138" i="6"/>
  <c r="Y139" i="5"/>
  <c r="Y139" i="6"/>
  <c r="W139" i="5"/>
  <c r="W139" i="6"/>
  <c r="U139" i="5"/>
  <c r="U139" i="6"/>
  <c r="R139" i="5"/>
  <c r="R139" i="6"/>
  <c r="P137" i="6"/>
  <c r="P137" i="5"/>
  <c r="Q137" i="5"/>
  <c r="Q137" i="6"/>
  <c r="Y138" i="5"/>
  <c r="Y138" i="6"/>
  <c r="W138" i="5"/>
  <c r="W138" i="6"/>
  <c r="U138" i="5"/>
  <c r="U138" i="6"/>
  <c r="R138" i="5"/>
  <c r="R138" i="6"/>
  <c r="P136" i="6"/>
  <c r="P136" i="5"/>
  <c r="Q136" i="5"/>
  <c r="Q136" i="6"/>
  <c r="Y137" i="5"/>
  <c r="Y137" i="6"/>
  <c r="W137" i="5"/>
  <c r="W137" i="6"/>
  <c r="U137" i="5"/>
  <c r="U137" i="6"/>
  <c r="R137" i="5"/>
  <c r="R137" i="6"/>
  <c r="P135" i="6"/>
  <c r="P135" i="5"/>
  <c r="Q135" i="5"/>
  <c r="Q135" i="6"/>
  <c r="Y136" i="5"/>
  <c r="Y136" i="6"/>
  <c r="W136" i="5"/>
  <c r="W136" i="6"/>
  <c r="U136" i="5"/>
  <c r="U136" i="6"/>
  <c r="R136" i="5"/>
  <c r="R136" i="6"/>
  <c r="P134" i="6"/>
  <c r="P134" i="5"/>
  <c r="Q134" i="5"/>
  <c r="Q134" i="6"/>
  <c r="Y135" i="5"/>
  <c r="Y135" i="6"/>
  <c r="W135" i="5"/>
  <c r="W135" i="6"/>
  <c r="U135" i="5"/>
  <c r="U135" i="6"/>
  <c r="R135" i="5"/>
  <c r="R135" i="6"/>
  <c r="P133" i="6"/>
  <c r="P133" i="5"/>
  <c r="Q133" i="5"/>
  <c r="Q133" i="6"/>
  <c r="Y134" i="5"/>
  <c r="Y134" i="6"/>
  <c r="W134" i="5"/>
  <c r="W134" i="6"/>
  <c r="U134" i="5"/>
  <c r="U134" i="6"/>
  <c r="R134" i="5"/>
  <c r="R134" i="6"/>
  <c r="P132" i="6"/>
  <c r="P132" i="5"/>
  <c r="Q132" i="5"/>
  <c r="Q132" i="6"/>
  <c r="Y133" i="5"/>
  <c r="Y133" i="6"/>
  <c r="W133" i="5"/>
  <c r="W133" i="6"/>
  <c r="U133" i="5"/>
  <c r="U133" i="6"/>
  <c r="R133" i="5"/>
  <c r="R133" i="6"/>
  <c r="P131" i="6"/>
  <c r="P131" i="5"/>
  <c r="Q131" i="5"/>
  <c r="Q131" i="6"/>
  <c r="Y132" i="5"/>
  <c r="Y132" i="6"/>
  <c r="W132" i="5"/>
  <c r="W132" i="6"/>
  <c r="U132" i="5"/>
  <c r="U132" i="6"/>
  <c r="R132" i="5"/>
  <c r="R132" i="6"/>
  <c r="P130" i="6"/>
  <c r="P130" i="5"/>
  <c r="Q130" i="5"/>
  <c r="Q130" i="6"/>
  <c r="Y131" i="5"/>
  <c r="Y131" i="6"/>
  <c r="W131" i="5"/>
  <c r="W131" i="6"/>
  <c r="U131" i="5"/>
  <c r="U131" i="6"/>
  <c r="R131" i="5"/>
  <c r="R131" i="6"/>
  <c r="P129" i="6"/>
  <c r="P129" i="5"/>
  <c r="Q129" i="5"/>
  <c r="Q129" i="6"/>
  <c r="Y130" i="5"/>
  <c r="Y130" i="6"/>
  <c r="W130" i="5"/>
  <c r="W130" i="6"/>
  <c r="U130" i="5"/>
  <c r="U130" i="6"/>
  <c r="R130" i="5"/>
  <c r="R130" i="6"/>
  <c r="P128" i="6"/>
  <c r="P128" i="5"/>
  <c r="Q128" i="5"/>
  <c r="Q128" i="6"/>
  <c r="Y129" i="5"/>
  <c r="Y129" i="6"/>
  <c r="W129" i="5"/>
  <c r="W129" i="6"/>
  <c r="U129" i="5"/>
  <c r="U129" i="6"/>
  <c r="R129" i="5"/>
  <c r="R129" i="6"/>
  <c r="P127" i="6"/>
  <c r="P127" i="5"/>
  <c r="Q127" i="5"/>
  <c r="Q127" i="6"/>
  <c r="Y128" i="5"/>
  <c r="Y128" i="6"/>
  <c r="W128" i="5"/>
  <c r="W128" i="6"/>
  <c r="U128" i="5"/>
  <c r="U128" i="6"/>
  <c r="R128" i="5"/>
  <c r="R128" i="6"/>
  <c r="P126" i="6"/>
  <c r="P126" i="5"/>
  <c r="Q126" i="5"/>
  <c r="Q126" i="6"/>
  <c r="Y127" i="5"/>
  <c r="Y127" i="6"/>
  <c r="W127" i="5"/>
  <c r="W127" i="6"/>
  <c r="U127" i="5"/>
  <c r="U127" i="6"/>
  <c r="R127" i="5"/>
  <c r="R127" i="6"/>
  <c r="P125" i="6"/>
  <c r="P125" i="5"/>
  <c r="Q125" i="5"/>
  <c r="Q125" i="6"/>
  <c r="Y126" i="5"/>
  <c r="Y126" i="6"/>
  <c r="W126" i="5"/>
  <c r="W126" i="6"/>
  <c r="U126" i="5"/>
  <c r="U126" i="6"/>
  <c r="R126" i="5"/>
  <c r="R126" i="6"/>
  <c r="P124" i="6"/>
  <c r="P124" i="5"/>
  <c r="Q124" i="5"/>
  <c r="Q124" i="6"/>
  <c r="Y125" i="5"/>
  <c r="Y125" i="6"/>
  <c r="W125" i="5"/>
  <c r="W125" i="6"/>
  <c r="U125" i="5"/>
  <c r="U125" i="6"/>
  <c r="R125" i="5"/>
  <c r="R125" i="6"/>
  <c r="P123" i="6"/>
  <c r="P123" i="5"/>
  <c r="Q123" i="5"/>
  <c r="Q123" i="6"/>
  <c r="Y124" i="5"/>
  <c r="Y124" i="6"/>
  <c r="W124" i="5"/>
  <c r="W124" i="6"/>
  <c r="U124" i="5"/>
  <c r="U124" i="6"/>
  <c r="R124" i="5"/>
  <c r="R124" i="6"/>
  <c r="P122" i="6"/>
  <c r="P122" i="5"/>
  <c r="Q122" i="5"/>
  <c r="Q122" i="6"/>
  <c r="Y123" i="5"/>
  <c r="Y123" i="6"/>
  <c r="W123" i="5"/>
  <c r="W123" i="6"/>
  <c r="U123" i="5"/>
  <c r="U123" i="6"/>
  <c r="R123" i="5"/>
  <c r="R123" i="6"/>
  <c r="P121" i="6"/>
  <c r="P121" i="5"/>
  <c r="Q121" i="5"/>
  <c r="Q121" i="6"/>
  <c r="Y122" i="5"/>
  <c r="Y122" i="6"/>
  <c r="W122" i="5"/>
  <c r="W122" i="6"/>
  <c r="U122" i="5"/>
  <c r="U122" i="6"/>
  <c r="R122" i="5"/>
  <c r="R122" i="6"/>
  <c r="P120" i="6"/>
  <c r="P120" i="5"/>
  <c r="Q120" i="5"/>
  <c r="Q120" i="6"/>
  <c r="Y121" i="5"/>
  <c r="Y121" i="6"/>
  <c r="W121" i="5"/>
  <c r="W121" i="6"/>
  <c r="U121" i="5"/>
  <c r="U121" i="6"/>
  <c r="R121" i="5"/>
  <c r="R121" i="6"/>
  <c r="P119" i="6"/>
  <c r="P119" i="5"/>
  <c r="Q119" i="5"/>
  <c r="Q119" i="6"/>
  <c r="Y120" i="5"/>
  <c r="Y120" i="6"/>
  <c r="W120" i="5"/>
  <c r="W120" i="6"/>
  <c r="U120" i="5"/>
  <c r="U120" i="6"/>
  <c r="R120" i="5"/>
  <c r="R120" i="6"/>
  <c r="P118" i="6"/>
  <c r="P118" i="5"/>
  <c r="Q118" i="5"/>
  <c r="Q118" i="6"/>
  <c r="Y119" i="5"/>
  <c r="Y119" i="6"/>
  <c r="W119" i="5"/>
  <c r="W119" i="6"/>
  <c r="U119" i="5"/>
  <c r="U119" i="6"/>
  <c r="R119" i="5"/>
  <c r="R119" i="6"/>
  <c r="P117" i="6"/>
  <c r="P117" i="5"/>
  <c r="Q117" i="5"/>
  <c r="Q117" i="6"/>
  <c r="Y118" i="5"/>
  <c r="Y118" i="6"/>
  <c r="W118" i="5"/>
  <c r="W118" i="6"/>
  <c r="U118" i="5"/>
  <c r="U118" i="6"/>
  <c r="R118" i="5"/>
  <c r="R118" i="6"/>
  <c r="P116" i="6"/>
  <c r="P116" i="5"/>
  <c r="Q116" i="5"/>
  <c r="Q116" i="6"/>
  <c r="Y117" i="5"/>
  <c r="Y117" i="6"/>
  <c r="W117" i="5"/>
  <c r="W117" i="6"/>
  <c r="U117" i="5"/>
  <c r="U117" i="6"/>
  <c r="R117" i="5"/>
  <c r="R117" i="6"/>
  <c r="P115" i="6"/>
  <c r="P115" i="5"/>
  <c r="Q115" i="5"/>
  <c r="Q115" i="6"/>
  <c r="Y116" i="5"/>
  <c r="Y116" i="6"/>
  <c r="W116" i="5"/>
  <c r="W116" i="6"/>
  <c r="U116" i="5"/>
  <c r="U116" i="6"/>
  <c r="R116" i="5"/>
  <c r="R116" i="6"/>
  <c r="Y115" i="5"/>
  <c r="Y115" i="6"/>
  <c r="W115" i="5"/>
  <c r="W115" i="6"/>
  <c r="U115" i="5"/>
  <c r="U115" i="6"/>
  <c r="R115" i="5"/>
  <c r="R115" i="6"/>
  <c r="K110" i="6"/>
  <c r="J110" i="6"/>
  <c r="I110" i="6"/>
  <c r="H110" i="6"/>
  <c r="G110" i="6"/>
  <c r="F110" i="6"/>
  <c r="E110" i="6"/>
  <c r="K109" i="6"/>
  <c r="J109" i="6"/>
  <c r="I109" i="6"/>
  <c r="H109" i="6"/>
  <c r="G109" i="6"/>
  <c r="F109" i="6"/>
  <c r="E109" i="6"/>
  <c r="K108" i="6"/>
  <c r="J108" i="6"/>
  <c r="I108" i="6"/>
  <c r="H108" i="6"/>
  <c r="G108" i="6"/>
  <c r="F108" i="6"/>
  <c r="E108" i="6"/>
  <c r="P107" i="6"/>
  <c r="P106" i="6"/>
  <c r="Q106" i="6"/>
  <c r="Y107" i="6"/>
  <c r="W107" i="6"/>
  <c r="U107" i="6"/>
  <c r="R107" i="6"/>
  <c r="Q107" i="6"/>
  <c r="K107" i="6"/>
  <c r="J107" i="6"/>
  <c r="I107" i="6"/>
  <c r="H107" i="6"/>
  <c r="G107" i="6"/>
  <c r="F107" i="6"/>
  <c r="E107" i="6"/>
  <c r="P105" i="6"/>
  <c r="Q105" i="6"/>
  <c r="Y106" i="6"/>
  <c r="W106" i="6"/>
  <c r="U106" i="6"/>
  <c r="R106" i="6"/>
  <c r="K106" i="6"/>
  <c r="J106" i="6"/>
  <c r="I106" i="6"/>
  <c r="H106" i="6"/>
  <c r="G106" i="6"/>
  <c r="F106" i="6"/>
  <c r="E106" i="6"/>
  <c r="P104" i="6"/>
  <c r="Q104" i="6"/>
  <c r="Y105" i="6"/>
  <c r="W105" i="6"/>
  <c r="U105" i="6"/>
  <c r="R105" i="6"/>
  <c r="K105" i="6"/>
  <c r="J105" i="6"/>
  <c r="I105" i="6"/>
  <c r="H105" i="6"/>
  <c r="G105" i="6"/>
  <c r="F105" i="6"/>
  <c r="E105" i="6"/>
  <c r="P103" i="6"/>
  <c r="Q103" i="6"/>
  <c r="Y104" i="6"/>
  <c r="W104" i="6"/>
  <c r="U104" i="6"/>
  <c r="R104" i="6"/>
  <c r="K104" i="6"/>
  <c r="J104" i="6"/>
  <c r="I104" i="6"/>
  <c r="H104" i="6"/>
  <c r="G104" i="6"/>
  <c r="F104" i="6"/>
  <c r="E104" i="6"/>
  <c r="P102" i="6"/>
  <c r="Q102" i="6"/>
  <c r="Y103" i="6"/>
  <c r="W103" i="6"/>
  <c r="U103" i="6"/>
  <c r="R103" i="6"/>
  <c r="K103" i="6"/>
  <c r="J103" i="6"/>
  <c r="I103" i="6"/>
  <c r="H103" i="6"/>
  <c r="G103" i="6"/>
  <c r="F103" i="6"/>
  <c r="E103" i="6"/>
  <c r="P101" i="6"/>
  <c r="Q101" i="6"/>
  <c r="Y102" i="6"/>
  <c r="W102" i="6"/>
  <c r="U102" i="6"/>
  <c r="R102" i="6"/>
  <c r="K102" i="6"/>
  <c r="J102" i="6"/>
  <c r="I102" i="6"/>
  <c r="H102" i="6"/>
  <c r="G102" i="6"/>
  <c r="F102" i="6"/>
  <c r="E102" i="6"/>
  <c r="P100" i="6"/>
  <c r="Q100" i="6"/>
  <c r="Y101" i="6"/>
  <c r="W101" i="6"/>
  <c r="U101" i="6"/>
  <c r="R101" i="6"/>
  <c r="K101" i="6"/>
  <c r="J101" i="6"/>
  <c r="I101" i="6"/>
  <c r="H101" i="6"/>
  <c r="G101" i="6"/>
  <c r="F101" i="6"/>
  <c r="E101" i="6"/>
  <c r="P99" i="6"/>
  <c r="Q99" i="6"/>
  <c r="Y100" i="6"/>
  <c r="W100" i="6"/>
  <c r="U100" i="6"/>
  <c r="R100" i="6"/>
  <c r="K100" i="6"/>
  <c r="J100" i="6"/>
  <c r="I100" i="6"/>
  <c r="H100" i="6"/>
  <c r="G100" i="6"/>
  <c r="F100" i="6"/>
  <c r="E100" i="6"/>
  <c r="P98" i="6"/>
  <c r="Q98" i="6"/>
  <c r="Y99" i="6"/>
  <c r="W99" i="6"/>
  <c r="U99" i="6"/>
  <c r="R99" i="6"/>
  <c r="P97" i="6"/>
  <c r="Q97" i="6"/>
  <c r="Y98" i="6"/>
  <c r="W98" i="6"/>
  <c r="U98" i="6"/>
  <c r="R98" i="6"/>
  <c r="C98" i="6"/>
  <c r="P96" i="6"/>
  <c r="Q96" i="6"/>
  <c r="Y97" i="6"/>
  <c r="W97" i="6"/>
  <c r="U97" i="6"/>
  <c r="R97" i="6"/>
  <c r="P95" i="6"/>
  <c r="Q95" i="6"/>
  <c r="Y96" i="6"/>
  <c r="W96" i="6"/>
  <c r="U96" i="6"/>
  <c r="R96" i="6"/>
  <c r="P94" i="6"/>
  <c r="Q94" i="6"/>
  <c r="Y95" i="6"/>
  <c r="W95" i="6"/>
  <c r="U95" i="6"/>
  <c r="R95" i="6"/>
  <c r="I95" i="5"/>
  <c r="I95" i="6"/>
  <c r="H95" i="5"/>
  <c r="H95" i="6"/>
  <c r="G95" i="5"/>
  <c r="G95" i="6"/>
  <c r="F95" i="5"/>
  <c r="F95" i="6"/>
  <c r="E95" i="5"/>
  <c r="E95" i="6"/>
  <c r="P93" i="6"/>
  <c r="Q93" i="6"/>
  <c r="Y94" i="6"/>
  <c r="W94" i="6"/>
  <c r="U94" i="6"/>
  <c r="R94" i="6"/>
  <c r="I94" i="5"/>
  <c r="I94" i="6"/>
  <c r="H94" i="5"/>
  <c r="H94" i="6"/>
  <c r="G94" i="5"/>
  <c r="G94" i="6"/>
  <c r="F94" i="5"/>
  <c r="F94" i="6"/>
  <c r="E94" i="5"/>
  <c r="E94" i="6"/>
  <c r="P92" i="6"/>
  <c r="Q92" i="6"/>
  <c r="Y93" i="6"/>
  <c r="W93" i="6"/>
  <c r="U93" i="6"/>
  <c r="R93" i="6"/>
  <c r="I79" i="5"/>
  <c r="I93" i="5"/>
  <c r="I79" i="6"/>
  <c r="I93" i="6"/>
  <c r="H79" i="5"/>
  <c r="H93" i="5"/>
  <c r="H79" i="6"/>
  <c r="H93" i="6"/>
  <c r="G79" i="5"/>
  <c r="G93" i="5"/>
  <c r="G79" i="6"/>
  <c r="G93" i="6"/>
  <c r="F79" i="5"/>
  <c r="F93" i="5"/>
  <c r="F79" i="6"/>
  <c r="F93" i="6"/>
  <c r="E79" i="5"/>
  <c r="E93" i="5"/>
  <c r="E79" i="6"/>
  <c r="E93" i="6"/>
  <c r="P91" i="6"/>
  <c r="Q91" i="6"/>
  <c r="Y92" i="6"/>
  <c r="W92" i="6"/>
  <c r="U92" i="6"/>
  <c r="R92" i="6"/>
  <c r="I78" i="5"/>
  <c r="I92" i="5"/>
  <c r="I78" i="6"/>
  <c r="I92" i="6"/>
  <c r="H78" i="5"/>
  <c r="H92" i="5"/>
  <c r="H78" i="6"/>
  <c r="H92" i="6"/>
  <c r="G78" i="5"/>
  <c r="G92" i="5"/>
  <c r="G78" i="6"/>
  <c r="G92" i="6"/>
  <c r="F78" i="5"/>
  <c r="F92" i="5"/>
  <c r="F78" i="6"/>
  <c r="F92" i="6"/>
  <c r="E78" i="5"/>
  <c r="E92" i="5"/>
  <c r="E78" i="6"/>
  <c r="E92" i="6"/>
  <c r="P90" i="6"/>
  <c r="Q90" i="6"/>
  <c r="Y91" i="6"/>
  <c r="W91" i="6"/>
  <c r="U91" i="6"/>
  <c r="R91" i="6"/>
  <c r="P89" i="6"/>
  <c r="Q89" i="6"/>
  <c r="Y90" i="6"/>
  <c r="W90" i="6"/>
  <c r="U90" i="6"/>
  <c r="R90" i="6"/>
  <c r="P88" i="6"/>
  <c r="Q88" i="6"/>
  <c r="Y89" i="6"/>
  <c r="W89" i="6"/>
  <c r="U89" i="6"/>
  <c r="R89" i="6"/>
  <c r="AI3" i="5"/>
  <c r="AI4" i="5"/>
  <c r="AI5" i="5"/>
  <c r="AI6" i="5"/>
  <c r="AI7" i="5"/>
  <c r="AI8" i="5"/>
  <c r="AI9" i="5"/>
  <c r="AI10" i="5"/>
  <c r="AI11" i="5"/>
  <c r="AI12" i="5"/>
  <c r="AI13" i="5"/>
  <c r="AI14" i="5"/>
  <c r="AI15" i="5"/>
  <c r="AI16" i="5"/>
  <c r="AI17" i="5"/>
  <c r="AI18" i="5"/>
  <c r="AI19" i="5"/>
  <c r="AI20" i="5"/>
  <c r="AI21" i="5"/>
  <c r="AI22" i="5"/>
  <c r="AI23" i="5"/>
  <c r="AI24" i="5"/>
  <c r="AI25" i="5"/>
  <c r="AI26" i="5"/>
  <c r="AI27" i="5"/>
  <c r="AI28" i="5"/>
  <c r="AI29" i="5"/>
  <c r="AI30" i="5"/>
  <c r="AI31" i="5"/>
  <c r="AI32" i="5"/>
  <c r="AI33" i="5"/>
  <c r="AI34" i="5"/>
  <c r="AI35" i="5"/>
  <c r="AI36" i="5"/>
  <c r="AI37" i="5"/>
  <c r="AI38" i="5"/>
  <c r="AI39" i="5"/>
  <c r="AI40" i="5"/>
  <c r="AI41" i="5"/>
  <c r="AI42" i="5"/>
  <c r="AI43" i="5"/>
  <c r="AI44" i="5"/>
  <c r="AI45" i="5"/>
  <c r="AI46" i="5"/>
  <c r="AI47" i="5"/>
  <c r="AI48" i="5"/>
  <c r="AI49" i="5"/>
  <c r="AI50" i="5"/>
  <c r="AI51" i="5"/>
  <c r="AI52" i="5"/>
  <c r="AI53" i="5"/>
  <c r="AI54" i="5"/>
  <c r="AI55" i="5"/>
  <c r="AI56" i="5"/>
  <c r="AI57" i="5"/>
  <c r="AI58" i="5"/>
  <c r="AI59" i="5"/>
  <c r="AI60" i="5"/>
  <c r="AI61" i="5"/>
  <c r="AI62" i="5"/>
  <c r="AI63" i="5"/>
  <c r="AI64" i="5"/>
  <c r="I75" i="5"/>
  <c r="I89" i="5"/>
  <c r="AI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I75" i="6"/>
  <c r="I89" i="6"/>
  <c r="AH3" i="5"/>
  <c r="AH4" i="5"/>
  <c r="AH5" i="5"/>
  <c r="AH6" i="5"/>
  <c r="AH7" i="5"/>
  <c r="AH8" i="5"/>
  <c r="AH9" i="5"/>
  <c r="AH10" i="5"/>
  <c r="AH11" i="5"/>
  <c r="AH12" i="5"/>
  <c r="AH13" i="5"/>
  <c r="AH14" i="5"/>
  <c r="AH15" i="5"/>
  <c r="AH16" i="5"/>
  <c r="AH17" i="5"/>
  <c r="AH18" i="5"/>
  <c r="AH19" i="5"/>
  <c r="AH20" i="5"/>
  <c r="AH21" i="5"/>
  <c r="AH22" i="5"/>
  <c r="AH23" i="5"/>
  <c r="AH24" i="5"/>
  <c r="AH25" i="5"/>
  <c r="AH26" i="5"/>
  <c r="AH27" i="5"/>
  <c r="AH28" i="5"/>
  <c r="AH29" i="5"/>
  <c r="AH30" i="5"/>
  <c r="AH31" i="5"/>
  <c r="AH32" i="5"/>
  <c r="AH33" i="5"/>
  <c r="AH34" i="5"/>
  <c r="AH35" i="5"/>
  <c r="AH36" i="5"/>
  <c r="AH37" i="5"/>
  <c r="AH38" i="5"/>
  <c r="AH39" i="5"/>
  <c r="AH40" i="5"/>
  <c r="AH41" i="5"/>
  <c r="AH42" i="5"/>
  <c r="AH43" i="5"/>
  <c r="AH44" i="5"/>
  <c r="AH45" i="5"/>
  <c r="AH46" i="5"/>
  <c r="AH47" i="5"/>
  <c r="AH48" i="5"/>
  <c r="AH49" i="5"/>
  <c r="AH50" i="5"/>
  <c r="AH51" i="5"/>
  <c r="AH52" i="5"/>
  <c r="AH53" i="5"/>
  <c r="AH54" i="5"/>
  <c r="AH55" i="5"/>
  <c r="AH56" i="5"/>
  <c r="AH57" i="5"/>
  <c r="AH58" i="5"/>
  <c r="AH59" i="5"/>
  <c r="AH60" i="5"/>
  <c r="AH61" i="5"/>
  <c r="AH62" i="5"/>
  <c r="AH63" i="5"/>
  <c r="AH64" i="5"/>
  <c r="H75" i="5"/>
  <c r="H89" i="5"/>
  <c r="AH3" i="6"/>
  <c r="AH4" i="6"/>
  <c r="AH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39"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H75" i="6"/>
  <c r="H89" i="6"/>
  <c r="AG3" i="5"/>
  <c r="AG4" i="5"/>
  <c r="AG5" i="5"/>
  <c r="AG6" i="5"/>
  <c r="AG7" i="5"/>
  <c r="AG8" i="5"/>
  <c r="AG9" i="5"/>
  <c r="AG10" i="5"/>
  <c r="AG11" i="5"/>
  <c r="AG12" i="5"/>
  <c r="AG13" i="5"/>
  <c r="AG14" i="5"/>
  <c r="AG15" i="5"/>
  <c r="AG16" i="5"/>
  <c r="AG17" i="5"/>
  <c r="AG18" i="5"/>
  <c r="AG19" i="5"/>
  <c r="AG20" i="5"/>
  <c r="AG21" i="5"/>
  <c r="AG22" i="5"/>
  <c r="AG23" i="5"/>
  <c r="AG24" i="5"/>
  <c r="AG25" i="5"/>
  <c r="AG26" i="5"/>
  <c r="AG27" i="5"/>
  <c r="AG28" i="5"/>
  <c r="AG29" i="5"/>
  <c r="AG30" i="5"/>
  <c r="AG31" i="5"/>
  <c r="AG32" i="5"/>
  <c r="AG33" i="5"/>
  <c r="AG34" i="5"/>
  <c r="AG35" i="5"/>
  <c r="AG36" i="5"/>
  <c r="AG37" i="5"/>
  <c r="AG38" i="5"/>
  <c r="AG39" i="5"/>
  <c r="AG40" i="5"/>
  <c r="AG41" i="5"/>
  <c r="AG42" i="5"/>
  <c r="AG43" i="5"/>
  <c r="AG44" i="5"/>
  <c r="AG45" i="5"/>
  <c r="AG46" i="5"/>
  <c r="AG47" i="5"/>
  <c r="AG48" i="5"/>
  <c r="AG49" i="5"/>
  <c r="AG50" i="5"/>
  <c r="AG51" i="5"/>
  <c r="AG52" i="5"/>
  <c r="AG53" i="5"/>
  <c r="AG54" i="5"/>
  <c r="AG55" i="5"/>
  <c r="AG56" i="5"/>
  <c r="AG57" i="5"/>
  <c r="AG58" i="5"/>
  <c r="AG59" i="5"/>
  <c r="AG60" i="5"/>
  <c r="AG61" i="5"/>
  <c r="AG62" i="5"/>
  <c r="AG63" i="5"/>
  <c r="AG64" i="5"/>
  <c r="G75" i="5"/>
  <c r="G89" i="5"/>
  <c r="AG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G75" i="6"/>
  <c r="G89" i="6"/>
  <c r="AF3" i="5"/>
  <c r="AF4" i="5"/>
  <c r="AF5" i="5"/>
  <c r="AF6" i="5"/>
  <c r="AF7" i="5"/>
  <c r="AF8" i="5"/>
  <c r="AF9" i="5"/>
  <c r="AF10" i="5"/>
  <c r="AF11" i="5"/>
  <c r="AF12" i="5"/>
  <c r="AF13" i="5"/>
  <c r="AF14" i="5"/>
  <c r="AF15" i="5"/>
  <c r="AF16" i="5"/>
  <c r="AF17" i="5"/>
  <c r="AF18" i="5"/>
  <c r="AF19" i="5"/>
  <c r="AF20" i="5"/>
  <c r="AF21" i="5"/>
  <c r="AF22" i="5"/>
  <c r="AF23" i="5"/>
  <c r="AF24" i="5"/>
  <c r="AF25" i="5"/>
  <c r="AF26" i="5"/>
  <c r="AF27" i="5"/>
  <c r="AF28" i="5"/>
  <c r="AF29" i="5"/>
  <c r="AF30" i="5"/>
  <c r="AF31" i="5"/>
  <c r="AF32" i="5"/>
  <c r="AF33" i="5"/>
  <c r="AF34" i="5"/>
  <c r="AF35" i="5"/>
  <c r="AF36" i="5"/>
  <c r="AF37" i="5"/>
  <c r="AF38" i="5"/>
  <c r="AF39" i="5"/>
  <c r="AF40" i="5"/>
  <c r="AF41" i="5"/>
  <c r="AF42" i="5"/>
  <c r="AF43" i="5"/>
  <c r="AF44" i="5"/>
  <c r="AF45" i="5"/>
  <c r="AF46" i="5"/>
  <c r="AF47" i="5"/>
  <c r="AF48" i="5"/>
  <c r="AF49" i="5"/>
  <c r="AF50" i="5"/>
  <c r="AF51" i="5"/>
  <c r="AF52" i="5"/>
  <c r="AF53" i="5"/>
  <c r="AF54" i="5"/>
  <c r="AF55" i="5"/>
  <c r="AF56" i="5"/>
  <c r="AF57" i="5"/>
  <c r="AF58" i="5"/>
  <c r="AF59" i="5"/>
  <c r="AF60" i="5"/>
  <c r="AF61" i="5"/>
  <c r="AF62" i="5"/>
  <c r="AF63" i="5"/>
  <c r="AF64" i="5"/>
  <c r="F75" i="5"/>
  <c r="F89" i="5"/>
  <c r="AF3" i="6"/>
  <c r="AF4" i="6"/>
  <c r="AF5"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F75" i="6"/>
  <c r="F89" i="6"/>
  <c r="AE3" i="5"/>
  <c r="AE4" i="5"/>
  <c r="AE5" i="5"/>
  <c r="AE6" i="5"/>
  <c r="AE7" i="5"/>
  <c r="AE8" i="5"/>
  <c r="AE9" i="5"/>
  <c r="AE10" i="5"/>
  <c r="AE11" i="5"/>
  <c r="AE12" i="5"/>
  <c r="AE13" i="5"/>
  <c r="AE14" i="5"/>
  <c r="AE15" i="5"/>
  <c r="AE16" i="5"/>
  <c r="AE17" i="5"/>
  <c r="AE18" i="5"/>
  <c r="AE19" i="5"/>
  <c r="AE20" i="5"/>
  <c r="AE21" i="5"/>
  <c r="AE22" i="5"/>
  <c r="AE23" i="5"/>
  <c r="AE24" i="5"/>
  <c r="AE25" i="5"/>
  <c r="AE26" i="5"/>
  <c r="AE27" i="5"/>
  <c r="AE28" i="5"/>
  <c r="AE29" i="5"/>
  <c r="AE30" i="5"/>
  <c r="AE31" i="5"/>
  <c r="AE32" i="5"/>
  <c r="AE33" i="5"/>
  <c r="AE34" i="5"/>
  <c r="AE35" i="5"/>
  <c r="AE36" i="5"/>
  <c r="AE37" i="5"/>
  <c r="AE38" i="5"/>
  <c r="AE39" i="5"/>
  <c r="AE40" i="5"/>
  <c r="AE41" i="5"/>
  <c r="AE42" i="5"/>
  <c r="AE43" i="5"/>
  <c r="AE44" i="5"/>
  <c r="AE45" i="5"/>
  <c r="AE46" i="5"/>
  <c r="AE47" i="5"/>
  <c r="AE48" i="5"/>
  <c r="AE49" i="5"/>
  <c r="AE50" i="5"/>
  <c r="AE51" i="5"/>
  <c r="AE52" i="5"/>
  <c r="AE53" i="5"/>
  <c r="AE54" i="5"/>
  <c r="AE55" i="5"/>
  <c r="AE56" i="5"/>
  <c r="AE57" i="5"/>
  <c r="AE58" i="5"/>
  <c r="AE59" i="5"/>
  <c r="AE60" i="5"/>
  <c r="AE61" i="5"/>
  <c r="AE62" i="5"/>
  <c r="AE63" i="5"/>
  <c r="AE64" i="5"/>
  <c r="E75" i="5"/>
  <c r="E89" i="5"/>
  <c r="AE3" i="6"/>
  <c r="AE4" i="6"/>
  <c r="AE5"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E75" i="6"/>
  <c r="E89" i="6"/>
  <c r="P87" i="6"/>
  <c r="Q87" i="6"/>
  <c r="Y88" i="6"/>
  <c r="W88" i="6"/>
  <c r="U88" i="6"/>
  <c r="R88" i="6"/>
  <c r="I74" i="5"/>
  <c r="I88" i="5"/>
  <c r="I74" i="6"/>
  <c r="I88" i="6"/>
  <c r="H74" i="5"/>
  <c r="H88" i="5"/>
  <c r="H74" i="6"/>
  <c r="H88" i="6"/>
  <c r="G74" i="5"/>
  <c r="G88" i="5"/>
  <c r="G74" i="6"/>
  <c r="G88" i="6"/>
  <c r="F74" i="5"/>
  <c r="F88" i="5"/>
  <c r="F74" i="6"/>
  <c r="F88" i="6"/>
  <c r="E74" i="5"/>
  <c r="E88" i="5"/>
  <c r="E74" i="6"/>
  <c r="E88" i="6"/>
  <c r="P86" i="6"/>
  <c r="Q86" i="6"/>
  <c r="Y87" i="6"/>
  <c r="W87" i="6"/>
  <c r="U87" i="6"/>
  <c r="R87" i="6"/>
  <c r="I73" i="5"/>
  <c r="I87" i="5"/>
  <c r="I73" i="6"/>
  <c r="I87" i="6"/>
  <c r="H73" i="5"/>
  <c r="H87" i="5"/>
  <c r="H73" i="6"/>
  <c r="H87" i="6"/>
  <c r="G73" i="5"/>
  <c r="G87" i="5"/>
  <c r="G73" i="6"/>
  <c r="G87" i="6"/>
  <c r="F73" i="5"/>
  <c r="F87" i="5"/>
  <c r="F73" i="6"/>
  <c r="F87" i="6"/>
  <c r="E73" i="5"/>
  <c r="E87" i="5"/>
  <c r="E73" i="6"/>
  <c r="E87" i="6"/>
  <c r="P85" i="6"/>
  <c r="Q85" i="6"/>
  <c r="Y86" i="6"/>
  <c r="W86" i="6"/>
  <c r="U86" i="6"/>
  <c r="R86" i="6"/>
  <c r="I72" i="5"/>
  <c r="I86" i="5"/>
  <c r="I72" i="6"/>
  <c r="I86" i="6"/>
  <c r="H72" i="5"/>
  <c r="H86" i="5"/>
  <c r="H72" i="6"/>
  <c r="H86" i="6"/>
  <c r="G72" i="5"/>
  <c r="G86" i="5"/>
  <c r="G72" i="6"/>
  <c r="G86" i="6"/>
  <c r="F72" i="5"/>
  <c r="F86" i="5"/>
  <c r="F72" i="6"/>
  <c r="F86" i="6"/>
  <c r="E72" i="5"/>
  <c r="E86" i="5"/>
  <c r="E72" i="6"/>
  <c r="E86" i="6"/>
  <c r="P84" i="6"/>
  <c r="Q84" i="6"/>
  <c r="Y85" i="6"/>
  <c r="W85" i="6"/>
  <c r="U85" i="6"/>
  <c r="R85" i="6"/>
  <c r="I71" i="5"/>
  <c r="I85" i="5"/>
  <c r="I71" i="6"/>
  <c r="I85" i="6"/>
  <c r="H71" i="5"/>
  <c r="H85" i="5"/>
  <c r="H71" i="6"/>
  <c r="H85" i="6"/>
  <c r="G71" i="5"/>
  <c r="G85" i="5"/>
  <c r="G71" i="6"/>
  <c r="G85" i="6"/>
  <c r="F71" i="5"/>
  <c r="F85" i="5"/>
  <c r="F71" i="6"/>
  <c r="F85" i="6"/>
  <c r="E71" i="5"/>
  <c r="E85" i="5"/>
  <c r="E71" i="6"/>
  <c r="E85" i="6"/>
  <c r="P83" i="6"/>
  <c r="Q83" i="6"/>
  <c r="Y84" i="6"/>
  <c r="W84" i="6"/>
  <c r="U84" i="6"/>
  <c r="R84" i="6"/>
  <c r="I70" i="5"/>
  <c r="I84" i="5"/>
  <c r="I70" i="6"/>
  <c r="I84" i="6"/>
  <c r="H70" i="5"/>
  <c r="H84" i="5"/>
  <c r="H70" i="6"/>
  <c r="H84" i="6"/>
  <c r="G70" i="5"/>
  <c r="G84" i="5"/>
  <c r="G70" i="6"/>
  <c r="G84" i="6"/>
  <c r="F70" i="5"/>
  <c r="F84" i="5"/>
  <c r="F70" i="6"/>
  <c r="F84" i="6"/>
  <c r="E70" i="5"/>
  <c r="E84" i="5"/>
  <c r="E70" i="6"/>
  <c r="E84" i="6"/>
  <c r="P82" i="6"/>
  <c r="Q82" i="6"/>
  <c r="Y83" i="6"/>
  <c r="W83" i="6"/>
  <c r="U83" i="6"/>
  <c r="R83" i="6"/>
  <c r="P81" i="6"/>
  <c r="Q81" i="6"/>
  <c r="Y82" i="6"/>
  <c r="W82" i="6"/>
  <c r="U82" i="6"/>
  <c r="R82" i="6"/>
  <c r="P80" i="6"/>
  <c r="Q80" i="6"/>
  <c r="Y81" i="6"/>
  <c r="W81" i="6"/>
  <c r="U81" i="6"/>
  <c r="R81" i="6"/>
  <c r="P79" i="6"/>
  <c r="Q79" i="6"/>
  <c r="Y80" i="6"/>
  <c r="W80" i="6"/>
  <c r="U80" i="6"/>
  <c r="R80" i="6"/>
  <c r="P78" i="6"/>
  <c r="Q78" i="6"/>
  <c r="Y79" i="6"/>
  <c r="W79" i="6"/>
  <c r="U79" i="6"/>
  <c r="R79" i="6"/>
  <c r="P77" i="6"/>
  <c r="Q77" i="6"/>
  <c r="Y78" i="6"/>
  <c r="W78" i="6"/>
  <c r="U78" i="6"/>
  <c r="R78" i="6"/>
  <c r="P76" i="6"/>
  <c r="Q76" i="6"/>
  <c r="Y77" i="6"/>
  <c r="W77" i="6"/>
  <c r="U77" i="6"/>
  <c r="R77" i="6"/>
  <c r="P75" i="6"/>
  <c r="Q75" i="6"/>
  <c r="Y76" i="6"/>
  <c r="W76" i="6"/>
  <c r="U76" i="6"/>
  <c r="R76" i="6"/>
  <c r="P74" i="6"/>
  <c r="Q74" i="6"/>
  <c r="Y75" i="6"/>
  <c r="W75" i="6"/>
  <c r="U75" i="6"/>
  <c r="R75" i="6"/>
  <c r="P73" i="6"/>
  <c r="Q73" i="6"/>
  <c r="Y74" i="6"/>
  <c r="W74" i="6"/>
  <c r="U74" i="6"/>
  <c r="R74" i="6"/>
  <c r="P72" i="6"/>
  <c r="Q72" i="6"/>
  <c r="Y73" i="6"/>
  <c r="W73" i="6"/>
  <c r="U73" i="6"/>
  <c r="R73" i="6"/>
  <c r="P71" i="6"/>
  <c r="Q71" i="6"/>
  <c r="Y72" i="6"/>
  <c r="W72" i="6"/>
  <c r="U72" i="6"/>
  <c r="R72" i="6"/>
  <c r="Y71" i="6"/>
  <c r="W71" i="6"/>
  <c r="U71" i="6"/>
  <c r="R71" i="6"/>
  <c r="P64" i="6"/>
  <c r="D64" i="6"/>
  <c r="C64" i="6"/>
  <c r="B59" i="6"/>
  <c r="B61" i="6"/>
  <c r="B63" i="6"/>
  <c r="Y63" i="6"/>
  <c r="A63" i="6"/>
  <c r="X63" i="6"/>
  <c r="S63" i="6"/>
  <c r="R63" i="6"/>
  <c r="P63" i="6"/>
  <c r="C63" i="6"/>
  <c r="P62" i="6"/>
  <c r="D62" i="6"/>
  <c r="C62" i="6"/>
  <c r="Y61" i="6"/>
  <c r="A61" i="6"/>
  <c r="X61" i="6"/>
  <c r="S61" i="6"/>
  <c r="R61" i="6"/>
  <c r="P61" i="6"/>
  <c r="C61" i="6"/>
  <c r="P60" i="6"/>
  <c r="D60" i="6"/>
  <c r="C60" i="6"/>
  <c r="Y59" i="6"/>
  <c r="A59" i="6"/>
  <c r="X59" i="6"/>
  <c r="S59" i="6"/>
  <c r="R59" i="6"/>
  <c r="P59" i="6"/>
  <c r="C59" i="6"/>
  <c r="P58" i="6"/>
  <c r="D58" i="6"/>
  <c r="C58" i="6"/>
  <c r="Y57" i="6"/>
  <c r="X57" i="6"/>
  <c r="S57" i="6"/>
  <c r="R57" i="6"/>
  <c r="P57" i="6"/>
  <c r="C57" i="6"/>
  <c r="P56" i="6"/>
  <c r="D56" i="6"/>
  <c r="C56" i="6"/>
  <c r="Y55" i="6"/>
  <c r="X55" i="6"/>
  <c r="S55" i="6"/>
  <c r="R55" i="6"/>
  <c r="P55" i="6"/>
  <c r="C55" i="6"/>
  <c r="P54" i="6"/>
  <c r="D54" i="6"/>
  <c r="C54" i="6"/>
  <c r="Y53" i="6"/>
  <c r="X53" i="6"/>
  <c r="S53" i="6"/>
  <c r="R53" i="6"/>
  <c r="P53" i="6"/>
  <c r="C53" i="6"/>
  <c r="P52" i="6"/>
  <c r="D52" i="6"/>
  <c r="C52" i="6"/>
  <c r="Y51" i="6"/>
  <c r="X51" i="6"/>
  <c r="S51" i="6"/>
  <c r="R51" i="6"/>
  <c r="P51" i="6"/>
  <c r="C51" i="6"/>
  <c r="P50" i="6"/>
  <c r="D50" i="6"/>
  <c r="C50" i="6"/>
  <c r="Y49" i="6"/>
  <c r="X49" i="6"/>
  <c r="S49" i="6"/>
  <c r="R49" i="6"/>
  <c r="P49" i="6"/>
  <c r="C49" i="6"/>
  <c r="P48" i="6"/>
  <c r="D48" i="6"/>
  <c r="C48" i="6"/>
  <c r="Y47" i="6"/>
  <c r="X47" i="6"/>
  <c r="S47" i="6"/>
  <c r="R47" i="6"/>
  <c r="P47" i="6"/>
  <c r="C47" i="6"/>
  <c r="P46" i="6"/>
  <c r="D46" i="6"/>
  <c r="C46" i="6"/>
  <c r="Y45" i="6"/>
  <c r="X45" i="6"/>
  <c r="S45" i="6"/>
  <c r="R45" i="6"/>
  <c r="P45" i="6"/>
  <c r="C45" i="6"/>
  <c r="P44" i="6"/>
  <c r="D44" i="6"/>
  <c r="C44" i="6"/>
  <c r="Y43" i="6"/>
  <c r="X43" i="6"/>
  <c r="S43" i="6"/>
  <c r="R43" i="6"/>
  <c r="P43" i="6"/>
  <c r="C43" i="6"/>
  <c r="P42" i="6"/>
  <c r="D42" i="6"/>
  <c r="C42" i="6"/>
  <c r="Y41" i="6"/>
  <c r="X41" i="6"/>
  <c r="S41" i="6"/>
  <c r="R41" i="6"/>
  <c r="P41" i="6"/>
  <c r="C41" i="6"/>
  <c r="P40" i="6"/>
  <c r="D40" i="6"/>
  <c r="C40" i="6"/>
  <c r="Y39" i="6"/>
  <c r="X39" i="6"/>
  <c r="S39" i="6"/>
  <c r="R39" i="6"/>
  <c r="P39" i="6"/>
  <c r="C39" i="6"/>
  <c r="P38" i="6"/>
  <c r="D38" i="6"/>
  <c r="C38" i="6"/>
  <c r="Y37" i="6"/>
  <c r="X37" i="6"/>
  <c r="S37" i="6"/>
  <c r="R37" i="6"/>
  <c r="P37" i="6"/>
  <c r="C37" i="6"/>
  <c r="P36" i="6"/>
  <c r="D36" i="6"/>
  <c r="C36" i="6"/>
  <c r="Y35" i="6"/>
  <c r="X35" i="6"/>
  <c r="S35" i="6"/>
  <c r="R35" i="6"/>
  <c r="P35" i="6"/>
  <c r="C35" i="6"/>
  <c r="P34" i="6"/>
  <c r="D34" i="6"/>
  <c r="C34" i="6"/>
  <c r="Y33" i="6"/>
  <c r="X33" i="6"/>
  <c r="S33" i="6"/>
  <c r="R33" i="6"/>
  <c r="P33" i="6"/>
  <c r="C33" i="6"/>
  <c r="P32" i="6"/>
  <c r="D32" i="6"/>
  <c r="C32" i="6"/>
  <c r="Y31" i="6"/>
  <c r="X31" i="6"/>
  <c r="S31" i="6"/>
  <c r="R31" i="6"/>
  <c r="P31" i="6"/>
  <c r="C31" i="6"/>
  <c r="P30" i="6"/>
  <c r="D30" i="6"/>
  <c r="C30" i="6"/>
  <c r="Y29" i="6"/>
  <c r="X29" i="6"/>
  <c r="S29" i="6"/>
  <c r="R29" i="6"/>
  <c r="P29" i="6"/>
  <c r="C29" i="6"/>
  <c r="P28" i="6"/>
  <c r="D28" i="6"/>
  <c r="C28" i="6"/>
  <c r="Y27" i="6"/>
  <c r="X27" i="6"/>
  <c r="S27" i="6"/>
  <c r="R27" i="6"/>
  <c r="P27" i="6"/>
  <c r="C27" i="6"/>
  <c r="P26" i="6"/>
  <c r="D26" i="6"/>
  <c r="C26" i="6"/>
  <c r="Y25" i="6"/>
  <c r="X25" i="6"/>
  <c r="S25" i="6"/>
  <c r="R25" i="6"/>
  <c r="P25" i="6"/>
  <c r="C25" i="6"/>
  <c r="P24" i="6"/>
  <c r="D24" i="6"/>
  <c r="C24" i="6"/>
  <c r="Y23" i="6"/>
  <c r="X23" i="6"/>
  <c r="S23" i="6"/>
  <c r="R23" i="6"/>
  <c r="P23" i="6"/>
  <c r="C23" i="6"/>
  <c r="P22" i="6"/>
  <c r="D22" i="6"/>
  <c r="C22" i="6"/>
  <c r="Y21" i="6"/>
  <c r="X21" i="6"/>
  <c r="S21" i="6"/>
  <c r="R21" i="6"/>
  <c r="P21" i="6"/>
  <c r="C21" i="6"/>
  <c r="P20" i="6"/>
  <c r="D20" i="6"/>
  <c r="C20" i="6"/>
  <c r="Y19" i="6"/>
  <c r="X19" i="6"/>
  <c r="S19" i="6"/>
  <c r="R19" i="6"/>
  <c r="P19" i="6"/>
  <c r="C19" i="6"/>
  <c r="P18" i="6"/>
  <c r="D18" i="6"/>
  <c r="C18" i="6"/>
  <c r="Y17" i="6"/>
  <c r="X17" i="6"/>
  <c r="S17" i="6"/>
  <c r="R17" i="6"/>
  <c r="P17" i="6"/>
  <c r="C17" i="6"/>
  <c r="P16" i="6"/>
  <c r="D16" i="6"/>
  <c r="C16" i="6"/>
  <c r="Y15" i="6"/>
  <c r="X15" i="6"/>
  <c r="S15" i="6"/>
  <c r="R15" i="6"/>
  <c r="P15" i="6"/>
  <c r="C15" i="6"/>
  <c r="P14" i="6"/>
  <c r="D14" i="6"/>
  <c r="C14" i="6"/>
  <c r="Y13" i="6"/>
  <c r="X13" i="6"/>
  <c r="S13" i="6"/>
  <c r="R13" i="6"/>
  <c r="P13" i="6"/>
  <c r="C13" i="6"/>
  <c r="P12" i="6"/>
  <c r="D12" i="6"/>
  <c r="C12" i="6"/>
  <c r="Y11" i="6"/>
  <c r="X11" i="6"/>
  <c r="S11" i="6"/>
  <c r="R11" i="6"/>
  <c r="P11" i="6"/>
  <c r="C11" i="6"/>
  <c r="P10" i="6"/>
  <c r="D10" i="6"/>
  <c r="C10" i="6"/>
  <c r="Y9" i="6"/>
  <c r="X9" i="6"/>
  <c r="S9" i="6"/>
  <c r="R9" i="6"/>
  <c r="P9" i="6"/>
  <c r="C9" i="6"/>
  <c r="P8" i="6"/>
  <c r="D8" i="6"/>
  <c r="C8" i="6"/>
  <c r="Y7" i="6"/>
  <c r="X7" i="6"/>
  <c r="S7" i="6"/>
  <c r="R7" i="6"/>
  <c r="P7" i="6"/>
  <c r="C7" i="6"/>
  <c r="P6" i="6"/>
  <c r="D6" i="6"/>
  <c r="C6" i="6"/>
  <c r="Y5" i="6"/>
  <c r="X5" i="6"/>
  <c r="S5" i="6"/>
  <c r="R5" i="6"/>
  <c r="P5" i="6"/>
  <c r="C5" i="6"/>
  <c r="P4" i="6"/>
  <c r="D4" i="6"/>
  <c r="C4" i="6"/>
  <c r="Y3" i="6"/>
  <c r="X3" i="6"/>
  <c r="S3" i="6"/>
  <c r="R3" i="6"/>
  <c r="P3" i="6"/>
  <c r="C3" i="6"/>
  <c r="X1" i="6"/>
  <c r="R1" i="6"/>
  <c r="A1" i="6"/>
  <c r="K110" i="5"/>
  <c r="J110" i="5"/>
  <c r="I110" i="5"/>
  <c r="H110" i="5"/>
  <c r="G110" i="5"/>
  <c r="F110" i="5"/>
  <c r="E110" i="5"/>
  <c r="K109" i="5"/>
  <c r="J109" i="5"/>
  <c r="I109" i="5"/>
  <c r="H109" i="5"/>
  <c r="G109" i="5"/>
  <c r="F109" i="5"/>
  <c r="E109" i="5"/>
  <c r="K108" i="5"/>
  <c r="J108" i="5"/>
  <c r="I108" i="5"/>
  <c r="H108" i="5"/>
  <c r="G108" i="5"/>
  <c r="F108" i="5"/>
  <c r="E108" i="5"/>
  <c r="P107" i="5"/>
  <c r="P106" i="5"/>
  <c r="Q106" i="5"/>
  <c r="Y107" i="5"/>
  <c r="W107" i="5"/>
  <c r="U107" i="5"/>
  <c r="R107" i="5"/>
  <c r="Q107" i="5"/>
  <c r="K107" i="5"/>
  <c r="J107" i="5"/>
  <c r="I107" i="5"/>
  <c r="H107" i="5"/>
  <c r="G107" i="5"/>
  <c r="F107" i="5"/>
  <c r="E107" i="5"/>
  <c r="P105" i="5"/>
  <c r="Q105" i="5"/>
  <c r="Y106" i="5"/>
  <c r="W106" i="5"/>
  <c r="U106" i="5"/>
  <c r="R106" i="5"/>
  <c r="K106" i="5"/>
  <c r="J106" i="5"/>
  <c r="I106" i="5"/>
  <c r="H106" i="5"/>
  <c r="G106" i="5"/>
  <c r="F106" i="5"/>
  <c r="E106" i="5"/>
  <c r="P104" i="5"/>
  <c r="Q104" i="5"/>
  <c r="Y105" i="5"/>
  <c r="W105" i="5"/>
  <c r="U105" i="5"/>
  <c r="R105" i="5"/>
  <c r="K105" i="5"/>
  <c r="J105" i="5"/>
  <c r="I105" i="5"/>
  <c r="H105" i="5"/>
  <c r="G105" i="5"/>
  <c r="F105" i="5"/>
  <c r="E105" i="5"/>
  <c r="P103" i="5"/>
  <c r="Q103" i="5"/>
  <c r="Y104" i="5"/>
  <c r="W104" i="5"/>
  <c r="U104" i="5"/>
  <c r="R104" i="5"/>
  <c r="K104" i="5"/>
  <c r="J104" i="5"/>
  <c r="I104" i="5"/>
  <c r="H104" i="5"/>
  <c r="G104" i="5"/>
  <c r="F104" i="5"/>
  <c r="E104" i="5"/>
  <c r="P102" i="5"/>
  <c r="Q102" i="5"/>
  <c r="Y103" i="5"/>
  <c r="W103" i="5"/>
  <c r="U103" i="5"/>
  <c r="R103" i="5"/>
  <c r="K103" i="5"/>
  <c r="J103" i="5"/>
  <c r="I103" i="5"/>
  <c r="H103" i="5"/>
  <c r="G103" i="5"/>
  <c r="F103" i="5"/>
  <c r="E103" i="5"/>
  <c r="P101" i="5"/>
  <c r="Q101" i="5"/>
  <c r="Y102" i="5"/>
  <c r="W102" i="5"/>
  <c r="U102" i="5"/>
  <c r="R102" i="5"/>
  <c r="K102" i="5"/>
  <c r="J102" i="5"/>
  <c r="I102" i="5"/>
  <c r="H102" i="5"/>
  <c r="G102" i="5"/>
  <c r="F102" i="5"/>
  <c r="E102" i="5"/>
  <c r="P100" i="5"/>
  <c r="Q100" i="5"/>
  <c r="Y101" i="5"/>
  <c r="W101" i="5"/>
  <c r="U101" i="5"/>
  <c r="R101" i="5"/>
  <c r="K101" i="5"/>
  <c r="J101" i="5"/>
  <c r="I101" i="5"/>
  <c r="H101" i="5"/>
  <c r="G101" i="5"/>
  <c r="F101" i="5"/>
  <c r="E101" i="5"/>
  <c r="P99" i="5"/>
  <c r="Q99" i="5"/>
  <c r="Y100" i="5"/>
  <c r="W100" i="5"/>
  <c r="U100" i="5"/>
  <c r="R100" i="5"/>
  <c r="K100" i="5"/>
  <c r="J100" i="5"/>
  <c r="I100" i="5"/>
  <c r="H100" i="5"/>
  <c r="G100" i="5"/>
  <c r="F100" i="5"/>
  <c r="E100" i="5"/>
  <c r="P98" i="5"/>
  <c r="Q98" i="5"/>
  <c r="Y99" i="5"/>
  <c r="W99" i="5"/>
  <c r="U99" i="5"/>
  <c r="R99" i="5"/>
  <c r="P97" i="5"/>
  <c r="Q97" i="5"/>
  <c r="Y98" i="5"/>
  <c r="W98" i="5"/>
  <c r="U98" i="5"/>
  <c r="R98" i="5"/>
  <c r="C98" i="5"/>
  <c r="P96" i="5"/>
  <c r="Q96" i="5"/>
  <c r="Y97" i="5"/>
  <c r="W97" i="5"/>
  <c r="U97" i="5"/>
  <c r="R97" i="5"/>
  <c r="P95" i="5"/>
  <c r="Q95" i="5"/>
  <c r="Y96" i="5"/>
  <c r="W96" i="5"/>
  <c r="U96" i="5"/>
  <c r="R96" i="5"/>
  <c r="P94" i="5"/>
  <c r="Q94" i="5"/>
  <c r="Y95" i="5"/>
  <c r="W95" i="5"/>
  <c r="U95" i="5"/>
  <c r="R95" i="5"/>
  <c r="P93" i="5"/>
  <c r="Q93" i="5"/>
  <c r="Y94" i="5"/>
  <c r="W94" i="5"/>
  <c r="U94" i="5"/>
  <c r="R94" i="5"/>
  <c r="P92" i="5"/>
  <c r="Q92" i="5"/>
  <c r="Y93" i="5"/>
  <c r="W93" i="5"/>
  <c r="U93" i="5"/>
  <c r="R93" i="5"/>
  <c r="P91" i="5"/>
  <c r="Q91" i="5"/>
  <c r="Y92" i="5"/>
  <c r="W92" i="5"/>
  <c r="U92" i="5"/>
  <c r="R92" i="5"/>
  <c r="P90" i="5"/>
  <c r="Q90" i="5"/>
  <c r="Y91" i="5"/>
  <c r="W91" i="5"/>
  <c r="U91" i="5"/>
  <c r="R91" i="5"/>
  <c r="P89" i="5"/>
  <c r="Q89" i="5"/>
  <c r="Y90" i="5"/>
  <c r="W90" i="5"/>
  <c r="U90" i="5"/>
  <c r="R90" i="5"/>
  <c r="P88" i="5"/>
  <c r="Q88" i="5"/>
  <c r="Y89" i="5"/>
  <c r="W89" i="5"/>
  <c r="U89" i="5"/>
  <c r="R89" i="5"/>
  <c r="P87" i="5"/>
  <c r="Q87" i="5"/>
  <c r="Y88" i="5"/>
  <c r="W88" i="5"/>
  <c r="U88" i="5"/>
  <c r="R88" i="5"/>
  <c r="P86" i="5"/>
  <c r="Q86" i="5"/>
  <c r="Y87" i="5"/>
  <c r="W87" i="5"/>
  <c r="U87" i="5"/>
  <c r="R87" i="5"/>
  <c r="P85" i="5"/>
  <c r="Q85" i="5"/>
  <c r="Y86" i="5"/>
  <c r="W86" i="5"/>
  <c r="U86" i="5"/>
  <c r="R86" i="5"/>
  <c r="P84" i="5"/>
  <c r="Q84" i="5"/>
  <c r="Y85" i="5"/>
  <c r="W85" i="5"/>
  <c r="U85" i="5"/>
  <c r="R85" i="5"/>
  <c r="P83" i="5"/>
  <c r="Q83" i="5"/>
  <c r="Y84" i="5"/>
  <c r="W84" i="5"/>
  <c r="U84" i="5"/>
  <c r="R84" i="5"/>
  <c r="P82" i="5"/>
  <c r="Q82" i="5"/>
  <c r="Y83" i="5"/>
  <c r="W83" i="5"/>
  <c r="U83" i="5"/>
  <c r="R83" i="5"/>
  <c r="P81" i="5"/>
  <c r="Q81" i="5"/>
  <c r="Y82" i="5"/>
  <c r="W82" i="5"/>
  <c r="U82" i="5"/>
  <c r="R82" i="5"/>
  <c r="P80" i="5"/>
  <c r="Q80" i="5"/>
  <c r="Y81" i="5"/>
  <c r="W81" i="5"/>
  <c r="U81" i="5"/>
  <c r="R81" i="5"/>
  <c r="P79" i="5"/>
  <c r="Q79" i="5"/>
  <c r="Y80" i="5"/>
  <c r="W80" i="5"/>
  <c r="U80" i="5"/>
  <c r="R80" i="5"/>
  <c r="P78" i="5"/>
  <c r="Q78" i="5"/>
  <c r="Y79" i="5"/>
  <c r="W79" i="5"/>
  <c r="U79" i="5"/>
  <c r="R79" i="5"/>
  <c r="P77" i="5"/>
  <c r="Q77" i="5"/>
  <c r="Y78" i="5"/>
  <c r="W78" i="5"/>
  <c r="U78" i="5"/>
  <c r="R78" i="5"/>
  <c r="P76" i="5"/>
  <c r="Q76" i="5"/>
  <c r="Y77" i="5"/>
  <c r="W77" i="5"/>
  <c r="U77" i="5"/>
  <c r="R77" i="5"/>
  <c r="P75" i="5"/>
  <c r="Q75" i="5"/>
  <c r="Y76" i="5"/>
  <c r="W76" i="5"/>
  <c r="U76" i="5"/>
  <c r="R76" i="5"/>
  <c r="P74" i="5"/>
  <c r="Q74" i="5"/>
  <c r="Y75" i="5"/>
  <c r="W75" i="5"/>
  <c r="U75" i="5"/>
  <c r="R75" i="5"/>
  <c r="P73" i="5"/>
  <c r="Q73" i="5"/>
  <c r="Y74" i="5"/>
  <c r="W74" i="5"/>
  <c r="U74" i="5"/>
  <c r="R74" i="5"/>
  <c r="P72" i="5"/>
  <c r="Q72" i="5"/>
  <c r="Y73" i="5"/>
  <c r="W73" i="5"/>
  <c r="U73" i="5"/>
  <c r="R73" i="5"/>
  <c r="P71" i="5"/>
  <c r="Q71" i="5"/>
  <c r="Y72" i="5"/>
  <c r="W72" i="5"/>
  <c r="U72" i="5"/>
  <c r="R72" i="5"/>
  <c r="Y71" i="5"/>
  <c r="W71" i="5"/>
  <c r="U71" i="5"/>
  <c r="R71" i="5"/>
  <c r="P64" i="5"/>
  <c r="M64" i="5"/>
  <c r="D64" i="5"/>
  <c r="C64" i="5"/>
  <c r="B5" i="5"/>
  <c r="B7" i="5"/>
  <c r="B9" i="5"/>
  <c r="B11" i="5"/>
  <c r="B13" i="5"/>
  <c r="B15" i="5"/>
  <c r="B17" i="5"/>
  <c r="B19" i="5"/>
  <c r="B21" i="5"/>
  <c r="B23" i="5"/>
  <c r="B25" i="5"/>
  <c r="B27" i="5"/>
  <c r="B29" i="5"/>
  <c r="B31" i="5"/>
  <c r="B33" i="5"/>
  <c r="B35" i="5"/>
  <c r="B37" i="5"/>
  <c r="B39" i="5"/>
  <c r="B41" i="5"/>
  <c r="B43" i="5"/>
  <c r="B45" i="5"/>
  <c r="B47" i="5"/>
  <c r="B49" i="5"/>
  <c r="B51" i="5"/>
  <c r="B53" i="5"/>
  <c r="B55" i="5"/>
  <c r="B57" i="5"/>
  <c r="B59" i="5"/>
  <c r="B61" i="5"/>
  <c r="B63" i="5"/>
  <c r="Y63" i="5"/>
  <c r="A63" i="5"/>
  <c r="X63" i="5"/>
  <c r="S63" i="5"/>
  <c r="R63" i="5"/>
  <c r="P63" i="5"/>
  <c r="M63" i="5"/>
  <c r="C63" i="5"/>
  <c r="P62" i="5"/>
  <c r="M62" i="5"/>
  <c r="D62" i="5"/>
  <c r="C62" i="5"/>
  <c r="Y61" i="5"/>
  <c r="A61" i="5"/>
  <c r="X61" i="5"/>
  <c r="S61" i="5"/>
  <c r="R61" i="5"/>
  <c r="P61" i="5"/>
  <c r="M61" i="5"/>
  <c r="C61" i="5"/>
  <c r="P60" i="5"/>
  <c r="M60" i="5"/>
  <c r="D60" i="5"/>
  <c r="C60" i="5"/>
  <c r="Y59" i="5"/>
  <c r="A59" i="5"/>
  <c r="X59" i="5"/>
  <c r="S59" i="5"/>
  <c r="R59" i="5"/>
  <c r="P59" i="5"/>
  <c r="M59" i="5"/>
  <c r="C59" i="5"/>
  <c r="P58" i="5"/>
  <c r="M58" i="5"/>
  <c r="D58" i="5"/>
  <c r="C58" i="5"/>
  <c r="Y57" i="5"/>
  <c r="A57" i="5"/>
  <c r="X57" i="5"/>
  <c r="S57" i="5"/>
  <c r="R57" i="5"/>
  <c r="P57" i="5"/>
  <c r="M57" i="5"/>
  <c r="C57" i="5"/>
  <c r="P56" i="5"/>
  <c r="M56" i="5"/>
  <c r="D56" i="5"/>
  <c r="C56" i="5"/>
  <c r="Y55" i="5"/>
  <c r="A55" i="5"/>
  <c r="X55" i="5"/>
  <c r="S55" i="5"/>
  <c r="R55" i="5"/>
  <c r="P55" i="5"/>
  <c r="M55" i="5"/>
  <c r="C55" i="5"/>
  <c r="P54" i="5"/>
  <c r="M54" i="5"/>
  <c r="D54" i="5"/>
  <c r="C54" i="5"/>
  <c r="Y53" i="5"/>
  <c r="A53" i="5"/>
  <c r="X53" i="5"/>
  <c r="S53" i="5"/>
  <c r="R53" i="5"/>
  <c r="P53" i="5"/>
  <c r="M53" i="5"/>
  <c r="C53" i="5"/>
  <c r="P52" i="5"/>
  <c r="M52" i="5"/>
  <c r="D52" i="5"/>
  <c r="C52" i="5"/>
  <c r="Y51" i="5"/>
  <c r="A51" i="5"/>
  <c r="X51" i="5"/>
  <c r="S51" i="5"/>
  <c r="R51" i="5"/>
  <c r="P51" i="5"/>
  <c r="M51" i="5"/>
  <c r="C51" i="5"/>
  <c r="P50" i="5"/>
  <c r="M50" i="5"/>
  <c r="D50" i="5"/>
  <c r="C50" i="5"/>
  <c r="Y49" i="5"/>
  <c r="A49" i="5"/>
  <c r="X49" i="5"/>
  <c r="S49" i="5"/>
  <c r="R49" i="5"/>
  <c r="P49" i="5"/>
  <c r="M49" i="5"/>
  <c r="C49" i="5"/>
  <c r="P48" i="5"/>
  <c r="M48" i="5"/>
  <c r="D48" i="5"/>
  <c r="C48" i="5"/>
  <c r="Y47" i="5"/>
  <c r="A47" i="5"/>
  <c r="X47" i="5"/>
  <c r="S47" i="5"/>
  <c r="R47" i="5"/>
  <c r="P47" i="5"/>
  <c r="M47" i="5"/>
  <c r="C47" i="5"/>
  <c r="P46" i="5"/>
  <c r="M46" i="5"/>
  <c r="D46" i="5"/>
  <c r="C46" i="5"/>
  <c r="Y45" i="5"/>
  <c r="A45" i="5"/>
  <c r="X45" i="5"/>
  <c r="S45" i="5"/>
  <c r="R45" i="5"/>
  <c r="P45" i="5"/>
  <c r="M45" i="5"/>
  <c r="C45" i="5"/>
  <c r="P44" i="5"/>
  <c r="M44" i="5"/>
  <c r="D44" i="5"/>
  <c r="C44" i="5"/>
  <c r="Y43" i="5"/>
  <c r="A43" i="5"/>
  <c r="X43" i="5"/>
  <c r="S43" i="5"/>
  <c r="R43" i="5"/>
  <c r="P43" i="5"/>
  <c r="M43" i="5"/>
  <c r="C43" i="5"/>
  <c r="P42" i="5"/>
  <c r="M42" i="5"/>
  <c r="D42" i="5"/>
  <c r="C42" i="5"/>
  <c r="Y41" i="5"/>
  <c r="A41" i="5"/>
  <c r="X41" i="5"/>
  <c r="S41" i="5"/>
  <c r="R41" i="5"/>
  <c r="P41" i="5"/>
  <c r="M41" i="5"/>
  <c r="C41" i="5"/>
  <c r="P40" i="5"/>
  <c r="M40" i="5"/>
  <c r="D40" i="5"/>
  <c r="C40" i="5"/>
  <c r="Y39" i="5"/>
  <c r="A39" i="5"/>
  <c r="X39" i="5"/>
  <c r="S39" i="5"/>
  <c r="R39" i="5"/>
  <c r="P39" i="5"/>
  <c r="M39" i="5"/>
  <c r="C39" i="5"/>
  <c r="P38" i="5"/>
  <c r="M38" i="5"/>
  <c r="D38" i="5"/>
  <c r="C38" i="5"/>
  <c r="Y37" i="5"/>
  <c r="A37" i="5"/>
  <c r="X37" i="5"/>
  <c r="S37" i="5"/>
  <c r="R37" i="5"/>
  <c r="P37" i="5"/>
  <c r="M37" i="5"/>
  <c r="C37" i="5"/>
  <c r="P36" i="5"/>
  <c r="M36" i="5"/>
  <c r="D36" i="5"/>
  <c r="C36" i="5"/>
  <c r="Y35" i="5"/>
  <c r="A35" i="5"/>
  <c r="X35" i="5"/>
  <c r="S35" i="5"/>
  <c r="R35" i="5"/>
  <c r="P35" i="5"/>
  <c r="M35" i="5"/>
  <c r="C35" i="5"/>
  <c r="P34" i="5"/>
  <c r="M34" i="5"/>
  <c r="D34" i="5"/>
  <c r="C34" i="5"/>
  <c r="Y33" i="5"/>
  <c r="A33" i="5"/>
  <c r="X33" i="5"/>
  <c r="S33" i="5"/>
  <c r="R33" i="5"/>
  <c r="P33" i="5"/>
  <c r="M33" i="5"/>
  <c r="C33" i="5"/>
  <c r="P32" i="5"/>
  <c r="M32" i="5"/>
  <c r="D32" i="5"/>
  <c r="C32" i="5"/>
  <c r="Y31" i="5"/>
  <c r="A31" i="5"/>
  <c r="X31" i="5"/>
  <c r="S31" i="5"/>
  <c r="R31" i="5"/>
  <c r="P31" i="5"/>
  <c r="M31" i="5"/>
  <c r="C31" i="5"/>
  <c r="P30" i="5"/>
  <c r="M30" i="5"/>
  <c r="D30" i="5"/>
  <c r="C30" i="5"/>
  <c r="Y29" i="5"/>
  <c r="A29" i="5"/>
  <c r="X29" i="5"/>
  <c r="S29" i="5"/>
  <c r="R29" i="5"/>
  <c r="P29" i="5"/>
  <c r="M29" i="5"/>
  <c r="C29" i="5"/>
  <c r="P28" i="5"/>
  <c r="M28" i="5"/>
  <c r="D28" i="5"/>
  <c r="C28" i="5"/>
  <c r="Y27" i="5"/>
  <c r="A27" i="5"/>
  <c r="X27" i="5"/>
  <c r="S27" i="5"/>
  <c r="R27" i="5"/>
  <c r="P27" i="5"/>
  <c r="M27" i="5"/>
  <c r="C27" i="5"/>
  <c r="P26" i="5"/>
  <c r="M26" i="5"/>
  <c r="D26" i="5"/>
  <c r="C26" i="5"/>
  <c r="Y25" i="5"/>
  <c r="A25" i="5"/>
  <c r="X25" i="5"/>
  <c r="S25" i="5"/>
  <c r="R25" i="5"/>
  <c r="P25" i="5"/>
  <c r="M25" i="5"/>
  <c r="C25" i="5"/>
  <c r="P24" i="5"/>
  <c r="M24" i="5"/>
  <c r="D24" i="5"/>
  <c r="C24" i="5"/>
  <c r="Y23" i="5"/>
  <c r="A23" i="5"/>
  <c r="X23" i="5"/>
  <c r="S23" i="5"/>
  <c r="R23" i="5"/>
  <c r="P23" i="5"/>
  <c r="M23" i="5"/>
  <c r="C23" i="5"/>
  <c r="P22" i="5"/>
  <c r="M22" i="5"/>
  <c r="D22" i="5"/>
  <c r="C22" i="5"/>
  <c r="Y21" i="5"/>
  <c r="A21" i="5"/>
  <c r="X21" i="5"/>
  <c r="S21" i="5"/>
  <c r="R21" i="5"/>
  <c r="P21" i="5"/>
  <c r="M21" i="5"/>
  <c r="C21" i="5"/>
  <c r="P20" i="5"/>
  <c r="M20" i="5"/>
  <c r="D20" i="5"/>
  <c r="C20" i="5"/>
  <c r="Y19" i="5"/>
  <c r="A19" i="5"/>
  <c r="X19" i="5"/>
  <c r="S19" i="5"/>
  <c r="R19" i="5"/>
  <c r="P19" i="5"/>
  <c r="M19" i="5"/>
  <c r="C19" i="5"/>
  <c r="P18" i="5"/>
  <c r="M18" i="5"/>
  <c r="D18" i="5"/>
  <c r="C18" i="5"/>
  <c r="Y17" i="5"/>
  <c r="A17" i="5"/>
  <c r="X17" i="5"/>
  <c r="S17" i="5"/>
  <c r="R17" i="5"/>
  <c r="P17" i="5"/>
  <c r="M17" i="5"/>
  <c r="C17" i="5"/>
  <c r="P16" i="5"/>
  <c r="M16" i="5"/>
  <c r="D16" i="5"/>
  <c r="C16" i="5"/>
  <c r="Y15" i="5"/>
  <c r="A15" i="5"/>
  <c r="X15" i="5"/>
  <c r="S15" i="5"/>
  <c r="R15" i="5"/>
  <c r="P15" i="5"/>
  <c r="M15" i="5"/>
  <c r="C15" i="5"/>
  <c r="P14" i="5"/>
  <c r="M14" i="5"/>
  <c r="D14" i="5"/>
  <c r="C14" i="5"/>
  <c r="Y13" i="5"/>
  <c r="A13" i="5"/>
  <c r="X13" i="5"/>
  <c r="S13" i="5"/>
  <c r="R13" i="5"/>
  <c r="P13" i="5"/>
  <c r="M13" i="5"/>
  <c r="C13" i="5"/>
  <c r="P12" i="5"/>
  <c r="M12" i="5"/>
  <c r="D12" i="5"/>
  <c r="C12" i="5"/>
  <c r="Y11" i="5"/>
  <c r="A11" i="5"/>
  <c r="X11" i="5"/>
  <c r="S11" i="5"/>
  <c r="R11" i="5"/>
  <c r="P11" i="5"/>
  <c r="M11" i="5"/>
  <c r="C11" i="5"/>
  <c r="P10" i="5"/>
  <c r="M10" i="5"/>
  <c r="D10" i="5"/>
  <c r="C10" i="5"/>
  <c r="Y9" i="5"/>
  <c r="A9" i="5"/>
  <c r="X9" i="5"/>
  <c r="S9" i="5"/>
  <c r="R9" i="5"/>
  <c r="P9" i="5"/>
  <c r="M9" i="5"/>
  <c r="C9" i="5"/>
  <c r="P8" i="5"/>
  <c r="M8" i="5"/>
  <c r="D8" i="5"/>
  <c r="C8" i="5"/>
  <c r="Y7" i="5"/>
  <c r="A7" i="5"/>
  <c r="X7" i="5"/>
  <c r="S7" i="5"/>
  <c r="R7" i="5"/>
  <c r="P7" i="5"/>
  <c r="M7" i="5"/>
  <c r="C7" i="5"/>
  <c r="P6" i="5"/>
  <c r="M6" i="5"/>
  <c r="D6" i="5"/>
  <c r="C6" i="5"/>
  <c r="Y5" i="5"/>
  <c r="A5" i="5"/>
  <c r="X5" i="5"/>
  <c r="S5" i="5"/>
  <c r="R5" i="5"/>
  <c r="P5" i="5"/>
  <c r="M5" i="5"/>
  <c r="C5" i="5"/>
  <c r="P4" i="5"/>
  <c r="M4" i="5"/>
  <c r="D4" i="5"/>
  <c r="C4" i="5"/>
  <c r="Y3" i="5"/>
  <c r="A3" i="5"/>
  <c r="X3" i="5"/>
  <c r="S3" i="5"/>
  <c r="R3" i="5"/>
  <c r="P3" i="5"/>
  <c r="M3" i="5"/>
  <c r="C3" i="5"/>
  <c r="X1" i="5"/>
  <c r="R1" i="5"/>
  <c r="A1" i="5"/>
  <c r="A22" i="4"/>
  <c r="S115" i="5"/>
  <c r="S71" i="5"/>
  <c r="T115" i="5"/>
  <c r="T71" i="5"/>
  <c r="V115" i="5"/>
  <c r="V71" i="5"/>
  <c r="X115" i="5"/>
  <c r="X71" i="5"/>
  <c r="Z115" i="5"/>
  <c r="Z71" i="5"/>
  <c r="S116" i="5"/>
  <c r="S72" i="5"/>
  <c r="T116" i="5"/>
  <c r="T72" i="5"/>
  <c r="V116" i="5"/>
  <c r="V72" i="5"/>
  <c r="X116" i="5"/>
  <c r="X72" i="5"/>
  <c r="Z116" i="5"/>
  <c r="Z72" i="5"/>
  <c r="S117" i="5"/>
  <c r="S73" i="5"/>
  <c r="T117" i="5"/>
  <c r="T73" i="5"/>
  <c r="V117" i="5"/>
  <c r="V73" i="5"/>
  <c r="X117" i="5"/>
  <c r="X73" i="5"/>
  <c r="Z117" i="5"/>
  <c r="Z73" i="5"/>
  <c r="S118" i="5"/>
  <c r="S74" i="5"/>
  <c r="T118" i="5"/>
  <c r="T74" i="5"/>
  <c r="V118" i="5"/>
  <c r="V74" i="5"/>
  <c r="X118" i="5"/>
  <c r="X74" i="5"/>
  <c r="Z118" i="5"/>
  <c r="Z74" i="5"/>
  <c r="S119" i="5"/>
  <c r="S75" i="5"/>
  <c r="T119" i="5"/>
  <c r="T75" i="5"/>
  <c r="V119" i="5"/>
  <c r="V75" i="5"/>
  <c r="X119" i="5"/>
  <c r="X75" i="5"/>
  <c r="Z119" i="5"/>
  <c r="Z75" i="5"/>
  <c r="S120" i="5"/>
  <c r="S76" i="5"/>
  <c r="T120" i="5"/>
  <c r="T76" i="5"/>
  <c r="V120" i="5"/>
  <c r="V76" i="5"/>
  <c r="X120" i="5"/>
  <c r="X76" i="5"/>
  <c r="Z120" i="5"/>
  <c r="Z76" i="5"/>
  <c r="S121" i="5"/>
  <c r="S77" i="5"/>
  <c r="T121" i="5"/>
  <c r="T77" i="5"/>
  <c r="V121" i="5"/>
  <c r="V77" i="5"/>
  <c r="X121" i="5"/>
  <c r="X77" i="5"/>
  <c r="Z121" i="5"/>
  <c r="Z77" i="5"/>
  <c r="S122" i="5"/>
  <c r="S78" i="5"/>
  <c r="T122" i="5"/>
  <c r="T78" i="5"/>
  <c r="V122" i="5"/>
  <c r="V78" i="5"/>
  <c r="X122" i="5"/>
  <c r="X78" i="5"/>
  <c r="Z122" i="5"/>
  <c r="Z78" i="5"/>
  <c r="S123" i="5"/>
  <c r="S79" i="5"/>
  <c r="T123" i="5"/>
  <c r="T79" i="5"/>
  <c r="V123" i="5"/>
  <c r="V79" i="5"/>
  <c r="X123" i="5"/>
  <c r="X79" i="5"/>
  <c r="Z123" i="5"/>
  <c r="Z79" i="5"/>
  <c r="S124" i="5"/>
  <c r="S80" i="5"/>
  <c r="T124" i="5"/>
  <c r="T80" i="5"/>
  <c r="V124" i="5"/>
  <c r="V80" i="5"/>
  <c r="X124" i="5"/>
  <c r="X80" i="5"/>
  <c r="Z124" i="5"/>
  <c r="Z80" i="5"/>
  <c r="S125" i="5"/>
  <c r="S81" i="5"/>
  <c r="T125" i="5"/>
  <c r="T81" i="5"/>
  <c r="V125" i="5"/>
  <c r="V81" i="5"/>
  <c r="X125" i="5"/>
  <c r="X81" i="5"/>
  <c r="Z125" i="5"/>
  <c r="Z81" i="5"/>
  <c r="S126" i="5"/>
  <c r="S82" i="5"/>
  <c r="T126" i="5"/>
  <c r="T82" i="5"/>
  <c r="V126" i="5"/>
  <c r="V82" i="5"/>
  <c r="X126" i="5"/>
  <c r="X82" i="5"/>
  <c r="Z126" i="5"/>
  <c r="Z82" i="5"/>
  <c r="S127" i="5"/>
  <c r="S83" i="5"/>
  <c r="T127" i="5"/>
  <c r="T83" i="5"/>
  <c r="V127" i="5"/>
  <c r="V83" i="5"/>
  <c r="X127" i="5"/>
  <c r="X83" i="5"/>
  <c r="Z127" i="5"/>
  <c r="Z83" i="5"/>
  <c r="S128" i="5"/>
  <c r="S84" i="5"/>
  <c r="T128" i="5"/>
  <c r="T84" i="5"/>
  <c r="V128" i="5"/>
  <c r="V84" i="5"/>
  <c r="X128" i="5"/>
  <c r="X84" i="5"/>
  <c r="Z128" i="5"/>
  <c r="Z84" i="5"/>
  <c r="S129" i="5"/>
  <c r="S85" i="5"/>
  <c r="T129" i="5"/>
  <c r="T85" i="5"/>
  <c r="V129" i="5"/>
  <c r="V85" i="5"/>
  <c r="X129" i="5"/>
  <c r="X85" i="5"/>
  <c r="Z129" i="5"/>
  <c r="Z85" i="5"/>
  <c r="S130" i="5"/>
  <c r="S86" i="5"/>
  <c r="T130" i="5"/>
  <c r="T86" i="5"/>
  <c r="V130" i="5"/>
  <c r="V86" i="5"/>
  <c r="X130" i="5"/>
  <c r="X86" i="5"/>
  <c r="Z130" i="5"/>
  <c r="Z86" i="5"/>
  <c r="S131" i="5"/>
  <c r="S87" i="5"/>
  <c r="T131" i="5"/>
  <c r="T87" i="5"/>
  <c r="V131" i="5"/>
  <c r="V87" i="5"/>
  <c r="X131" i="5"/>
  <c r="X87" i="5"/>
  <c r="Z131" i="5"/>
  <c r="Z87" i="5"/>
  <c r="S132" i="5"/>
  <c r="S88" i="5"/>
  <c r="T132" i="5"/>
  <c r="T88" i="5"/>
  <c r="V132" i="5"/>
  <c r="V88" i="5"/>
  <c r="X132" i="5"/>
  <c r="X88" i="5"/>
  <c r="Z132" i="5"/>
  <c r="Z88" i="5"/>
  <c r="S133" i="5"/>
  <c r="S89" i="5"/>
  <c r="T133" i="5"/>
  <c r="T89" i="5"/>
  <c r="V133" i="5"/>
  <c r="V89" i="5"/>
  <c r="X133" i="5"/>
  <c r="X89" i="5"/>
  <c r="Z133" i="5"/>
  <c r="Z89" i="5"/>
  <c r="S134" i="5"/>
  <c r="S90" i="5"/>
  <c r="T134" i="5"/>
  <c r="T90" i="5"/>
  <c r="V134" i="5"/>
  <c r="V90" i="5"/>
  <c r="X134" i="5"/>
  <c r="X90" i="5"/>
  <c r="Z134" i="5"/>
  <c r="Z90" i="5"/>
  <c r="S135" i="5"/>
  <c r="S91" i="5"/>
  <c r="T135" i="5"/>
  <c r="T91" i="5"/>
  <c r="V135" i="5"/>
  <c r="V91" i="5"/>
  <c r="X135" i="5"/>
  <c r="X91" i="5"/>
  <c r="Z135" i="5"/>
  <c r="Z91" i="5"/>
  <c r="S136" i="5"/>
  <c r="S92" i="5"/>
  <c r="T136" i="5"/>
  <c r="T92" i="5"/>
  <c r="V136" i="5"/>
  <c r="V92" i="5"/>
  <c r="X136" i="5"/>
  <c r="X92" i="5"/>
  <c r="Z136" i="5"/>
  <c r="Z92" i="5"/>
  <c r="S137" i="5"/>
  <c r="S93" i="5"/>
  <c r="T137" i="5"/>
  <c r="T93" i="5"/>
  <c r="V137" i="5"/>
  <c r="V93" i="5"/>
  <c r="X137" i="5"/>
  <c r="X93" i="5"/>
  <c r="Z137" i="5"/>
  <c r="Z93" i="5"/>
  <c r="S138" i="5"/>
  <c r="S94" i="5"/>
  <c r="T138" i="5"/>
  <c r="T94" i="5"/>
  <c r="V138" i="5"/>
  <c r="V94" i="5"/>
  <c r="X138" i="5"/>
  <c r="X94" i="5"/>
  <c r="Z138" i="5"/>
  <c r="Z94" i="5"/>
  <c r="S139" i="5"/>
  <c r="S95" i="5"/>
  <c r="T139" i="5"/>
  <c r="T95" i="5"/>
  <c r="V139" i="5"/>
  <c r="V95" i="5"/>
  <c r="X139" i="5"/>
  <c r="X95" i="5"/>
  <c r="Z139" i="5"/>
  <c r="Z95" i="5"/>
  <c r="S140" i="5"/>
  <c r="S96" i="5"/>
  <c r="T140" i="5"/>
  <c r="T96" i="5"/>
  <c r="V140" i="5"/>
  <c r="V96" i="5"/>
  <c r="X140" i="5"/>
  <c r="X96" i="5"/>
  <c r="Z140" i="5"/>
  <c r="Z96" i="5"/>
  <c r="S141" i="5"/>
  <c r="S97" i="5"/>
  <c r="T141" i="5"/>
  <c r="T97" i="5"/>
  <c r="V141" i="5"/>
  <c r="V97" i="5"/>
  <c r="X141" i="5"/>
  <c r="X97" i="5"/>
  <c r="Z141" i="5"/>
  <c r="Z97" i="5"/>
  <c r="S142" i="5"/>
  <c r="S98" i="5"/>
  <c r="T142" i="5"/>
  <c r="T98" i="5"/>
  <c r="V142" i="5"/>
  <c r="V98" i="5"/>
  <c r="X142" i="5"/>
  <c r="X98" i="5"/>
  <c r="Z142" i="5"/>
  <c r="Z98" i="5"/>
  <c r="S143" i="5"/>
  <c r="S99" i="5"/>
  <c r="T143" i="5"/>
  <c r="T99" i="5"/>
  <c r="V143" i="5"/>
  <c r="V99" i="5"/>
  <c r="X143" i="5"/>
  <c r="X99" i="5"/>
  <c r="Z143" i="5"/>
  <c r="Z99" i="5"/>
  <c r="S144" i="5"/>
  <c r="S100" i="5"/>
  <c r="T144" i="5"/>
  <c r="T100" i="5"/>
  <c r="V144" i="5"/>
  <c r="V100" i="5"/>
  <c r="X144" i="5"/>
  <c r="X100" i="5"/>
  <c r="Z144" i="5"/>
  <c r="Z100" i="5"/>
  <c r="S145" i="5"/>
  <c r="S101" i="5"/>
  <c r="T145" i="5"/>
  <c r="T101" i="5"/>
  <c r="V145" i="5"/>
  <c r="V101" i="5"/>
  <c r="X145" i="5"/>
  <c r="X101" i="5"/>
  <c r="Z145" i="5"/>
  <c r="Z101" i="5"/>
  <c r="S146" i="5"/>
  <c r="S102" i="5"/>
  <c r="T146" i="5"/>
  <c r="T102" i="5"/>
  <c r="V146" i="5"/>
  <c r="V102" i="5"/>
  <c r="X146" i="5"/>
  <c r="X102" i="5"/>
  <c r="Z146" i="5"/>
  <c r="Z102" i="5"/>
  <c r="S147" i="5"/>
  <c r="S103" i="5"/>
  <c r="T147" i="5"/>
  <c r="T103" i="5"/>
  <c r="V147" i="5"/>
  <c r="V103" i="5"/>
  <c r="X147" i="5"/>
  <c r="X103" i="5"/>
  <c r="Z147" i="5"/>
  <c r="Z103" i="5"/>
  <c r="S148" i="5"/>
  <c r="S104" i="5"/>
  <c r="T148" i="5"/>
  <c r="T104" i="5"/>
  <c r="V148" i="5"/>
  <c r="V104" i="5"/>
  <c r="X148" i="5"/>
  <c r="X104" i="5"/>
  <c r="Z148" i="5"/>
  <c r="Z104" i="5"/>
  <c r="S149" i="5"/>
  <c r="S105" i="5"/>
  <c r="T149" i="5"/>
  <c r="T105" i="5"/>
  <c r="V149" i="5"/>
  <c r="V105" i="5"/>
  <c r="X149" i="5"/>
  <c r="X105" i="5"/>
  <c r="Z149" i="5"/>
  <c r="Z105" i="5"/>
  <c r="S150" i="5"/>
  <c r="S106" i="5"/>
  <c r="T150" i="5"/>
  <c r="T106" i="5"/>
  <c r="V150" i="5"/>
  <c r="V106" i="5"/>
  <c r="X150" i="5"/>
  <c r="X106" i="5"/>
  <c r="Z150" i="5"/>
  <c r="Z106" i="5"/>
  <c r="S151" i="5"/>
  <c r="S107" i="5"/>
  <c r="T151" i="5"/>
  <c r="T107" i="5"/>
  <c r="V151" i="5"/>
  <c r="V107" i="5"/>
  <c r="X151" i="5"/>
  <c r="X107" i="5"/>
  <c r="Z151" i="5"/>
  <c r="Z107" i="5"/>
  <c r="S71" i="6"/>
  <c r="T71" i="6"/>
  <c r="V71" i="6"/>
  <c r="X71" i="6"/>
  <c r="Z71" i="6"/>
  <c r="S72" i="6"/>
  <c r="T72" i="6"/>
  <c r="V72" i="6"/>
  <c r="X72" i="6"/>
  <c r="Z72" i="6"/>
  <c r="S73" i="6"/>
  <c r="T73" i="6"/>
  <c r="V73" i="6"/>
  <c r="X73" i="6"/>
  <c r="Z73" i="6"/>
  <c r="S74" i="6"/>
  <c r="T74" i="6"/>
  <c r="V74" i="6"/>
  <c r="X74" i="6"/>
  <c r="Z74" i="6"/>
  <c r="S75" i="6"/>
  <c r="T75" i="6"/>
  <c r="V75" i="6"/>
  <c r="X75" i="6"/>
  <c r="Z75" i="6"/>
  <c r="S76" i="6"/>
  <c r="T76" i="6"/>
  <c r="V76" i="6"/>
  <c r="X76" i="6"/>
  <c r="Z76" i="6"/>
  <c r="S77" i="6"/>
  <c r="T77" i="6"/>
  <c r="V77" i="6"/>
  <c r="X77" i="6"/>
  <c r="Z77" i="6"/>
  <c r="S78" i="6"/>
  <c r="T78" i="6"/>
  <c r="V78" i="6"/>
  <c r="X78" i="6"/>
  <c r="Z78" i="6"/>
  <c r="S79" i="6"/>
  <c r="T79" i="6"/>
  <c r="V79" i="6"/>
  <c r="X79" i="6"/>
  <c r="Z79" i="6"/>
  <c r="S80" i="6"/>
  <c r="T80" i="6"/>
  <c r="V80" i="6"/>
  <c r="X80" i="6"/>
  <c r="Z80" i="6"/>
  <c r="S81" i="6"/>
  <c r="T81" i="6"/>
  <c r="V81" i="6"/>
  <c r="X81" i="6"/>
  <c r="Z81" i="6"/>
  <c r="S82" i="6"/>
  <c r="T82" i="6"/>
  <c r="V82" i="6"/>
  <c r="X82" i="6"/>
  <c r="Z82" i="6"/>
  <c r="S83" i="6"/>
  <c r="T83" i="6"/>
  <c r="V83" i="6"/>
  <c r="X83" i="6"/>
  <c r="Z83" i="6"/>
  <c r="S84" i="6"/>
  <c r="T84" i="6"/>
  <c r="V84" i="6"/>
  <c r="X84" i="6"/>
  <c r="Z84" i="6"/>
  <c r="S85" i="6"/>
  <c r="T85" i="6"/>
  <c r="V85" i="6"/>
  <c r="X85" i="6"/>
  <c r="Z85" i="6"/>
  <c r="S86" i="6"/>
  <c r="T86" i="6"/>
  <c r="V86" i="6"/>
  <c r="X86" i="6"/>
  <c r="Z86" i="6"/>
  <c r="S87" i="6"/>
  <c r="T87" i="6"/>
  <c r="V87" i="6"/>
  <c r="X87" i="6"/>
  <c r="Z87" i="6"/>
  <c r="S88" i="6"/>
  <c r="T88" i="6"/>
  <c r="V88" i="6"/>
  <c r="X88" i="6"/>
  <c r="Z88" i="6"/>
  <c r="S89" i="6"/>
  <c r="T89" i="6"/>
  <c r="V89" i="6"/>
  <c r="X89" i="6"/>
  <c r="Z89" i="6"/>
  <c r="S90" i="6"/>
  <c r="T90" i="6"/>
  <c r="V90" i="6"/>
  <c r="X90" i="6"/>
  <c r="Z90" i="6"/>
  <c r="S91" i="6"/>
  <c r="T91" i="6"/>
  <c r="V91" i="6"/>
  <c r="X91" i="6"/>
  <c r="Z91" i="6"/>
  <c r="S92" i="6"/>
  <c r="T92" i="6"/>
  <c r="V92" i="6"/>
  <c r="X92" i="6"/>
  <c r="Z92" i="6"/>
  <c r="S93" i="6"/>
  <c r="T93" i="6"/>
  <c r="V93" i="6"/>
  <c r="X93" i="6"/>
  <c r="Z93" i="6"/>
  <c r="S94" i="6"/>
  <c r="T94" i="6"/>
  <c r="V94" i="6"/>
  <c r="X94" i="6"/>
  <c r="Z94" i="6"/>
  <c r="S95" i="6"/>
  <c r="T95" i="6"/>
  <c r="V95" i="6"/>
  <c r="X95" i="6"/>
  <c r="Z95" i="6"/>
  <c r="S96" i="6"/>
  <c r="T96" i="6"/>
  <c r="V96" i="6"/>
  <c r="X96" i="6"/>
  <c r="Z96" i="6"/>
  <c r="S97" i="6"/>
  <c r="T97" i="6"/>
  <c r="V97" i="6"/>
  <c r="X97" i="6"/>
  <c r="Z97" i="6"/>
  <c r="S98" i="6"/>
  <c r="T98" i="6"/>
  <c r="V98" i="6"/>
  <c r="X98" i="6"/>
  <c r="Z98" i="6"/>
  <c r="S99" i="6"/>
  <c r="T99" i="6"/>
  <c r="V99" i="6"/>
  <c r="X99" i="6"/>
  <c r="Z99" i="6"/>
  <c r="S100" i="6"/>
  <c r="T100" i="6"/>
  <c r="V100" i="6"/>
  <c r="X100" i="6"/>
  <c r="Z100" i="6"/>
  <c r="S101" i="6"/>
  <c r="T101" i="6"/>
  <c r="V101" i="6"/>
  <c r="X101" i="6"/>
  <c r="Z101" i="6"/>
  <c r="S102" i="6"/>
  <c r="T102" i="6"/>
  <c r="V102" i="6"/>
  <c r="X102" i="6"/>
  <c r="Z102" i="6"/>
  <c r="S103" i="6"/>
  <c r="T103" i="6"/>
  <c r="V103" i="6"/>
  <c r="X103" i="6"/>
  <c r="Z103" i="6"/>
  <c r="S104" i="6"/>
  <c r="T104" i="6"/>
  <c r="V104" i="6"/>
  <c r="X104" i="6"/>
  <c r="Z104" i="6"/>
  <c r="S105" i="6"/>
  <c r="T105" i="6"/>
  <c r="V105" i="6"/>
  <c r="X105" i="6"/>
  <c r="Z105" i="6"/>
  <c r="S106" i="6"/>
  <c r="T106" i="6"/>
  <c r="V106" i="6"/>
  <c r="X106" i="6"/>
  <c r="Z106" i="6"/>
  <c r="S107" i="6"/>
  <c r="T107" i="6"/>
  <c r="V107" i="6"/>
  <c r="X107" i="6"/>
  <c r="Z107" i="6"/>
  <c r="S115" i="6"/>
  <c r="T115" i="6"/>
  <c r="V115" i="6"/>
  <c r="X115" i="6"/>
  <c r="Z115" i="6"/>
  <c r="S116" i="6"/>
  <c r="T116" i="6"/>
  <c r="V116" i="6"/>
  <c r="X116" i="6"/>
  <c r="Z116" i="6"/>
  <c r="S117" i="6"/>
  <c r="T117" i="6"/>
  <c r="V117" i="6"/>
  <c r="X117" i="6"/>
  <c r="Z117" i="6"/>
  <c r="S118" i="6"/>
  <c r="T118" i="6"/>
  <c r="V118" i="6"/>
  <c r="X118" i="6"/>
  <c r="Z118" i="6"/>
  <c r="S119" i="6"/>
  <c r="T119" i="6"/>
  <c r="V119" i="6"/>
  <c r="X119" i="6"/>
  <c r="Z119" i="6"/>
  <c r="S120" i="6"/>
  <c r="T120" i="6"/>
  <c r="V120" i="6"/>
  <c r="X120" i="6"/>
  <c r="Z120" i="6"/>
  <c r="S121" i="6"/>
  <c r="T121" i="6"/>
  <c r="V121" i="6"/>
  <c r="X121" i="6"/>
  <c r="Z121" i="6"/>
  <c r="S122" i="6"/>
  <c r="T122" i="6"/>
  <c r="V122" i="6"/>
  <c r="X122" i="6"/>
  <c r="Z122" i="6"/>
  <c r="S123" i="6"/>
  <c r="T123" i="6"/>
  <c r="V123" i="6"/>
  <c r="X123" i="6"/>
  <c r="Z123" i="6"/>
  <c r="S124" i="6"/>
  <c r="T124" i="6"/>
  <c r="V124" i="6"/>
  <c r="X124" i="6"/>
  <c r="Z124" i="6"/>
  <c r="S125" i="6"/>
  <c r="T125" i="6"/>
  <c r="V125" i="6"/>
  <c r="X125" i="6"/>
  <c r="Z125" i="6"/>
  <c r="S126" i="6"/>
  <c r="T126" i="6"/>
  <c r="V126" i="6"/>
  <c r="X126" i="6"/>
  <c r="Z126" i="6"/>
  <c r="S127" i="6"/>
  <c r="T127" i="6"/>
  <c r="V127" i="6"/>
  <c r="X127" i="6"/>
  <c r="Z127" i="6"/>
  <c r="S128" i="6"/>
  <c r="T128" i="6"/>
  <c r="V128" i="6"/>
  <c r="X128" i="6"/>
  <c r="Z128" i="6"/>
  <c r="S129" i="6"/>
  <c r="T129" i="6"/>
  <c r="V129" i="6"/>
  <c r="X129" i="6"/>
  <c r="Z129" i="6"/>
  <c r="S130" i="6"/>
  <c r="T130" i="6"/>
  <c r="V130" i="6"/>
  <c r="X130" i="6"/>
  <c r="Z130" i="6"/>
  <c r="S131" i="6"/>
  <c r="T131" i="6"/>
  <c r="V131" i="6"/>
  <c r="X131" i="6"/>
  <c r="Z131" i="6"/>
  <c r="S132" i="6"/>
  <c r="T132" i="6"/>
  <c r="V132" i="6"/>
  <c r="X132" i="6"/>
  <c r="Z132" i="6"/>
  <c r="S133" i="6"/>
  <c r="T133" i="6"/>
  <c r="V133" i="6"/>
  <c r="X133" i="6"/>
  <c r="Z133" i="6"/>
  <c r="S134" i="6"/>
  <c r="T134" i="6"/>
  <c r="V134" i="6"/>
  <c r="X134" i="6"/>
  <c r="Z134" i="6"/>
  <c r="S135" i="6"/>
  <c r="T135" i="6"/>
  <c r="V135" i="6"/>
  <c r="X135" i="6"/>
  <c r="Z135" i="6"/>
  <c r="S136" i="6"/>
  <c r="T136" i="6"/>
  <c r="V136" i="6"/>
  <c r="X136" i="6"/>
  <c r="Z136" i="6"/>
  <c r="S137" i="6"/>
  <c r="T137" i="6"/>
  <c r="V137" i="6"/>
  <c r="X137" i="6"/>
  <c r="Z137" i="6"/>
  <c r="S138" i="6"/>
  <c r="T138" i="6"/>
  <c r="V138" i="6"/>
  <c r="X138" i="6"/>
  <c r="Z138" i="6"/>
  <c r="S139" i="6"/>
  <c r="T139" i="6"/>
  <c r="V139" i="6"/>
  <c r="X139" i="6"/>
  <c r="Z139" i="6"/>
  <c r="S140" i="6"/>
  <c r="T140" i="6"/>
  <c r="V140" i="6"/>
  <c r="X140" i="6"/>
  <c r="Z140" i="6"/>
  <c r="S141" i="6"/>
  <c r="T141" i="6"/>
  <c r="V141" i="6"/>
  <c r="X141" i="6"/>
  <c r="Z141" i="6"/>
  <c r="S142" i="6"/>
  <c r="T142" i="6"/>
  <c r="V142" i="6"/>
  <c r="X142" i="6"/>
  <c r="Z142" i="6"/>
  <c r="S143" i="6"/>
  <c r="T143" i="6"/>
  <c r="V143" i="6"/>
  <c r="X143" i="6"/>
  <c r="Z143" i="6"/>
  <c r="S144" i="6"/>
  <c r="T144" i="6"/>
  <c r="V144" i="6"/>
  <c r="X144" i="6"/>
  <c r="Z144" i="6"/>
  <c r="S145" i="6"/>
  <c r="T145" i="6"/>
  <c r="V145" i="6"/>
  <c r="X145" i="6"/>
  <c r="Z145" i="6"/>
  <c r="S146" i="6"/>
  <c r="T146" i="6"/>
  <c r="V146" i="6"/>
  <c r="X146" i="6"/>
  <c r="Z146" i="6"/>
  <c r="S147" i="6"/>
  <c r="T147" i="6"/>
  <c r="V147" i="6"/>
  <c r="X147" i="6"/>
  <c r="Z147" i="6"/>
  <c r="S148" i="6"/>
  <c r="T148" i="6"/>
  <c r="V148" i="6"/>
  <c r="X148" i="6"/>
  <c r="Z148" i="6"/>
  <c r="S149" i="6"/>
  <c r="T149" i="6"/>
  <c r="V149" i="6"/>
  <c r="X149" i="6"/>
  <c r="Z149" i="6"/>
  <c r="S150" i="6"/>
  <c r="T150" i="6"/>
  <c r="V150" i="6"/>
  <c r="X150" i="6"/>
  <c r="Z150" i="6"/>
  <c r="S151" i="6"/>
  <c r="T151" i="6"/>
  <c r="V151" i="6"/>
  <c r="X151" i="6"/>
  <c r="Z151" i="6"/>
</calcChain>
</file>

<file path=xl/sharedStrings.xml><?xml version="1.0" encoding="utf-8"?>
<sst xmlns="http://schemas.openxmlformats.org/spreadsheetml/2006/main" count="567" uniqueCount="161">
  <si>
    <t>Anesthésistes</t>
  </si>
  <si>
    <t>MAROUANI</t>
  </si>
  <si>
    <t>HALIMI</t>
  </si>
  <si>
    <t>LEPRIYA</t>
  </si>
  <si>
    <t>SERENI</t>
  </si>
  <si>
    <t>SULTAN</t>
  </si>
  <si>
    <t>Liste des vacataires</t>
  </si>
  <si>
    <t>BRADAÏ</t>
  </si>
  <si>
    <t>BARRAKA</t>
  </si>
  <si>
    <t>FOUTOU</t>
  </si>
  <si>
    <t>GASSARA</t>
  </si>
  <si>
    <t>HADIJI</t>
  </si>
  <si>
    <t>KANA</t>
  </si>
  <si>
    <t>KENMOGNE</t>
  </si>
  <si>
    <t>OUASTI</t>
  </si>
  <si>
    <t>OURCHANE</t>
  </si>
  <si>
    <t>EMILIE</t>
  </si>
  <si>
    <t>SOUED</t>
  </si>
  <si>
    <t>IADES</t>
  </si>
  <si>
    <t>?</t>
  </si>
  <si>
    <t>Clément Atche</t>
  </si>
  <si>
    <t>Charles Kharoubi</t>
  </si>
  <si>
    <t>Lionel Defaux</t>
  </si>
  <si>
    <t>Sébastien Mercé</t>
  </si>
  <si>
    <t>Sadio Elisabeth</t>
  </si>
  <si>
    <t>MH Lemaire</t>
  </si>
  <si>
    <t>Stéphanie Chandler</t>
  </si>
  <si>
    <t>Sylvie Coquereau</t>
  </si>
  <si>
    <t>Jérémy valencelle</t>
  </si>
  <si>
    <t>Shaïda Abdoul</t>
  </si>
  <si>
    <t>Delphine</t>
  </si>
  <si>
    <t>Ek</t>
  </si>
  <si>
    <t>CONSULTATIONS</t>
  </si>
  <si>
    <t>14H-18H</t>
  </si>
  <si>
    <t>14h30-18h30</t>
  </si>
  <si>
    <t>Ort 14H-18H</t>
  </si>
  <si>
    <t>14H-16H</t>
  </si>
  <si>
    <t>Oph 14H-18H</t>
  </si>
  <si>
    <t>9H-12H</t>
  </si>
  <si>
    <t>CHIRURGIENS</t>
  </si>
  <si>
    <t>LEFOLL</t>
  </si>
  <si>
    <t>VDB</t>
  </si>
  <si>
    <t>DUFFIET</t>
  </si>
  <si>
    <t>MEZIANE</t>
  </si>
  <si>
    <t>SOLIGNAC</t>
  </si>
  <si>
    <t>TOUZ</t>
  </si>
  <si>
    <t>ZEYNE</t>
  </si>
  <si>
    <t>WELBY</t>
  </si>
  <si>
    <t>ALEX</t>
  </si>
  <si>
    <t>IRANI</t>
  </si>
  <si>
    <t>KHAYAT</t>
  </si>
  <si>
    <t>PARIENTE</t>
  </si>
  <si>
    <t>CHARR</t>
  </si>
  <si>
    <t>RIBATET</t>
  </si>
  <si>
    <t>KAROUBI</t>
  </si>
  <si>
    <t>DUSSAUX</t>
  </si>
  <si>
    <t>MARTIN</t>
  </si>
  <si>
    <t>GALL</t>
  </si>
  <si>
    <t>BLANCHET</t>
  </si>
  <si>
    <t>NGUYEN</t>
  </si>
  <si>
    <t>PORTALIER</t>
  </si>
  <si>
    <t>PETIT</t>
  </si>
  <si>
    <t>TERD</t>
  </si>
  <si>
    <t>OSTRO</t>
  </si>
  <si>
    <t>WEIFF</t>
  </si>
  <si>
    <t>LEBON</t>
  </si>
  <si>
    <t>PIATON</t>
  </si>
  <si>
    <t>NOAC</t>
  </si>
  <si>
    <t>COLLIOT</t>
  </si>
  <si>
    <t>DUSSUEIL</t>
  </si>
  <si>
    <t>FAUCHE</t>
  </si>
  <si>
    <t>DATE</t>
  </si>
  <si>
    <t>GARDES</t>
  </si>
  <si>
    <t>HM</t>
  </si>
  <si>
    <t>PH</t>
  </si>
  <si>
    <t>RL</t>
  </si>
  <si>
    <t>MJS</t>
  </si>
  <si>
    <t>AS</t>
  </si>
  <si>
    <t>IADE</t>
  </si>
  <si>
    <t>Vacataire 1</t>
  </si>
  <si>
    <t>Vacataire 2</t>
  </si>
  <si>
    <t>Options vacataires</t>
  </si>
  <si>
    <t>JOUR</t>
  </si>
  <si>
    <t>CS1</t>
  </si>
  <si>
    <t>Heures</t>
  </si>
  <si>
    <t>CS2</t>
  </si>
  <si>
    <t>Anesthésiste</t>
  </si>
  <si>
    <t>Remplaçant</t>
  </si>
  <si>
    <t>Programme</t>
  </si>
  <si>
    <t>Remarques</t>
  </si>
  <si>
    <t>IADE CCB</t>
  </si>
  <si>
    <t>Impression du planning (double-clic)</t>
  </si>
  <si>
    <t>Impression des consultations (double-clic)</t>
  </si>
  <si>
    <t>Impression Planning CCB         (double-clic)</t>
  </si>
  <si>
    <t>Ce mois-ci</t>
  </si>
  <si>
    <t>ANESTHESISTES</t>
  </si>
  <si>
    <t>Astreintes</t>
  </si>
  <si>
    <t>Semaine Domont</t>
  </si>
  <si>
    <t>Samedi Domont</t>
  </si>
  <si>
    <t>Consultations Domont</t>
  </si>
  <si>
    <t>( dont consultations Ortho )</t>
  </si>
  <si>
    <t>Semaine CCB</t>
  </si>
  <si>
    <t>Week-end CCB</t>
  </si>
  <si>
    <t>Nombre de vacations</t>
  </si>
  <si>
    <t>Réel</t>
  </si>
  <si>
    <t>Théorique</t>
  </si>
  <si>
    <t>Cumul de l'année en cours</t>
  </si>
  <si>
    <t>Congés (pris à ce jour)</t>
  </si>
  <si>
    <t>Vac libre</t>
  </si>
  <si>
    <t xml:space="preserve"> (pris à ce jour)</t>
  </si>
  <si>
    <t>Vacataire</t>
  </si>
  <si>
    <t>Masse</t>
  </si>
  <si>
    <t/>
  </si>
  <si>
    <t>TOUZARD/IRANI</t>
  </si>
  <si>
    <t>SOUED/PIATON</t>
  </si>
  <si>
    <t>OFF</t>
  </si>
  <si>
    <t>OSTRO/TERDIMAN</t>
  </si>
  <si>
    <t>XX</t>
  </si>
  <si>
    <t>TOUZARD/PIATON</t>
  </si>
  <si>
    <t>X</t>
  </si>
  <si>
    <t>MEZIANE/WEIFF</t>
  </si>
  <si>
    <t>VDB/ZEINE/COLLIOT</t>
  </si>
  <si>
    <t>VAC1</t>
  </si>
  <si>
    <t>VDB/MARTIN</t>
  </si>
  <si>
    <t>WORCEL</t>
  </si>
  <si>
    <t>CHARR/WEIFF</t>
  </si>
  <si>
    <t>KHAYAT/PETIT</t>
  </si>
  <si>
    <t>ZEINE/GALLIMIDI</t>
  </si>
  <si>
    <t>OSTRO/LEBONN</t>
  </si>
  <si>
    <t>DUFFIET/ALEX/REAL</t>
  </si>
  <si>
    <t>VDB/NGUYEN</t>
  </si>
  <si>
    <t>PARIENTE/IRANI</t>
  </si>
  <si>
    <t>WEIFF/PETIT</t>
  </si>
  <si>
    <t>VDB/WELBY</t>
  </si>
  <si>
    <t>IRANI/PIATON</t>
  </si>
  <si>
    <t>BLANCHET/PIATON</t>
  </si>
  <si>
    <t>MEZIANE/VDB</t>
  </si>
  <si>
    <t>ZEINE/WEIFF</t>
  </si>
  <si>
    <t>NOACHOVITCH</t>
  </si>
  <si>
    <t>DUSSAUX/VDB</t>
  </si>
  <si>
    <t>RIBATET/SAADE</t>
  </si>
  <si>
    <t>WORCEL/WEIFF</t>
  </si>
  <si>
    <t>LEFOLL/SOLIGNAC</t>
  </si>
  <si>
    <t>WAKIM/OSTRO</t>
  </si>
  <si>
    <t>VAC2</t>
  </si>
  <si>
    <t>DUFFIET/REAL</t>
  </si>
  <si>
    <t>WELBY/TOUZARD</t>
  </si>
  <si>
    <t>WEIFF/TERD/DUSSUEIL</t>
  </si>
  <si>
    <t>PIATON/IRANI</t>
  </si>
  <si>
    <t>WEIFF/FAUCHE</t>
  </si>
  <si>
    <t>CHARRIERE</t>
  </si>
  <si>
    <t>GALLIMIDI</t>
  </si>
  <si>
    <t>ALEXIEVA/REAL</t>
  </si>
  <si>
    <t>TOUZARD/WELBY</t>
  </si>
  <si>
    <t>TOUZARD</t>
  </si>
  <si>
    <t>VDB/ZEINE</t>
  </si>
  <si>
    <t>VDB/DUSSUEIL/MARTIN</t>
  </si>
  <si>
    <t>WORCEL/LEBONN</t>
  </si>
  <si>
    <t>TOUZ/ZEINE/GALL</t>
  </si>
  <si>
    <t>DUFFIET/ALEXIEVA</t>
  </si>
  <si>
    <t>Consultations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</si>
</sst>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m\ d\,\ yyyy;@"/>
    <numFmt numFmtId="165" formatCode="dd;@"/>
  </numFmts>
  <fonts count="15" x14ac:knownFonts="1">
    <font>
      <sz val="11"/>
      <color theme="1"/>
      <name val="Calibri"/>
      <family val="2"/>
      <scheme val="minor"/>
    </font>
    <font>
      <sz val="10"/>
      <color rgb="FF000000"/>
      <name val="Arial"/>
      <family val="2"/>
    </font>
    <font>
      <sz val="9"/>
      <color rgb="FF000000"/>
      <name val="Arial"/>
      <family val="2"/>
    </font>
    <font>
      <b/>
      <sz val="18"/>
      <color rgb="FF000000"/>
      <name val="Arial"/>
      <family val="2"/>
    </font>
    <font>
      <sz val="18"/>
      <color rgb="FF000000"/>
      <name val="Arial"/>
      <family val="2"/>
    </font>
    <font>
      <b/>
      <sz val="12"/>
      <color rgb="FF000000"/>
      <name val="Arial"/>
      <family val="2"/>
    </font>
    <font>
      <sz val="8"/>
      <color rgb="FF000000"/>
      <name val="Arial"/>
      <family val="2"/>
    </font>
    <font>
      <sz val="8"/>
      <color rgb="FFFF6600"/>
      <name val="Arial"/>
      <family val="2"/>
    </font>
    <font>
      <sz val="14"/>
      <color rgb="FF000000"/>
      <name val="Arial"/>
      <family val="2"/>
    </font>
    <font>
      <sz val="12"/>
      <color rgb="FF000000"/>
      <name val="Arial"/>
      <family val="2"/>
    </font>
    <font>
      <b/>
      <sz val="9"/>
      <color rgb="FF000000"/>
      <name val="Arial"/>
      <family val="2"/>
    </font>
    <font>
      <b/>
      <sz val="20"/>
      <color rgb="FF000000"/>
      <name val="Arial"/>
      <family val="2"/>
    </font>
    <font>
      <b/>
      <sz val="9"/>
      <color indexed="8"/>
      <name val="Arial"/>
      <family val="2"/>
    </font>
    <font>
      <sz val="9"/>
      <color rgb="FFCCCCCC"/>
      <name val="Arial"/>
      <family val="2"/>
    </font>
    <font>
      <b/>
      <sz val="10"/>
      <color rgb="FF000000"/>
      <name val="Arial"/>
      <family val="2"/>
    </font>
  </fonts>
  <fills count="9">
    <fill>
      <patternFill patternType="none"/>
    </fill>
    <fill>
      <patternFill patternType="gray125"/>
    </fill>
    <fill>
      <patternFill patternType="solid">
        <fgColor rgb="FFFFFFFF"/>
        <bgColor indexed="64"/>
      </patternFill>
    </fill>
    <fill>
      <patternFill patternType="solid">
        <fgColor rgb="FFCCFFFF"/>
        <bgColor indexed="64"/>
      </patternFill>
    </fill>
    <fill>
      <patternFill patternType="solid">
        <fgColor rgb="FFFFC000"/>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5" tint="0.59996337778862885"/>
        <bgColor indexed="64"/>
      </patternFill>
    </fill>
    <fill>
      <patternFill patternType="solid">
        <fgColor rgb="FFFFFF00"/>
        <bgColor indexed="64"/>
      </patternFill>
    </fill>
  </fills>
  <borders count="11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top/>
      <bottom style="medium">
        <color auto="1"/>
      </bottom>
      <diagonal/>
    </border>
    <border>
      <left/>
      <right style="double">
        <color auto="1"/>
      </right>
      <top/>
      <bottom style="medium">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diagonal/>
    </border>
    <border>
      <left style="medium">
        <color auto="1"/>
      </left>
      <right/>
      <top style="medium">
        <color auto="1"/>
      </top>
      <bottom/>
      <diagonal/>
    </border>
    <border>
      <left style="medium">
        <color auto="1"/>
      </left>
      <right style="double">
        <color auto="1"/>
      </right>
      <top style="medium">
        <color auto="1"/>
      </top>
      <bottom/>
      <diagonal/>
    </border>
    <border>
      <left style="double">
        <color auto="1"/>
      </left>
      <right style="thin">
        <color auto="1"/>
      </right>
      <top style="medium">
        <color auto="1"/>
      </top>
      <bottom/>
      <diagonal/>
    </border>
    <border>
      <left style="thin">
        <color auto="1"/>
      </left>
      <right style="double">
        <color auto="1"/>
      </right>
      <top style="medium">
        <color auto="1"/>
      </top>
      <bottom/>
      <diagonal/>
    </border>
    <border>
      <left style="double">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double">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double">
        <color auto="1"/>
      </right>
      <top style="medium">
        <color auto="1"/>
      </top>
      <bottom style="thin">
        <color auto="1"/>
      </bottom>
      <diagonal/>
    </border>
    <border>
      <left style="double">
        <color auto="1"/>
      </left>
      <right style="thin">
        <color auto="1"/>
      </right>
      <top style="medium">
        <color auto="1"/>
      </top>
      <bottom style="thin">
        <color auto="1"/>
      </bottom>
      <diagonal/>
    </border>
    <border>
      <left style="thin">
        <color auto="1"/>
      </left>
      <right style="double">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double">
        <color auto="1"/>
      </right>
      <top style="thin">
        <color auto="1"/>
      </top>
      <bottom style="medium">
        <color auto="1"/>
      </bottom>
      <diagonal/>
    </border>
    <border>
      <left style="double">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double">
        <color auto="1"/>
      </right>
      <top/>
      <bottom style="medium">
        <color auto="1"/>
      </bottom>
      <diagonal/>
    </border>
    <border>
      <left style="double">
        <color auto="1"/>
      </left>
      <right style="thin">
        <color auto="1"/>
      </right>
      <top style="thin">
        <color auto="1"/>
      </top>
      <bottom style="medium">
        <color auto="1"/>
      </bottom>
      <diagonal/>
    </border>
    <border>
      <left style="thin">
        <color auto="1"/>
      </left>
      <right style="double">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top style="medium">
        <color auto="1"/>
      </top>
      <bottom/>
      <diagonal/>
    </border>
    <border>
      <left/>
      <right style="medium">
        <color auto="1"/>
      </right>
      <top style="medium">
        <color auto="1"/>
      </top>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rgb="FF000000"/>
      </right>
      <top style="thin">
        <color rgb="FF000000"/>
      </top>
      <bottom style="thin">
        <color auto="1"/>
      </bottom>
      <diagonal/>
    </border>
    <border>
      <left style="thin">
        <color rgb="FF000000"/>
      </left>
      <right style="thin">
        <color auto="1"/>
      </right>
      <top style="thin">
        <color rgb="FF000000"/>
      </top>
      <bottom style="thin">
        <color auto="1"/>
      </bottom>
      <diagonal/>
    </border>
    <border>
      <left/>
      <right/>
      <top style="thin">
        <color rgb="FF000000"/>
      </top>
      <bottom style="thin">
        <color auto="1"/>
      </bottom>
      <diagonal/>
    </border>
    <border>
      <left style="thin">
        <color rgb="FF000000"/>
      </left>
      <right/>
      <top style="thin">
        <color rgb="FF000000"/>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rgb="FF000000"/>
      </right>
      <top/>
      <bottom style="double">
        <color auto="1"/>
      </bottom>
      <diagonal/>
    </border>
    <border>
      <left style="thin">
        <color rgb="FF000000"/>
      </left>
      <right style="thin">
        <color auto="1"/>
      </right>
      <top/>
      <bottom style="double">
        <color auto="1"/>
      </bottom>
      <diagonal/>
    </border>
    <border>
      <left/>
      <right/>
      <top/>
      <bottom style="double">
        <color auto="1"/>
      </bottom>
      <diagonal/>
    </border>
    <border>
      <left style="thin">
        <color rgb="FF000000"/>
      </left>
      <right/>
      <top/>
      <bottom style="double">
        <color auto="1"/>
      </bottom>
      <diagonal/>
    </border>
    <border>
      <left style="thin">
        <color auto="1"/>
      </left>
      <right style="thin">
        <color rgb="FF000000"/>
      </right>
      <top style="double">
        <color auto="1"/>
      </top>
      <bottom style="thin">
        <color rgb="FF000000"/>
      </bottom>
      <diagonal/>
    </border>
    <border>
      <left style="thin">
        <color rgb="FF000000"/>
      </left>
      <right style="thin">
        <color auto="1"/>
      </right>
      <top style="double">
        <color auto="1"/>
      </top>
      <bottom style="thin">
        <color rgb="FF000000"/>
      </bottom>
      <diagonal/>
    </border>
    <border>
      <left/>
      <right/>
      <top style="double">
        <color auto="1"/>
      </top>
      <bottom style="thin">
        <color rgb="FF000000"/>
      </bottom>
      <diagonal/>
    </border>
    <border>
      <left style="thin">
        <color rgb="FF000000"/>
      </left>
      <right/>
      <top style="double">
        <color auto="1"/>
      </top>
      <bottom style="thin">
        <color rgb="FF000000"/>
      </bottom>
      <diagonal/>
    </border>
    <border>
      <left style="thin">
        <color rgb="FF000000"/>
      </left>
      <right style="thin">
        <color rgb="FF000000"/>
      </right>
      <top style="double">
        <color auto="1"/>
      </top>
      <bottom style="thin">
        <color rgb="FF000000"/>
      </bottom>
      <diagonal/>
    </border>
    <border>
      <left style="thin">
        <color rgb="FF000000"/>
      </left>
      <right/>
      <top/>
      <bottom style="thin">
        <color rgb="FF000000"/>
      </bottom>
      <diagonal/>
    </border>
    <border>
      <left/>
      <right/>
      <top style="thin">
        <color rgb="FF000000"/>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rgb="FF000000"/>
      </right>
      <top style="thin">
        <color rgb="FF000000"/>
      </top>
      <bottom style="thin">
        <color rgb="FF000000"/>
      </bottom>
      <diagonal/>
    </border>
    <border>
      <left style="thin">
        <color auto="1"/>
      </left>
      <right/>
      <top/>
      <bottom style="thin">
        <color auto="1"/>
      </bottom>
      <diagonal/>
    </border>
    <border>
      <left style="thin">
        <color auto="1"/>
      </left>
      <right/>
      <top style="thin">
        <color auto="1"/>
      </top>
      <bottom style="thin">
        <color rgb="FF000000"/>
      </bottom>
      <diagonal/>
    </border>
    <border>
      <left/>
      <right/>
      <top style="thin">
        <color auto="1"/>
      </top>
      <bottom style="thin">
        <color rgb="FF000000"/>
      </bottom>
      <diagonal/>
    </border>
    <border>
      <left style="thin">
        <color auto="1"/>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top/>
      <bottom style="double">
        <color rgb="FF000000"/>
      </bottom>
      <diagonal/>
    </border>
    <border>
      <left style="thin">
        <color auto="1"/>
      </left>
      <right style="thin">
        <color rgb="FF000000"/>
      </right>
      <top/>
      <bottom style="thin">
        <color rgb="FF000000"/>
      </bottom>
      <diagonal/>
    </border>
    <border>
      <left style="thin">
        <color rgb="FF000000"/>
      </left>
      <right style="thin">
        <color auto="1"/>
      </right>
      <top/>
      <bottom style="thin">
        <color rgb="FF000000"/>
      </bottom>
      <diagonal/>
    </border>
    <border>
      <left style="thin">
        <color rgb="FF000000"/>
      </left>
      <right style="thin">
        <color rgb="FF000000"/>
      </right>
      <top style="thin">
        <color rgb="FF000000"/>
      </top>
      <bottom/>
      <diagonal/>
    </border>
    <border>
      <left/>
      <right style="thin">
        <color auto="1"/>
      </right>
      <top/>
      <bottom/>
      <diagonal/>
    </border>
    <border>
      <left/>
      <right style="thin">
        <color rgb="FF000000"/>
      </right>
      <top style="thin">
        <color rgb="FF000000"/>
      </top>
      <bottom/>
      <diagonal/>
    </border>
    <border>
      <left style="thin">
        <color auto="1"/>
      </left>
      <right style="thin">
        <color rgb="FF000000"/>
      </right>
      <top style="double">
        <color auto="1"/>
      </top>
      <bottom style="thin">
        <color auto="1"/>
      </bottom>
      <diagonal/>
    </border>
    <border>
      <left style="thin">
        <color rgb="FF000000"/>
      </left>
      <right style="thin">
        <color auto="1"/>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medium">
        <color auto="1"/>
      </top>
      <bottom style="medium">
        <color auto="1"/>
      </bottom>
      <diagonal/>
    </border>
    <border>
      <left style="thin">
        <color auto="1"/>
      </left>
      <right style="thin">
        <color auto="1"/>
      </right>
      <top/>
      <bottom style="thin">
        <color auto="1"/>
      </bottom>
      <diagonal/>
    </border>
    <border>
      <left/>
      <right style="medium">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bottom style="medium">
        <color auto="1"/>
      </bottom>
      <diagonal/>
    </border>
    <border>
      <left style="medium">
        <color auto="1"/>
      </left>
      <right style="thin">
        <color auto="1"/>
      </right>
      <top style="thin">
        <color auto="1"/>
      </top>
      <bottom/>
      <diagonal/>
    </border>
  </borders>
  <cellStyleXfs count="3">
    <xf numFmtId="0" fontId="0" fillId="0" borderId="0"/>
    <xf numFmtId="0" fontId="1" fillId="0" borderId="0"/>
    <xf numFmtId="0" fontId="1" fillId="0" borderId="0"/>
  </cellStyleXfs>
  <cellXfs count="263">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1" xfId="0" applyFill="1" applyBorder="1"/>
    <xf numFmtId="0" fontId="0" fillId="0" borderId="3" xfId="0" applyFill="1" applyBorder="1"/>
    <xf numFmtId="0" fontId="2" fillId="0" borderId="5" xfId="1" applyFont="1" applyBorder="1" applyAlignment="1">
      <alignment vertical="center" wrapText="1"/>
    </xf>
    <xf numFmtId="0" fontId="2" fillId="0" borderId="6" xfId="1" applyFont="1" applyBorder="1" applyAlignment="1">
      <alignment vertical="center" wrapText="1"/>
    </xf>
    <xf numFmtId="0" fontId="2" fillId="0" borderId="6" xfId="1" applyFont="1" applyBorder="1" applyAlignment="1">
      <alignment vertical="center"/>
    </xf>
    <xf numFmtId="0" fontId="2" fillId="0" borderId="6" xfId="1" applyFont="1" applyBorder="1" applyAlignment="1">
      <alignment wrapText="1"/>
    </xf>
    <xf numFmtId="0" fontId="2" fillId="0" borderId="7" xfId="1" applyFont="1" applyBorder="1" applyAlignment="1">
      <alignment wrapText="1"/>
    </xf>
    <xf numFmtId="0" fontId="2" fillId="0" borderId="8" xfId="1" applyFont="1" applyBorder="1" applyAlignment="1">
      <alignment wrapText="1"/>
    </xf>
    <xf numFmtId="164" fontId="3" fillId="0" borderId="9" xfId="1" applyNumberFormat="1" applyFont="1" applyBorder="1" applyAlignment="1">
      <alignment horizontal="centerContinuous" vertical="center"/>
    </xf>
    <xf numFmtId="0" fontId="4" fillId="0" borderId="9" xfId="1" applyFont="1" applyBorder="1" applyAlignment="1">
      <alignment horizontal="centerContinuous" wrapText="1"/>
    </xf>
    <xf numFmtId="0" fontId="4" fillId="0" borderId="10" xfId="1" applyFont="1" applyBorder="1" applyAlignment="1">
      <alignment horizontal="centerContinuous" wrapText="1"/>
    </xf>
    <xf numFmtId="164" fontId="5" fillId="0" borderId="11" xfId="1" applyNumberFormat="1" applyFont="1" applyBorder="1" applyAlignment="1">
      <alignment horizontal="center" vertical="center"/>
    </xf>
    <xf numFmtId="164" fontId="5" fillId="0" borderId="12" xfId="1" applyNumberFormat="1" applyFont="1" applyBorder="1" applyAlignment="1">
      <alignment horizontal="center" vertical="center"/>
    </xf>
    <xf numFmtId="164" fontId="5" fillId="0" borderId="13" xfId="1" applyNumberFormat="1" applyFont="1" applyBorder="1" applyAlignment="1">
      <alignment horizontal="center" vertical="center"/>
    </xf>
    <xf numFmtId="0" fontId="1" fillId="0" borderId="0" xfId="1" applyAlignment="1">
      <alignment wrapText="1"/>
    </xf>
    <xf numFmtId="22" fontId="6" fillId="0" borderId="14" xfId="1" applyNumberFormat="1" applyFont="1" applyBorder="1" applyAlignment="1">
      <alignment horizontal="center" vertical="center"/>
    </xf>
    <xf numFmtId="0" fontId="6" fillId="0" borderId="15" xfId="1" applyFont="1" applyBorder="1" applyAlignment="1">
      <alignment horizontal="center" vertical="center"/>
    </xf>
    <xf numFmtId="0" fontId="6" fillId="2" borderId="16" xfId="1" applyFont="1" applyFill="1" applyBorder="1" applyAlignment="1">
      <alignment horizontal="center" vertical="center"/>
    </xf>
    <xf numFmtId="0" fontId="6" fillId="2" borderId="17" xfId="1" applyFont="1" applyFill="1" applyBorder="1" applyAlignment="1">
      <alignment horizontal="center" vertical="center"/>
    </xf>
    <xf numFmtId="0" fontId="6" fillId="0" borderId="14" xfId="1" applyFont="1" applyBorder="1" applyAlignment="1">
      <alignment horizontal="center" vertical="center"/>
    </xf>
    <xf numFmtId="0" fontId="6" fillId="0" borderId="18" xfId="1" applyFont="1" applyBorder="1" applyAlignment="1">
      <alignment horizontal="center" vertical="center"/>
    </xf>
    <xf numFmtId="0" fontId="7" fillId="0" borderId="19" xfId="1" applyFont="1" applyBorder="1" applyAlignment="1">
      <alignment horizontal="center" vertical="center"/>
    </xf>
    <xf numFmtId="0" fontId="6" fillId="0" borderId="14" xfId="1" applyFont="1" applyBorder="1" applyAlignment="1">
      <alignment horizontal="center" vertical="center"/>
    </xf>
    <xf numFmtId="0" fontId="6" fillId="0" borderId="18" xfId="1" applyFont="1" applyBorder="1" applyAlignment="1">
      <alignment horizontal="center" vertical="center"/>
    </xf>
    <xf numFmtId="0" fontId="6" fillId="0" borderId="15" xfId="1" applyFont="1" applyBorder="1" applyAlignment="1">
      <alignment horizontal="center" vertical="center"/>
    </xf>
    <xf numFmtId="0" fontId="6" fillId="0" borderId="20" xfId="1" applyFont="1" applyBorder="1" applyAlignment="1">
      <alignment horizontal="center" vertical="center"/>
    </xf>
    <xf numFmtId="0" fontId="6" fillId="0" borderId="21" xfId="1" applyFont="1" applyBorder="1" applyAlignment="1">
      <alignment horizontal="center" vertical="center"/>
    </xf>
    <xf numFmtId="0" fontId="6" fillId="0" borderId="18" xfId="1" applyNumberFormat="1" applyFont="1" applyBorder="1" applyAlignment="1">
      <alignment horizontal="center" vertical="center"/>
    </xf>
    <xf numFmtId="0" fontId="6" fillId="0" borderId="22" xfId="1" applyNumberFormat="1" applyFont="1" applyBorder="1" applyAlignment="1">
      <alignment horizontal="center" vertical="center"/>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4" xfId="1" applyNumberFormat="1" applyFont="1" applyBorder="1" applyAlignment="1">
      <alignment horizontal="center" vertical="center"/>
    </xf>
    <xf numFmtId="0" fontId="7" fillId="0" borderId="25" xfId="1" applyFont="1" applyBorder="1" applyAlignment="1">
      <alignment horizontal="center" vertical="center"/>
    </xf>
    <xf numFmtId="0" fontId="6" fillId="2" borderId="26" xfId="1" applyFont="1" applyFill="1" applyBorder="1" applyAlignment="1">
      <alignment horizontal="center" vertical="center"/>
    </xf>
    <xf numFmtId="0" fontId="6" fillId="0" borderId="27" xfId="1" applyFont="1" applyBorder="1" applyAlignment="1">
      <alignment horizontal="center" vertical="center"/>
    </xf>
    <xf numFmtId="165" fontId="6" fillId="0" borderId="28" xfId="1" applyNumberFormat="1" applyFont="1" applyBorder="1" applyAlignment="1">
      <alignment horizontal="center" vertical="center"/>
    </xf>
    <xf numFmtId="165" fontId="6" fillId="0" borderId="29" xfId="1" applyNumberFormat="1" applyFont="1" applyFill="1" applyBorder="1" applyAlignment="1">
      <alignment horizontal="right" vertical="center"/>
    </xf>
    <xf numFmtId="0" fontId="6" fillId="0" borderId="30" xfId="1" applyFont="1" applyFill="1" applyBorder="1" applyAlignment="1">
      <alignment horizontal="center" vertical="center"/>
    </xf>
    <xf numFmtId="0" fontId="6" fillId="3" borderId="31" xfId="1" applyFont="1" applyFill="1" applyBorder="1" applyAlignment="1">
      <alignment horizontal="center" vertical="center"/>
    </xf>
    <xf numFmtId="0" fontId="6" fillId="3" borderId="32" xfId="1" applyFont="1" applyFill="1" applyBorder="1" applyAlignment="1">
      <alignment horizontal="center" vertical="center"/>
    </xf>
    <xf numFmtId="0" fontId="6" fillId="3" borderId="33" xfId="1" applyFont="1" applyFill="1" applyBorder="1" applyAlignment="1">
      <alignment horizontal="center" vertical="center"/>
    </xf>
    <xf numFmtId="0" fontId="6" fillId="0" borderId="31" xfId="1" applyFont="1" applyFill="1" applyBorder="1" applyAlignment="1">
      <alignment horizontal="center" vertical="center"/>
    </xf>
    <xf numFmtId="0" fontId="6" fillId="0" borderId="27" xfId="1" applyFont="1" applyFill="1" applyBorder="1" applyAlignment="1">
      <alignment horizontal="center" vertical="center"/>
    </xf>
    <xf numFmtId="0" fontId="6" fillId="0" borderId="33" xfId="1" applyFont="1" applyFill="1" applyBorder="1" applyAlignment="1">
      <alignment horizontal="center" vertical="center"/>
    </xf>
    <xf numFmtId="0" fontId="6" fillId="0" borderId="28" xfId="1" applyFont="1" applyFill="1" applyBorder="1" applyAlignment="1">
      <alignment horizontal="center" vertical="center"/>
    </xf>
    <xf numFmtId="0" fontId="6" fillId="0" borderId="34" xfId="1" applyFont="1" applyFill="1" applyBorder="1" applyAlignment="1">
      <alignment horizontal="center" vertical="center"/>
    </xf>
    <xf numFmtId="0" fontId="6" fillId="0" borderId="21" xfId="1" applyFont="1" applyFill="1" applyBorder="1" applyAlignment="1">
      <alignment horizontal="center" vertical="center"/>
    </xf>
    <xf numFmtId="165" fontId="6" fillId="0" borderId="18" xfId="1" applyNumberFormat="1" applyFont="1" applyFill="1" applyBorder="1" applyAlignment="1">
      <alignment horizontal="center" vertical="center"/>
    </xf>
    <xf numFmtId="0" fontId="6" fillId="0" borderId="18" xfId="1" applyFont="1" applyFill="1" applyBorder="1" applyAlignment="1">
      <alignment horizontal="center" vertical="center"/>
    </xf>
    <xf numFmtId="0" fontId="6" fillId="0" borderId="18" xfId="1" applyNumberFormat="1" applyFont="1" applyFill="1" applyBorder="1" applyAlignment="1">
      <alignment horizontal="center" vertical="center"/>
    </xf>
    <xf numFmtId="0" fontId="6" fillId="0" borderId="22" xfId="1" applyNumberFormat="1" applyFont="1" applyFill="1" applyBorder="1" applyAlignment="1">
      <alignment horizontal="center" vertical="center"/>
    </xf>
    <xf numFmtId="0" fontId="6" fillId="0" borderId="35" xfId="1" applyFont="1" applyFill="1" applyBorder="1" applyAlignment="1">
      <alignment horizontal="center" vertical="center"/>
    </xf>
    <xf numFmtId="165" fontId="6" fillId="0" borderId="33" xfId="1" applyNumberFormat="1" applyFont="1" applyFill="1" applyBorder="1" applyAlignment="1">
      <alignment horizontal="center" vertical="center"/>
    </xf>
    <xf numFmtId="0" fontId="6" fillId="0" borderId="33" xfId="1" applyNumberFormat="1" applyFont="1" applyFill="1" applyBorder="1" applyAlignment="1">
      <alignment horizontal="center" vertical="center"/>
    </xf>
    <xf numFmtId="0" fontId="6" fillId="0" borderId="33" xfId="1" applyNumberFormat="1" applyFont="1" applyFill="1" applyBorder="1" applyAlignment="1">
      <alignment horizontal="center" vertical="center"/>
    </xf>
    <xf numFmtId="0" fontId="6" fillId="0" borderId="36" xfId="1" applyFont="1" applyFill="1" applyBorder="1" applyAlignment="1">
      <alignment horizontal="center" vertical="center"/>
    </xf>
    <xf numFmtId="0" fontId="6" fillId="2" borderId="37" xfId="1" applyFont="1" applyFill="1" applyBorder="1" applyAlignment="1">
      <alignment horizontal="center" vertical="center"/>
    </xf>
    <xf numFmtId="0" fontId="6" fillId="2" borderId="33" xfId="1" applyFont="1" applyFill="1" applyBorder="1" applyAlignment="1">
      <alignment horizontal="center" vertical="center"/>
    </xf>
    <xf numFmtId="0" fontId="6" fillId="0" borderId="38" xfId="1" applyFont="1" applyBorder="1" applyAlignment="1">
      <alignment horizontal="center" vertical="center"/>
    </xf>
    <xf numFmtId="165" fontId="6" fillId="0" borderId="39" xfId="1" applyNumberFormat="1" applyFont="1" applyBorder="1" applyAlignment="1">
      <alignment horizontal="center" vertical="center"/>
    </xf>
    <xf numFmtId="165" fontId="6" fillId="0" borderId="40" xfId="1" applyNumberFormat="1" applyFont="1" applyFill="1" applyBorder="1" applyAlignment="1">
      <alignment horizontal="right" vertical="center"/>
    </xf>
    <xf numFmtId="0" fontId="6" fillId="0" borderId="41" xfId="1" applyFont="1" applyFill="1" applyBorder="1" applyAlignment="1">
      <alignment horizontal="center" vertical="center"/>
    </xf>
    <xf numFmtId="0" fontId="6" fillId="3" borderId="42" xfId="1" applyFont="1" applyFill="1" applyBorder="1" applyAlignment="1">
      <alignment horizontal="center" vertical="center"/>
    </xf>
    <xf numFmtId="0" fontId="6" fillId="3" borderId="43" xfId="1" applyFont="1" applyFill="1" applyBorder="1" applyAlignment="1">
      <alignment horizontal="center" vertical="center"/>
    </xf>
    <xf numFmtId="0" fontId="6" fillId="3" borderId="44" xfId="1" applyFont="1" applyFill="1" applyBorder="1" applyAlignment="1">
      <alignment horizontal="center" vertical="center"/>
    </xf>
    <xf numFmtId="0" fontId="6" fillId="0" borderId="42" xfId="1" applyFont="1" applyFill="1" applyBorder="1" applyAlignment="1">
      <alignment horizontal="center" vertical="center"/>
    </xf>
    <xf numFmtId="0" fontId="6" fillId="0" borderId="38" xfId="1" applyFont="1" applyFill="1" applyBorder="1" applyAlignment="1">
      <alignment horizontal="center" vertical="center"/>
    </xf>
    <xf numFmtId="0" fontId="6" fillId="0" borderId="44" xfId="1" applyFont="1" applyFill="1" applyBorder="1" applyAlignment="1">
      <alignment horizontal="center" vertical="center"/>
    </xf>
    <xf numFmtId="0" fontId="6" fillId="0" borderId="39" xfId="1" applyFont="1" applyFill="1" applyBorder="1" applyAlignment="1">
      <alignment horizontal="center" vertical="center"/>
    </xf>
    <xf numFmtId="0" fontId="6" fillId="0" borderId="45" xfId="1" applyFont="1" applyFill="1" applyBorder="1" applyAlignment="1">
      <alignment horizontal="center" vertical="center"/>
    </xf>
    <xf numFmtId="0" fontId="6" fillId="0" borderId="46" xfId="1" applyFont="1" applyFill="1" applyBorder="1" applyAlignment="1">
      <alignment horizontal="center" vertical="center"/>
    </xf>
    <xf numFmtId="165" fontId="6" fillId="0" borderId="47" xfId="1" applyNumberFormat="1" applyFont="1" applyFill="1" applyBorder="1" applyAlignment="1">
      <alignment horizontal="center" vertical="center"/>
    </xf>
    <xf numFmtId="0" fontId="6" fillId="0" borderId="47" xfId="1" applyFont="1" applyFill="1" applyBorder="1" applyAlignment="1">
      <alignment horizontal="center" vertical="center"/>
    </xf>
    <xf numFmtId="0" fontId="6" fillId="0" borderId="47" xfId="1" applyNumberFormat="1" applyFont="1" applyFill="1" applyBorder="1" applyAlignment="1">
      <alignment horizontal="center" vertical="center"/>
    </xf>
    <xf numFmtId="0" fontId="6" fillId="0" borderId="48" xfId="1" applyNumberFormat="1" applyFont="1" applyFill="1" applyBorder="1" applyAlignment="1">
      <alignment horizontal="center" vertical="center"/>
    </xf>
    <xf numFmtId="0" fontId="6" fillId="0" borderId="49" xfId="1" applyFont="1" applyFill="1" applyBorder="1" applyAlignment="1">
      <alignment horizontal="center" vertical="center"/>
    </xf>
    <xf numFmtId="165" fontId="6" fillId="0" borderId="44" xfId="1" applyNumberFormat="1" applyFont="1" applyFill="1" applyBorder="1" applyAlignment="1">
      <alignment horizontal="center" vertical="center"/>
    </xf>
    <xf numFmtId="0" fontId="6" fillId="0" borderId="44" xfId="1" applyNumberFormat="1" applyFont="1" applyFill="1" applyBorder="1" applyAlignment="1">
      <alignment horizontal="center" vertical="center"/>
    </xf>
    <xf numFmtId="0" fontId="6" fillId="0" borderId="44" xfId="1" applyNumberFormat="1" applyFont="1" applyFill="1" applyBorder="1" applyAlignment="1">
      <alignment horizontal="center" vertical="center"/>
    </xf>
    <xf numFmtId="0" fontId="6" fillId="0" borderId="50" xfId="1" applyFont="1" applyFill="1" applyBorder="1" applyAlignment="1">
      <alignment horizontal="center" vertical="center"/>
    </xf>
    <xf numFmtId="0" fontId="6" fillId="2" borderId="51" xfId="1" applyFont="1" applyFill="1" applyBorder="1" applyAlignment="1">
      <alignment horizontal="center" vertical="center"/>
    </xf>
    <xf numFmtId="0" fontId="6" fillId="2" borderId="44" xfId="1" applyFont="1" applyFill="1" applyBorder="1" applyAlignment="1">
      <alignment horizontal="center" vertical="center"/>
    </xf>
    <xf numFmtId="0" fontId="6" fillId="0" borderId="0" xfId="1" applyFont="1" applyBorder="1" applyAlignment="1">
      <alignment vertical="center" wrapText="1"/>
    </xf>
    <xf numFmtId="0" fontId="1" fillId="0" borderId="0" xfId="1" applyBorder="1" applyAlignment="1">
      <alignment wrapText="1"/>
    </xf>
    <xf numFmtId="0" fontId="8" fillId="4" borderId="52" xfId="1" applyFont="1" applyFill="1" applyBorder="1" applyAlignment="1">
      <alignment horizontal="center" vertical="center" wrapText="1"/>
    </xf>
    <xf numFmtId="0" fontId="8" fillId="4" borderId="53" xfId="1" applyFont="1" applyFill="1" applyBorder="1" applyAlignment="1">
      <alignment horizontal="center" vertical="center" wrapText="1"/>
    </xf>
    <xf numFmtId="0" fontId="8" fillId="4" borderId="54" xfId="1" applyFont="1" applyFill="1" applyBorder="1" applyAlignment="1">
      <alignment horizontal="center" vertical="center" wrapText="1"/>
    </xf>
    <xf numFmtId="0" fontId="9" fillId="4" borderId="52" xfId="1" applyFont="1" applyFill="1" applyBorder="1" applyAlignment="1">
      <alignment horizontal="center" vertical="center" wrapText="1"/>
    </xf>
    <xf numFmtId="0" fontId="9" fillId="4" borderId="53" xfId="1" applyFont="1" applyFill="1" applyBorder="1" applyAlignment="1">
      <alignment horizontal="center" vertical="center" wrapText="1"/>
    </xf>
    <xf numFmtId="0" fontId="9" fillId="4" borderId="54" xfId="1" applyFont="1" applyFill="1" applyBorder="1" applyAlignment="1">
      <alignment horizontal="center" vertical="center" wrapText="1"/>
    </xf>
    <xf numFmtId="0" fontId="6" fillId="0" borderId="0" xfId="1" applyFont="1" applyAlignment="1">
      <alignment vertical="center" wrapText="1"/>
    </xf>
    <xf numFmtId="0" fontId="6" fillId="0" borderId="55" xfId="1" applyFont="1" applyBorder="1" applyAlignment="1">
      <alignment vertical="center" wrapText="1"/>
    </xf>
    <xf numFmtId="0" fontId="1" fillId="0" borderId="0" xfId="1" applyAlignment="1">
      <alignment vertical="center" wrapText="1"/>
    </xf>
    <xf numFmtId="0" fontId="2" fillId="0" borderId="55" xfId="1" applyFont="1" applyBorder="1" applyAlignment="1">
      <alignment vertical="center" wrapText="1"/>
    </xf>
    <xf numFmtId="49" fontId="2" fillId="0" borderId="56" xfId="1" applyNumberFormat="1" applyFont="1" applyBorder="1" applyAlignment="1">
      <alignment horizontal="center" vertical="center"/>
    </xf>
    <xf numFmtId="0" fontId="10" fillId="5" borderId="57" xfId="1" applyFont="1" applyFill="1" applyBorder="1" applyAlignment="1">
      <alignment horizontal="center" vertical="center"/>
    </xf>
    <xf numFmtId="0" fontId="10" fillId="5" borderId="58" xfId="1" applyFont="1" applyFill="1" applyBorder="1" applyAlignment="1">
      <alignment horizontal="center" vertical="center"/>
    </xf>
    <xf numFmtId="0" fontId="6" fillId="0" borderId="59" xfId="1" applyFont="1" applyBorder="1" applyAlignment="1">
      <alignment vertical="center" wrapText="1"/>
    </xf>
    <xf numFmtId="0" fontId="11" fillId="0" borderId="19" xfId="1" applyFont="1" applyBorder="1" applyAlignment="1">
      <alignment horizontal="center" vertical="center" wrapText="1"/>
    </xf>
    <xf numFmtId="0" fontId="11" fillId="0" borderId="60" xfId="1" applyFont="1" applyBorder="1" applyAlignment="1">
      <alignment horizontal="center" vertical="center" wrapText="1"/>
    </xf>
    <xf numFmtId="0" fontId="11" fillId="0" borderId="61" xfId="1" applyFont="1" applyBorder="1" applyAlignment="1">
      <alignment horizontal="center" vertical="center" wrapText="1"/>
    </xf>
    <xf numFmtId="49" fontId="10" fillId="0" borderId="62" xfId="1" applyNumberFormat="1" applyFont="1" applyBorder="1" applyAlignment="1">
      <alignment horizontal="center" vertical="center"/>
    </xf>
    <xf numFmtId="0" fontId="10" fillId="0" borderId="63" xfId="1" applyFont="1" applyBorder="1" applyAlignment="1">
      <alignment vertical="center" wrapText="1"/>
    </xf>
    <xf numFmtId="0" fontId="10" fillId="0" borderId="58" xfId="1" applyFont="1" applyBorder="1" applyAlignment="1">
      <alignment vertical="center" wrapText="1"/>
    </xf>
    <xf numFmtId="0" fontId="10" fillId="0" borderId="62" xfId="1" applyFont="1" applyBorder="1" applyAlignment="1">
      <alignment wrapText="1"/>
    </xf>
    <xf numFmtId="0" fontId="10" fillId="0" borderId="64" xfId="1" applyFont="1" applyBorder="1" applyAlignment="1">
      <alignment horizontal="center" vertical="center"/>
    </xf>
    <xf numFmtId="0" fontId="11" fillId="0" borderId="65" xfId="1" applyFont="1" applyBorder="1" applyAlignment="1">
      <alignment horizontal="center" vertical="center" wrapText="1"/>
    </xf>
    <xf numFmtId="0" fontId="11" fillId="0" borderId="0" xfId="1" applyFont="1" applyBorder="1" applyAlignment="1">
      <alignment horizontal="center" vertical="center" wrapText="1"/>
    </xf>
    <xf numFmtId="0" fontId="11" fillId="0" borderId="66" xfId="1" applyFont="1" applyBorder="1" applyAlignment="1">
      <alignment horizontal="center" vertical="center" wrapText="1"/>
    </xf>
    <xf numFmtId="49" fontId="2" fillId="0" borderId="62" xfId="1" applyNumberFormat="1" applyFont="1" applyBorder="1" applyAlignment="1">
      <alignment horizontal="center" vertical="center"/>
    </xf>
    <xf numFmtId="0" fontId="2" fillId="0" borderId="63" xfId="1" applyFont="1" applyBorder="1" applyAlignment="1">
      <alignment vertical="center" wrapText="1"/>
    </xf>
    <xf numFmtId="0" fontId="2" fillId="0" borderId="58" xfId="1" applyFont="1" applyBorder="1" applyAlignment="1">
      <alignment vertical="center" wrapText="1"/>
    </xf>
    <xf numFmtId="0" fontId="2" fillId="0" borderId="62" xfId="1" applyFont="1" applyBorder="1" applyAlignment="1">
      <alignment wrapText="1"/>
    </xf>
    <xf numFmtId="0" fontId="2" fillId="0" borderId="57" xfId="1" applyFont="1" applyBorder="1" applyAlignment="1">
      <alignment horizontal="center" vertical="center"/>
    </xf>
    <xf numFmtId="0" fontId="2" fillId="0" borderId="0" xfId="1" applyFont="1" applyAlignment="1">
      <alignment vertical="center" wrapText="1"/>
    </xf>
    <xf numFmtId="0" fontId="12" fillId="0" borderId="67" xfId="1" applyFont="1" applyBorder="1" applyAlignment="1">
      <alignment horizontal="center" vertical="center" wrapText="1"/>
    </xf>
    <xf numFmtId="0" fontId="12" fillId="0" borderId="24" xfId="1" applyFont="1" applyBorder="1" applyAlignment="1">
      <alignment horizontal="center" vertical="center" wrapText="1"/>
    </xf>
    <xf numFmtId="0" fontId="12" fillId="0" borderId="68" xfId="1" applyFont="1" applyBorder="1" applyAlignment="1">
      <alignment horizontal="center" vertical="center" wrapText="1"/>
    </xf>
    <xf numFmtId="0" fontId="11" fillId="0" borderId="19" xfId="1" applyFont="1" applyBorder="1" applyAlignment="1">
      <alignment horizontal="center" vertical="center" textRotation="255" wrapText="1"/>
    </xf>
    <xf numFmtId="0" fontId="11" fillId="0" borderId="60" xfId="1" applyFont="1" applyBorder="1" applyAlignment="1">
      <alignment horizontal="center" vertical="center" textRotation="255" wrapText="1"/>
    </xf>
    <xf numFmtId="0" fontId="2" fillId="6" borderId="5" xfId="1" applyFont="1" applyFill="1" applyBorder="1" applyAlignment="1">
      <alignment vertical="center" wrapText="1"/>
    </xf>
    <xf numFmtId="0" fontId="2" fillId="6" borderId="27" xfId="1" applyFont="1" applyFill="1" applyBorder="1" applyAlignment="1">
      <alignment horizontal="center" vertical="center" wrapText="1"/>
    </xf>
    <xf numFmtId="0" fontId="2" fillId="6" borderId="33" xfId="1" applyFont="1" applyFill="1" applyBorder="1" applyAlignment="1">
      <alignment horizontal="center" vertical="center" wrapText="1"/>
    </xf>
    <xf numFmtId="0" fontId="2" fillId="6" borderId="28" xfId="1" applyFont="1" applyFill="1" applyBorder="1" applyAlignment="1">
      <alignment horizontal="center" vertical="center" wrapText="1"/>
    </xf>
    <xf numFmtId="49" fontId="2" fillId="0" borderId="69" xfId="1" applyNumberFormat="1" applyFont="1" applyBorder="1" applyAlignment="1">
      <alignment horizontal="center" vertical="center"/>
    </xf>
    <xf numFmtId="0" fontId="2" fillId="0" borderId="70" xfId="1" applyFont="1" applyBorder="1" applyAlignment="1">
      <alignment vertical="center" wrapText="1"/>
    </xf>
    <xf numFmtId="0" fontId="2" fillId="0" borderId="71" xfId="1" applyFont="1" applyBorder="1" applyAlignment="1">
      <alignment vertical="center" wrapText="1"/>
    </xf>
    <xf numFmtId="0" fontId="2" fillId="0" borderId="69" xfId="1" applyFont="1" applyBorder="1" applyAlignment="1">
      <alignment wrapText="1"/>
    </xf>
    <xf numFmtId="0" fontId="2" fillId="0" borderId="72" xfId="1" applyFont="1" applyBorder="1" applyAlignment="1">
      <alignment horizontal="center" vertical="center"/>
    </xf>
    <xf numFmtId="0" fontId="11" fillId="0" borderId="65" xfId="1" applyFont="1" applyBorder="1" applyAlignment="1">
      <alignment horizontal="center" vertical="center" textRotation="255" wrapText="1"/>
    </xf>
    <xf numFmtId="0" fontId="11" fillId="0" borderId="0" xfId="1" applyFont="1" applyBorder="1" applyAlignment="1">
      <alignment horizontal="center" vertical="center" textRotation="255" wrapText="1"/>
    </xf>
    <xf numFmtId="0" fontId="2" fillId="0" borderId="73" xfId="1" applyFont="1" applyBorder="1" applyAlignment="1">
      <alignment horizontal="center" vertical="center" wrapText="1"/>
    </xf>
    <xf numFmtId="0" fontId="2" fillId="0" borderId="74" xfId="1" applyFont="1" applyBorder="1" applyAlignment="1">
      <alignment horizontal="center" vertical="center" wrapText="1"/>
    </xf>
    <xf numFmtId="0" fontId="2" fillId="0" borderId="75" xfId="1" applyFont="1" applyBorder="1" applyAlignment="1">
      <alignment horizontal="center" vertical="center" wrapText="1"/>
    </xf>
    <xf numFmtId="49" fontId="2" fillId="0" borderId="76" xfId="1" applyNumberFormat="1" applyFont="1" applyBorder="1" applyAlignment="1">
      <alignment horizontal="center" vertical="center"/>
    </xf>
    <xf numFmtId="0" fontId="2" fillId="0" borderId="77" xfId="1" applyFont="1" applyBorder="1" applyAlignment="1">
      <alignment vertical="center" wrapText="1"/>
    </xf>
    <xf numFmtId="0" fontId="2" fillId="0" borderId="78" xfId="1" applyFont="1" applyBorder="1" applyAlignment="1">
      <alignment vertical="center" wrapText="1"/>
    </xf>
    <xf numFmtId="0" fontId="2" fillId="0" borderId="76" xfId="1" applyFont="1" applyBorder="1" applyAlignment="1">
      <alignment wrapText="1"/>
    </xf>
    <xf numFmtId="0" fontId="2" fillId="0" borderId="79" xfId="1" applyFont="1" applyBorder="1" applyAlignment="1">
      <alignment horizontal="center" vertical="center"/>
    </xf>
    <xf numFmtId="0" fontId="2" fillId="6" borderId="6" xfId="1" applyFont="1" applyFill="1" applyBorder="1" applyAlignment="1">
      <alignment vertical="center" wrapText="1"/>
    </xf>
    <xf numFmtId="0" fontId="2" fillId="6" borderId="73" xfId="1" applyFont="1" applyFill="1" applyBorder="1" applyAlignment="1">
      <alignment horizontal="center" vertical="center" wrapText="1"/>
    </xf>
    <xf numFmtId="0" fontId="2" fillId="6" borderId="74" xfId="1" applyFont="1" applyFill="1" applyBorder="1" applyAlignment="1">
      <alignment horizontal="center" vertical="center" wrapText="1"/>
    </xf>
    <xf numFmtId="0" fontId="2" fillId="6" borderId="75" xfId="1" applyFont="1" applyFill="1" applyBorder="1" applyAlignment="1">
      <alignment horizontal="center" vertical="center" wrapText="1"/>
    </xf>
    <xf numFmtId="49" fontId="2" fillId="0" borderId="80" xfId="1" applyNumberFormat="1" applyFont="1" applyBorder="1" applyAlignment="1">
      <alignment horizontal="center" vertical="center"/>
    </xf>
    <xf numFmtId="0" fontId="2" fillId="0" borderId="81" xfId="1" applyFont="1" applyBorder="1" applyAlignment="1">
      <alignment vertical="center" wrapText="1"/>
    </xf>
    <xf numFmtId="0" fontId="2" fillId="0" borderId="82" xfId="1" applyFont="1" applyBorder="1" applyAlignment="1">
      <alignment vertical="center" wrapText="1"/>
    </xf>
    <xf numFmtId="0" fontId="2" fillId="0" borderId="80" xfId="1" applyFont="1" applyBorder="1" applyAlignment="1">
      <alignment wrapText="1"/>
    </xf>
    <xf numFmtId="0" fontId="2" fillId="0" borderId="83" xfId="1" applyFont="1" applyBorder="1" applyAlignment="1">
      <alignment horizontal="center" vertical="center"/>
    </xf>
    <xf numFmtId="0" fontId="2" fillId="0" borderId="84" xfId="1" applyFont="1" applyBorder="1" applyAlignment="1">
      <alignment horizontal="center" vertical="center"/>
    </xf>
    <xf numFmtId="0" fontId="2" fillId="0" borderId="85" xfId="1" applyFont="1" applyBorder="1" applyAlignment="1">
      <alignment horizontal="center" vertical="center"/>
    </xf>
    <xf numFmtId="49" fontId="2" fillId="0" borderId="86" xfId="1" applyNumberFormat="1" applyFont="1" applyBorder="1" applyAlignment="1">
      <alignment horizontal="center" vertical="center"/>
    </xf>
    <xf numFmtId="0" fontId="2" fillId="0" borderId="86" xfId="1" applyFont="1" applyBorder="1" applyAlignment="1">
      <alignment vertical="center" wrapText="1"/>
    </xf>
    <xf numFmtId="0" fontId="2" fillId="0" borderId="86" xfId="1" applyFont="1" applyBorder="1" applyAlignment="1">
      <alignment wrapText="1"/>
    </xf>
    <xf numFmtId="0" fontId="2" fillId="0" borderId="58" xfId="1" applyFont="1" applyBorder="1" applyAlignment="1">
      <alignment horizontal="center" vertical="center"/>
    </xf>
    <xf numFmtId="49" fontId="2" fillId="0" borderId="87" xfId="1" applyNumberFormat="1" applyFont="1" applyBorder="1" applyAlignment="1">
      <alignment horizontal="center" vertical="center"/>
    </xf>
    <xf numFmtId="0" fontId="2" fillId="0" borderId="87" xfId="1" applyFont="1" applyBorder="1" applyAlignment="1">
      <alignment vertical="center" wrapText="1"/>
    </xf>
    <xf numFmtId="0" fontId="2" fillId="0" borderId="88" xfId="1" applyFont="1" applyBorder="1" applyAlignment="1">
      <alignment wrapText="1"/>
    </xf>
    <xf numFmtId="0" fontId="10" fillId="0" borderId="62" xfId="1" applyFont="1" applyBorder="1" applyAlignment="1">
      <alignment horizontal="center" vertical="center"/>
    </xf>
    <xf numFmtId="49" fontId="2" fillId="0" borderId="89" xfId="1" applyNumberFormat="1" applyFont="1" applyBorder="1" applyAlignment="1">
      <alignment horizontal="center" vertical="center" wrapText="1"/>
    </xf>
    <xf numFmtId="49" fontId="2" fillId="0" borderId="90" xfId="1" applyNumberFormat="1" applyFont="1" applyBorder="1" applyAlignment="1">
      <alignment horizontal="center" vertical="center" wrapText="1"/>
    </xf>
    <xf numFmtId="49" fontId="2" fillId="0" borderId="91" xfId="1" applyNumberFormat="1" applyFont="1" applyBorder="1" applyAlignment="1">
      <alignment horizontal="center" vertical="center" wrapText="1"/>
    </xf>
    <xf numFmtId="49" fontId="2" fillId="0" borderId="74" xfId="1" applyNumberFormat="1" applyFont="1" applyBorder="1" applyAlignment="1">
      <alignment horizontal="center" vertical="center"/>
    </xf>
    <xf numFmtId="0" fontId="2" fillId="0" borderId="92" xfId="1" applyNumberFormat="1" applyFont="1" applyBorder="1" applyAlignment="1">
      <alignment horizontal="center" vertical="center"/>
    </xf>
    <xf numFmtId="49" fontId="2" fillId="0" borderId="93" xfId="1" applyNumberFormat="1" applyFont="1" applyBorder="1" applyAlignment="1">
      <alignment horizontal="center" vertical="center" wrapText="1"/>
    </xf>
    <xf numFmtId="49" fontId="2" fillId="0" borderId="87" xfId="1" applyNumberFormat="1" applyFont="1" applyBorder="1" applyAlignment="1">
      <alignment horizontal="center" vertical="center" wrapText="1"/>
    </xf>
    <xf numFmtId="49" fontId="2" fillId="0" borderId="88" xfId="1" applyNumberFormat="1" applyFont="1" applyBorder="1" applyAlignment="1">
      <alignment horizontal="center" vertical="center" wrapText="1"/>
    </xf>
    <xf numFmtId="49" fontId="2" fillId="0" borderId="88" xfId="1" applyNumberFormat="1" applyFont="1" applyBorder="1" applyAlignment="1">
      <alignment horizontal="center" vertical="center"/>
    </xf>
    <xf numFmtId="0" fontId="2" fillId="0" borderId="0" xfId="1" applyFont="1" applyBorder="1" applyAlignment="1">
      <alignment vertical="center" wrapText="1"/>
    </xf>
    <xf numFmtId="0" fontId="2" fillId="0" borderId="0" xfId="1" applyFont="1" applyAlignment="1">
      <alignment vertical="center"/>
    </xf>
    <xf numFmtId="49" fontId="13" fillId="2" borderId="87" xfId="1" applyNumberFormat="1" applyFont="1" applyFill="1" applyBorder="1" applyAlignment="1">
      <alignment horizontal="center" vertical="center"/>
    </xf>
    <xf numFmtId="0" fontId="10" fillId="4" borderId="94" xfId="1" applyFont="1" applyFill="1" applyBorder="1" applyAlignment="1">
      <alignment horizontal="center" vertical="center"/>
    </xf>
    <xf numFmtId="0" fontId="10" fillId="4" borderId="95" xfId="1" applyFont="1" applyFill="1" applyBorder="1" applyAlignment="1">
      <alignment horizontal="center" vertical="center"/>
    </xf>
    <xf numFmtId="0" fontId="6" fillId="0" borderId="96" xfId="1" applyFont="1" applyBorder="1" applyAlignment="1">
      <alignment vertical="center" wrapText="1"/>
    </xf>
    <xf numFmtId="49" fontId="10" fillId="0" borderId="97" xfId="1" applyNumberFormat="1" applyFont="1" applyBorder="1" applyAlignment="1">
      <alignment horizontal="center" vertical="center"/>
    </xf>
    <xf numFmtId="0" fontId="10" fillId="0" borderId="98" xfId="1" applyFont="1" applyBorder="1" applyAlignment="1">
      <alignment vertical="center" wrapText="1"/>
    </xf>
    <xf numFmtId="0" fontId="10" fillId="0" borderId="95" xfId="1" applyFont="1" applyBorder="1" applyAlignment="1">
      <alignment vertical="center" wrapText="1"/>
    </xf>
    <xf numFmtId="0" fontId="10" fillId="0" borderId="97" xfId="1" applyFont="1" applyBorder="1" applyAlignment="1">
      <alignment wrapText="1"/>
    </xf>
    <xf numFmtId="0" fontId="1" fillId="0" borderId="96" xfId="1" applyBorder="1" applyAlignment="1">
      <alignment wrapText="1"/>
    </xf>
    <xf numFmtId="0" fontId="6" fillId="0" borderId="0" xfId="1" applyFont="1" applyAlignment="1">
      <alignment vertical="center"/>
    </xf>
    <xf numFmtId="0" fontId="2" fillId="0" borderId="70" xfId="1" applyFont="1" applyBorder="1" applyAlignment="1">
      <alignment horizontal="center" vertical="center"/>
    </xf>
    <xf numFmtId="0" fontId="2" fillId="0" borderId="99" xfId="1" applyFont="1" applyBorder="1" applyAlignment="1">
      <alignment horizontal="center" vertical="center"/>
    </xf>
    <xf numFmtId="49" fontId="2" fillId="0" borderId="100" xfId="1" applyNumberFormat="1" applyFont="1" applyBorder="1" applyAlignment="1">
      <alignment horizontal="center" vertical="center"/>
    </xf>
    <xf numFmtId="0" fontId="2" fillId="0" borderId="101" xfId="1" applyFont="1" applyBorder="1" applyAlignment="1">
      <alignment vertical="center" wrapText="1"/>
    </xf>
    <xf numFmtId="0" fontId="2" fillId="0" borderId="55" xfId="1" applyFont="1" applyBorder="1" applyAlignment="1">
      <alignment vertical="center" wrapText="1"/>
    </xf>
    <xf numFmtId="0" fontId="2" fillId="0" borderId="100" xfId="1" applyFont="1" applyBorder="1" applyAlignment="1">
      <alignment wrapText="1"/>
    </xf>
    <xf numFmtId="0" fontId="2" fillId="0" borderId="58" xfId="1" applyFont="1" applyBorder="1" applyAlignment="1">
      <alignment vertical="center" wrapText="1"/>
    </xf>
    <xf numFmtId="0" fontId="10" fillId="0" borderId="102" xfId="1" applyFont="1" applyBorder="1" applyAlignment="1">
      <alignment horizontal="center" vertical="center"/>
    </xf>
    <xf numFmtId="0" fontId="2" fillId="0" borderId="64" xfId="1" applyNumberFormat="1" applyFont="1" applyBorder="1" applyAlignment="1">
      <alignment horizontal="center" vertical="center"/>
    </xf>
    <xf numFmtId="49" fontId="2" fillId="0" borderId="96" xfId="1" applyNumberFormat="1" applyFont="1" applyBorder="1" applyAlignment="1">
      <alignment horizontal="center" vertical="center" wrapText="1"/>
    </xf>
    <xf numFmtId="49" fontId="2" fillId="0" borderId="0" xfId="1" applyNumberFormat="1" applyFont="1" applyBorder="1" applyAlignment="1">
      <alignment horizontal="center" vertical="center" wrapText="1"/>
    </xf>
    <xf numFmtId="49" fontId="2" fillId="0" borderId="103" xfId="1" applyNumberFormat="1" applyFont="1" applyBorder="1" applyAlignment="1">
      <alignment horizontal="center" vertical="center" wrapText="1"/>
    </xf>
    <xf numFmtId="49" fontId="2" fillId="0" borderId="103" xfId="1" applyNumberFormat="1" applyFont="1" applyBorder="1" applyAlignment="1">
      <alignment horizontal="center" vertical="center"/>
    </xf>
    <xf numFmtId="0" fontId="2" fillId="0" borderId="104" xfId="1" applyNumberFormat="1" applyFont="1" applyBorder="1" applyAlignment="1">
      <alignment horizontal="center" vertical="center"/>
    </xf>
    <xf numFmtId="0" fontId="2" fillId="0" borderId="102" xfId="1" applyNumberFormat="1" applyFont="1" applyBorder="1" applyAlignment="1">
      <alignment horizontal="center" vertical="center"/>
    </xf>
    <xf numFmtId="49" fontId="2" fillId="0" borderId="105" xfId="1" applyNumberFormat="1" applyFont="1" applyBorder="1" applyAlignment="1">
      <alignment horizontal="center" vertical="center"/>
    </xf>
    <xf numFmtId="0" fontId="2" fillId="0" borderId="106" xfId="1" applyFont="1" applyBorder="1" applyAlignment="1">
      <alignment vertical="center" wrapText="1"/>
    </xf>
    <xf numFmtId="0" fontId="2" fillId="0" borderId="107" xfId="1" applyFont="1" applyBorder="1" applyAlignment="1">
      <alignment vertical="center" wrapText="1"/>
    </xf>
    <xf numFmtId="0" fontId="2" fillId="0" borderId="108" xfId="1" applyFont="1" applyBorder="1" applyAlignment="1">
      <alignment wrapText="1"/>
    </xf>
    <xf numFmtId="0" fontId="2" fillId="0" borderId="108" xfId="1" applyNumberFormat="1" applyFont="1" applyBorder="1" applyAlignment="1">
      <alignment horizontal="center" vertical="center"/>
    </xf>
    <xf numFmtId="49" fontId="2" fillId="0" borderId="52" xfId="1" applyNumberFormat="1" applyFont="1" applyBorder="1" applyAlignment="1">
      <alignment horizontal="right" vertical="center"/>
    </xf>
    <xf numFmtId="49" fontId="2" fillId="0" borderId="53" xfId="1" applyNumberFormat="1" applyFont="1" applyBorder="1" applyAlignment="1">
      <alignment horizontal="right" vertical="center"/>
    </xf>
    <xf numFmtId="0" fontId="2" fillId="0" borderId="53" xfId="1" applyFont="1" applyBorder="1" applyAlignment="1">
      <alignment horizontal="left" vertical="center" wrapText="1"/>
    </xf>
    <xf numFmtId="0" fontId="2" fillId="0" borderId="54" xfId="1" applyFont="1" applyBorder="1" applyAlignment="1">
      <alignment horizontal="left" vertical="center" wrapText="1"/>
    </xf>
    <xf numFmtId="0" fontId="2" fillId="0" borderId="74" xfId="1" applyNumberFormat="1" applyFont="1" applyBorder="1" applyAlignment="1">
      <alignment horizontal="center" vertical="center"/>
    </xf>
    <xf numFmtId="49" fontId="2" fillId="0" borderId="0" xfId="1" applyNumberFormat="1" applyFont="1" applyBorder="1" applyAlignment="1">
      <alignment horizontal="right" vertical="center"/>
    </xf>
    <xf numFmtId="0" fontId="2" fillId="0" borderId="0" xfId="1" applyFont="1" applyBorder="1" applyAlignment="1">
      <alignment horizontal="left" vertical="center" wrapText="1"/>
    </xf>
    <xf numFmtId="0" fontId="2" fillId="0" borderId="0" xfId="1" applyNumberFormat="1" applyFont="1" applyBorder="1" applyAlignment="1">
      <alignment horizontal="center" vertical="center"/>
    </xf>
    <xf numFmtId="0" fontId="14" fillId="0" borderId="16" xfId="1" applyFont="1" applyBorder="1" applyAlignment="1">
      <alignment horizontal="center" vertical="center" wrapText="1"/>
    </xf>
    <xf numFmtId="0" fontId="14" fillId="0" borderId="109" xfId="1" applyFont="1" applyBorder="1" applyAlignment="1">
      <alignment horizontal="center" vertical="center" wrapText="1"/>
    </xf>
    <xf numFmtId="0" fontId="14" fillId="0" borderId="17" xfId="1" applyFont="1" applyBorder="1" applyAlignment="1">
      <alignment horizontal="center" vertical="center" wrapText="1"/>
    </xf>
    <xf numFmtId="0" fontId="14" fillId="0" borderId="24" xfId="1" applyFont="1" applyBorder="1" applyAlignment="1">
      <alignment horizontal="center" vertical="center" wrapText="1"/>
    </xf>
    <xf numFmtId="0" fontId="14" fillId="0" borderId="24" xfId="1" applyFont="1" applyBorder="1" applyAlignment="1">
      <alignment horizontal="centerContinuous" vertical="center" wrapText="1"/>
    </xf>
    <xf numFmtId="0" fontId="14" fillId="0" borderId="68" xfId="1" applyFont="1" applyBorder="1" applyAlignment="1">
      <alignment horizontal="centerContinuous" vertical="center" wrapText="1"/>
    </xf>
    <xf numFmtId="0" fontId="1" fillId="7" borderId="31" xfId="1" applyFill="1" applyBorder="1" applyAlignment="1">
      <alignment horizontal="center" wrapText="1"/>
    </xf>
    <xf numFmtId="0" fontId="1" fillId="7" borderId="37" xfId="1" applyFill="1" applyBorder="1" applyAlignment="1">
      <alignment horizontal="center" wrapText="1"/>
    </xf>
    <xf numFmtId="0" fontId="1" fillId="7" borderId="110" xfId="1" applyFill="1" applyBorder="1" applyAlignment="1">
      <alignment horizontal="center" vertical="center" wrapText="1"/>
    </xf>
    <xf numFmtId="0" fontId="1" fillId="7" borderId="93" xfId="1" applyFill="1" applyBorder="1" applyAlignment="1">
      <alignment horizontal="center" vertical="center" wrapText="1"/>
    </xf>
    <xf numFmtId="0" fontId="1" fillId="7" borderId="111" xfId="1" applyFill="1" applyBorder="1" applyAlignment="1">
      <alignment horizontal="center" vertical="center" wrapText="1"/>
    </xf>
    <xf numFmtId="0" fontId="1" fillId="0" borderId="112" xfId="1" applyBorder="1" applyAlignment="1">
      <alignment horizontal="center" wrapText="1"/>
    </xf>
    <xf numFmtId="0" fontId="1" fillId="0" borderId="54" xfId="1" applyBorder="1" applyAlignment="1">
      <alignment horizontal="center" wrapText="1"/>
    </xf>
    <xf numFmtId="0" fontId="1" fillId="0" borderId="74" xfId="1" applyBorder="1" applyAlignment="1">
      <alignment horizontal="center" vertical="center" wrapText="1"/>
    </xf>
    <xf numFmtId="0" fontId="1" fillId="0" borderId="52" xfId="1" applyBorder="1" applyAlignment="1">
      <alignment horizontal="center" vertical="center" wrapText="1"/>
    </xf>
    <xf numFmtId="0" fontId="1" fillId="0" borderId="113" xfId="1" applyBorder="1" applyAlignment="1">
      <alignment horizontal="center" vertical="center" wrapText="1"/>
    </xf>
    <xf numFmtId="0" fontId="1" fillId="7" borderId="112" xfId="1" applyFill="1" applyBorder="1" applyAlignment="1">
      <alignment horizontal="center" wrapText="1"/>
    </xf>
    <xf numFmtId="0" fontId="1" fillId="7" borderId="54" xfId="1" applyFill="1" applyBorder="1" applyAlignment="1">
      <alignment horizontal="center" wrapText="1"/>
    </xf>
    <xf numFmtId="0" fontId="1" fillId="7" borderId="74" xfId="1" applyFill="1" applyBorder="1" applyAlignment="1">
      <alignment horizontal="center" vertical="center" wrapText="1"/>
    </xf>
    <xf numFmtId="0" fontId="1" fillId="7" borderId="52" xfId="1" applyFill="1" applyBorder="1" applyAlignment="1">
      <alignment horizontal="center" vertical="center" wrapText="1"/>
    </xf>
    <xf numFmtId="0" fontId="1" fillId="7" borderId="113" xfId="1" applyFill="1" applyBorder="1" applyAlignment="1">
      <alignment horizontal="center" vertical="center" wrapText="1"/>
    </xf>
    <xf numFmtId="0" fontId="11" fillId="0" borderId="114" xfId="1" applyFont="1" applyBorder="1" applyAlignment="1">
      <alignment horizontal="center" vertical="center" textRotation="255" wrapText="1"/>
    </xf>
    <xf numFmtId="0" fontId="11" fillId="0" borderId="9" xfId="1" applyFont="1" applyBorder="1" applyAlignment="1">
      <alignment horizontal="center" vertical="center" textRotation="255" wrapText="1"/>
    </xf>
    <xf numFmtId="0" fontId="2" fillId="6" borderId="8" xfId="1" applyFont="1" applyFill="1" applyBorder="1" applyAlignment="1">
      <alignment vertical="center" wrapText="1"/>
    </xf>
    <xf numFmtId="0" fontId="2" fillId="6" borderId="38" xfId="1" applyFont="1" applyFill="1" applyBorder="1" applyAlignment="1">
      <alignment horizontal="center" vertical="center" wrapText="1"/>
    </xf>
    <xf numFmtId="0" fontId="2" fillId="6" borderId="44" xfId="1" applyFont="1" applyFill="1" applyBorder="1" applyAlignment="1">
      <alignment horizontal="center" vertical="center" wrapText="1"/>
    </xf>
    <xf numFmtId="0" fontId="2" fillId="6" borderId="39" xfId="1" applyFont="1" applyFill="1" applyBorder="1" applyAlignment="1">
      <alignment horizontal="center" vertical="center" wrapText="1"/>
    </xf>
    <xf numFmtId="0" fontId="2" fillId="0" borderId="0" xfId="1" applyFont="1" applyAlignment="1">
      <alignment wrapText="1"/>
    </xf>
    <xf numFmtId="0" fontId="1" fillId="7" borderId="42" xfId="1" applyFill="1" applyBorder="1" applyAlignment="1">
      <alignment horizontal="center" wrapText="1"/>
    </xf>
    <xf numFmtId="0" fontId="1" fillId="7" borderId="51" xfId="1" applyFill="1" applyBorder="1" applyAlignment="1">
      <alignment horizontal="center" wrapText="1"/>
    </xf>
    <xf numFmtId="0" fontId="1" fillId="7" borderId="44" xfId="1" applyFill="1" applyBorder="1" applyAlignment="1">
      <alignment horizontal="center" vertical="center" wrapText="1"/>
    </xf>
    <xf numFmtId="0" fontId="1" fillId="7" borderId="43" xfId="1" applyFill="1" applyBorder="1" applyAlignment="1">
      <alignment horizontal="center" vertical="center" wrapText="1"/>
    </xf>
    <xf numFmtId="0" fontId="1" fillId="7" borderId="41" xfId="1" applyFill="1" applyBorder="1" applyAlignment="1">
      <alignment horizontal="center" vertical="center" wrapText="1"/>
    </xf>
    <xf numFmtId="0" fontId="2" fillId="0" borderId="6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68" xfId="1" applyFont="1" applyBorder="1" applyAlignment="1">
      <alignment horizontal="center" vertical="center" wrapText="1"/>
    </xf>
    <xf numFmtId="0" fontId="2" fillId="0" borderId="27" xfId="1" applyFont="1" applyBorder="1" applyAlignment="1">
      <alignment horizontal="center" vertical="center" wrapText="1"/>
    </xf>
    <xf numFmtId="0" fontId="2" fillId="0" borderId="33" xfId="1" applyFont="1" applyBorder="1" applyAlignment="1">
      <alignment horizontal="center" vertical="center" wrapText="1"/>
    </xf>
    <xf numFmtId="0" fontId="2" fillId="0" borderId="28" xfId="1" applyFont="1" applyBorder="1" applyAlignment="1">
      <alignment horizontal="center" vertical="center" wrapText="1"/>
    </xf>
    <xf numFmtId="0" fontId="1" fillId="0" borderId="0" xfId="1" applyBorder="1" applyAlignment="1"/>
    <xf numFmtId="0" fontId="2" fillId="0" borderId="115" xfId="1" applyFont="1" applyBorder="1" applyAlignment="1">
      <alignment horizontal="center" vertical="center" wrapText="1"/>
    </xf>
    <xf numFmtId="0" fontId="2" fillId="0" borderId="38" xfId="1" applyFont="1" applyBorder="1" applyAlignment="1">
      <alignment horizontal="center" vertical="center" wrapText="1"/>
    </xf>
    <xf numFmtId="0" fontId="2" fillId="0" borderId="44" xfId="1" applyFont="1" applyBorder="1" applyAlignment="1">
      <alignment horizontal="center" vertical="center" wrapText="1"/>
    </xf>
    <xf numFmtId="0" fontId="2" fillId="0" borderId="39" xfId="1" applyFont="1" applyBorder="1" applyAlignment="1">
      <alignment horizontal="center" vertical="center" wrapText="1"/>
    </xf>
    <xf numFmtId="0" fontId="6" fillId="0" borderId="23" xfId="1" applyFont="1" applyFill="1" applyBorder="1" applyAlignment="1">
      <alignment horizontal="center" vertical="center"/>
    </xf>
    <xf numFmtId="165" fontId="6" fillId="0" borderId="24" xfId="1" applyNumberFormat="1" applyFont="1" applyFill="1" applyBorder="1" applyAlignment="1">
      <alignment horizontal="center" vertical="center"/>
    </xf>
    <xf numFmtId="0" fontId="6" fillId="0" borderId="24" xfId="1" applyFont="1" applyFill="1" applyBorder="1" applyAlignment="1">
      <alignment horizontal="center" vertical="center"/>
    </xf>
    <xf numFmtId="0" fontId="6" fillId="0" borderId="24" xfId="1" applyNumberFormat="1" applyFont="1" applyFill="1" applyBorder="1" applyAlignment="1">
      <alignment horizontal="center" vertical="center"/>
    </xf>
    <xf numFmtId="0" fontId="6" fillId="0" borderId="25" xfId="1" applyNumberFormat="1" applyFont="1" applyFill="1" applyBorder="1" applyAlignment="1">
      <alignment horizontal="center" vertical="center"/>
    </xf>
    <xf numFmtId="0" fontId="6" fillId="8" borderId="33" xfId="1" applyFont="1" applyFill="1" applyBorder="1" applyAlignment="1">
      <alignment horizontal="center" vertical="center"/>
    </xf>
    <xf numFmtId="0" fontId="6" fillId="8" borderId="44" xfId="1" applyFont="1" applyFill="1" applyBorder="1" applyAlignment="1">
      <alignment horizontal="center" vertical="center"/>
    </xf>
  </cellXfs>
  <cellStyles count="3">
    <cellStyle name="Normal" xfId="0" builtinId="0"/>
    <cellStyle name="Normal 2" xfId="1"/>
    <cellStyle name="Normal 2 2" xfId="2"/>
  </cellStyles>
  <dxfs count="38">
    <dxf>
      <fill>
        <patternFill>
          <bgColor rgb="FFFF66FF"/>
        </patternFill>
      </fill>
    </dxf>
    <dxf>
      <fill>
        <patternFill>
          <bgColor rgb="FFFF66FF"/>
        </patternFill>
      </fill>
    </dxf>
    <dxf>
      <fill>
        <patternFill>
          <bgColor rgb="FF92D050"/>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bgColor auto="1"/>
        </patternFill>
      </fill>
    </dxf>
    <dxf>
      <fill>
        <patternFill>
          <bgColor rgb="FFFF66FF"/>
        </patternFill>
      </fill>
    </dxf>
    <dxf>
      <fill>
        <patternFill>
          <bgColor rgb="FF92D050"/>
        </patternFill>
      </fill>
    </dxf>
    <dxf>
      <fill>
        <patternFill>
          <bgColor rgb="FF02F475"/>
        </patternFill>
      </fill>
    </dxf>
    <dxf>
      <fill>
        <patternFill>
          <bgColor rgb="FF02F475"/>
        </patternFill>
      </fill>
    </dxf>
    <dxf>
      <font>
        <color auto="1"/>
      </font>
      <fill>
        <patternFill>
          <bgColor rgb="FFFFFF00"/>
        </patternFill>
      </fill>
    </dxf>
    <dxf>
      <fill>
        <patternFill>
          <bgColor rgb="FF92D050"/>
        </patternFill>
      </fill>
    </dxf>
    <dxf>
      <fill>
        <patternFill>
          <bgColor rgb="FFFF0000"/>
        </patternFill>
      </fill>
    </dxf>
    <dxf>
      <fill>
        <patternFill>
          <bgColor theme="3" tint="0.39994506668294322"/>
        </patternFill>
      </fill>
    </dxf>
    <dxf>
      <fill>
        <patternFill>
          <bgColor rgb="FFFF66FF"/>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bgColor auto="1"/>
        </patternFill>
      </fill>
    </dxf>
    <dxf>
      <fill>
        <patternFill>
          <bgColor rgb="FFFF66FF"/>
        </patternFill>
      </fill>
    </dxf>
    <dxf>
      <fill>
        <patternFill>
          <bgColor rgb="FF92D050"/>
        </patternFill>
      </fill>
    </dxf>
    <dxf>
      <fill>
        <patternFill>
          <bgColor rgb="FF02F475"/>
        </patternFill>
      </fill>
    </dxf>
    <dxf>
      <fill>
        <patternFill>
          <bgColor rgb="FF02F475"/>
        </patternFill>
      </fill>
    </dxf>
    <dxf>
      <font>
        <color auto="1"/>
      </font>
      <fill>
        <patternFill>
          <bgColor rgb="FFFFFF00"/>
        </patternFill>
      </fill>
    </dxf>
    <dxf>
      <fill>
        <patternFill>
          <bgColor rgb="FF92D050"/>
        </patternFill>
      </fill>
    </dxf>
    <dxf>
      <fill>
        <patternFill>
          <bgColor rgb="FFFF0000"/>
        </patternFill>
      </fill>
    </dxf>
    <dxf>
      <fill>
        <patternFill>
          <bgColor theme="3"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2014_02_repart.xlsx" TargetMode="External"/><Relationship Id="rId13" Type="http://schemas.openxmlformats.org/officeDocument/2006/relationships/hyperlink" Target="2014_02_repart.xlsx" TargetMode="External"/><Relationship Id="rId18" Type="http://schemas.openxmlformats.org/officeDocument/2006/relationships/hyperlink" Target="2014_02_repart.xlsx" TargetMode="External"/><Relationship Id="rId26" Type="http://schemas.openxmlformats.org/officeDocument/2006/relationships/hyperlink" Target="2014_02_repart.xlsx" TargetMode="External"/><Relationship Id="rId3" Type="http://schemas.openxmlformats.org/officeDocument/2006/relationships/hyperlink" Target="2014_02_repart.xlsx" TargetMode="External"/><Relationship Id="rId21" Type="http://schemas.openxmlformats.org/officeDocument/2006/relationships/hyperlink" Target="2014_02_repart.xlsx" TargetMode="External"/><Relationship Id="rId7" Type="http://schemas.openxmlformats.org/officeDocument/2006/relationships/hyperlink" Target="2014_02_repart.xlsx" TargetMode="External"/><Relationship Id="rId12" Type="http://schemas.openxmlformats.org/officeDocument/2006/relationships/hyperlink" Target="2014_02_repart.xlsx" TargetMode="External"/><Relationship Id="rId17" Type="http://schemas.openxmlformats.org/officeDocument/2006/relationships/hyperlink" Target="2014_02_repart.xlsx" TargetMode="External"/><Relationship Id="rId25" Type="http://schemas.openxmlformats.org/officeDocument/2006/relationships/hyperlink" Target="2014_02_repart.xlsx" TargetMode="External"/><Relationship Id="rId2" Type="http://schemas.openxmlformats.org/officeDocument/2006/relationships/hyperlink" Target="2014_02_repart.xlsx" TargetMode="External"/><Relationship Id="rId16" Type="http://schemas.openxmlformats.org/officeDocument/2006/relationships/hyperlink" Target="2014_02_repart.xlsx" TargetMode="External"/><Relationship Id="rId20" Type="http://schemas.openxmlformats.org/officeDocument/2006/relationships/hyperlink" Target="2014_02_repart.xlsx" TargetMode="External"/><Relationship Id="rId29" Type="http://schemas.openxmlformats.org/officeDocument/2006/relationships/hyperlink" Target="2014_02_repart.xlsx" TargetMode="External"/><Relationship Id="rId1" Type="http://schemas.openxmlformats.org/officeDocument/2006/relationships/hyperlink" Target="2014_02_repart.xlsx" TargetMode="External"/><Relationship Id="rId6" Type="http://schemas.openxmlformats.org/officeDocument/2006/relationships/hyperlink" Target="2014_02_repart.xlsx" TargetMode="External"/><Relationship Id="rId11" Type="http://schemas.openxmlformats.org/officeDocument/2006/relationships/hyperlink" Target="2014_02_repart.xlsx" TargetMode="External"/><Relationship Id="rId24" Type="http://schemas.openxmlformats.org/officeDocument/2006/relationships/hyperlink" Target="2014_02_repart.xlsx" TargetMode="External"/><Relationship Id="rId32" Type="http://schemas.openxmlformats.org/officeDocument/2006/relationships/printerSettings" Target="../printerSettings/printerSettings2.bin"/><Relationship Id="rId5" Type="http://schemas.openxmlformats.org/officeDocument/2006/relationships/hyperlink" Target="2014_02_repart.xlsx" TargetMode="External"/><Relationship Id="rId15" Type="http://schemas.openxmlformats.org/officeDocument/2006/relationships/hyperlink" Target="2014_02_repart.xlsx" TargetMode="External"/><Relationship Id="rId23" Type="http://schemas.openxmlformats.org/officeDocument/2006/relationships/hyperlink" Target="2014_02_repart.xlsx" TargetMode="External"/><Relationship Id="rId28" Type="http://schemas.openxmlformats.org/officeDocument/2006/relationships/hyperlink" Target="2014_02_repart.xlsx" TargetMode="External"/><Relationship Id="rId10" Type="http://schemas.openxmlformats.org/officeDocument/2006/relationships/hyperlink" Target="2014_02_repart.xlsx" TargetMode="External"/><Relationship Id="rId19" Type="http://schemas.openxmlformats.org/officeDocument/2006/relationships/hyperlink" Target="2014_02_repart.xlsx" TargetMode="External"/><Relationship Id="rId31" Type="http://schemas.openxmlformats.org/officeDocument/2006/relationships/hyperlink" Target="2014_02_repart.xlsx" TargetMode="External"/><Relationship Id="rId4" Type="http://schemas.openxmlformats.org/officeDocument/2006/relationships/hyperlink" Target="2014_02_repart.xlsx" TargetMode="External"/><Relationship Id="rId9" Type="http://schemas.openxmlformats.org/officeDocument/2006/relationships/hyperlink" Target="2014_02_repart.xlsx" TargetMode="External"/><Relationship Id="rId14" Type="http://schemas.openxmlformats.org/officeDocument/2006/relationships/hyperlink" Target="2014_02_repart.xlsx" TargetMode="External"/><Relationship Id="rId22" Type="http://schemas.openxmlformats.org/officeDocument/2006/relationships/hyperlink" Target="2014_02_repart.xlsx" TargetMode="External"/><Relationship Id="rId27" Type="http://schemas.openxmlformats.org/officeDocument/2006/relationships/hyperlink" Target="2014_02_repart.xlsx" TargetMode="External"/><Relationship Id="rId30" Type="http://schemas.openxmlformats.org/officeDocument/2006/relationships/hyperlink" Target="2014_02_repart.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A88"/>
  <sheetViews>
    <sheetView topLeftCell="A49" workbookViewId="0">
      <selection activeCell="A76" sqref="A76"/>
    </sheetView>
  </sheetViews>
  <sheetFormatPr baseColWidth="10" defaultColWidth="10.85546875" defaultRowHeight="15" x14ac:dyDescent="0.25"/>
  <cols>
    <col min="1" max="1" width="18.140625" bestFit="1" customWidth="1"/>
    <col min="3" max="3" width="13.42578125" bestFit="1" customWidth="1"/>
    <col min="5" max="5" width="18.42578125" bestFit="1" customWidth="1"/>
  </cols>
  <sheetData>
    <row r="1" spans="1:1" ht="15.75" thickBot="1" x14ac:dyDescent="0.3">
      <c r="A1" s="1" t="s">
        <v>0</v>
      </c>
    </row>
    <row r="2" spans="1:1" x14ac:dyDescent="0.25">
      <c r="A2" s="2" t="s">
        <v>1</v>
      </c>
    </row>
    <row r="3" spans="1:1" x14ac:dyDescent="0.25">
      <c r="A3" s="3" t="s">
        <v>2</v>
      </c>
    </row>
    <row r="4" spans="1:1" x14ac:dyDescent="0.25">
      <c r="A4" s="3" t="s">
        <v>3</v>
      </c>
    </row>
    <row r="5" spans="1:1" x14ac:dyDescent="0.25">
      <c r="A5" s="3" t="s">
        <v>4</v>
      </c>
    </row>
    <row r="6" spans="1:1" ht="15.75" thickBot="1" x14ac:dyDescent="0.3">
      <c r="A6" s="4" t="s">
        <v>5</v>
      </c>
    </row>
    <row r="9" spans="1:1" ht="15.75" thickBot="1" x14ac:dyDescent="0.3"/>
    <row r="10" spans="1:1" ht="15.75" thickBot="1" x14ac:dyDescent="0.3">
      <c r="A10" s="1" t="s">
        <v>6</v>
      </c>
    </row>
    <row r="11" spans="1:1" x14ac:dyDescent="0.25">
      <c r="A11" s="2" t="s">
        <v>7</v>
      </c>
    </row>
    <row r="12" spans="1:1" x14ac:dyDescent="0.25">
      <c r="A12" s="3" t="s">
        <v>8</v>
      </c>
    </row>
    <row r="13" spans="1:1" x14ac:dyDescent="0.25">
      <c r="A13" s="3" t="s">
        <v>9</v>
      </c>
    </row>
    <row r="14" spans="1:1" x14ac:dyDescent="0.25">
      <c r="A14" s="3" t="s">
        <v>10</v>
      </c>
    </row>
    <row r="15" spans="1:1" x14ac:dyDescent="0.25">
      <c r="A15" s="3" t="s">
        <v>11</v>
      </c>
    </row>
    <row r="16" spans="1:1" x14ac:dyDescent="0.25">
      <c r="A16" s="3" t="s">
        <v>12</v>
      </c>
    </row>
    <row r="17" spans="1:1" x14ac:dyDescent="0.25">
      <c r="A17" s="3" t="s">
        <v>13</v>
      </c>
    </row>
    <row r="18" spans="1:1" x14ac:dyDescent="0.25">
      <c r="A18" s="3" t="s">
        <v>14</v>
      </c>
    </row>
    <row r="19" spans="1:1" x14ac:dyDescent="0.25">
      <c r="A19" s="3" t="s">
        <v>15</v>
      </c>
    </row>
    <row r="20" spans="1:1" x14ac:dyDescent="0.25">
      <c r="A20" s="3" t="s">
        <v>16</v>
      </c>
    </row>
    <row r="21" spans="1:1" x14ac:dyDescent="0.25">
      <c r="A21" s="3" t="s">
        <v>17</v>
      </c>
    </row>
    <row r="22" spans="1:1" ht="15.75" thickBot="1" x14ac:dyDescent="0.3">
      <c r="A22" s="4" t="str">
        <f>""</f>
        <v/>
      </c>
    </row>
    <row r="24" spans="1:1" ht="15.75" thickBot="1" x14ac:dyDescent="0.3"/>
    <row r="25" spans="1:1" ht="15.75" thickBot="1" x14ac:dyDescent="0.3">
      <c r="A25" s="1" t="s">
        <v>18</v>
      </c>
    </row>
    <row r="26" spans="1:1" x14ac:dyDescent="0.25">
      <c r="A26" s="2" t="s">
        <v>19</v>
      </c>
    </row>
    <row r="27" spans="1:1" x14ac:dyDescent="0.25">
      <c r="A27" s="3" t="s">
        <v>20</v>
      </c>
    </row>
    <row r="28" spans="1:1" x14ac:dyDescent="0.25">
      <c r="A28" s="3" t="s">
        <v>21</v>
      </c>
    </row>
    <row r="29" spans="1:1" x14ac:dyDescent="0.25">
      <c r="A29" s="3" t="s">
        <v>22</v>
      </c>
    </row>
    <row r="30" spans="1:1" x14ac:dyDescent="0.25">
      <c r="A30" s="3" t="s">
        <v>23</v>
      </c>
    </row>
    <row r="31" spans="1:1" x14ac:dyDescent="0.25">
      <c r="A31" s="3" t="s">
        <v>24</v>
      </c>
    </row>
    <row r="32" spans="1:1" x14ac:dyDescent="0.25">
      <c r="A32" s="3" t="s">
        <v>25</v>
      </c>
    </row>
    <row r="33" spans="1:1" x14ac:dyDescent="0.25">
      <c r="A33" s="3" t="s">
        <v>26</v>
      </c>
    </row>
    <row r="34" spans="1:1" x14ac:dyDescent="0.25">
      <c r="A34" s="3" t="s">
        <v>27</v>
      </c>
    </row>
    <row r="35" spans="1:1" x14ac:dyDescent="0.25">
      <c r="A35" s="3" t="s">
        <v>28</v>
      </c>
    </row>
    <row r="36" spans="1:1" x14ac:dyDescent="0.25">
      <c r="A36" s="3" t="s">
        <v>29</v>
      </c>
    </row>
    <row r="37" spans="1:1" x14ac:dyDescent="0.25">
      <c r="A37" s="3" t="s">
        <v>30</v>
      </c>
    </row>
    <row r="38" spans="1:1" x14ac:dyDescent="0.25">
      <c r="A38" s="3" t="s">
        <v>31</v>
      </c>
    </row>
    <row r="39" spans="1:1" ht="15.75" thickBot="1" x14ac:dyDescent="0.3">
      <c r="A39" s="4"/>
    </row>
    <row r="40" spans="1:1" ht="15.75" thickBot="1" x14ac:dyDescent="0.3"/>
    <row r="41" spans="1:1" ht="15.75" thickBot="1" x14ac:dyDescent="0.3">
      <c r="A41" s="5" t="s">
        <v>32</v>
      </c>
    </row>
    <row r="42" spans="1:1" x14ac:dyDescent="0.25">
      <c r="A42" s="2" t="s">
        <v>33</v>
      </c>
    </row>
    <row r="43" spans="1:1" x14ac:dyDescent="0.25">
      <c r="A43" s="6" t="s">
        <v>34</v>
      </c>
    </row>
    <row r="44" spans="1:1" x14ac:dyDescent="0.25">
      <c r="A44" s="6" t="s">
        <v>35</v>
      </c>
    </row>
    <row r="45" spans="1:1" x14ac:dyDescent="0.25">
      <c r="A45" s="3" t="s">
        <v>36</v>
      </c>
    </row>
    <row r="46" spans="1:1" x14ac:dyDescent="0.25">
      <c r="A46" s="3" t="s">
        <v>37</v>
      </c>
    </row>
    <row r="47" spans="1:1" x14ac:dyDescent="0.25">
      <c r="A47" s="3" t="s">
        <v>38</v>
      </c>
    </row>
    <row r="48" spans="1:1" ht="15.75" thickBot="1" x14ac:dyDescent="0.3">
      <c r="A48" s="4"/>
    </row>
    <row r="50" spans="1:1" ht="15.75" thickBot="1" x14ac:dyDescent="0.3"/>
    <row r="51" spans="1:1" ht="15.75" thickBot="1" x14ac:dyDescent="0.3">
      <c r="A51" s="1" t="s">
        <v>39</v>
      </c>
    </row>
    <row r="52" spans="1:1" x14ac:dyDescent="0.25">
      <c r="A52" s="7" t="s">
        <v>40</v>
      </c>
    </row>
    <row r="53" spans="1:1" x14ac:dyDescent="0.25">
      <c r="A53" s="8" t="s">
        <v>41</v>
      </c>
    </row>
    <row r="54" spans="1:1" x14ac:dyDescent="0.25">
      <c r="A54" s="9" t="s">
        <v>42</v>
      </c>
    </row>
    <row r="55" spans="1:1" x14ac:dyDescent="0.25">
      <c r="A55" s="8" t="s">
        <v>43</v>
      </c>
    </row>
    <row r="56" spans="1:1" x14ac:dyDescent="0.25">
      <c r="A56" s="8" t="s">
        <v>44</v>
      </c>
    </row>
    <row r="57" spans="1:1" x14ac:dyDescent="0.25">
      <c r="A57" s="8" t="s">
        <v>45</v>
      </c>
    </row>
    <row r="58" spans="1:1" x14ac:dyDescent="0.25">
      <c r="A58" s="8" t="s">
        <v>46</v>
      </c>
    </row>
    <row r="59" spans="1:1" x14ac:dyDescent="0.25">
      <c r="A59" s="8" t="s">
        <v>47</v>
      </c>
    </row>
    <row r="60" spans="1:1" x14ac:dyDescent="0.25">
      <c r="A60" s="8" t="s">
        <v>48</v>
      </c>
    </row>
    <row r="61" spans="1:1" x14ac:dyDescent="0.25">
      <c r="A61" s="8" t="s">
        <v>49</v>
      </c>
    </row>
    <row r="62" spans="1:1" x14ac:dyDescent="0.25">
      <c r="A62" s="8" t="s">
        <v>50</v>
      </c>
    </row>
    <row r="63" spans="1:1" x14ac:dyDescent="0.25">
      <c r="A63" s="10" t="s">
        <v>51</v>
      </c>
    </row>
    <row r="64" spans="1:1" x14ac:dyDescent="0.25">
      <c r="A64" s="10" t="s">
        <v>17</v>
      </c>
    </row>
    <row r="65" spans="1:1" x14ac:dyDescent="0.25">
      <c r="A65" s="10" t="s">
        <v>52</v>
      </c>
    </row>
    <row r="66" spans="1:1" x14ac:dyDescent="0.25">
      <c r="A66" s="8" t="s">
        <v>53</v>
      </c>
    </row>
    <row r="67" spans="1:1" x14ac:dyDescent="0.25">
      <c r="A67" s="8" t="s">
        <v>54</v>
      </c>
    </row>
    <row r="68" spans="1:1" x14ac:dyDescent="0.25">
      <c r="A68" s="10" t="s">
        <v>55</v>
      </c>
    </row>
    <row r="69" spans="1:1" x14ac:dyDescent="0.25">
      <c r="A69" s="10" t="s">
        <v>56</v>
      </c>
    </row>
    <row r="70" spans="1:1" x14ac:dyDescent="0.25">
      <c r="A70" s="10" t="s">
        <v>57</v>
      </c>
    </row>
    <row r="71" spans="1:1" x14ac:dyDescent="0.25">
      <c r="A71" s="10" t="s">
        <v>58</v>
      </c>
    </row>
    <row r="72" spans="1:1" x14ac:dyDescent="0.25">
      <c r="A72" s="10" t="s">
        <v>59</v>
      </c>
    </row>
    <row r="73" spans="1:1" x14ac:dyDescent="0.25">
      <c r="A73" s="10" t="s">
        <v>60</v>
      </c>
    </row>
    <row r="74" spans="1:1" x14ac:dyDescent="0.25">
      <c r="A74" s="10" t="s">
        <v>61</v>
      </c>
    </row>
    <row r="75" spans="1:1" x14ac:dyDescent="0.25">
      <c r="A75" s="10" t="s">
        <v>62</v>
      </c>
    </row>
    <row r="76" spans="1:1" x14ac:dyDescent="0.25">
      <c r="A76" s="10" t="s">
        <v>63</v>
      </c>
    </row>
    <row r="77" spans="1:1" x14ac:dyDescent="0.25">
      <c r="A77" s="10" t="s">
        <v>64</v>
      </c>
    </row>
    <row r="78" spans="1:1" x14ac:dyDescent="0.25">
      <c r="A78" s="10" t="s">
        <v>65</v>
      </c>
    </row>
    <row r="79" spans="1:1" x14ac:dyDescent="0.25">
      <c r="A79" s="11" t="s">
        <v>66</v>
      </c>
    </row>
    <row r="80" spans="1:1" x14ac:dyDescent="0.25">
      <c r="A80" s="11" t="s">
        <v>67</v>
      </c>
    </row>
    <row r="81" spans="1:1" x14ac:dyDescent="0.25">
      <c r="A81" s="11" t="s">
        <v>68</v>
      </c>
    </row>
    <row r="82" spans="1:1" x14ac:dyDescent="0.25">
      <c r="A82" s="11" t="s">
        <v>69</v>
      </c>
    </row>
    <row r="83" spans="1:1" x14ac:dyDescent="0.25">
      <c r="A83" s="11" t="s">
        <v>70</v>
      </c>
    </row>
    <row r="84" spans="1:1" x14ac:dyDescent="0.25">
      <c r="A84" s="11"/>
    </row>
    <row r="85" spans="1:1" x14ac:dyDescent="0.25">
      <c r="A85" s="11"/>
    </row>
    <row r="86" spans="1:1" x14ac:dyDescent="0.25">
      <c r="A86" s="11"/>
    </row>
    <row r="87" spans="1:1" x14ac:dyDescent="0.25">
      <c r="A87" s="11"/>
    </row>
    <row r="88" spans="1:1" ht="15.75" thickBot="1" x14ac:dyDescent="0.3">
      <c r="A88" s="12"/>
    </row>
  </sheetData>
  <pageMargins left="0.7" right="0.7" top="0.75" bottom="0.75" header="0.3" footer="0.3"/>
  <pageSetup paperSize="9" orientation="portrait" horizontalDpi="4294967293" verticalDpi="429496729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3" tint="0.39997558519241921"/>
    <pageSetUpPr fitToPage="1"/>
  </sheetPr>
  <dimension ref="A1:AO152"/>
  <sheetViews>
    <sheetView showZeros="0" zoomScale="70" zoomScaleNormal="70" zoomScalePageLayoutView="70" workbookViewId="0">
      <pane ySplit="2" topLeftCell="A45" activePane="bottomLeft" state="frozen"/>
      <selection activeCell="A76" sqref="A76"/>
      <selection pane="bottomLeft" activeCell="A76" sqref="A76"/>
    </sheetView>
  </sheetViews>
  <sheetFormatPr baseColWidth="10" defaultColWidth="17.140625" defaultRowHeight="12.75" customHeight="1" x14ac:dyDescent="0.25"/>
  <cols>
    <col min="1" max="1" width="4.42578125" customWidth="1"/>
    <col min="2" max="2" width="4.85546875" bestFit="1" customWidth="1"/>
    <col min="3" max="3" width="5" customWidth="1"/>
    <col min="4" max="4" width="9.7109375" customWidth="1"/>
    <col min="5" max="9" width="19.42578125" customWidth="1"/>
    <col min="10" max="10" width="5.28515625" customWidth="1"/>
    <col min="11" max="11" width="8.140625" customWidth="1"/>
    <col min="12" max="12" width="4.42578125" bestFit="1" customWidth="1"/>
    <col min="13" max="13" width="15.28515625" customWidth="1"/>
    <col min="14" max="14" width="9.28515625" customWidth="1"/>
    <col min="15" max="15" width="4.42578125" bestFit="1" customWidth="1"/>
    <col min="16" max="16" width="17.42578125" customWidth="1"/>
    <col min="17" max="17" width="15" customWidth="1"/>
    <col min="18" max="18" width="5.28515625" bestFit="1" customWidth="1"/>
    <col min="19" max="19" width="5.42578125" bestFit="1" customWidth="1"/>
    <col min="20" max="20" width="5.7109375" customWidth="1"/>
    <col min="21" max="21" width="10" customWidth="1"/>
    <col min="22" max="22" width="5.7109375" customWidth="1"/>
    <col min="23" max="23" width="10" customWidth="1"/>
    <col min="24" max="24" width="5.28515625" bestFit="1" customWidth="1"/>
    <col min="25" max="25" width="5.42578125" bestFit="1" customWidth="1"/>
    <col min="26" max="27" width="10" customWidth="1"/>
    <col min="28" max="29" width="17" customWidth="1"/>
    <col min="30" max="30" width="10" customWidth="1"/>
    <col min="31" max="31" width="8.7109375" hidden="1" customWidth="1"/>
    <col min="32" max="32" width="7.140625" hidden="1" customWidth="1"/>
    <col min="33" max="33" width="6.85546875" hidden="1" customWidth="1"/>
    <col min="34" max="34" width="7.7109375" hidden="1" customWidth="1"/>
    <col min="35" max="35" width="10.28515625" hidden="1" customWidth="1"/>
  </cols>
  <sheetData>
    <row r="1" spans="1:35" ht="25.5" customHeight="1" thickTop="1" thickBot="1" x14ac:dyDescent="0.4">
      <c r="A1" s="13" t="str">
        <f>"Mois de "&amp;CHOOSE(MONTH($B$3),"janvier","février","mars","avril","mai","juin","juillet","aout","septembre","octobre","novembre","décembre")&amp;" "&amp;YEAR($B$3)</f>
        <v>Mois de janvier 2015</v>
      </c>
      <c r="B1" s="14"/>
      <c r="C1" s="14"/>
      <c r="D1" s="13"/>
      <c r="E1" s="13"/>
      <c r="F1" s="13"/>
      <c r="G1" s="13"/>
      <c r="H1" s="13"/>
      <c r="I1" s="13"/>
      <c r="J1" s="14"/>
      <c r="K1" s="14"/>
      <c r="L1" s="14"/>
      <c r="M1" s="14"/>
      <c r="N1" s="14"/>
      <c r="O1" s="14"/>
      <c r="P1" s="14"/>
      <c r="Q1" s="15"/>
      <c r="R1" s="16" t="str">
        <f>"Consultations "&amp;CHOOSE(MONTH($B$3),"janvier","février","mars","avril","mai","juin","juillet","aout","septembre","octobre","novembre","décembre")&amp;" "&amp;YEAR($B$3)</f>
        <v>Consultations janvier 2015</v>
      </c>
      <c r="S1" s="17"/>
      <c r="T1" s="17"/>
      <c r="U1" s="17"/>
      <c r="V1" s="17"/>
      <c r="W1" s="18"/>
      <c r="X1" s="16" t="str">
        <f>"CCB "&amp;CHOOSE(MONTH($B$3),"janvier","février","mars","avril","mai","juin","juillet","aout","septembre","octobre","novembre","décembre")&amp;" "&amp;YEAR($B$3)</f>
        <v>CCB janvier 2015</v>
      </c>
      <c r="Y1" s="17"/>
      <c r="Z1" s="17"/>
      <c r="AA1" s="17"/>
      <c r="AB1" s="17"/>
      <c r="AC1" s="17"/>
      <c r="AD1" s="17"/>
      <c r="AE1" s="17"/>
      <c r="AF1" s="17"/>
      <c r="AG1" s="17"/>
      <c r="AH1" s="17"/>
      <c r="AI1" s="18"/>
    </row>
    <row r="2" spans="1:35" ht="15" customHeight="1" thickBot="1" x14ac:dyDescent="0.3">
      <c r="A2" s="20"/>
      <c r="B2" s="21" t="s">
        <v>71</v>
      </c>
      <c r="C2" s="22" t="s">
        <v>72</v>
      </c>
      <c r="D2" s="23"/>
      <c r="E2" s="24" t="s">
        <v>73</v>
      </c>
      <c r="F2" s="25" t="s">
        <v>74</v>
      </c>
      <c r="G2" s="25" t="s">
        <v>75</v>
      </c>
      <c r="H2" s="25" t="s">
        <v>76</v>
      </c>
      <c r="I2" s="25" t="s">
        <v>77</v>
      </c>
      <c r="J2" s="26" t="s">
        <v>78</v>
      </c>
      <c r="K2" s="27" t="s">
        <v>79</v>
      </c>
      <c r="L2" s="28"/>
      <c r="M2" s="29"/>
      <c r="N2" s="27" t="s">
        <v>80</v>
      </c>
      <c r="O2" s="28"/>
      <c r="P2" s="29"/>
      <c r="Q2" s="30" t="s">
        <v>81</v>
      </c>
      <c r="R2" s="31" t="s">
        <v>82</v>
      </c>
      <c r="S2" s="25" t="s">
        <v>71</v>
      </c>
      <c r="T2" s="32" t="s">
        <v>83</v>
      </c>
      <c r="U2" s="32" t="s">
        <v>84</v>
      </c>
      <c r="V2" s="32" t="s">
        <v>85</v>
      </c>
      <c r="W2" s="33" t="s">
        <v>84</v>
      </c>
      <c r="X2" s="34" t="s">
        <v>82</v>
      </c>
      <c r="Y2" s="35" t="s">
        <v>71</v>
      </c>
      <c r="Z2" s="36" t="s">
        <v>86</v>
      </c>
      <c r="AA2" s="36" t="s">
        <v>87</v>
      </c>
      <c r="AB2" s="36" t="s">
        <v>88</v>
      </c>
      <c r="AC2" s="36" t="s">
        <v>89</v>
      </c>
      <c r="AD2" s="37" t="s">
        <v>90</v>
      </c>
      <c r="AE2" s="38" t="s">
        <v>73</v>
      </c>
      <c r="AF2" s="35" t="s">
        <v>74</v>
      </c>
      <c r="AG2" s="35" t="s">
        <v>75</v>
      </c>
      <c r="AH2" s="35" t="s">
        <v>76</v>
      </c>
      <c r="AI2" s="35" t="s">
        <v>77</v>
      </c>
    </row>
    <row r="3" spans="1:35" ht="15" x14ac:dyDescent="0.25">
      <c r="A3" s="39" t="str">
        <f>IF((B3=""),"",CHOOSE(WEEKDAY(B3,2),"L","M","M","J","V","S","D"))</f>
        <v>J</v>
      </c>
      <c r="B3" s="40">
        <v>42005</v>
      </c>
      <c r="C3" s="41" t="str">
        <f>IF(D3="","","Dom :")</f>
        <v/>
      </c>
      <c r="D3" s="42"/>
      <c r="E3" s="43" t="str">
        <f>IF(($T3="HM"),IF(($U3="9H-12H"),"CS 9H-12H",""),IF(($V3="HM"),IF(($W3="9H-12H"),"CS 9H-12H",""),""))&amp;IF($Z3="MAROUANI",IF($A3="D","","CCB"),"")</f>
        <v/>
      </c>
      <c r="F3" s="44" t="str">
        <f>IF(($T3="PH"),IF(($U3="9H-12H"),"CS 9H-12H",""),IF(($V3="PH"),IF(($W3="9H-12H"),"CS 9H-12H",""),""))&amp;IF($Z3="HALIMI",IF($A3="D","","CCB"),"")</f>
        <v/>
      </c>
      <c r="G3" s="45" t="str">
        <f>IF(($T3="RL"),IF(($U3="9H-12H"),"CS 9H-12H",""),IF(($V3="RL"),IF(($W3="9H-12H"),"CS 9H-12H",""),""))&amp;IF($Z3="LEPRIYA",IF($A3="D","","CCB"),"")</f>
        <v/>
      </c>
      <c r="H3" s="45" t="str">
        <f>IF(($T3="MJS"),IF(($U3="9H-12H"),"CS 9H-12H",""),IF(($V3="MJS"),IF(($W3="9H-12H"),"CS 9H-12H",""),""))&amp;IF($Z3="SERENI",IF($A3="D","","CCB"),"")</f>
        <v/>
      </c>
      <c r="I3" s="44" t="str">
        <f>IF(($T3="AS"),IF(($U3="9H-12H"),"CS 9H-12H",""),IF(($V3="AS"),IF(($W3="9H-12H"),"CS 9H-12H",""),""))&amp;IF($Z3="SULTAN",IF($A3="D","","CCB"),"")</f>
        <v/>
      </c>
      <c r="J3" s="46"/>
      <c r="K3" s="47"/>
      <c r="L3" s="48"/>
      <c r="M3" s="49" t="str">
        <f>IF(($T3="VAC1"),IF(($U3="9H-12H"),"CS 9H-12H",""),IF(($V3="VAC1"),IF(($W3="9H-12H"),"CS 9H-12H",""),""))&amp;IF($L3="HM",$E3,IF($L3="PH",$F3,IF($L3="RL",$G3,IF($L3="MJS",$H3,IF($L3="AS",$I3,"")))))</f>
        <v/>
      </c>
      <c r="N3" s="47"/>
      <c r="O3" s="48"/>
      <c r="P3" s="49" t="str">
        <f>IF(($T3="VAC2"),IF(($U3="9H-12H"),"CS 9H-12H",""),IF(($V3="VAC2"),IF(($W3="9H-12H"),"CS 9H-12H",""),""))&amp;IF($O3="HM",$E3,IF($O3="PH",$F3,IF($O3="RL",$G3,IF($O3="MJS",$H3,IF($O3="AS",$I3,"")))))</f>
        <v/>
      </c>
      <c r="Q3" s="50"/>
      <c r="R3" s="51" t="str">
        <f>A3</f>
        <v>J</v>
      </c>
      <c r="S3" s="52">
        <f>$B$3</f>
        <v>42005</v>
      </c>
      <c r="T3" s="53"/>
      <c r="U3" s="54"/>
      <c r="V3" s="53"/>
      <c r="W3" s="55"/>
      <c r="X3" s="56" t="str">
        <f>A3</f>
        <v>J</v>
      </c>
      <c r="Y3" s="57">
        <f>B3</f>
        <v>42005</v>
      </c>
      <c r="Z3" s="58"/>
      <c r="AA3" s="59"/>
      <c r="AB3" s="59"/>
      <c r="AC3" s="54"/>
      <c r="AD3" s="60"/>
      <c r="AE3" s="61" t="str">
        <f>IF($D3="MAROUANI",IF($A3="S","Sam",IF(OR($A3="L",$A3="M",$A3="J",$A3="V"),"Sem","")),"")</f>
        <v/>
      </c>
      <c r="AF3" s="62" t="str">
        <f>IF($D3="HALIMI",IF($A3="S","Sam",IF(OR($A3="L",$A3="M",$A3="J",$A3="V"),"Sem","")),"")</f>
        <v/>
      </c>
      <c r="AG3" s="62" t="str">
        <f>IF($D3="LEPRIYA",IF($A3="S","Sam",IF(OR($A3="L",$A3="M",$A3="J",$A3="V"),"Sem","")),"")</f>
        <v/>
      </c>
      <c r="AH3" s="62" t="str">
        <f>IF($D3="SERENI",IF($A3="S","Sam",IF(OR($A3="L",$A3="M",$A3="J",$A3="V"),"Sem","")),"")</f>
        <v/>
      </c>
      <c r="AI3" s="62" t="str">
        <f>IF($D3="SULTAN",IF($A3="S","Sam",IF(OR($A3="L",$A3="M",$A3="J",$A3="V"),"Sem","")),"")</f>
        <v/>
      </c>
    </row>
    <row r="4" spans="1:35" ht="15.75" customHeight="1" thickBot="1" x14ac:dyDescent="0.3">
      <c r="A4" s="63"/>
      <c r="B4" s="64"/>
      <c r="C4" s="65" t="str">
        <f>IF($D4="","","CCB :")</f>
        <v/>
      </c>
      <c r="D4" s="66" t="str">
        <f>IF($Z3="","",$Z3)</f>
        <v/>
      </c>
      <c r="E4" s="67" t="str">
        <f>IF(($T3="HM"),IF(($U3="9H-12H"),"",("CS "&amp;$U3)),IF(($V3="HM"),IF(($W3="9H-12H"),"",("CS "&amp;$W3)),""))&amp;IF($Z3="MAROUANI",IF(OR($A3="S",$A3="D"),"","CCB"),"")</f>
        <v/>
      </c>
      <c r="F4" s="68" t="str">
        <f>IF(($T3="PH"),IF(($U3="9H-12H"),"",("CS "&amp;$U3)),IF(($V3="PH"),IF(($W3="9H-12H"),"",("CS "&amp;$W3)),""))&amp;IF($Z3="HALIMI",IF(OR($A3="S",$A3="D"),"","CCB"),"")</f>
        <v/>
      </c>
      <c r="G4" s="69" t="str">
        <f>IF(($T3="RL"),IF(($U3="9H-12H"),"",("CS "&amp;$U3)),IF(($V3="RL"),IF(($W3="9H-12H"),"",("CS "&amp;$W3)),""))&amp;IF($Z3="LEPRIYA",IF(OR($A3="S",$A3="D"),"","CCB"),"")</f>
        <v/>
      </c>
      <c r="H4" s="69" t="str">
        <f>IF(($T3="MJS"),IF(($U3="9H-12H"),"",("CS "&amp;$U3)),IF(($V3="MJS"),IF(($W3="9H-12H"),"",("CS "&amp;$W3)),""))&amp;IF($Z3="SERENI",IF(OR($A3="S",$A3="D"),"","CCB"),"")</f>
        <v/>
      </c>
      <c r="I4" s="68" t="str">
        <f>IF(($T3="AS"),IF(($U3="9H-12H"),"",("CS "&amp;$U3)),IF(($V3="AS"),IF(($W3="9H-12H"),"",("CS "&amp;$W3)),""))&amp;IF($Z3="SULTAN",IF(OR($A3="S",$A3="D"),"","CCB"),"")</f>
        <v/>
      </c>
      <c r="J4" s="70"/>
      <c r="K4" s="71"/>
      <c r="L4" s="72"/>
      <c r="M4" s="73" t="str">
        <f>IF(($T3="VAC1"),IF(($U3="9H-12H"),"",("CS "&amp;$U3)),IF(($V3="VAC1"),IF(($W3="9H-12H"),"",("CS "&amp;$W3)),""))&amp;IF($L4="HM",$E4,IF($L4="PH",$F4,IF($L4="RL",$G4,IF($L4="MJS",$H4,IF($L4="AS",$I4,"")))))</f>
        <v/>
      </c>
      <c r="N4" s="71"/>
      <c r="O4" s="72"/>
      <c r="P4" s="73" t="str">
        <f>IF(($T3="VAC2"),IF(($U3="9H-12H"),"",("CS "&amp;$U3)),IF(($V3="VAC2"),IF(($W3="9H-12H"),"",("CS "&amp;$W3)),""))&amp;IF($O4="HM",$E4,IF($O4="PH",$F4,IF($O4="RL",$G4,IF($O4="MJS",$H4,IF($O4="AS",$I4,"")))))</f>
        <v/>
      </c>
      <c r="Q4" s="74"/>
      <c r="R4" s="75"/>
      <c r="S4" s="76"/>
      <c r="T4" s="77"/>
      <c r="U4" s="78"/>
      <c r="V4" s="77"/>
      <c r="W4" s="79"/>
      <c r="X4" s="80"/>
      <c r="Y4" s="81"/>
      <c r="Z4" s="82"/>
      <c r="AA4" s="83"/>
      <c r="AB4" s="83"/>
      <c r="AC4" s="78"/>
      <c r="AD4" s="84"/>
      <c r="AE4" s="85" t="str">
        <f>IF($Z3="MAROUANI",IF(OR($A3="S",$A3="D"),"WE CCB","Sem CCB"),"")</f>
        <v/>
      </c>
      <c r="AF4" s="86" t="str">
        <f>IF($Z3="HALIMI",IF(OR($A3="S",$A3="D"),"WE CCB","Sem CCB"),"")</f>
        <v/>
      </c>
      <c r="AG4" s="86" t="str">
        <f>IF($Z3="LEPRIYA",IF(OR($A3="S",$A3="D"),"WE CCB","Sem CCB"),"")</f>
        <v/>
      </c>
      <c r="AH4" s="86" t="str">
        <f>IF($Z3="SERENI",IF(OR($A3="S",$A3="D"),"WE CCB","Sem CCB"),"")</f>
        <v/>
      </c>
      <c r="AI4" s="86" t="str">
        <f>IF($Z3="SULTAN",IF(OR($A3="S",$A3="D"),"WE CCB","Sem CCB"),"")</f>
        <v/>
      </c>
    </row>
    <row r="5" spans="1:35" ht="15" x14ac:dyDescent="0.25">
      <c r="A5" s="39" t="str">
        <f>IF((B5=""),"",CHOOSE(WEEKDAY(B5,2),"L","M","M","J","V","S","D"))</f>
        <v>V</v>
      </c>
      <c r="B5" s="40">
        <f>IF(($B3=""),"",IF((MONTH(B3)=MONTH(($B3+1))),($B3+1),""))</f>
        <v>42006</v>
      </c>
      <c r="C5" s="41" t="str">
        <f t="shared" ref="C5" si="0">IF(D5="","","Dom :")</f>
        <v/>
      </c>
      <c r="D5" s="42"/>
      <c r="E5" s="43" t="str">
        <f t="shared" ref="E5" si="1">IF(($T5="HM"),IF(($U5="9H-12H"),"CS 9H-12H",""),IF(($V5="HM"),IF(($W5="9H-12H"),"CS 9H-12H",""),""))&amp;IF($Z5="MAROUANI",IF($A5="D","","CCB"),"")</f>
        <v/>
      </c>
      <c r="F5" s="44" t="str">
        <f t="shared" ref="F5" si="2">IF(($T5="PH"),IF(($U5="9H-12H"),"CS 9H-12H",""),IF(($V5="PH"),IF(($W5="9H-12H"),"CS 9H-12H",""),""))&amp;IF($Z5="HALIMI",IF($A5="D","","CCB"),"")</f>
        <v/>
      </c>
      <c r="G5" s="45" t="str">
        <f t="shared" ref="G5" si="3">IF(($T5="RL"),IF(($U5="9H-12H"),"CS 9H-12H",""),IF(($V5="RL"),IF(($W5="9H-12H"),"CS 9H-12H",""),""))&amp;IF($Z5="LEPRIYA",IF($A5="D","","CCB"),"")</f>
        <v/>
      </c>
      <c r="H5" s="45" t="str">
        <f t="shared" ref="H5" si="4">IF(($T5="MJS"),IF(($U5="9H-12H"),"CS 9H-12H",""),IF(($V5="MJS"),IF(($W5="9H-12H"),"CS 9H-12H",""),""))&amp;IF($Z5="SERENI",IF($A5="D","","CCB"),"")</f>
        <v/>
      </c>
      <c r="I5" s="44" t="str">
        <f t="shared" ref="I5" si="5">IF(($T5="AS"),IF(($U5="9H-12H"),"CS 9H-12H",""),IF(($V5="AS"),IF(($W5="9H-12H"),"CS 9H-12H",""),""))&amp;IF($Z5="SULTAN",IF($A5="D","","CCB"),"")</f>
        <v/>
      </c>
      <c r="J5" s="46"/>
      <c r="K5" s="47"/>
      <c r="L5" s="48"/>
      <c r="M5" s="49" t="str">
        <f t="shared" ref="M5" si="6">IF(($T5="VAC1"),IF(($U5="9H-12H"),"CS 9H-12H",""),IF(($V5="VAC1"),IF(($W5="9H-12H"),"CS 9H-12H",""),""))&amp;IF($L5="HM",$E5,IF($L5="PH",$F5,IF($L5="RL",$G5,IF($L5="MJS",$H5,IF($L5="AS",$I5,"")))))</f>
        <v/>
      </c>
      <c r="N5" s="47"/>
      <c r="O5" s="48"/>
      <c r="P5" s="49" t="str">
        <f t="shared" ref="P5" si="7">IF(($T5="VAC2"),IF(($U5="9H-12H"),"CS 9H-12H",""),IF(($V5="VAC2"),IF(($W5="9H-12H"),"CS 9H-12H",""),""))&amp;IF($O5="HM",$E5,IF($O5="PH",$F5,IF($O5="RL",$G5,IF($O5="MJS",$H5,IF($O5="AS",$I5,"")))))</f>
        <v/>
      </c>
      <c r="Q5" s="50"/>
      <c r="R5" s="51" t="str">
        <f>A5</f>
        <v>V</v>
      </c>
      <c r="S5" s="52">
        <f>B5</f>
        <v>42006</v>
      </c>
      <c r="T5" s="53"/>
      <c r="U5" s="54"/>
      <c r="V5" s="53"/>
      <c r="W5" s="55"/>
      <c r="X5" s="56" t="str">
        <f t="shared" ref="X5:Y5" si="8">A5</f>
        <v>V</v>
      </c>
      <c r="Y5" s="57">
        <f t="shared" si="8"/>
        <v>42006</v>
      </c>
      <c r="Z5" s="58"/>
      <c r="AA5" s="59"/>
      <c r="AB5" s="59"/>
      <c r="AC5" s="54"/>
      <c r="AD5" s="60"/>
      <c r="AE5" s="61" t="str">
        <f t="shared" ref="AE5" si="9">IF($D5="MAROUANI",IF($A5="S","Sam",IF(OR($A5="L",$A5="M",$A5="J",$A5="V"),"Sem","")),"")</f>
        <v/>
      </c>
      <c r="AF5" s="62" t="str">
        <f t="shared" ref="AF5" si="10">IF($D5="HALIMI",IF($A5="S","Sam",IF(OR($A5="L",$A5="M",$A5="J",$A5="V"),"Sem","")),"")</f>
        <v/>
      </c>
      <c r="AG5" s="62" t="str">
        <f t="shared" ref="AG5" si="11">IF($D5="LEPRIYA",IF($A5="S","Sam",IF(OR($A5="L",$A5="M",$A5="J",$A5="V"),"Sem","")),"")</f>
        <v/>
      </c>
      <c r="AH5" s="62" t="str">
        <f t="shared" ref="AH5" si="12">IF($D5="SERENI",IF($A5="S","Sam",IF(OR($A5="L",$A5="M",$A5="J",$A5="V"),"Sem","")),"")</f>
        <v/>
      </c>
      <c r="AI5" s="62" t="str">
        <f t="shared" ref="AI5" si="13">IF($D5="SULTAN",IF($A5="S","Sam",IF(OR($A5="L",$A5="M",$A5="J",$A5="V"),"Sem","")),"")</f>
        <v/>
      </c>
    </row>
    <row r="6" spans="1:35" ht="15.75" thickBot="1" x14ac:dyDescent="0.3">
      <c r="A6" s="63"/>
      <c r="B6" s="64"/>
      <c r="C6" s="65" t="str">
        <f t="shared" ref="C6" si="14">IF($D6="","","CCB :")</f>
        <v/>
      </c>
      <c r="D6" s="66" t="str">
        <f t="shared" ref="D6" si="15">IF($Z5="","",$Z5)</f>
        <v/>
      </c>
      <c r="E6" s="67" t="str">
        <f t="shared" ref="E6" si="16">IF(($T5="HM"),IF(($U5="9H-12H"),"",("CS "&amp;$U5)),IF(($V5="HM"),IF(($W5="9H-12H"),"",("CS "&amp;$W5)),""))&amp;IF($Z5="MAROUANI",IF(OR($A5="S",$A5="D"),"","CCB"),"")</f>
        <v/>
      </c>
      <c r="F6" s="68" t="str">
        <f t="shared" ref="F6" si="17">IF(($T5="PH"),IF(($U5="9H-12H"),"",("CS "&amp;$U5)),IF(($V5="PH"),IF(($W5="9H-12H"),"",("CS "&amp;$W5)),""))&amp;IF($Z5="HALIMI",IF(OR($A5="S",$A5="D"),"","CCB"),"")</f>
        <v/>
      </c>
      <c r="G6" s="69" t="str">
        <f t="shared" ref="G6" si="18">IF(($T5="RL"),IF(($U5="9H-12H"),"",("CS "&amp;$U5)),IF(($V5="RL"),IF(($W5="9H-12H"),"",("CS "&amp;$W5)),""))&amp;IF($Z5="LEPRIYA",IF(OR($A5="S",$A5="D"),"","CCB"),"")</f>
        <v/>
      </c>
      <c r="H6" s="69" t="str">
        <f t="shared" ref="H6" si="19">IF(($T5="MJS"),IF(($U5="9H-12H"),"",("CS "&amp;$U5)),IF(($V5="MJS"),IF(($W5="9H-12H"),"",("CS "&amp;$W5)),""))&amp;IF($Z5="SERENI",IF(OR($A5="S",$A5="D"),"","CCB"),"")</f>
        <v/>
      </c>
      <c r="I6" s="68" t="str">
        <f t="shared" ref="I6" si="20">IF(($T5="AS"),IF(($U5="9H-12H"),"",("CS "&amp;$U5)),IF(($V5="AS"),IF(($W5="9H-12H"),"",("CS "&amp;$W5)),""))&amp;IF($Z5="SULTAN",IF(OR($A5="S",$A5="D"),"","CCB"),"")</f>
        <v/>
      </c>
      <c r="J6" s="70"/>
      <c r="K6" s="71"/>
      <c r="L6" s="72"/>
      <c r="M6" s="73" t="str">
        <f t="shared" ref="M6" si="21">IF(($T5="VAC1"),IF(($U5="9H-12H"),"",("CS "&amp;$U5)),IF(($V5="VAC1"),IF(($W5="9H-12H"),"",("CS "&amp;$W5)),""))&amp;IF($L6="HM",$E6,IF($L6="PH",$F6,IF($L6="RL",$G6,IF($L6="MJS",$H6,IF($L6="AS",$I6,"")))))</f>
        <v/>
      </c>
      <c r="N6" s="71"/>
      <c r="O6" s="72"/>
      <c r="P6" s="73" t="str">
        <f t="shared" ref="P6" si="22">IF(($T5="VAC2"),IF(($U5="9H-12H"),"",("CS "&amp;$U5)),IF(($V5="VAC2"),IF(($W5="9H-12H"),"",("CS "&amp;$W5)),""))&amp;IF($O6="HM",$E6,IF($O6="PH",$F6,IF($O6="RL",$G6,IF($O6="MJS",$H6,IF($O6="AS",$I6,"")))))</f>
        <v/>
      </c>
      <c r="Q6" s="74"/>
      <c r="R6" s="75"/>
      <c r="S6" s="76"/>
      <c r="T6" s="77"/>
      <c r="U6" s="78"/>
      <c r="V6" s="77"/>
      <c r="W6" s="79"/>
      <c r="X6" s="80"/>
      <c r="Y6" s="81"/>
      <c r="Z6" s="82"/>
      <c r="AA6" s="83"/>
      <c r="AB6" s="83"/>
      <c r="AC6" s="78"/>
      <c r="AD6" s="84"/>
      <c r="AE6" s="85" t="str">
        <f t="shared" ref="AE6" si="23">IF($Z5="MAROUANI",IF(OR($A5="S",$A5="D"),"WE CCB","Sem CCB"),"")</f>
        <v/>
      </c>
      <c r="AF6" s="86" t="str">
        <f t="shared" ref="AF6" si="24">IF($Z5="HALIMI",IF(OR($A5="S",$A5="D"),"WE CCB","Sem CCB"),"")</f>
        <v/>
      </c>
      <c r="AG6" s="86" t="str">
        <f t="shared" ref="AG6" si="25">IF($Z5="LEPRIYA",IF(OR($A5="S",$A5="D"),"WE CCB","Sem CCB"),"")</f>
        <v/>
      </c>
      <c r="AH6" s="86" t="str">
        <f t="shared" ref="AH6" si="26">IF($Z5="SERENI",IF(OR($A5="S",$A5="D"),"WE CCB","Sem CCB"),"")</f>
        <v/>
      </c>
      <c r="AI6" s="86" t="str">
        <f t="shared" ref="AI6" si="27">IF($Z5="SULTAN",IF(OR($A5="S",$A5="D"),"WE CCB","Sem CCB"),"")</f>
        <v/>
      </c>
    </row>
    <row r="7" spans="1:35" ht="15" x14ac:dyDescent="0.25">
      <c r="A7" s="39" t="str">
        <f>IF((B7=""),"",CHOOSE(WEEKDAY(B7,2),"L","M","M","J","V","S","D"))</f>
        <v>S</v>
      </c>
      <c r="B7" s="40">
        <f>IF(($B5=""),"",IF((MONTH(B5)=MONTH(($B5+1))),($B5+1),""))</f>
        <v>42007</v>
      </c>
      <c r="C7" s="41" t="str">
        <f t="shared" ref="C7" si="28">IF(D7="","","Dom :")</f>
        <v/>
      </c>
      <c r="D7" s="42"/>
      <c r="E7" s="43" t="str">
        <f t="shared" ref="E7" si="29">IF(($T7="HM"),IF(($U7="9H-12H"),"CS 9H-12H",""),IF(($V7="HM"),IF(($W7="9H-12H"),"CS 9H-12H",""),""))&amp;IF($Z7="MAROUANI",IF($A7="D","","CCB"),"")</f>
        <v/>
      </c>
      <c r="F7" s="44" t="str">
        <f t="shared" ref="F7" si="30">IF(($T7="PH"),IF(($U7="9H-12H"),"CS 9H-12H",""),IF(($V7="PH"),IF(($W7="9H-12H"),"CS 9H-12H",""),""))&amp;IF($Z7="HALIMI",IF($A7="D","","CCB"),"")</f>
        <v/>
      </c>
      <c r="G7" s="45" t="str">
        <f t="shared" ref="G7" si="31">IF(($T7="RL"),IF(($U7="9H-12H"),"CS 9H-12H",""),IF(($V7="RL"),IF(($W7="9H-12H"),"CS 9H-12H",""),""))&amp;IF($Z7="LEPRIYA",IF($A7="D","","CCB"),"")</f>
        <v/>
      </c>
      <c r="H7" s="45" t="str">
        <f t="shared" ref="H7" si="32">IF(($T7="MJS"),IF(($U7="9H-12H"),"CS 9H-12H",""),IF(($V7="MJS"),IF(($W7="9H-12H"),"CS 9H-12H",""),""))&amp;IF($Z7="SERENI",IF($A7="D","","CCB"),"")</f>
        <v/>
      </c>
      <c r="I7" s="44" t="str">
        <f t="shared" ref="I7" si="33">IF(($T7="AS"),IF(($U7="9H-12H"),"CS 9H-12H",""),IF(($V7="AS"),IF(($W7="9H-12H"),"CS 9H-12H",""),""))&amp;IF($Z7="SULTAN",IF($A7="D","","CCB"),"")</f>
        <v/>
      </c>
      <c r="J7" s="46"/>
      <c r="K7" s="47"/>
      <c r="L7" s="48"/>
      <c r="M7" s="49" t="str">
        <f t="shared" ref="M7" si="34">IF(($T7="VAC1"),IF(($U7="9H-12H"),"CS 9H-12H",""),IF(($V7="VAC1"),IF(($W7="9H-12H"),"CS 9H-12H",""),""))&amp;IF($L7="HM",$E7,IF($L7="PH",$F7,IF($L7="RL",$G7,IF($L7="MJS",$H7,IF($L7="AS",$I7,"")))))</f>
        <v/>
      </c>
      <c r="N7" s="47"/>
      <c r="O7" s="48"/>
      <c r="P7" s="49" t="str">
        <f t="shared" ref="P7" si="35">IF(($T7="VAC2"),IF(($U7="9H-12H"),"CS 9H-12H",""),IF(($V7="VAC2"),IF(($W7="9H-12H"),"CS 9H-12H",""),""))&amp;IF($O7="HM",$E7,IF($O7="PH",$F7,IF($O7="RL",$G7,IF($O7="MJS",$H7,IF($O7="AS",$I7,"")))))</f>
        <v/>
      </c>
      <c r="Q7" s="50"/>
      <c r="R7" s="51" t="str">
        <f>A7</f>
        <v>S</v>
      </c>
      <c r="S7" s="52">
        <f>B7</f>
        <v>42007</v>
      </c>
      <c r="T7" s="53"/>
      <c r="U7" s="54"/>
      <c r="V7" s="53"/>
      <c r="W7" s="55"/>
      <c r="X7" s="56" t="str">
        <f t="shared" ref="X7:Y7" si="36">A7</f>
        <v>S</v>
      </c>
      <c r="Y7" s="57">
        <f t="shared" si="36"/>
        <v>42007</v>
      </c>
      <c r="Z7" s="58"/>
      <c r="AA7" s="59"/>
      <c r="AB7" s="59"/>
      <c r="AC7" s="54"/>
      <c r="AD7" s="60"/>
      <c r="AE7" s="61" t="str">
        <f t="shared" ref="AE7" si="37">IF($D7="MAROUANI",IF($A7="S","Sam",IF(OR($A7="L",$A7="M",$A7="J",$A7="V"),"Sem","")),"")</f>
        <v/>
      </c>
      <c r="AF7" s="62" t="str">
        <f t="shared" ref="AF7" si="38">IF($D7="HALIMI",IF($A7="S","Sam",IF(OR($A7="L",$A7="M",$A7="J",$A7="V"),"Sem","")),"")</f>
        <v/>
      </c>
      <c r="AG7" s="62" t="str">
        <f t="shared" ref="AG7" si="39">IF($D7="LEPRIYA",IF($A7="S","Sam",IF(OR($A7="L",$A7="M",$A7="J",$A7="V"),"Sem","")),"")</f>
        <v/>
      </c>
      <c r="AH7" s="62" t="str">
        <f t="shared" ref="AH7" si="40">IF($D7="SERENI",IF($A7="S","Sam",IF(OR($A7="L",$A7="M",$A7="J",$A7="V"),"Sem","")),"")</f>
        <v/>
      </c>
      <c r="AI7" s="62" t="str">
        <f t="shared" ref="AI7" si="41">IF($D7="SULTAN",IF($A7="S","Sam",IF(OR($A7="L",$A7="M",$A7="J",$A7="V"),"Sem","")),"")</f>
        <v/>
      </c>
    </row>
    <row r="8" spans="1:35" ht="15.75" thickBot="1" x14ac:dyDescent="0.3">
      <c r="A8" s="63"/>
      <c r="B8" s="64"/>
      <c r="C8" s="65" t="str">
        <f t="shared" ref="C8" si="42">IF($D8="","","CCB :")</f>
        <v/>
      </c>
      <c r="D8" s="66" t="str">
        <f t="shared" ref="D8" si="43">IF($Z7="","",$Z7)</f>
        <v/>
      </c>
      <c r="E8" s="67" t="str">
        <f t="shared" ref="E8" si="44">IF(($T7="HM"),IF(($U7="9H-12H"),"",("CS "&amp;$U7)),IF(($V7="HM"),IF(($W7="9H-12H"),"",("CS "&amp;$W7)),""))&amp;IF($Z7="MAROUANI",IF(OR($A7="S",$A7="D"),"","CCB"),"")</f>
        <v/>
      </c>
      <c r="F8" s="68" t="str">
        <f t="shared" ref="F8" si="45">IF(($T7="PH"),IF(($U7="9H-12H"),"",("CS "&amp;$U7)),IF(($V7="PH"),IF(($W7="9H-12H"),"",("CS "&amp;$W7)),""))&amp;IF($Z7="HALIMI",IF(OR($A7="S",$A7="D"),"","CCB"),"")</f>
        <v/>
      </c>
      <c r="G8" s="69" t="str">
        <f t="shared" ref="G8" si="46">IF(($T7="RL"),IF(($U7="9H-12H"),"",("CS "&amp;$U7)),IF(($V7="RL"),IF(($W7="9H-12H"),"",("CS "&amp;$W7)),""))&amp;IF($Z7="LEPRIYA",IF(OR($A7="S",$A7="D"),"","CCB"),"")</f>
        <v/>
      </c>
      <c r="H8" s="69" t="str">
        <f t="shared" ref="H8" si="47">IF(($T7="MJS"),IF(($U7="9H-12H"),"",("CS "&amp;$U7)),IF(($V7="MJS"),IF(($W7="9H-12H"),"",("CS "&amp;$W7)),""))&amp;IF($Z7="SERENI",IF(OR($A7="S",$A7="D"),"","CCB"),"")</f>
        <v/>
      </c>
      <c r="I8" s="68" t="str">
        <f t="shared" ref="I8" si="48">IF(($T7="AS"),IF(($U7="9H-12H"),"",("CS "&amp;$U7)),IF(($V7="AS"),IF(($W7="9H-12H"),"",("CS "&amp;$W7)),""))&amp;IF($Z7="SULTAN",IF(OR($A7="S",$A7="D"),"","CCB"),"")</f>
        <v/>
      </c>
      <c r="J8" s="70"/>
      <c r="K8" s="71"/>
      <c r="L8" s="72"/>
      <c r="M8" s="73" t="str">
        <f t="shared" ref="M8" si="49">IF(($T7="VAC1"),IF(($U7="9H-12H"),"",("CS "&amp;$U7)),IF(($V7="VAC1"),IF(($W7="9H-12H"),"",("CS "&amp;$W7)),""))&amp;IF($L8="HM",$E8,IF($L8="PH",$F8,IF($L8="RL",$G8,IF($L8="MJS",$H8,IF($L8="AS",$I8,"")))))</f>
        <v/>
      </c>
      <c r="N8" s="71"/>
      <c r="O8" s="72"/>
      <c r="P8" s="73" t="str">
        <f t="shared" ref="P8" si="50">IF(($T7="VAC2"),IF(($U7="9H-12H"),"",("CS "&amp;$U7)),IF(($V7="VAC2"),IF(($W7="9H-12H"),"",("CS "&amp;$W7)),""))&amp;IF($O8="HM",$E8,IF($O8="PH",$F8,IF($O8="RL",$G8,IF($O8="MJS",$H8,IF($O8="AS",$I8,"")))))</f>
        <v/>
      </c>
      <c r="Q8" s="74"/>
      <c r="R8" s="75"/>
      <c r="S8" s="76"/>
      <c r="T8" s="77"/>
      <c r="U8" s="78"/>
      <c r="V8" s="77"/>
      <c r="W8" s="79"/>
      <c r="X8" s="80"/>
      <c r="Y8" s="81"/>
      <c r="Z8" s="82"/>
      <c r="AA8" s="83"/>
      <c r="AB8" s="83"/>
      <c r="AC8" s="78"/>
      <c r="AD8" s="84"/>
      <c r="AE8" s="85" t="str">
        <f t="shared" ref="AE8" si="51">IF($Z7="MAROUANI",IF(OR($A7="S",$A7="D"),"WE CCB","Sem CCB"),"")</f>
        <v/>
      </c>
      <c r="AF8" s="86" t="str">
        <f t="shared" ref="AF8" si="52">IF($Z7="HALIMI",IF(OR($A7="S",$A7="D"),"WE CCB","Sem CCB"),"")</f>
        <v/>
      </c>
      <c r="AG8" s="86" t="str">
        <f t="shared" ref="AG8" si="53">IF($Z7="LEPRIYA",IF(OR($A7="S",$A7="D"),"WE CCB","Sem CCB"),"")</f>
        <v/>
      </c>
      <c r="AH8" s="86" t="str">
        <f t="shared" ref="AH8" si="54">IF($Z7="SERENI",IF(OR($A7="S",$A7="D"),"WE CCB","Sem CCB"),"")</f>
        <v/>
      </c>
      <c r="AI8" s="86" t="str">
        <f t="shared" ref="AI8" si="55">IF($Z7="SULTAN",IF(OR($A7="S",$A7="D"),"WE CCB","Sem CCB"),"")</f>
        <v/>
      </c>
    </row>
    <row r="9" spans="1:35" ht="15" x14ac:dyDescent="0.25">
      <c r="A9" s="39" t="str">
        <f>IF((B9=""),"",CHOOSE(WEEKDAY(B9,2),"L","M","M","J","V","S","D"))</f>
        <v>D</v>
      </c>
      <c r="B9" s="40">
        <f>IF(($B7=""),"",IF((MONTH(B7)=MONTH(($B7+1))),($B7+1),""))</f>
        <v>42008</v>
      </c>
      <c r="C9" s="41" t="str">
        <f t="shared" ref="C9" si="56">IF(D9="","","Dom :")</f>
        <v/>
      </c>
      <c r="D9" s="42"/>
      <c r="E9" s="43" t="str">
        <f t="shared" ref="E9" si="57">IF(($T9="HM"),IF(($U9="9H-12H"),"CS 9H-12H",""),IF(($V9="HM"),IF(($W9="9H-12H"),"CS 9H-12H",""),""))&amp;IF($Z9="MAROUANI",IF($A9="D","","CCB"),"")</f>
        <v/>
      </c>
      <c r="F9" s="44" t="str">
        <f t="shared" ref="F9" si="58">IF(($T9="PH"),IF(($U9="9H-12H"),"CS 9H-12H",""),IF(($V9="PH"),IF(($W9="9H-12H"),"CS 9H-12H",""),""))&amp;IF($Z9="HALIMI",IF($A9="D","","CCB"),"")</f>
        <v/>
      </c>
      <c r="G9" s="45" t="str">
        <f t="shared" ref="G9" si="59">IF(($T9="RL"),IF(($U9="9H-12H"),"CS 9H-12H",""),IF(($V9="RL"),IF(($W9="9H-12H"),"CS 9H-12H",""),""))&amp;IF($Z9="LEPRIYA",IF($A9="D","","CCB"),"")</f>
        <v/>
      </c>
      <c r="H9" s="45" t="str">
        <f t="shared" ref="H9" si="60">IF(($T9="MJS"),IF(($U9="9H-12H"),"CS 9H-12H",""),IF(($V9="MJS"),IF(($W9="9H-12H"),"CS 9H-12H",""),""))&amp;IF($Z9="SERENI",IF($A9="D","","CCB"),"")</f>
        <v/>
      </c>
      <c r="I9" s="44" t="str">
        <f t="shared" ref="I9" si="61">IF(($T9="AS"),IF(($U9="9H-12H"),"CS 9H-12H",""),IF(($V9="AS"),IF(($W9="9H-12H"),"CS 9H-12H",""),""))&amp;IF($Z9="SULTAN",IF($A9="D","","CCB"),"")</f>
        <v/>
      </c>
      <c r="J9" s="46"/>
      <c r="K9" s="47"/>
      <c r="L9" s="48"/>
      <c r="M9" s="49" t="str">
        <f t="shared" ref="M9" si="62">IF(($T9="VAC1"),IF(($U9="9H-12H"),"CS 9H-12H",""),IF(($V9="VAC1"),IF(($W9="9H-12H"),"CS 9H-12H",""),""))&amp;IF($L9="HM",$E9,IF($L9="PH",$F9,IF($L9="RL",$G9,IF($L9="MJS",$H9,IF($L9="AS",$I9,"")))))</f>
        <v/>
      </c>
      <c r="N9" s="47"/>
      <c r="O9" s="48"/>
      <c r="P9" s="49" t="str">
        <f t="shared" ref="P9" si="63">IF(($T9="VAC2"),IF(($U9="9H-12H"),"CS 9H-12H",""),IF(($V9="VAC2"),IF(($W9="9H-12H"),"CS 9H-12H",""),""))&amp;IF($O9="HM",$E9,IF($O9="PH",$F9,IF($O9="RL",$G9,IF($O9="MJS",$H9,IF($O9="AS",$I9,"")))))</f>
        <v/>
      </c>
      <c r="Q9" s="50"/>
      <c r="R9" s="51" t="str">
        <f>A9</f>
        <v>D</v>
      </c>
      <c r="S9" s="52">
        <f>B9</f>
        <v>42008</v>
      </c>
      <c r="T9" s="53"/>
      <c r="U9" s="54"/>
      <c r="V9" s="53"/>
      <c r="W9" s="55"/>
      <c r="X9" s="56" t="str">
        <f t="shared" ref="X9:Y9" si="64">A9</f>
        <v>D</v>
      </c>
      <c r="Y9" s="57">
        <f t="shared" si="64"/>
        <v>42008</v>
      </c>
      <c r="Z9" s="58"/>
      <c r="AA9" s="59"/>
      <c r="AB9" s="59"/>
      <c r="AC9" s="54"/>
      <c r="AD9" s="60"/>
      <c r="AE9" s="61" t="str">
        <f t="shared" ref="AE9" si="65">IF($D9="MAROUANI",IF($A9="S","Sam",IF(OR($A9="L",$A9="M",$A9="J",$A9="V"),"Sem","")),"")</f>
        <v/>
      </c>
      <c r="AF9" s="62" t="str">
        <f t="shared" ref="AF9" si="66">IF($D9="HALIMI",IF($A9="S","Sam",IF(OR($A9="L",$A9="M",$A9="J",$A9="V"),"Sem","")),"")</f>
        <v/>
      </c>
      <c r="AG9" s="62" t="str">
        <f t="shared" ref="AG9" si="67">IF($D9="LEPRIYA",IF($A9="S","Sam",IF(OR($A9="L",$A9="M",$A9="J",$A9="V"),"Sem","")),"")</f>
        <v/>
      </c>
      <c r="AH9" s="62" t="str">
        <f t="shared" ref="AH9" si="68">IF($D9="SERENI",IF($A9="S","Sam",IF(OR($A9="L",$A9="M",$A9="J",$A9="V"),"Sem","")),"")</f>
        <v/>
      </c>
      <c r="AI9" s="62" t="str">
        <f t="shared" ref="AI9" si="69">IF($D9="SULTAN",IF($A9="S","Sam",IF(OR($A9="L",$A9="M",$A9="J",$A9="V"),"Sem","")),"")</f>
        <v/>
      </c>
    </row>
    <row r="10" spans="1:35" ht="15.75" thickBot="1" x14ac:dyDescent="0.3">
      <c r="A10" s="63"/>
      <c r="B10" s="64"/>
      <c r="C10" s="65" t="str">
        <f t="shared" ref="C10" si="70">IF($D10="","","CCB :")</f>
        <v/>
      </c>
      <c r="D10" s="66" t="str">
        <f t="shared" ref="D10" si="71">IF($Z9="","",$Z9)</f>
        <v/>
      </c>
      <c r="E10" s="67" t="str">
        <f t="shared" ref="E10" si="72">IF(($T9="HM"),IF(($U9="9H-12H"),"",("CS "&amp;$U9)),IF(($V9="HM"),IF(($W9="9H-12H"),"",("CS "&amp;$W9)),""))&amp;IF($Z9="MAROUANI",IF(OR($A9="S",$A9="D"),"","CCB"),"")</f>
        <v/>
      </c>
      <c r="F10" s="68" t="str">
        <f t="shared" ref="F10" si="73">IF(($T9="PH"),IF(($U9="9H-12H"),"",("CS "&amp;$U9)),IF(($V9="PH"),IF(($W9="9H-12H"),"",("CS "&amp;$W9)),""))&amp;IF($Z9="HALIMI",IF(OR($A9="S",$A9="D"),"","CCB"),"")</f>
        <v/>
      </c>
      <c r="G10" s="69" t="str">
        <f t="shared" ref="G10" si="74">IF(($T9="RL"),IF(($U9="9H-12H"),"",("CS "&amp;$U9)),IF(($V9="RL"),IF(($W9="9H-12H"),"",("CS "&amp;$W9)),""))&amp;IF($Z9="LEPRIYA",IF(OR($A9="S",$A9="D"),"","CCB"),"")</f>
        <v/>
      </c>
      <c r="H10" s="69" t="str">
        <f t="shared" ref="H10" si="75">IF(($T9="MJS"),IF(($U9="9H-12H"),"",("CS "&amp;$U9)),IF(($V9="MJS"),IF(($W9="9H-12H"),"",("CS "&amp;$W9)),""))&amp;IF($Z9="SERENI",IF(OR($A9="S",$A9="D"),"","CCB"),"")</f>
        <v/>
      </c>
      <c r="I10" s="68" t="str">
        <f t="shared" ref="I10" si="76">IF(($T9="AS"),IF(($U9="9H-12H"),"",("CS "&amp;$U9)),IF(($V9="AS"),IF(($W9="9H-12H"),"",("CS "&amp;$W9)),""))&amp;IF($Z9="SULTAN",IF(OR($A9="S",$A9="D"),"","CCB"),"")</f>
        <v/>
      </c>
      <c r="J10" s="70"/>
      <c r="K10" s="71"/>
      <c r="L10" s="72"/>
      <c r="M10" s="73" t="str">
        <f t="shared" ref="M10" si="77">IF(($T9="VAC1"),IF(($U9="9H-12H"),"",("CS "&amp;$U9)),IF(($V9="VAC1"),IF(($W9="9H-12H"),"",("CS "&amp;$W9)),""))&amp;IF($L10="HM",$E10,IF($L10="PH",$F10,IF($L10="RL",$G10,IF($L10="MJS",$H10,IF($L10="AS",$I10,"")))))</f>
        <v/>
      </c>
      <c r="N10" s="71"/>
      <c r="O10" s="72"/>
      <c r="P10" s="73" t="str">
        <f t="shared" ref="P10" si="78">IF(($T9="VAC2"),IF(($U9="9H-12H"),"",("CS "&amp;$U9)),IF(($V9="VAC2"),IF(($W9="9H-12H"),"",("CS "&amp;$W9)),""))&amp;IF($O10="HM",$E10,IF($O10="PH",$F10,IF($O10="RL",$G10,IF($O10="MJS",$H10,IF($O10="AS",$I10,"")))))</f>
        <v/>
      </c>
      <c r="Q10" s="74"/>
      <c r="R10" s="75"/>
      <c r="S10" s="76"/>
      <c r="T10" s="77"/>
      <c r="U10" s="78"/>
      <c r="V10" s="77"/>
      <c r="W10" s="79"/>
      <c r="X10" s="80"/>
      <c r="Y10" s="81"/>
      <c r="Z10" s="82"/>
      <c r="AA10" s="83"/>
      <c r="AB10" s="83"/>
      <c r="AC10" s="78"/>
      <c r="AD10" s="84"/>
      <c r="AE10" s="85" t="str">
        <f t="shared" ref="AE10" si="79">IF($Z9="MAROUANI",IF(OR($A9="S",$A9="D"),"WE CCB","Sem CCB"),"")</f>
        <v/>
      </c>
      <c r="AF10" s="86" t="str">
        <f t="shared" ref="AF10" si="80">IF($Z9="HALIMI",IF(OR($A9="S",$A9="D"),"WE CCB","Sem CCB"),"")</f>
        <v/>
      </c>
      <c r="AG10" s="86" t="str">
        <f t="shared" ref="AG10" si="81">IF($Z9="LEPRIYA",IF(OR($A9="S",$A9="D"),"WE CCB","Sem CCB"),"")</f>
        <v/>
      </c>
      <c r="AH10" s="86" t="str">
        <f t="shared" ref="AH10" si="82">IF($Z9="SERENI",IF(OR($A9="S",$A9="D"),"WE CCB","Sem CCB"),"")</f>
        <v/>
      </c>
      <c r="AI10" s="86" t="str">
        <f t="shared" ref="AI10" si="83">IF($Z9="SULTAN",IF(OR($A9="S",$A9="D"),"WE CCB","Sem CCB"),"")</f>
        <v/>
      </c>
    </row>
    <row r="11" spans="1:35" ht="15" x14ac:dyDescent="0.25">
      <c r="A11" s="39" t="str">
        <f>IF((B11=""),"",CHOOSE(WEEKDAY(B11,2),"L","M","M","J","V","S","D"))</f>
        <v>L</v>
      </c>
      <c r="B11" s="40">
        <f>IF(($B9=""),"",IF((MONTH(B9)=MONTH(($B9+1))),($B9+1),""))</f>
        <v>42009</v>
      </c>
      <c r="C11" s="41" t="str">
        <f t="shared" ref="C11" si="84">IF(D11="","","Dom :")</f>
        <v/>
      </c>
      <c r="D11" s="42"/>
      <c r="E11" s="43" t="str">
        <f t="shared" ref="E11" si="85">IF(($T11="HM"),IF(($U11="9H-12H"),"CS 9H-12H",""),IF(($V11="HM"),IF(($W11="9H-12H"),"CS 9H-12H",""),""))&amp;IF($Z11="MAROUANI",IF($A11="D","","CCB"),"")</f>
        <v/>
      </c>
      <c r="F11" s="44" t="str">
        <f t="shared" ref="F11" si="86">IF(($T11="PH"),IF(($U11="9H-12H"),"CS 9H-12H",""),IF(($V11="PH"),IF(($W11="9H-12H"),"CS 9H-12H",""),""))&amp;IF($Z11="HALIMI",IF($A11="D","","CCB"),"")</f>
        <v/>
      </c>
      <c r="G11" s="45" t="str">
        <f t="shared" ref="G11" si="87">IF(($T11="RL"),IF(($U11="9H-12H"),"CS 9H-12H",""),IF(($V11="RL"),IF(($W11="9H-12H"),"CS 9H-12H",""),""))&amp;IF($Z11="LEPRIYA",IF($A11="D","","CCB"),"")</f>
        <v/>
      </c>
      <c r="H11" s="45" t="str">
        <f t="shared" ref="H11" si="88">IF(($T11="MJS"),IF(($U11="9H-12H"),"CS 9H-12H",""),IF(($V11="MJS"),IF(($W11="9H-12H"),"CS 9H-12H",""),""))&amp;IF($Z11="SERENI",IF($A11="D","","CCB"),"")</f>
        <v/>
      </c>
      <c r="I11" s="44" t="str">
        <f t="shared" ref="I11" si="89">IF(($T11="AS"),IF(($U11="9H-12H"),"CS 9H-12H",""),IF(($V11="AS"),IF(($W11="9H-12H"),"CS 9H-12H",""),""))&amp;IF($Z11="SULTAN",IF($A11="D","","CCB"),"")</f>
        <v/>
      </c>
      <c r="J11" s="46"/>
      <c r="K11" s="47"/>
      <c r="L11" s="48"/>
      <c r="M11" s="49" t="str">
        <f t="shared" ref="M11" si="90">IF(($T11="VAC1"),IF(($U11="9H-12H"),"CS 9H-12H",""),IF(($V11="VAC1"),IF(($W11="9H-12H"),"CS 9H-12H",""),""))&amp;IF($L11="HM",$E11,IF($L11="PH",$F11,IF($L11="RL",$G11,IF($L11="MJS",$H11,IF($L11="AS",$I11,"")))))</f>
        <v/>
      </c>
      <c r="N11" s="47"/>
      <c r="O11" s="48"/>
      <c r="P11" s="49" t="str">
        <f t="shared" ref="P11" si="91">IF(($T11="VAC2"),IF(($U11="9H-12H"),"CS 9H-12H",""),IF(($V11="VAC2"),IF(($W11="9H-12H"),"CS 9H-12H",""),""))&amp;IF($O11="HM",$E11,IF($O11="PH",$F11,IF($O11="RL",$G11,IF($O11="MJS",$H11,IF($O11="AS",$I11,"")))))</f>
        <v/>
      </c>
      <c r="Q11" s="50"/>
      <c r="R11" s="51" t="str">
        <f>A11</f>
        <v>L</v>
      </c>
      <c r="S11" s="52">
        <f>B11</f>
        <v>42009</v>
      </c>
      <c r="T11" s="53"/>
      <c r="U11" s="54"/>
      <c r="V11" s="53"/>
      <c r="W11" s="55"/>
      <c r="X11" s="56" t="str">
        <f t="shared" ref="X11:Y11" si="92">A11</f>
        <v>L</v>
      </c>
      <c r="Y11" s="57">
        <f t="shared" si="92"/>
        <v>42009</v>
      </c>
      <c r="Z11" s="58"/>
      <c r="AA11" s="59"/>
      <c r="AB11" s="59"/>
      <c r="AC11" s="54"/>
      <c r="AD11" s="60"/>
      <c r="AE11" s="61" t="str">
        <f t="shared" ref="AE11" si="93">IF($D11="MAROUANI",IF($A11="S","Sam",IF(OR($A11="L",$A11="M",$A11="J",$A11="V"),"Sem","")),"")</f>
        <v/>
      </c>
      <c r="AF11" s="62" t="str">
        <f t="shared" ref="AF11" si="94">IF($D11="HALIMI",IF($A11="S","Sam",IF(OR($A11="L",$A11="M",$A11="J",$A11="V"),"Sem","")),"")</f>
        <v/>
      </c>
      <c r="AG11" s="62" t="str">
        <f t="shared" ref="AG11" si="95">IF($D11="LEPRIYA",IF($A11="S","Sam",IF(OR($A11="L",$A11="M",$A11="J",$A11="V"),"Sem","")),"")</f>
        <v/>
      </c>
      <c r="AH11" s="62" t="str">
        <f t="shared" ref="AH11" si="96">IF($D11="SERENI",IF($A11="S","Sam",IF(OR($A11="L",$A11="M",$A11="J",$A11="V"),"Sem","")),"")</f>
        <v/>
      </c>
      <c r="AI11" s="62" t="str">
        <f t="shared" ref="AI11" si="97">IF($D11="SULTAN",IF($A11="S","Sam",IF(OR($A11="L",$A11="M",$A11="J",$A11="V"),"Sem","")),"")</f>
        <v/>
      </c>
    </row>
    <row r="12" spans="1:35" ht="15.75" thickBot="1" x14ac:dyDescent="0.3">
      <c r="A12" s="63"/>
      <c r="B12" s="64"/>
      <c r="C12" s="65" t="str">
        <f t="shared" ref="C12" si="98">IF($D12="","","CCB :")</f>
        <v/>
      </c>
      <c r="D12" s="66" t="str">
        <f t="shared" ref="D12" si="99">IF($Z11="","",$Z11)</f>
        <v/>
      </c>
      <c r="E12" s="67" t="str">
        <f t="shared" ref="E12" si="100">IF(($T11="HM"),IF(($U11="9H-12H"),"",("CS "&amp;$U11)),IF(($V11="HM"),IF(($W11="9H-12H"),"",("CS "&amp;$W11)),""))&amp;IF($Z11="MAROUANI",IF(OR($A11="S",$A11="D"),"","CCB"),"")</f>
        <v/>
      </c>
      <c r="F12" s="68" t="str">
        <f t="shared" ref="F12" si="101">IF(($T11="PH"),IF(($U11="9H-12H"),"",("CS "&amp;$U11)),IF(($V11="PH"),IF(($W11="9H-12H"),"",("CS "&amp;$W11)),""))&amp;IF($Z11="HALIMI",IF(OR($A11="S",$A11="D"),"","CCB"),"")</f>
        <v/>
      </c>
      <c r="G12" s="69" t="str">
        <f t="shared" ref="G12" si="102">IF(($T11="RL"),IF(($U11="9H-12H"),"",("CS "&amp;$U11)),IF(($V11="RL"),IF(($W11="9H-12H"),"",("CS "&amp;$W11)),""))&amp;IF($Z11="LEPRIYA",IF(OR($A11="S",$A11="D"),"","CCB"),"")</f>
        <v/>
      </c>
      <c r="H12" s="69" t="str">
        <f t="shared" ref="H12" si="103">IF(($T11="MJS"),IF(($U11="9H-12H"),"",("CS "&amp;$U11)),IF(($V11="MJS"),IF(($W11="9H-12H"),"",("CS "&amp;$W11)),""))&amp;IF($Z11="SERENI",IF(OR($A11="S",$A11="D"),"","CCB"),"")</f>
        <v/>
      </c>
      <c r="I12" s="68" t="str">
        <f t="shared" ref="I12" si="104">IF(($T11="AS"),IF(($U11="9H-12H"),"",("CS "&amp;$U11)),IF(($V11="AS"),IF(($W11="9H-12H"),"",("CS "&amp;$W11)),""))&amp;IF($Z11="SULTAN",IF(OR($A11="S",$A11="D"),"","CCB"),"")</f>
        <v/>
      </c>
      <c r="J12" s="70"/>
      <c r="K12" s="71"/>
      <c r="L12" s="72"/>
      <c r="M12" s="73" t="str">
        <f t="shared" ref="M12" si="105">IF(($T11="VAC1"),IF(($U11="9H-12H"),"",("CS "&amp;$U11)),IF(($V11="VAC1"),IF(($W11="9H-12H"),"",("CS "&amp;$W11)),""))&amp;IF($L12="HM",$E12,IF($L12="PH",$F12,IF($L12="RL",$G12,IF($L12="MJS",$H12,IF($L12="AS",$I12,"")))))</f>
        <v/>
      </c>
      <c r="N12" s="71"/>
      <c r="O12" s="72"/>
      <c r="P12" s="73" t="str">
        <f t="shared" ref="P12" si="106">IF(($T11="VAC2"),IF(($U11="9H-12H"),"",("CS "&amp;$U11)),IF(($V11="VAC2"),IF(($W11="9H-12H"),"",("CS "&amp;$W11)),""))&amp;IF($O12="HM",$E12,IF($O12="PH",$F12,IF($O12="RL",$G12,IF($O12="MJS",$H12,IF($O12="AS",$I12,"")))))</f>
        <v/>
      </c>
      <c r="Q12" s="74"/>
      <c r="R12" s="75"/>
      <c r="S12" s="76"/>
      <c r="T12" s="77"/>
      <c r="U12" s="78"/>
      <c r="V12" s="77"/>
      <c r="W12" s="79"/>
      <c r="X12" s="80"/>
      <c r="Y12" s="81"/>
      <c r="Z12" s="82"/>
      <c r="AA12" s="83"/>
      <c r="AB12" s="83"/>
      <c r="AC12" s="78"/>
      <c r="AD12" s="84"/>
      <c r="AE12" s="85" t="str">
        <f t="shared" ref="AE12" si="107">IF($Z11="MAROUANI",IF(OR($A11="S",$A11="D"),"WE CCB","Sem CCB"),"")</f>
        <v/>
      </c>
      <c r="AF12" s="86" t="str">
        <f t="shared" ref="AF12" si="108">IF($Z11="HALIMI",IF(OR($A11="S",$A11="D"),"WE CCB","Sem CCB"),"")</f>
        <v/>
      </c>
      <c r="AG12" s="86" t="str">
        <f t="shared" ref="AG12" si="109">IF($Z11="LEPRIYA",IF(OR($A11="S",$A11="D"),"WE CCB","Sem CCB"),"")</f>
        <v/>
      </c>
      <c r="AH12" s="86" t="str">
        <f t="shared" ref="AH12" si="110">IF($Z11="SERENI",IF(OR($A11="S",$A11="D"),"WE CCB","Sem CCB"),"")</f>
        <v/>
      </c>
      <c r="AI12" s="86" t="str">
        <f t="shared" ref="AI12" si="111">IF($Z11="SULTAN",IF(OR($A11="S",$A11="D"),"WE CCB","Sem CCB"),"")</f>
        <v/>
      </c>
    </row>
    <row r="13" spans="1:35" ht="15" x14ac:dyDescent="0.25">
      <c r="A13" s="39" t="str">
        <f>IF((B13=""),"",CHOOSE(WEEKDAY(B13,2),"L","M","M","J","V","S","D"))</f>
        <v>M</v>
      </c>
      <c r="B13" s="40">
        <f>IF(($B11=""),"",IF((MONTH(B11)=MONTH(($B11+1))),($B11+1),""))</f>
        <v>42010</v>
      </c>
      <c r="C13" s="41" t="str">
        <f t="shared" ref="C13" si="112">IF(D13="","","Dom :")</f>
        <v/>
      </c>
      <c r="D13" s="42"/>
      <c r="E13" s="43" t="str">
        <f t="shared" ref="E13" si="113">IF(($T13="HM"),IF(($U13="9H-12H"),"CS 9H-12H",""),IF(($V13="HM"),IF(($W13="9H-12H"),"CS 9H-12H",""),""))&amp;IF($Z13="MAROUANI",IF($A13="D","","CCB"),"")</f>
        <v/>
      </c>
      <c r="F13" s="44" t="str">
        <f t="shared" ref="F13" si="114">IF(($T13="PH"),IF(($U13="9H-12H"),"CS 9H-12H",""),IF(($V13="PH"),IF(($W13="9H-12H"),"CS 9H-12H",""),""))&amp;IF($Z13="HALIMI",IF($A13="D","","CCB"),"")</f>
        <v/>
      </c>
      <c r="G13" s="45" t="str">
        <f t="shared" ref="G13" si="115">IF(($T13="RL"),IF(($U13="9H-12H"),"CS 9H-12H",""),IF(($V13="RL"),IF(($W13="9H-12H"),"CS 9H-12H",""),""))&amp;IF($Z13="LEPRIYA",IF($A13="D","","CCB"),"")</f>
        <v/>
      </c>
      <c r="H13" s="45" t="str">
        <f t="shared" ref="H13" si="116">IF(($T13="MJS"),IF(($U13="9H-12H"),"CS 9H-12H",""),IF(($V13="MJS"),IF(($W13="9H-12H"),"CS 9H-12H",""),""))&amp;IF($Z13="SERENI",IF($A13="D","","CCB"),"")</f>
        <v/>
      </c>
      <c r="I13" s="44" t="str">
        <f t="shared" ref="I13" si="117">IF(($T13="AS"),IF(($U13="9H-12H"),"CS 9H-12H",""),IF(($V13="AS"),IF(($W13="9H-12H"),"CS 9H-12H",""),""))&amp;IF($Z13="SULTAN",IF($A13="D","","CCB"),"")</f>
        <v/>
      </c>
      <c r="J13" s="46"/>
      <c r="K13" s="47"/>
      <c r="L13" s="48"/>
      <c r="M13" s="49" t="str">
        <f t="shared" ref="M13" si="118">IF(($T13="VAC1"),IF(($U13="9H-12H"),"CS 9H-12H",""),IF(($V13="VAC1"),IF(($W13="9H-12H"),"CS 9H-12H",""),""))&amp;IF($L13="HM",$E13,IF($L13="PH",$F13,IF($L13="RL",$G13,IF($L13="MJS",$H13,IF($L13="AS",$I13,"")))))</f>
        <v/>
      </c>
      <c r="N13" s="47"/>
      <c r="O13" s="48"/>
      <c r="P13" s="49" t="str">
        <f t="shared" ref="P13" si="119">IF(($T13="VAC2"),IF(($U13="9H-12H"),"CS 9H-12H",""),IF(($V13="VAC2"),IF(($W13="9H-12H"),"CS 9H-12H",""),""))&amp;IF($O13="HM",$E13,IF($O13="PH",$F13,IF($O13="RL",$G13,IF($O13="MJS",$H13,IF($O13="AS",$I13,"")))))</f>
        <v/>
      </c>
      <c r="Q13" s="50"/>
      <c r="R13" s="51" t="str">
        <f>A13</f>
        <v>M</v>
      </c>
      <c r="S13" s="52">
        <f>B13</f>
        <v>42010</v>
      </c>
      <c r="T13" s="53"/>
      <c r="U13" s="54"/>
      <c r="V13" s="53"/>
      <c r="W13" s="55"/>
      <c r="X13" s="56" t="str">
        <f t="shared" ref="X13:Y13" si="120">A13</f>
        <v>M</v>
      </c>
      <c r="Y13" s="57">
        <f t="shared" si="120"/>
        <v>42010</v>
      </c>
      <c r="Z13" s="58"/>
      <c r="AA13" s="59"/>
      <c r="AB13" s="59"/>
      <c r="AC13" s="54"/>
      <c r="AD13" s="60"/>
      <c r="AE13" s="61" t="str">
        <f t="shared" ref="AE13" si="121">IF($D13="MAROUANI",IF($A13="S","Sam",IF(OR($A13="L",$A13="M",$A13="J",$A13="V"),"Sem","")),"")</f>
        <v/>
      </c>
      <c r="AF13" s="62" t="str">
        <f t="shared" ref="AF13" si="122">IF($D13="HALIMI",IF($A13="S","Sam",IF(OR($A13="L",$A13="M",$A13="J",$A13="V"),"Sem","")),"")</f>
        <v/>
      </c>
      <c r="AG13" s="62" t="str">
        <f t="shared" ref="AG13" si="123">IF($D13="LEPRIYA",IF($A13="S","Sam",IF(OR($A13="L",$A13="M",$A13="J",$A13="V"),"Sem","")),"")</f>
        <v/>
      </c>
      <c r="AH13" s="62" t="str">
        <f t="shared" ref="AH13" si="124">IF($D13="SERENI",IF($A13="S","Sam",IF(OR($A13="L",$A13="M",$A13="J",$A13="V"),"Sem","")),"")</f>
        <v/>
      </c>
      <c r="AI13" s="62" t="str">
        <f t="shared" ref="AI13" si="125">IF($D13="SULTAN",IF($A13="S","Sam",IF(OR($A13="L",$A13="M",$A13="J",$A13="V"),"Sem","")),"")</f>
        <v/>
      </c>
    </row>
    <row r="14" spans="1:35" ht="15.75" thickBot="1" x14ac:dyDescent="0.3">
      <c r="A14" s="63"/>
      <c r="B14" s="64"/>
      <c r="C14" s="65" t="str">
        <f t="shared" ref="C14" si="126">IF($D14="","","CCB :")</f>
        <v/>
      </c>
      <c r="D14" s="66" t="str">
        <f t="shared" ref="D14" si="127">IF($Z13="","",$Z13)</f>
        <v/>
      </c>
      <c r="E14" s="67" t="str">
        <f t="shared" ref="E14" si="128">IF(($T13="HM"),IF(($U13="9H-12H"),"",("CS "&amp;$U13)),IF(($V13="HM"),IF(($W13="9H-12H"),"",("CS "&amp;$W13)),""))&amp;IF($Z13="MAROUANI",IF(OR($A13="S",$A13="D"),"","CCB"),"")</f>
        <v/>
      </c>
      <c r="F14" s="68" t="str">
        <f t="shared" ref="F14" si="129">IF(($T13="PH"),IF(($U13="9H-12H"),"",("CS "&amp;$U13)),IF(($V13="PH"),IF(($W13="9H-12H"),"",("CS "&amp;$W13)),""))&amp;IF($Z13="HALIMI",IF(OR($A13="S",$A13="D"),"","CCB"),"")</f>
        <v/>
      </c>
      <c r="G14" s="69" t="str">
        <f t="shared" ref="G14" si="130">IF(($T13="RL"),IF(($U13="9H-12H"),"",("CS "&amp;$U13)),IF(($V13="RL"),IF(($W13="9H-12H"),"",("CS "&amp;$W13)),""))&amp;IF($Z13="LEPRIYA",IF(OR($A13="S",$A13="D"),"","CCB"),"")</f>
        <v/>
      </c>
      <c r="H14" s="69" t="str">
        <f t="shared" ref="H14" si="131">IF(($T13="MJS"),IF(($U13="9H-12H"),"",("CS "&amp;$U13)),IF(($V13="MJS"),IF(($W13="9H-12H"),"",("CS "&amp;$W13)),""))&amp;IF($Z13="SERENI",IF(OR($A13="S",$A13="D"),"","CCB"),"")</f>
        <v/>
      </c>
      <c r="I14" s="68" t="str">
        <f t="shared" ref="I14" si="132">IF(($T13="AS"),IF(($U13="9H-12H"),"",("CS "&amp;$U13)),IF(($V13="AS"),IF(($W13="9H-12H"),"",("CS "&amp;$W13)),""))&amp;IF($Z13="SULTAN",IF(OR($A13="S",$A13="D"),"","CCB"),"")</f>
        <v/>
      </c>
      <c r="J14" s="70"/>
      <c r="K14" s="71"/>
      <c r="L14" s="72"/>
      <c r="M14" s="73" t="str">
        <f t="shared" ref="M14" si="133">IF(($T13="VAC1"),IF(($U13="9H-12H"),"",("CS "&amp;$U13)),IF(($V13="VAC1"),IF(($W13="9H-12H"),"",("CS "&amp;$W13)),""))&amp;IF($L14="HM",$E14,IF($L14="PH",$F14,IF($L14="RL",$G14,IF($L14="MJS",$H14,IF($L14="AS",$I14,"")))))</f>
        <v/>
      </c>
      <c r="N14" s="71"/>
      <c r="O14" s="72"/>
      <c r="P14" s="73" t="str">
        <f t="shared" ref="P14" si="134">IF(($T13="VAC2"),IF(($U13="9H-12H"),"",("CS "&amp;$U13)),IF(($V13="VAC2"),IF(($W13="9H-12H"),"",("CS "&amp;$W13)),""))&amp;IF($O14="HM",$E14,IF($O14="PH",$F14,IF($O14="RL",$G14,IF($O14="MJS",$H14,IF($O14="AS",$I14,"")))))</f>
        <v/>
      </c>
      <c r="Q14" s="74"/>
      <c r="R14" s="75"/>
      <c r="S14" s="76"/>
      <c r="T14" s="77"/>
      <c r="U14" s="78"/>
      <c r="V14" s="77"/>
      <c r="W14" s="79"/>
      <c r="X14" s="80"/>
      <c r="Y14" s="81"/>
      <c r="Z14" s="82"/>
      <c r="AA14" s="83"/>
      <c r="AB14" s="83"/>
      <c r="AC14" s="78"/>
      <c r="AD14" s="84"/>
      <c r="AE14" s="85" t="str">
        <f t="shared" ref="AE14" si="135">IF($Z13="MAROUANI",IF(OR($A13="S",$A13="D"),"WE CCB","Sem CCB"),"")</f>
        <v/>
      </c>
      <c r="AF14" s="86" t="str">
        <f t="shared" ref="AF14" si="136">IF($Z13="HALIMI",IF(OR($A13="S",$A13="D"),"WE CCB","Sem CCB"),"")</f>
        <v/>
      </c>
      <c r="AG14" s="86" t="str">
        <f t="shared" ref="AG14" si="137">IF($Z13="LEPRIYA",IF(OR($A13="S",$A13="D"),"WE CCB","Sem CCB"),"")</f>
        <v/>
      </c>
      <c r="AH14" s="86" t="str">
        <f t="shared" ref="AH14" si="138">IF($Z13="SERENI",IF(OR($A13="S",$A13="D"),"WE CCB","Sem CCB"),"")</f>
        <v/>
      </c>
      <c r="AI14" s="86" t="str">
        <f t="shared" ref="AI14" si="139">IF($Z13="SULTAN",IF(OR($A13="S",$A13="D"),"WE CCB","Sem CCB"),"")</f>
        <v/>
      </c>
    </row>
    <row r="15" spans="1:35" ht="15" x14ac:dyDescent="0.25">
      <c r="A15" s="39" t="str">
        <f>IF((B15=""),"",CHOOSE(WEEKDAY(B15,2),"L","M","M","J","V","S","D"))</f>
        <v>M</v>
      </c>
      <c r="B15" s="40">
        <f>IF(($B13=""),"",IF((MONTH(B13)=MONTH(($B13+1))),($B13+1),""))</f>
        <v>42011</v>
      </c>
      <c r="C15" s="41" t="str">
        <f t="shared" ref="C15" si="140">IF(D15="","","Dom :")</f>
        <v/>
      </c>
      <c r="D15" s="42"/>
      <c r="E15" s="43" t="str">
        <f t="shared" ref="E15" si="141">IF(($T15="HM"),IF(($U15="9H-12H"),"CS 9H-12H",""),IF(($V15="HM"),IF(($W15="9H-12H"),"CS 9H-12H",""),""))&amp;IF($Z15="MAROUANI",IF($A15="D","","CCB"),"")</f>
        <v/>
      </c>
      <c r="F15" s="44" t="str">
        <f t="shared" ref="F15" si="142">IF(($T15="PH"),IF(($U15="9H-12H"),"CS 9H-12H",""),IF(($V15="PH"),IF(($W15="9H-12H"),"CS 9H-12H",""),""))&amp;IF($Z15="HALIMI",IF($A15="D","","CCB"),"")</f>
        <v/>
      </c>
      <c r="G15" s="45" t="str">
        <f t="shared" ref="G15" si="143">IF(($T15="RL"),IF(($U15="9H-12H"),"CS 9H-12H",""),IF(($V15="RL"),IF(($W15="9H-12H"),"CS 9H-12H",""),""))&amp;IF($Z15="LEPRIYA",IF($A15="D","","CCB"),"")</f>
        <v/>
      </c>
      <c r="H15" s="45" t="str">
        <f t="shared" ref="H15" si="144">IF(($T15="MJS"),IF(($U15="9H-12H"),"CS 9H-12H",""),IF(($V15="MJS"),IF(($W15="9H-12H"),"CS 9H-12H",""),""))&amp;IF($Z15="SERENI",IF($A15="D","","CCB"),"")</f>
        <v/>
      </c>
      <c r="I15" s="44" t="str">
        <f t="shared" ref="I15" si="145">IF(($T15="AS"),IF(($U15="9H-12H"),"CS 9H-12H",""),IF(($V15="AS"),IF(($W15="9H-12H"),"CS 9H-12H",""),""))&amp;IF($Z15="SULTAN",IF($A15="D","","CCB"),"")</f>
        <v/>
      </c>
      <c r="J15" s="46"/>
      <c r="K15" s="47"/>
      <c r="L15" s="48"/>
      <c r="M15" s="49" t="str">
        <f t="shared" ref="M15" si="146">IF(($T15="VAC1"),IF(($U15="9H-12H"),"CS 9H-12H",""),IF(($V15="VAC1"),IF(($W15="9H-12H"),"CS 9H-12H",""),""))&amp;IF($L15="HM",$E15,IF($L15="PH",$F15,IF($L15="RL",$G15,IF($L15="MJS",$H15,IF($L15="AS",$I15,"")))))</f>
        <v/>
      </c>
      <c r="N15" s="47"/>
      <c r="O15" s="48"/>
      <c r="P15" s="49" t="str">
        <f t="shared" ref="P15" si="147">IF(($T15="VAC2"),IF(($U15="9H-12H"),"CS 9H-12H",""),IF(($V15="VAC2"),IF(($W15="9H-12H"),"CS 9H-12H",""),""))&amp;IF($O15="HM",$E15,IF($O15="PH",$F15,IF($O15="RL",$G15,IF($O15="MJS",$H15,IF($O15="AS",$I15,"")))))</f>
        <v/>
      </c>
      <c r="Q15" s="50"/>
      <c r="R15" s="51" t="str">
        <f>A15</f>
        <v>M</v>
      </c>
      <c r="S15" s="52">
        <f>B15</f>
        <v>42011</v>
      </c>
      <c r="T15" s="53"/>
      <c r="U15" s="54"/>
      <c r="V15" s="53"/>
      <c r="W15" s="55"/>
      <c r="X15" s="56" t="str">
        <f t="shared" ref="X15:Y15" si="148">A15</f>
        <v>M</v>
      </c>
      <c r="Y15" s="57">
        <f t="shared" si="148"/>
        <v>42011</v>
      </c>
      <c r="Z15" s="58"/>
      <c r="AA15" s="59"/>
      <c r="AB15" s="59"/>
      <c r="AC15" s="54"/>
      <c r="AD15" s="60"/>
      <c r="AE15" s="61" t="str">
        <f t="shared" ref="AE15" si="149">IF($D15="MAROUANI",IF($A15="S","Sam",IF(OR($A15="L",$A15="M",$A15="J",$A15="V"),"Sem","")),"")</f>
        <v/>
      </c>
      <c r="AF15" s="62" t="str">
        <f t="shared" ref="AF15" si="150">IF($D15="HALIMI",IF($A15="S","Sam",IF(OR($A15="L",$A15="M",$A15="J",$A15="V"),"Sem","")),"")</f>
        <v/>
      </c>
      <c r="AG15" s="62" t="str">
        <f t="shared" ref="AG15" si="151">IF($D15="LEPRIYA",IF($A15="S","Sam",IF(OR($A15="L",$A15="M",$A15="J",$A15="V"),"Sem","")),"")</f>
        <v/>
      </c>
      <c r="AH15" s="62" t="str">
        <f t="shared" ref="AH15" si="152">IF($D15="SERENI",IF($A15="S","Sam",IF(OR($A15="L",$A15="M",$A15="J",$A15="V"),"Sem","")),"")</f>
        <v/>
      </c>
      <c r="AI15" s="62" t="str">
        <f t="shared" ref="AI15" si="153">IF($D15="SULTAN",IF($A15="S","Sam",IF(OR($A15="L",$A15="M",$A15="J",$A15="V"),"Sem","")),"")</f>
        <v/>
      </c>
    </row>
    <row r="16" spans="1:35" ht="15.75" thickBot="1" x14ac:dyDescent="0.3">
      <c r="A16" s="63"/>
      <c r="B16" s="64"/>
      <c r="C16" s="65" t="str">
        <f t="shared" ref="C16" si="154">IF($D16="","","CCB :")</f>
        <v/>
      </c>
      <c r="D16" s="66" t="str">
        <f t="shared" ref="D16" si="155">IF($Z15="","",$Z15)</f>
        <v/>
      </c>
      <c r="E16" s="67" t="str">
        <f t="shared" ref="E16" si="156">IF(($T15="HM"),IF(($U15="9H-12H"),"",("CS "&amp;$U15)),IF(($V15="HM"),IF(($W15="9H-12H"),"",("CS "&amp;$W15)),""))&amp;IF($Z15="MAROUANI",IF(OR($A15="S",$A15="D"),"","CCB"),"")</f>
        <v/>
      </c>
      <c r="F16" s="68" t="str">
        <f t="shared" ref="F16" si="157">IF(($T15="PH"),IF(($U15="9H-12H"),"",("CS "&amp;$U15)),IF(($V15="PH"),IF(($W15="9H-12H"),"",("CS "&amp;$W15)),""))&amp;IF($Z15="HALIMI",IF(OR($A15="S",$A15="D"),"","CCB"),"")</f>
        <v/>
      </c>
      <c r="G16" s="69" t="str">
        <f t="shared" ref="G16" si="158">IF(($T15="RL"),IF(($U15="9H-12H"),"",("CS "&amp;$U15)),IF(($V15="RL"),IF(($W15="9H-12H"),"",("CS "&amp;$W15)),""))&amp;IF($Z15="LEPRIYA",IF(OR($A15="S",$A15="D"),"","CCB"),"")</f>
        <v/>
      </c>
      <c r="H16" s="69" t="str">
        <f t="shared" ref="H16" si="159">IF(($T15="MJS"),IF(($U15="9H-12H"),"",("CS "&amp;$U15)),IF(($V15="MJS"),IF(($W15="9H-12H"),"",("CS "&amp;$W15)),""))&amp;IF($Z15="SERENI",IF(OR($A15="S",$A15="D"),"","CCB"),"")</f>
        <v/>
      </c>
      <c r="I16" s="68" t="str">
        <f t="shared" ref="I16" si="160">IF(($T15="AS"),IF(($U15="9H-12H"),"",("CS "&amp;$U15)),IF(($V15="AS"),IF(($W15="9H-12H"),"",("CS "&amp;$W15)),""))&amp;IF($Z15="SULTAN",IF(OR($A15="S",$A15="D"),"","CCB"),"")</f>
        <v/>
      </c>
      <c r="J16" s="70"/>
      <c r="K16" s="71"/>
      <c r="L16" s="72"/>
      <c r="M16" s="73" t="str">
        <f t="shared" ref="M16" si="161">IF(($T15="VAC1"),IF(($U15="9H-12H"),"",("CS "&amp;$U15)),IF(($V15="VAC1"),IF(($W15="9H-12H"),"",("CS "&amp;$W15)),""))&amp;IF($L16="HM",$E16,IF($L16="PH",$F16,IF($L16="RL",$G16,IF($L16="MJS",$H16,IF($L16="AS",$I16,"")))))</f>
        <v/>
      </c>
      <c r="N16" s="71"/>
      <c r="O16" s="72"/>
      <c r="P16" s="73" t="str">
        <f t="shared" ref="P16" si="162">IF(($T15="VAC2"),IF(($U15="9H-12H"),"",("CS "&amp;$U15)),IF(($V15="VAC2"),IF(($W15="9H-12H"),"",("CS "&amp;$W15)),""))&amp;IF($O16="HM",$E16,IF($O16="PH",$F16,IF($O16="RL",$G16,IF($O16="MJS",$H16,IF($O16="AS",$I16,"")))))</f>
        <v/>
      </c>
      <c r="Q16" s="74"/>
      <c r="R16" s="75"/>
      <c r="S16" s="76"/>
      <c r="T16" s="77"/>
      <c r="U16" s="78"/>
      <c r="V16" s="77"/>
      <c r="W16" s="79"/>
      <c r="X16" s="80"/>
      <c r="Y16" s="81"/>
      <c r="Z16" s="82"/>
      <c r="AA16" s="83"/>
      <c r="AB16" s="83"/>
      <c r="AC16" s="78"/>
      <c r="AD16" s="84"/>
      <c r="AE16" s="85" t="str">
        <f t="shared" ref="AE16" si="163">IF($Z15="MAROUANI",IF(OR($A15="S",$A15="D"),"WE CCB","Sem CCB"),"")</f>
        <v/>
      </c>
      <c r="AF16" s="86" t="str">
        <f t="shared" ref="AF16" si="164">IF($Z15="HALIMI",IF(OR($A15="S",$A15="D"),"WE CCB","Sem CCB"),"")</f>
        <v/>
      </c>
      <c r="AG16" s="86" t="str">
        <f t="shared" ref="AG16" si="165">IF($Z15="LEPRIYA",IF(OR($A15="S",$A15="D"),"WE CCB","Sem CCB"),"")</f>
        <v/>
      </c>
      <c r="AH16" s="86" t="str">
        <f t="shared" ref="AH16" si="166">IF($Z15="SERENI",IF(OR($A15="S",$A15="D"),"WE CCB","Sem CCB"),"")</f>
        <v/>
      </c>
      <c r="AI16" s="86" t="str">
        <f t="shared" ref="AI16" si="167">IF($Z15="SULTAN",IF(OR($A15="S",$A15="D"),"WE CCB","Sem CCB"),"")</f>
        <v/>
      </c>
    </row>
    <row r="17" spans="1:35" ht="15" x14ac:dyDescent="0.25">
      <c r="A17" s="39" t="str">
        <f>IF((B17=""),"",CHOOSE(WEEKDAY(B17,2),"L","M","M","J","V","S","D"))</f>
        <v>J</v>
      </c>
      <c r="B17" s="40">
        <f>IF(($B15=""),"",IF((MONTH(B15)=MONTH(($B15+1))),($B15+1),""))</f>
        <v>42012</v>
      </c>
      <c r="C17" s="41" t="str">
        <f t="shared" ref="C17" si="168">IF(D17="","","Dom :")</f>
        <v/>
      </c>
      <c r="D17" s="42"/>
      <c r="E17" s="43" t="str">
        <f t="shared" ref="E17" si="169">IF(($T17="HM"),IF(($U17="9H-12H"),"CS 9H-12H",""),IF(($V17="HM"),IF(($W17="9H-12H"),"CS 9H-12H",""),""))&amp;IF($Z17="MAROUANI",IF($A17="D","","CCB"),"")</f>
        <v/>
      </c>
      <c r="F17" s="44" t="str">
        <f t="shared" ref="F17" si="170">IF(($T17="PH"),IF(($U17="9H-12H"),"CS 9H-12H",""),IF(($V17="PH"),IF(($W17="9H-12H"),"CS 9H-12H",""),""))&amp;IF($Z17="HALIMI",IF($A17="D","","CCB"),"")</f>
        <v/>
      </c>
      <c r="G17" s="45" t="str">
        <f t="shared" ref="G17" si="171">IF(($T17="RL"),IF(($U17="9H-12H"),"CS 9H-12H",""),IF(($V17="RL"),IF(($W17="9H-12H"),"CS 9H-12H",""),""))&amp;IF($Z17="LEPRIYA",IF($A17="D","","CCB"),"")</f>
        <v/>
      </c>
      <c r="H17" s="45" t="str">
        <f t="shared" ref="H17" si="172">IF(($T17="MJS"),IF(($U17="9H-12H"),"CS 9H-12H",""),IF(($V17="MJS"),IF(($W17="9H-12H"),"CS 9H-12H",""),""))&amp;IF($Z17="SERENI",IF($A17="D","","CCB"),"")</f>
        <v/>
      </c>
      <c r="I17" s="44" t="str">
        <f t="shared" ref="I17" si="173">IF(($T17="AS"),IF(($U17="9H-12H"),"CS 9H-12H",""),IF(($V17="AS"),IF(($W17="9H-12H"),"CS 9H-12H",""),""))&amp;IF($Z17="SULTAN",IF($A17="D","","CCB"),"")</f>
        <v/>
      </c>
      <c r="J17" s="46"/>
      <c r="K17" s="47"/>
      <c r="L17" s="48"/>
      <c r="M17" s="49" t="str">
        <f t="shared" ref="M17" si="174">IF(($T17="VAC1"),IF(($U17="9H-12H"),"CS 9H-12H",""),IF(($V17="VAC1"),IF(($W17="9H-12H"),"CS 9H-12H",""),""))&amp;IF($L17="HM",$E17,IF($L17="PH",$F17,IF($L17="RL",$G17,IF($L17="MJS",$H17,IF($L17="AS",$I17,"")))))</f>
        <v/>
      </c>
      <c r="N17" s="47"/>
      <c r="O17" s="48"/>
      <c r="P17" s="49" t="str">
        <f t="shared" ref="P17" si="175">IF(($T17="VAC2"),IF(($U17="9H-12H"),"CS 9H-12H",""),IF(($V17="VAC2"),IF(($W17="9H-12H"),"CS 9H-12H",""),""))&amp;IF($O17="HM",$E17,IF($O17="PH",$F17,IF($O17="RL",$G17,IF($O17="MJS",$H17,IF($O17="AS",$I17,"")))))</f>
        <v/>
      </c>
      <c r="Q17" s="50"/>
      <c r="R17" s="51" t="str">
        <f>A17</f>
        <v>J</v>
      </c>
      <c r="S17" s="52">
        <f>B17</f>
        <v>42012</v>
      </c>
      <c r="T17" s="53"/>
      <c r="U17" s="54"/>
      <c r="V17" s="53"/>
      <c r="W17" s="55"/>
      <c r="X17" s="56" t="str">
        <f t="shared" ref="X17:Y17" si="176">A17</f>
        <v>J</v>
      </c>
      <c r="Y17" s="57">
        <f t="shared" si="176"/>
        <v>42012</v>
      </c>
      <c r="Z17" s="58"/>
      <c r="AA17" s="59"/>
      <c r="AB17" s="59"/>
      <c r="AC17" s="54"/>
      <c r="AD17" s="60"/>
      <c r="AE17" s="61" t="str">
        <f t="shared" ref="AE17" si="177">IF($D17="MAROUANI",IF($A17="S","Sam",IF(OR($A17="L",$A17="M",$A17="J",$A17="V"),"Sem","")),"")</f>
        <v/>
      </c>
      <c r="AF17" s="62" t="str">
        <f t="shared" ref="AF17" si="178">IF($D17="HALIMI",IF($A17="S","Sam",IF(OR($A17="L",$A17="M",$A17="J",$A17="V"),"Sem","")),"")</f>
        <v/>
      </c>
      <c r="AG17" s="62" t="str">
        <f t="shared" ref="AG17" si="179">IF($D17="LEPRIYA",IF($A17="S","Sam",IF(OR($A17="L",$A17="M",$A17="J",$A17="V"),"Sem","")),"")</f>
        <v/>
      </c>
      <c r="AH17" s="62" t="str">
        <f t="shared" ref="AH17" si="180">IF($D17="SERENI",IF($A17="S","Sam",IF(OR($A17="L",$A17="M",$A17="J",$A17="V"),"Sem","")),"")</f>
        <v/>
      </c>
      <c r="AI17" s="62" t="str">
        <f t="shared" ref="AI17" si="181">IF($D17="SULTAN",IF($A17="S","Sam",IF(OR($A17="L",$A17="M",$A17="J",$A17="V"),"Sem","")),"")</f>
        <v/>
      </c>
    </row>
    <row r="18" spans="1:35" ht="15.75" thickBot="1" x14ac:dyDescent="0.3">
      <c r="A18" s="63"/>
      <c r="B18" s="64"/>
      <c r="C18" s="65" t="str">
        <f t="shared" ref="C18" si="182">IF($D18="","","CCB :")</f>
        <v/>
      </c>
      <c r="D18" s="66" t="str">
        <f t="shared" ref="D18" si="183">IF($Z17="","",$Z17)</f>
        <v/>
      </c>
      <c r="E18" s="67" t="str">
        <f t="shared" ref="E18" si="184">IF(($T17="HM"),IF(($U17="9H-12H"),"",("CS "&amp;$U17)),IF(($V17="HM"),IF(($W17="9H-12H"),"",("CS "&amp;$W17)),""))&amp;IF($Z17="MAROUANI",IF(OR($A17="S",$A17="D"),"","CCB"),"")</f>
        <v/>
      </c>
      <c r="F18" s="68" t="str">
        <f t="shared" ref="F18" si="185">IF(($T17="PH"),IF(($U17="9H-12H"),"",("CS "&amp;$U17)),IF(($V17="PH"),IF(($W17="9H-12H"),"",("CS "&amp;$W17)),""))&amp;IF($Z17="HALIMI",IF(OR($A17="S",$A17="D"),"","CCB"),"")</f>
        <v/>
      </c>
      <c r="G18" s="69" t="str">
        <f t="shared" ref="G18" si="186">IF(($T17="RL"),IF(($U17="9H-12H"),"",("CS "&amp;$U17)),IF(($V17="RL"),IF(($W17="9H-12H"),"",("CS "&amp;$W17)),""))&amp;IF($Z17="LEPRIYA",IF(OR($A17="S",$A17="D"),"","CCB"),"")</f>
        <v/>
      </c>
      <c r="H18" s="69" t="str">
        <f t="shared" ref="H18" si="187">IF(($T17="MJS"),IF(($U17="9H-12H"),"",("CS "&amp;$U17)),IF(($V17="MJS"),IF(($W17="9H-12H"),"",("CS "&amp;$W17)),""))&amp;IF($Z17="SERENI",IF(OR($A17="S",$A17="D"),"","CCB"),"")</f>
        <v/>
      </c>
      <c r="I18" s="68" t="str">
        <f t="shared" ref="I18" si="188">IF(($T17="AS"),IF(($U17="9H-12H"),"",("CS "&amp;$U17)),IF(($V17="AS"),IF(($W17="9H-12H"),"",("CS "&amp;$W17)),""))&amp;IF($Z17="SULTAN",IF(OR($A17="S",$A17="D"),"","CCB"),"")</f>
        <v/>
      </c>
      <c r="J18" s="70"/>
      <c r="K18" s="71"/>
      <c r="L18" s="72"/>
      <c r="M18" s="73" t="str">
        <f t="shared" ref="M18" si="189">IF(($T17="VAC1"),IF(($U17="9H-12H"),"",("CS "&amp;$U17)),IF(($V17="VAC1"),IF(($W17="9H-12H"),"",("CS "&amp;$W17)),""))&amp;IF($L18="HM",$E18,IF($L18="PH",$F18,IF($L18="RL",$G18,IF($L18="MJS",$H18,IF($L18="AS",$I18,"")))))</f>
        <v/>
      </c>
      <c r="N18" s="71"/>
      <c r="O18" s="72"/>
      <c r="P18" s="73" t="str">
        <f t="shared" ref="P18" si="190">IF(($T17="VAC2"),IF(($U17="9H-12H"),"",("CS "&amp;$U17)),IF(($V17="VAC2"),IF(($W17="9H-12H"),"",("CS "&amp;$W17)),""))&amp;IF($O18="HM",$E18,IF($O18="PH",$F18,IF($O18="RL",$G18,IF($O18="MJS",$H18,IF($O18="AS",$I18,"")))))</f>
        <v/>
      </c>
      <c r="Q18" s="74"/>
      <c r="R18" s="75"/>
      <c r="S18" s="76"/>
      <c r="T18" s="77"/>
      <c r="U18" s="78"/>
      <c r="V18" s="77"/>
      <c r="W18" s="79"/>
      <c r="X18" s="80"/>
      <c r="Y18" s="81"/>
      <c r="Z18" s="82"/>
      <c r="AA18" s="83"/>
      <c r="AB18" s="83"/>
      <c r="AC18" s="78"/>
      <c r="AD18" s="84"/>
      <c r="AE18" s="85" t="str">
        <f t="shared" ref="AE18" si="191">IF($Z17="MAROUANI",IF(OR($A17="S",$A17="D"),"WE CCB","Sem CCB"),"")</f>
        <v/>
      </c>
      <c r="AF18" s="86" t="str">
        <f t="shared" ref="AF18" si="192">IF($Z17="HALIMI",IF(OR($A17="S",$A17="D"),"WE CCB","Sem CCB"),"")</f>
        <v/>
      </c>
      <c r="AG18" s="86" t="str">
        <f t="shared" ref="AG18" si="193">IF($Z17="LEPRIYA",IF(OR($A17="S",$A17="D"),"WE CCB","Sem CCB"),"")</f>
        <v/>
      </c>
      <c r="AH18" s="86" t="str">
        <f t="shared" ref="AH18" si="194">IF($Z17="SERENI",IF(OR($A17="S",$A17="D"),"WE CCB","Sem CCB"),"")</f>
        <v/>
      </c>
      <c r="AI18" s="86" t="str">
        <f t="shared" ref="AI18" si="195">IF($Z17="SULTAN",IF(OR($A17="S",$A17="D"),"WE CCB","Sem CCB"),"")</f>
        <v/>
      </c>
    </row>
    <row r="19" spans="1:35" ht="15" x14ac:dyDescent="0.25">
      <c r="A19" s="39" t="str">
        <f>IF((B19=""),"",CHOOSE(WEEKDAY(B19,2),"L","M","M","J","V","S","D"))</f>
        <v>V</v>
      </c>
      <c r="B19" s="40">
        <f>IF(($B17=""),"",IF((MONTH(B17)=MONTH(($B17+1))),($B17+1),""))</f>
        <v>42013</v>
      </c>
      <c r="C19" s="41" t="str">
        <f t="shared" ref="C19" si="196">IF(D19="","","Dom :")</f>
        <v/>
      </c>
      <c r="D19" s="42"/>
      <c r="E19" s="43" t="str">
        <f t="shared" ref="E19" si="197">IF(($T19="HM"),IF(($U19="9H-12H"),"CS 9H-12H",""),IF(($V19="HM"),IF(($W19="9H-12H"),"CS 9H-12H",""),""))&amp;IF($Z19="MAROUANI",IF($A19="D","","CCB"),"")</f>
        <v/>
      </c>
      <c r="F19" s="44" t="str">
        <f t="shared" ref="F19" si="198">IF(($T19="PH"),IF(($U19="9H-12H"),"CS 9H-12H",""),IF(($V19="PH"),IF(($W19="9H-12H"),"CS 9H-12H",""),""))&amp;IF($Z19="HALIMI",IF($A19="D","","CCB"),"")</f>
        <v/>
      </c>
      <c r="G19" s="45" t="str">
        <f t="shared" ref="G19" si="199">IF(($T19="RL"),IF(($U19="9H-12H"),"CS 9H-12H",""),IF(($V19="RL"),IF(($W19="9H-12H"),"CS 9H-12H",""),""))&amp;IF($Z19="LEPRIYA",IF($A19="D","","CCB"),"")</f>
        <v/>
      </c>
      <c r="H19" s="45" t="str">
        <f t="shared" ref="H19" si="200">IF(($T19="MJS"),IF(($U19="9H-12H"),"CS 9H-12H",""),IF(($V19="MJS"),IF(($W19="9H-12H"),"CS 9H-12H",""),""))&amp;IF($Z19="SERENI",IF($A19="D","","CCB"),"")</f>
        <v/>
      </c>
      <c r="I19" s="44" t="str">
        <f t="shared" ref="I19" si="201">IF(($T19="AS"),IF(($U19="9H-12H"),"CS 9H-12H",""),IF(($V19="AS"),IF(($W19="9H-12H"),"CS 9H-12H",""),""))&amp;IF($Z19="SULTAN",IF($A19="D","","CCB"),"")</f>
        <v/>
      </c>
      <c r="J19" s="46"/>
      <c r="K19" s="47"/>
      <c r="L19" s="48"/>
      <c r="M19" s="49" t="str">
        <f t="shared" ref="M19" si="202">IF(($T19="VAC1"),IF(($U19="9H-12H"),"CS 9H-12H",""),IF(($V19="VAC1"),IF(($W19="9H-12H"),"CS 9H-12H",""),""))&amp;IF($L19="HM",$E19,IF($L19="PH",$F19,IF($L19="RL",$G19,IF($L19="MJS",$H19,IF($L19="AS",$I19,"")))))</f>
        <v/>
      </c>
      <c r="N19" s="47"/>
      <c r="O19" s="48"/>
      <c r="P19" s="49" t="str">
        <f t="shared" ref="P19" si="203">IF(($T19="VAC2"),IF(($U19="9H-12H"),"CS 9H-12H",""),IF(($V19="VAC2"),IF(($W19="9H-12H"),"CS 9H-12H",""),""))&amp;IF($O19="HM",$E19,IF($O19="PH",$F19,IF($O19="RL",$G19,IF($O19="MJS",$H19,IF($O19="AS",$I19,"")))))</f>
        <v/>
      </c>
      <c r="Q19" s="50"/>
      <c r="R19" s="51" t="str">
        <f>A19</f>
        <v>V</v>
      </c>
      <c r="S19" s="52">
        <f>B19</f>
        <v>42013</v>
      </c>
      <c r="T19" s="53"/>
      <c r="U19" s="54"/>
      <c r="V19" s="53"/>
      <c r="W19" s="55"/>
      <c r="X19" s="56" t="str">
        <f t="shared" ref="X19:Y19" si="204">A19</f>
        <v>V</v>
      </c>
      <c r="Y19" s="57">
        <f t="shared" si="204"/>
        <v>42013</v>
      </c>
      <c r="Z19" s="58"/>
      <c r="AA19" s="59"/>
      <c r="AB19" s="59"/>
      <c r="AC19" s="54"/>
      <c r="AD19" s="60"/>
      <c r="AE19" s="61" t="str">
        <f t="shared" ref="AE19" si="205">IF($D19="MAROUANI",IF($A19="S","Sam",IF(OR($A19="L",$A19="M",$A19="J",$A19="V"),"Sem","")),"")</f>
        <v/>
      </c>
      <c r="AF19" s="62" t="str">
        <f t="shared" ref="AF19" si="206">IF($D19="HALIMI",IF($A19="S","Sam",IF(OR($A19="L",$A19="M",$A19="J",$A19="V"),"Sem","")),"")</f>
        <v/>
      </c>
      <c r="AG19" s="62" t="str">
        <f t="shared" ref="AG19" si="207">IF($D19="LEPRIYA",IF($A19="S","Sam",IF(OR($A19="L",$A19="M",$A19="J",$A19="V"),"Sem","")),"")</f>
        <v/>
      </c>
      <c r="AH19" s="62" t="str">
        <f t="shared" ref="AH19" si="208">IF($D19="SERENI",IF($A19="S","Sam",IF(OR($A19="L",$A19="M",$A19="J",$A19="V"),"Sem","")),"")</f>
        <v/>
      </c>
      <c r="AI19" s="62" t="str">
        <f t="shared" ref="AI19" si="209">IF($D19="SULTAN",IF($A19="S","Sam",IF(OR($A19="L",$A19="M",$A19="J",$A19="V"),"Sem","")),"")</f>
        <v/>
      </c>
    </row>
    <row r="20" spans="1:35" ht="15.75" thickBot="1" x14ac:dyDescent="0.3">
      <c r="A20" s="63"/>
      <c r="B20" s="64"/>
      <c r="C20" s="65" t="str">
        <f t="shared" ref="C20" si="210">IF($D20="","","CCB :")</f>
        <v/>
      </c>
      <c r="D20" s="66" t="str">
        <f t="shared" ref="D20" si="211">IF($Z19="","",$Z19)</f>
        <v/>
      </c>
      <c r="E20" s="67" t="str">
        <f t="shared" ref="E20" si="212">IF(($T19="HM"),IF(($U19="9H-12H"),"",("CS "&amp;$U19)),IF(($V19="HM"),IF(($W19="9H-12H"),"",("CS "&amp;$W19)),""))&amp;IF($Z19="MAROUANI",IF(OR($A19="S",$A19="D"),"","CCB"),"")</f>
        <v/>
      </c>
      <c r="F20" s="68" t="str">
        <f t="shared" ref="F20" si="213">IF(($T19="PH"),IF(($U19="9H-12H"),"",("CS "&amp;$U19)),IF(($V19="PH"),IF(($W19="9H-12H"),"",("CS "&amp;$W19)),""))&amp;IF($Z19="HALIMI",IF(OR($A19="S",$A19="D"),"","CCB"),"")</f>
        <v/>
      </c>
      <c r="G20" s="69" t="str">
        <f t="shared" ref="G20" si="214">IF(($T19="RL"),IF(($U19="9H-12H"),"",("CS "&amp;$U19)),IF(($V19="RL"),IF(($W19="9H-12H"),"",("CS "&amp;$W19)),""))&amp;IF($Z19="LEPRIYA",IF(OR($A19="S",$A19="D"),"","CCB"),"")</f>
        <v/>
      </c>
      <c r="H20" s="69" t="str">
        <f t="shared" ref="H20" si="215">IF(($T19="MJS"),IF(($U19="9H-12H"),"",("CS "&amp;$U19)),IF(($V19="MJS"),IF(($W19="9H-12H"),"",("CS "&amp;$W19)),""))&amp;IF($Z19="SERENI",IF(OR($A19="S",$A19="D"),"","CCB"),"")</f>
        <v/>
      </c>
      <c r="I20" s="68" t="str">
        <f t="shared" ref="I20" si="216">IF(($T19="AS"),IF(($U19="9H-12H"),"",("CS "&amp;$U19)),IF(($V19="AS"),IF(($W19="9H-12H"),"",("CS "&amp;$W19)),""))&amp;IF($Z19="SULTAN",IF(OR($A19="S",$A19="D"),"","CCB"),"")</f>
        <v/>
      </c>
      <c r="J20" s="70"/>
      <c r="K20" s="71"/>
      <c r="L20" s="72"/>
      <c r="M20" s="73" t="str">
        <f t="shared" ref="M20" si="217">IF(($T19="VAC1"),IF(($U19="9H-12H"),"",("CS "&amp;$U19)),IF(($V19="VAC1"),IF(($W19="9H-12H"),"",("CS "&amp;$W19)),""))&amp;IF($L20="HM",$E20,IF($L20="PH",$F20,IF($L20="RL",$G20,IF($L20="MJS",$H20,IF($L20="AS",$I20,"")))))</f>
        <v/>
      </c>
      <c r="N20" s="71"/>
      <c r="O20" s="72"/>
      <c r="P20" s="73" t="str">
        <f t="shared" ref="P20" si="218">IF(($T19="VAC2"),IF(($U19="9H-12H"),"",("CS "&amp;$U19)),IF(($V19="VAC2"),IF(($W19="9H-12H"),"",("CS "&amp;$W19)),""))&amp;IF($O20="HM",$E20,IF($O20="PH",$F20,IF($O20="RL",$G20,IF($O20="MJS",$H20,IF($O20="AS",$I20,"")))))</f>
        <v/>
      </c>
      <c r="Q20" s="74"/>
      <c r="R20" s="75"/>
      <c r="S20" s="76"/>
      <c r="T20" s="77"/>
      <c r="U20" s="78"/>
      <c r="V20" s="77"/>
      <c r="W20" s="79"/>
      <c r="X20" s="80"/>
      <c r="Y20" s="81"/>
      <c r="Z20" s="82"/>
      <c r="AA20" s="83"/>
      <c r="AB20" s="83"/>
      <c r="AC20" s="78"/>
      <c r="AD20" s="84"/>
      <c r="AE20" s="85" t="str">
        <f t="shared" ref="AE20" si="219">IF($Z19="MAROUANI",IF(OR($A19="S",$A19="D"),"WE CCB","Sem CCB"),"")</f>
        <v/>
      </c>
      <c r="AF20" s="86" t="str">
        <f t="shared" ref="AF20" si="220">IF($Z19="HALIMI",IF(OR($A19="S",$A19="D"),"WE CCB","Sem CCB"),"")</f>
        <v/>
      </c>
      <c r="AG20" s="86" t="str">
        <f t="shared" ref="AG20" si="221">IF($Z19="LEPRIYA",IF(OR($A19="S",$A19="D"),"WE CCB","Sem CCB"),"")</f>
        <v/>
      </c>
      <c r="AH20" s="86" t="str">
        <f t="shared" ref="AH20" si="222">IF($Z19="SERENI",IF(OR($A19="S",$A19="D"),"WE CCB","Sem CCB"),"")</f>
        <v/>
      </c>
      <c r="AI20" s="86" t="str">
        <f t="shared" ref="AI20" si="223">IF($Z19="SULTAN",IF(OR($A19="S",$A19="D"),"WE CCB","Sem CCB"),"")</f>
        <v/>
      </c>
    </row>
    <row r="21" spans="1:35" ht="15" x14ac:dyDescent="0.25">
      <c r="A21" s="39" t="str">
        <f>IF((B21=""),"",CHOOSE(WEEKDAY(B21,2),"L","M","M","J","V","S","D"))</f>
        <v>S</v>
      </c>
      <c r="B21" s="40">
        <f>IF(($B19=""),"",IF((MONTH(B19)=MONTH(($B19+1))),($B19+1),""))</f>
        <v>42014</v>
      </c>
      <c r="C21" s="41" t="str">
        <f t="shared" ref="C21" si="224">IF(D21="","","Dom :")</f>
        <v/>
      </c>
      <c r="D21" s="42"/>
      <c r="E21" s="43" t="str">
        <f t="shared" ref="E21" si="225">IF(($T21="HM"),IF(($U21="9H-12H"),"CS 9H-12H",""),IF(($V21="HM"),IF(($W21="9H-12H"),"CS 9H-12H",""),""))&amp;IF($Z21="MAROUANI",IF($A21="D","","CCB"),"")</f>
        <v/>
      </c>
      <c r="F21" s="44" t="str">
        <f t="shared" ref="F21" si="226">IF(($T21="PH"),IF(($U21="9H-12H"),"CS 9H-12H",""),IF(($V21="PH"),IF(($W21="9H-12H"),"CS 9H-12H",""),""))&amp;IF($Z21="HALIMI",IF($A21="D","","CCB"),"")</f>
        <v/>
      </c>
      <c r="G21" s="45" t="str">
        <f t="shared" ref="G21" si="227">IF(($T21="RL"),IF(($U21="9H-12H"),"CS 9H-12H",""),IF(($V21="RL"),IF(($W21="9H-12H"),"CS 9H-12H",""),""))&amp;IF($Z21="LEPRIYA",IF($A21="D","","CCB"),"")</f>
        <v/>
      </c>
      <c r="H21" s="45" t="str">
        <f t="shared" ref="H21" si="228">IF(($T21="MJS"),IF(($U21="9H-12H"),"CS 9H-12H",""),IF(($V21="MJS"),IF(($W21="9H-12H"),"CS 9H-12H",""),""))&amp;IF($Z21="SERENI",IF($A21="D","","CCB"),"")</f>
        <v/>
      </c>
      <c r="I21" s="44" t="str">
        <f t="shared" ref="I21" si="229">IF(($T21="AS"),IF(($U21="9H-12H"),"CS 9H-12H",""),IF(($V21="AS"),IF(($W21="9H-12H"),"CS 9H-12H",""),""))&amp;IF($Z21="SULTAN",IF($A21="D","","CCB"),"")</f>
        <v/>
      </c>
      <c r="J21" s="46"/>
      <c r="K21" s="47"/>
      <c r="L21" s="48"/>
      <c r="M21" s="49" t="str">
        <f t="shared" ref="M21" si="230">IF(($T21="VAC1"),IF(($U21="9H-12H"),"CS 9H-12H",""),IF(($V21="VAC1"),IF(($W21="9H-12H"),"CS 9H-12H",""),""))&amp;IF($L21="HM",$E21,IF($L21="PH",$F21,IF($L21="RL",$G21,IF($L21="MJS",$H21,IF($L21="AS",$I21,"")))))</f>
        <v/>
      </c>
      <c r="N21" s="47"/>
      <c r="O21" s="48"/>
      <c r="P21" s="49" t="str">
        <f t="shared" ref="P21" si="231">IF(($T21="VAC2"),IF(($U21="9H-12H"),"CS 9H-12H",""),IF(($V21="VAC2"),IF(($W21="9H-12H"),"CS 9H-12H",""),""))&amp;IF($O21="HM",$E21,IF($O21="PH",$F21,IF($O21="RL",$G21,IF($O21="MJS",$H21,IF($O21="AS",$I21,"")))))</f>
        <v/>
      </c>
      <c r="Q21" s="50"/>
      <c r="R21" s="51" t="str">
        <f>A21</f>
        <v>S</v>
      </c>
      <c r="S21" s="52">
        <f>B21</f>
        <v>42014</v>
      </c>
      <c r="T21" s="53"/>
      <c r="U21" s="54"/>
      <c r="V21" s="53"/>
      <c r="W21" s="55"/>
      <c r="X21" s="56" t="str">
        <f t="shared" ref="X21:Y21" si="232">A21</f>
        <v>S</v>
      </c>
      <c r="Y21" s="57">
        <f t="shared" si="232"/>
        <v>42014</v>
      </c>
      <c r="Z21" s="58"/>
      <c r="AA21" s="59"/>
      <c r="AB21" s="59"/>
      <c r="AC21" s="54"/>
      <c r="AD21" s="60"/>
      <c r="AE21" s="61" t="str">
        <f t="shared" ref="AE21" si="233">IF($D21="MAROUANI",IF($A21="S","Sam",IF(OR($A21="L",$A21="M",$A21="J",$A21="V"),"Sem","")),"")</f>
        <v/>
      </c>
      <c r="AF21" s="62" t="str">
        <f t="shared" ref="AF21" si="234">IF($D21="HALIMI",IF($A21="S","Sam",IF(OR($A21="L",$A21="M",$A21="J",$A21="V"),"Sem","")),"")</f>
        <v/>
      </c>
      <c r="AG21" s="62" t="str">
        <f t="shared" ref="AG21" si="235">IF($D21="LEPRIYA",IF($A21="S","Sam",IF(OR($A21="L",$A21="M",$A21="J",$A21="V"),"Sem","")),"")</f>
        <v/>
      </c>
      <c r="AH21" s="62" t="str">
        <f t="shared" ref="AH21" si="236">IF($D21="SERENI",IF($A21="S","Sam",IF(OR($A21="L",$A21="M",$A21="J",$A21="V"),"Sem","")),"")</f>
        <v/>
      </c>
      <c r="AI21" s="62" t="str">
        <f t="shared" ref="AI21" si="237">IF($D21="SULTAN",IF($A21="S","Sam",IF(OR($A21="L",$A21="M",$A21="J",$A21="V"),"Sem","")),"")</f>
        <v/>
      </c>
    </row>
    <row r="22" spans="1:35" ht="15.75" thickBot="1" x14ac:dyDescent="0.3">
      <c r="A22" s="63"/>
      <c r="B22" s="64"/>
      <c r="C22" s="65" t="str">
        <f t="shared" ref="C22" si="238">IF($D22="","","CCB :")</f>
        <v/>
      </c>
      <c r="D22" s="66" t="str">
        <f t="shared" ref="D22" si="239">IF($Z21="","",$Z21)</f>
        <v/>
      </c>
      <c r="E22" s="67" t="str">
        <f t="shared" ref="E22" si="240">IF(($T21="HM"),IF(($U21="9H-12H"),"",("CS "&amp;$U21)),IF(($V21="HM"),IF(($W21="9H-12H"),"",("CS "&amp;$W21)),""))&amp;IF($Z21="MAROUANI",IF(OR($A21="S",$A21="D"),"","CCB"),"")</f>
        <v/>
      </c>
      <c r="F22" s="68" t="str">
        <f t="shared" ref="F22" si="241">IF(($T21="PH"),IF(($U21="9H-12H"),"",("CS "&amp;$U21)),IF(($V21="PH"),IF(($W21="9H-12H"),"",("CS "&amp;$W21)),""))&amp;IF($Z21="HALIMI",IF(OR($A21="S",$A21="D"),"","CCB"),"")</f>
        <v/>
      </c>
      <c r="G22" s="69" t="str">
        <f t="shared" ref="G22" si="242">IF(($T21="RL"),IF(($U21="9H-12H"),"",("CS "&amp;$U21)),IF(($V21="RL"),IF(($W21="9H-12H"),"",("CS "&amp;$W21)),""))&amp;IF($Z21="LEPRIYA",IF(OR($A21="S",$A21="D"),"","CCB"),"")</f>
        <v/>
      </c>
      <c r="H22" s="69" t="str">
        <f t="shared" ref="H22" si="243">IF(($T21="MJS"),IF(($U21="9H-12H"),"",("CS "&amp;$U21)),IF(($V21="MJS"),IF(($W21="9H-12H"),"",("CS "&amp;$W21)),""))&amp;IF($Z21="SERENI",IF(OR($A21="S",$A21="D"),"","CCB"),"")</f>
        <v/>
      </c>
      <c r="I22" s="68" t="str">
        <f t="shared" ref="I22" si="244">IF(($T21="AS"),IF(($U21="9H-12H"),"",("CS "&amp;$U21)),IF(($V21="AS"),IF(($W21="9H-12H"),"",("CS "&amp;$W21)),""))&amp;IF($Z21="SULTAN",IF(OR($A21="S",$A21="D"),"","CCB"),"")</f>
        <v/>
      </c>
      <c r="J22" s="70"/>
      <c r="K22" s="71"/>
      <c r="L22" s="72"/>
      <c r="M22" s="73" t="str">
        <f t="shared" ref="M22" si="245">IF(($T21="VAC1"),IF(($U21="9H-12H"),"",("CS "&amp;$U21)),IF(($V21="VAC1"),IF(($W21="9H-12H"),"",("CS "&amp;$W21)),""))&amp;IF($L22="HM",$E22,IF($L22="PH",$F22,IF($L22="RL",$G22,IF($L22="MJS",$H22,IF($L22="AS",$I22,"")))))</f>
        <v/>
      </c>
      <c r="N22" s="71"/>
      <c r="O22" s="72"/>
      <c r="P22" s="73" t="str">
        <f t="shared" ref="P22" si="246">IF(($T21="VAC2"),IF(($U21="9H-12H"),"",("CS "&amp;$U21)),IF(($V21="VAC2"),IF(($W21="9H-12H"),"",("CS "&amp;$W21)),""))&amp;IF($O22="HM",$E22,IF($O22="PH",$F22,IF($O22="RL",$G22,IF($O22="MJS",$H22,IF($O22="AS",$I22,"")))))</f>
        <v/>
      </c>
      <c r="Q22" s="74"/>
      <c r="R22" s="75"/>
      <c r="S22" s="76"/>
      <c r="T22" s="77"/>
      <c r="U22" s="78"/>
      <c r="V22" s="77"/>
      <c r="W22" s="79"/>
      <c r="X22" s="80"/>
      <c r="Y22" s="81"/>
      <c r="Z22" s="82"/>
      <c r="AA22" s="83"/>
      <c r="AB22" s="83"/>
      <c r="AC22" s="78"/>
      <c r="AD22" s="84"/>
      <c r="AE22" s="85" t="str">
        <f t="shared" ref="AE22" si="247">IF($Z21="MAROUANI",IF(OR($A21="S",$A21="D"),"WE CCB","Sem CCB"),"")</f>
        <v/>
      </c>
      <c r="AF22" s="86" t="str">
        <f t="shared" ref="AF22" si="248">IF($Z21="HALIMI",IF(OR($A21="S",$A21="D"),"WE CCB","Sem CCB"),"")</f>
        <v/>
      </c>
      <c r="AG22" s="86" t="str">
        <f t="shared" ref="AG22" si="249">IF($Z21="LEPRIYA",IF(OR($A21="S",$A21="D"),"WE CCB","Sem CCB"),"")</f>
        <v/>
      </c>
      <c r="AH22" s="86" t="str">
        <f t="shared" ref="AH22" si="250">IF($Z21="SERENI",IF(OR($A21="S",$A21="D"),"WE CCB","Sem CCB"),"")</f>
        <v/>
      </c>
      <c r="AI22" s="86" t="str">
        <f t="shared" ref="AI22" si="251">IF($Z21="SULTAN",IF(OR($A21="S",$A21="D"),"WE CCB","Sem CCB"),"")</f>
        <v/>
      </c>
    </row>
    <row r="23" spans="1:35" ht="15" x14ac:dyDescent="0.25">
      <c r="A23" s="39" t="str">
        <f>IF((B23=""),"",CHOOSE(WEEKDAY(B23,2),"L","M","M","J","V","S","D"))</f>
        <v>D</v>
      </c>
      <c r="B23" s="40">
        <f>IF(($B21=""),"",IF((MONTH(B21)=MONTH(($B21+1))),($B21+1),""))</f>
        <v>42015</v>
      </c>
      <c r="C23" s="41" t="str">
        <f t="shared" ref="C23" si="252">IF(D23="","","Dom :")</f>
        <v/>
      </c>
      <c r="D23" s="42"/>
      <c r="E23" s="43" t="str">
        <f t="shared" ref="E23" si="253">IF(($T23="HM"),IF(($U23="9H-12H"),"CS 9H-12H",""),IF(($V23="HM"),IF(($W23="9H-12H"),"CS 9H-12H",""),""))&amp;IF($Z23="MAROUANI",IF($A23="D","","CCB"),"")</f>
        <v/>
      </c>
      <c r="F23" s="44" t="str">
        <f t="shared" ref="F23" si="254">IF(($T23="PH"),IF(($U23="9H-12H"),"CS 9H-12H",""),IF(($V23="PH"),IF(($W23="9H-12H"),"CS 9H-12H",""),""))&amp;IF($Z23="HALIMI",IF($A23="D","","CCB"),"")</f>
        <v/>
      </c>
      <c r="G23" s="45" t="str">
        <f t="shared" ref="G23" si="255">IF(($T23="RL"),IF(($U23="9H-12H"),"CS 9H-12H",""),IF(($V23="RL"),IF(($W23="9H-12H"),"CS 9H-12H",""),""))&amp;IF($Z23="LEPRIYA",IF($A23="D","","CCB"),"")</f>
        <v/>
      </c>
      <c r="H23" s="45" t="str">
        <f t="shared" ref="H23" si="256">IF(($T23="MJS"),IF(($U23="9H-12H"),"CS 9H-12H",""),IF(($V23="MJS"),IF(($W23="9H-12H"),"CS 9H-12H",""),""))&amp;IF($Z23="SERENI",IF($A23="D","","CCB"),"")</f>
        <v/>
      </c>
      <c r="I23" s="44" t="str">
        <f t="shared" ref="I23" si="257">IF(($T23="AS"),IF(($U23="9H-12H"),"CS 9H-12H",""),IF(($V23="AS"),IF(($W23="9H-12H"),"CS 9H-12H",""),""))&amp;IF($Z23="SULTAN",IF($A23="D","","CCB"),"")</f>
        <v/>
      </c>
      <c r="J23" s="46"/>
      <c r="K23" s="47"/>
      <c r="L23" s="48"/>
      <c r="M23" s="49" t="str">
        <f t="shared" ref="M23" si="258">IF(($T23="VAC1"),IF(($U23="9H-12H"),"CS 9H-12H",""),IF(($V23="VAC1"),IF(($W23="9H-12H"),"CS 9H-12H",""),""))&amp;IF($L23="HM",$E23,IF($L23="PH",$F23,IF($L23="RL",$G23,IF($L23="MJS",$H23,IF($L23="AS",$I23,"")))))</f>
        <v/>
      </c>
      <c r="N23" s="47"/>
      <c r="O23" s="48"/>
      <c r="P23" s="49" t="str">
        <f t="shared" ref="P23" si="259">IF(($T23="VAC2"),IF(($U23="9H-12H"),"CS 9H-12H",""),IF(($V23="VAC2"),IF(($W23="9H-12H"),"CS 9H-12H",""),""))&amp;IF($O23="HM",$E23,IF($O23="PH",$F23,IF($O23="RL",$G23,IF($O23="MJS",$H23,IF($O23="AS",$I23,"")))))</f>
        <v/>
      </c>
      <c r="Q23" s="50"/>
      <c r="R23" s="51" t="str">
        <f>A23</f>
        <v>D</v>
      </c>
      <c r="S23" s="52">
        <f>B23</f>
        <v>42015</v>
      </c>
      <c r="T23" s="53"/>
      <c r="U23" s="54"/>
      <c r="V23" s="53"/>
      <c r="W23" s="55"/>
      <c r="X23" s="56" t="str">
        <f t="shared" ref="X23:Y23" si="260">A23</f>
        <v>D</v>
      </c>
      <c r="Y23" s="57">
        <f t="shared" si="260"/>
        <v>42015</v>
      </c>
      <c r="Z23" s="58"/>
      <c r="AA23" s="59"/>
      <c r="AB23" s="59"/>
      <c r="AC23" s="54"/>
      <c r="AD23" s="60"/>
      <c r="AE23" s="61" t="str">
        <f t="shared" ref="AE23" si="261">IF($D23="MAROUANI",IF($A23="S","Sam",IF(OR($A23="L",$A23="M",$A23="J",$A23="V"),"Sem","")),"")</f>
        <v/>
      </c>
      <c r="AF23" s="62" t="str">
        <f t="shared" ref="AF23" si="262">IF($D23="HALIMI",IF($A23="S","Sam",IF(OR($A23="L",$A23="M",$A23="J",$A23="V"),"Sem","")),"")</f>
        <v/>
      </c>
      <c r="AG23" s="62" t="str">
        <f t="shared" ref="AG23" si="263">IF($D23="LEPRIYA",IF($A23="S","Sam",IF(OR($A23="L",$A23="M",$A23="J",$A23="V"),"Sem","")),"")</f>
        <v/>
      </c>
      <c r="AH23" s="62" t="str">
        <f t="shared" ref="AH23" si="264">IF($D23="SERENI",IF($A23="S","Sam",IF(OR($A23="L",$A23="M",$A23="J",$A23="V"),"Sem","")),"")</f>
        <v/>
      </c>
      <c r="AI23" s="62" t="str">
        <f t="shared" ref="AI23" si="265">IF($D23="SULTAN",IF($A23="S","Sam",IF(OR($A23="L",$A23="M",$A23="J",$A23="V"),"Sem","")),"")</f>
        <v/>
      </c>
    </row>
    <row r="24" spans="1:35" ht="15.75" thickBot="1" x14ac:dyDescent="0.3">
      <c r="A24" s="63"/>
      <c r="B24" s="64"/>
      <c r="C24" s="65" t="str">
        <f t="shared" ref="C24" si="266">IF($D24="","","CCB :")</f>
        <v/>
      </c>
      <c r="D24" s="66" t="str">
        <f t="shared" ref="D24" si="267">IF($Z23="","",$Z23)</f>
        <v/>
      </c>
      <c r="E24" s="67" t="str">
        <f t="shared" ref="E24" si="268">IF(($T23="HM"),IF(($U23="9H-12H"),"",("CS "&amp;$U23)),IF(($V23="HM"),IF(($W23="9H-12H"),"",("CS "&amp;$W23)),""))&amp;IF($Z23="MAROUANI",IF(OR($A23="S",$A23="D"),"","CCB"),"")</f>
        <v/>
      </c>
      <c r="F24" s="68" t="str">
        <f t="shared" ref="F24" si="269">IF(($T23="PH"),IF(($U23="9H-12H"),"",("CS "&amp;$U23)),IF(($V23="PH"),IF(($W23="9H-12H"),"",("CS "&amp;$W23)),""))&amp;IF($Z23="HALIMI",IF(OR($A23="S",$A23="D"),"","CCB"),"")</f>
        <v/>
      </c>
      <c r="G24" s="69" t="str">
        <f t="shared" ref="G24" si="270">IF(($T23="RL"),IF(($U23="9H-12H"),"",("CS "&amp;$U23)),IF(($V23="RL"),IF(($W23="9H-12H"),"",("CS "&amp;$W23)),""))&amp;IF($Z23="LEPRIYA",IF(OR($A23="S",$A23="D"),"","CCB"),"")</f>
        <v/>
      </c>
      <c r="H24" s="69" t="str">
        <f t="shared" ref="H24" si="271">IF(($T23="MJS"),IF(($U23="9H-12H"),"",("CS "&amp;$U23)),IF(($V23="MJS"),IF(($W23="9H-12H"),"",("CS "&amp;$W23)),""))&amp;IF($Z23="SERENI",IF(OR($A23="S",$A23="D"),"","CCB"),"")</f>
        <v/>
      </c>
      <c r="I24" s="68" t="str">
        <f t="shared" ref="I24" si="272">IF(($T23="AS"),IF(($U23="9H-12H"),"",("CS "&amp;$U23)),IF(($V23="AS"),IF(($W23="9H-12H"),"",("CS "&amp;$W23)),""))&amp;IF($Z23="SULTAN",IF(OR($A23="S",$A23="D"),"","CCB"),"")</f>
        <v/>
      </c>
      <c r="J24" s="70"/>
      <c r="K24" s="71"/>
      <c r="L24" s="72"/>
      <c r="M24" s="73" t="str">
        <f t="shared" ref="M24" si="273">IF(($T23="VAC1"),IF(($U23="9H-12H"),"",("CS "&amp;$U23)),IF(($V23="VAC1"),IF(($W23="9H-12H"),"",("CS "&amp;$W23)),""))&amp;IF($L24="HM",$E24,IF($L24="PH",$F24,IF($L24="RL",$G24,IF($L24="MJS",$H24,IF($L24="AS",$I24,"")))))</f>
        <v/>
      </c>
      <c r="N24" s="71"/>
      <c r="O24" s="72"/>
      <c r="P24" s="73" t="str">
        <f t="shared" ref="P24" si="274">IF(($T23="VAC2"),IF(($U23="9H-12H"),"",("CS "&amp;$U23)),IF(($V23="VAC2"),IF(($W23="9H-12H"),"",("CS "&amp;$W23)),""))&amp;IF($O24="HM",$E24,IF($O24="PH",$F24,IF($O24="RL",$G24,IF($O24="MJS",$H24,IF($O24="AS",$I24,"")))))</f>
        <v/>
      </c>
      <c r="Q24" s="74"/>
      <c r="R24" s="75"/>
      <c r="S24" s="76"/>
      <c r="T24" s="77"/>
      <c r="U24" s="78"/>
      <c r="V24" s="77"/>
      <c r="W24" s="79"/>
      <c r="X24" s="80"/>
      <c r="Y24" s="81"/>
      <c r="Z24" s="82"/>
      <c r="AA24" s="83"/>
      <c r="AB24" s="83"/>
      <c r="AC24" s="78"/>
      <c r="AD24" s="84"/>
      <c r="AE24" s="85" t="str">
        <f t="shared" ref="AE24" si="275">IF($Z23="MAROUANI",IF(OR($A23="S",$A23="D"),"WE CCB","Sem CCB"),"")</f>
        <v/>
      </c>
      <c r="AF24" s="86" t="str">
        <f t="shared" ref="AF24" si="276">IF($Z23="HALIMI",IF(OR($A23="S",$A23="D"),"WE CCB","Sem CCB"),"")</f>
        <v/>
      </c>
      <c r="AG24" s="86" t="str">
        <f t="shared" ref="AG24" si="277">IF($Z23="LEPRIYA",IF(OR($A23="S",$A23="D"),"WE CCB","Sem CCB"),"")</f>
        <v/>
      </c>
      <c r="AH24" s="86" t="str">
        <f t="shared" ref="AH24" si="278">IF($Z23="SERENI",IF(OR($A23="S",$A23="D"),"WE CCB","Sem CCB"),"")</f>
        <v/>
      </c>
      <c r="AI24" s="86" t="str">
        <f t="shared" ref="AI24" si="279">IF($Z23="SULTAN",IF(OR($A23="S",$A23="D"),"WE CCB","Sem CCB"),"")</f>
        <v/>
      </c>
    </row>
    <row r="25" spans="1:35" ht="15" x14ac:dyDescent="0.25">
      <c r="A25" s="39" t="str">
        <f>IF((B25=""),"",CHOOSE(WEEKDAY(B25,2),"L","M","M","J","V","S","D"))</f>
        <v>L</v>
      </c>
      <c r="B25" s="40">
        <f>IF(($B23=""),"",IF((MONTH(B23)=MONTH(($B23+1))),($B23+1),""))</f>
        <v>42016</v>
      </c>
      <c r="C25" s="41" t="str">
        <f t="shared" ref="C25" si="280">IF(D25="","","Dom :")</f>
        <v/>
      </c>
      <c r="D25" s="42"/>
      <c r="E25" s="43" t="str">
        <f t="shared" ref="E25" si="281">IF(($T25="HM"),IF(($U25="9H-12H"),"CS 9H-12H",""),IF(($V25="HM"),IF(($W25="9H-12H"),"CS 9H-12H",""),""))&amp;IF($Z25="MAROUANI",IF($A25="D","","CCB"),"")</f>
        <v/>
      </c>
      <c r="F25" s="44" t="str">
        <f t="shared" ref="F25" si="282">IF(($T25="PH"),IF(($U25="9H-12H"),"CS 9H-12H",""),IF(($V25="PH"),IF(($W25="9H-12H"),"CS 9H-12H",""),""))&amp;IF($Z25="HALIMI",IF($A25="D","","CCB"),"")</f>
        <v/>
      </c>
      <c r="G25" s="45" t="str">
        <f t="shared" ref="G25" si="283">IF(($T25="RL"),IF(($U25="9H-12H"),"CS 9H-12H",""),IF(($V25="RL"),IF(($W25="9H-12H"),"CS 9H-12H",""),""))&amp;IF($Z25="LEPRIYA",IF($A25="D","","CCB"),"")</f>
        <v/>
      </c>
      <c r="H25" s="45" t="str">
        <f t="shared" ref="H25" si="284">IF(($T25="MJS"),IF(($U25="9H-12H"),"CS 9H-12H",""),IF(($V25="MJS"),IF(($W25="9H-12H"),"CS 9H-12H",""),""))&amp;IF($Z25="SERENI",IF($A25="D","","CCB"),"")</f>
        <v/>
      </c>
      <c r="I25" s="44" t="str">
        <f t="shared" ref="I25" si="285">IF(($T25="AS"),IF(($U25="9H-12H"),"CS 9H-12H",""),IF(($V25="AS"),IF(($W25="9H-12H"),"CS 9H-12H",""),""))&amp;IF($Z25="SULTAN",IF($A25="D","","CCB"),"")</f>
        <v/>
      </c>
      <c r="J25" s="46"/>
      <c r="K25" s="47"/>
      <c r="L25" s="48"/>
      <c r="M25" s="49" t="str">
        <f t="shared" ref="M25" si="286">IF(($T25="VAC1"),IF(($U25="9H-12H"),"CS 9H-12H",""),IF(($V25="VAC1"),IF(($W25="9H-12H"),"CS 9H-12H",""),""))&amp;IF($L25="HM",$E25,IF($L25="PH",$F25,IF($L25="RL",$G25,IF($L25="MJS",$H25,IF($L25="AS",$I25,"")))))</f>
        <v/>
      </c>
      <c r="N25" s="47"/>
      <c r="O25" s="48"/>
      <c r="P25" s="49" t="str">
        <f t="shared" ref="P25" si="287">IF(($T25="VAC2"),IF(($U25="9H-12H"),"CS 9H-12H",""),IF(($V25="VAC2"),IF(($W25="9H-12H"),"CS 9H-12H",""),""))&amp;IF($O25="HM",$E25,IF($O25="PH",$F25,IF($O25="RL",$G25,IF($O25="MJS",$H25,IF($O25="AS",$I25,"")))))</f>
        <v/>
      </c>
      <c r="Q25" s="50"/>
      <c r="R25" s="51" t="str">
        <f>A25</f>
        <v>L</v>
      </c>
      <c r="S25" s="52">
        <f>B25</f>
        <v>42016</v>
      </c>
      <c r="T25" s="53"/>
      <c r="U25" s="54"/>
      <c r="V25" s="53"/>
      <c r="W25" s="55"/>
      <c r="X25" s="56" t="str">
        <f t="shared" ref="X25:Y25" si="288">A25</f>
        <v>L</v>
      </c>
      <c r="Y25" s="57">
        <f t="shared" si="288"/>
        <v>42016</v>
      </c>
      <c r="Z25" s="58"/>
      <c r="AA25" s="59"/>
      <c r="AB25" s="59"/>
      <c r="AC25" s="54"/>
      <c r="AD25" s="60"/>
      <c r="AE25" s="61" t="str">
        <f t="shared" ref="AE25" si="289">IF($D25="MAROUANI",IF($A25="S","Sam",IF(OR($A25="L",$A25="M",$A25="J",$A25="V"),"Sem","")),"")</f>
        <v/>
      </c>
      <c r="AF25" s="62" t="str">
        <f t="shared" ref="AF25" si="290">IF($D25="HALIMI",IF($A25="S","Sam",IF(OR($A25="L",$A25="M",$A25="J",$A25="V"),"Sem","")),"")</f>
        <v/>
      </c>
      <c r="AG25" s="62" t="str">
        <f t="shared" ref="AG25" si="291">IF($D25="LEPRIYA",IF($A25="S","Sam",IF(OR($A25="L",$A25="M",$A25="J",$A25="V"),"Sem","")),"")</f>
        <v/>
      </c>
      <c r="AH25" s="62" t="str">
        <f t="shared" ref="AH25" si="292">IF($D25="SERENI",IF($A25="S","Sam",IF(OR($A25="L",$A25="M",$A25="J",$A25="V"),"Sem","")),"")</f>
        <v/>
      </c>
      <c r="AI25" s="62" t="str">
        <f t="shared" ref="AI25" si="293">IF($D25="SULTAN",IF($A25="S","Sam",IF(OR($A25="L",$A25="M",$A25="J",$A25="V"),"Sem","")),"")</f>
        <v/>
      </c>
    </row>
    <row r="26" spans="1:35" ht="15.75" thickBot="1" x14ac:dyDescent="0.3">
      <c r="A26" s="63"/>
      <c r="B26" s="64"/>
      <c r="C26" s="65" t="str">
        <f t="shared" ref="C26" si="294">IF($D26="","","CCB :")</f>
        <v/>
      </c>
      <c r="D26" s="66" t="str">
        <f t="shared" ref="D26" si="295">IF($Z25="","",$Z25)</f>
        <v/>
      </c>
      <c r="E26" s="67" t="str">
        <f t="shared" ref="E26" si="296">IF(($T25="HM"),IF(($U25="9H-12H"),"",("CS "&amp;$U25)),IF(($V25="HM"),IF(($W25="9H-12H"),"",("CS "&amp;$W25)),""))&amp;IF($Z25="MAROUANI",IF(OR($A25="S",$A25="D"),"","CCB"),"")</f>
        <v/>
      </c>
      <c r="F26" s="68" t="str">
        <f t="shared" ref="F26" si="297">IF(($T25="PH"),IF(($U25="9H-12H"),"",("CS "&amp;$U25)),IF(($V25="PH"),IF(($W25="9H-12H"),"",("CS "&amp;$W25)),""))&amp;IF($Z25="HALIMI",IF(OR($A25="S",$A25="D"),"","CCB"),"")</f>
        <v/>
      </c>
      <c r="G26" s="69" t="str">
        <f t="shared" ref="G26" si="298">IF(($T25="RL"),IF(($U25="9H-12H"),"",("CS "&amp;$U25)),IF(($V25="RL"),IF(($W25="9H-12H"),"",("CS "&amp;$W25)),""))&amp;IF($Z25="LEPRIYA",IF(OR($A25="S",$A25="D"),"","CCB"),"")</f>
        <v/>
      </c>
      <c r="H26" s="69" t="str">
        <f t="shared" ref="H26" si="299">IF(($T25="MJS"),IF(($U25="9H-12H"),"",("CS "&amp;$U25)),IF(($V25="MJS"),IF(($W25="9H-12H"),"",("CS "&amp;$W25)),""))&amp;IF($Z25="SERENI",IF(OR($A25="S",$A25="D"),"","CCB"),"")</f>
        <v/>
      </c>
      <c r="I26" s="68" t="str">
        <f t="shared" ref="I26" si="300">IF(($T25="AS"),IF(($U25="9H-12H"),"",("CS "&amp;$U25)),IF(($V25="AS"),IF(($W25="9H-12H"),"",("CS "&amp;$W25)),""))&amp;IF($Z25="SULTAN",IF(OR($A25="S",$A25="D"),"","CCB"),"")</f>
        <v/>
      </c>
      <c r="J26" s="70"/>
      <c r="K26" s="71"/>
      <c r="L26" s="72"/>
      <c r="M26" s="73" t="str">
        <f t="shared" ref="M26" si="301">IF(($T25="VAC1"),IF(($U25="9H-12H"),"",("CS "&amp;$U25)),IF(($V25="VAC1"),IF(($W25="9H-12H"),"",("CS "&amp;$W25)),""))&amp;IF($L26="HM",$E26,IF($L26="PH",$F26,IF($L26="RL",$G26,IF($L26="MJS",$H26,IF($L26="AS",$I26,"")))))</f>
        <v/>
      </c>
      <c r="N26" s="71"/>
      <c r="O26" s="72"/>
      <c r="P26" s="73" t="str">
        <f t="shared" ref="P26" si="302">IF(($T25="VAC2"),IF(($U25="9H-12H"),"",("CS "&amp;$U25)),IF(($V25="VAC2"),IF(($W25="9H-12H"),"",("CS "&amp;$W25)),""))&amp;IF($O26="HM",$E26,IF($O26="PH",$F26,IF($O26="RL",$G26,IF($O26="MJS",$H26,IF($O26="AS",$I26,"")))))</f>
        <v/>
      </c>
      <c r="Q26" s="74"/>
      <c r="R26" s="75"/>
      <c r="S26" s="76"/>
      <c r="T26" s="77"/>
      <c r="U26" s="78"/>
      <c r="V26" s="77"/>
      <c r="W26" s="79"/>
      <c r="X26" s="80"/>
      <c r="Y26" s="81"/>
      <c r="Z26" s="82"/>
      <c r="AA26" s="83"/>
      <c r="AB26" s="83"/>
      <c r="AC26" s="78"/>
      <c r="AD26" s="84"/>
      <c r="AE26" s="85" t="str">
        <f t="shared" ref="AE26" si="303">IF($Z25="MAROUANI",IF(OR($A25="S",$A25="D"),"WE CCB","Sem CCB"),"")</f>
        <v/>
      </c>
      <c r="AF26" s="86" t="str">
        <f t="shared" ref="AF26" si="304">IF($Z25="HALIMI",IF(OR($A25="S",$A25="D"),"WE CCB","Sem CCB"),"")</f>
        <v/>
      </c>
      <c r="AG26" s="86" t="str">
        <f t="shared" ref="AG26" si="305">IF($Z25="LEPRIYA",IF(OR($A25="S",$A25="D"),"WE CCB","Sem CCB"),"")</f>
        <v/>
      </c>
      <c r="AH26" s="86" t="str">
        <f t="shared" ref="AH26" si="306">IF($Z25="SERENI",IF(OR($A25="S",$A25="D"),"WE CCB","Sem CCB"),"")</f>
        <v/>
      </c>
      <c r="AI26" s="86" t="str">
        <f t="shared" ref="AI26" si="307">IF($Z25="SULTAN",IF(OR($A25="S",$A25="D"),"WE CCB","Sem CCB"),"")</f>
        <v/>
      </c>
    </row>
    <row r="27" spans="1:35" ht="15" x14ac:dyDescent="0.25">
      <c r="A27" s="39" t="str">
        <f>IF((B27=""),"",CHOOSE(WEEKDAY(B27,2),"L","M","M","J","V","S","D"))</f>
        <v>M</v>
      </c>
      <c r="B27" s="40">
        <f>IF(($B25=""),"",IF((MONTH(B25)=MONTH(($B25+1))),($B25+1),""))</f>
        <v>42017</v>
      </c>
      <c r="C27" s="41" t="str">
        <f t="shared" ref="C27" si="308">IF(D27="","","Dom :")</f>
        <v/>
      </c>
      <c r="D27" s="42"/>
      <c r="E27" s="43" t="str">
        <f t="shared" ref="E27" si="309">IF(($T27="HM"),IF(($U27="9H-12H"),"CS 9H-12H",""),IF(($V27="HM"),IF(($W27="9H-12H"),"CS 9H-12H",""),""))&amp;IF($Z27="MAROUANI",IF($A27="D","","CCB"),"")</f>
        <v/>
      </c>
      <c r="F27" s="44" t="str">
        <f t="shared" ref="F27" si="310">IF(($T27="PH"),IF(($U27="9H-12H"),"CS 9H-12H",""),IF(($V27="PH"),IF(($W27="9H-12H"),"CS 9H-12H",""),""))&amp;IF($Z27="HALIMI",IF($A27="D","","CCB"),"")</f>
        <v/>
      </c>
      <c r="G27" s="45" t="str">
        <f t="shared" ref="G27" si="311">IF(($T27="RL"),IF(($U27="9H-12H"),"CS 9H-12H",""),IF(($V27="RL"),IF(($W27="9H-12H"),"CS 9H-12H",""),""))&amp;IF($Z27="LEPRIYA",IF($A27="D","","CCB"),"")</f>
        <v/>
      </c>
      <c r="H27" s="45" t="str">
        <f t="shared" ref="H27" si="312">IF(($T27="MJS"),IF(($U27="9H-12H"),"CS 9H-12H",""),IF(($V27="MJS"),IF(($W27="9H-12H"),"CS 9H-12H",""),""))&amp;IF($Z27="SERENI",IF($A27="D","","CCB"),"")</f>
        <v/>
      </c>
      <c r="I27" s="44" t="str">
        <f t="shared" ref="I27" si="313">IF(($T27="AS"),IF(($U27="9H-12H"),"CS 9H-12H",""),IF(($V27="AS"),IF(($W27="9H-12H"),"CS 9H-12H",""),""))&amp;IF($Z27="SULTAN",IF($A27="D","","CCB"),"")</f>
        <v/>
      </c>
      <c r="J27" s="46"/>
      <c r="K27" s="47"/>
      <c r="L27" s="48"/>
      <c r="M27" s="49" t="str">
        <f t="shared" ref="M27" si="314">IF(($T27="VAC1"),IF(($U27="9H-12H"),"CS 9H-12H",""),IF(($V27="VAC1"),IF(($W27="9H-12H"),"CS 9H-12H",""),""))&amp;IF($L27="HM",$E27,IF($L27="PH",$F27,IF($L27="RL",$G27,IF($L27="MJS",$H27,IF($L27="AS",$I27,"")))))</f>
        <v/>
      </c>
      <c r="N27" s="47"/>
      <c r="O27" s="48"/>
      <c r="P27" s="49" t="str">
        <f t="shared" ref="P27" si="315">IF(($T27="VAC2"),IF(($U27="9H-12H"),"CS 9H-12H",""),IF(($V27="VAC2"),IF(($W27="9H-12H"),"CS 9H-12H",""),""))&amp;IF($O27="HM",$E27,IF($O27="PH",$F27,IF($O27="RL",$G27,IF($O27="MJS",$H27,IF($O27="AS",$I27,"")))))</f>
        <v/>
      </c>
      <c r="Q27" s="50"/>
      <c r="R27" s="51" t="str">
        <f>A27</f>
        <v>M</v>
      </c>
      <c r="S27" s="52">
        <f>B27</f>
        <v>42017</v>
      </c>
      <c r="T27" s="53"/>
      <c r="U27" s="54"/>
      <c r="V27" s="53"/>
      <c r="W27" s="55"/>
      <c r="X27" s="56" t="str">
        <f t="shared" ref="X27:Y27" si="316">A27</f>
        <v>M</v>
      </c>
      <c r="Y27" s="57">
        <f t="shared" si="316"/>
        <v>42017</v>
      </c>
      <c r="Z27" s="58"/>
      <c r="AA27" s="59"/>
      <c r="AB27" s="59"/>
      <c r="AC27" s="54"/>
      <c r="AD27" s="60"/>
      <c r="AE27" s="61" t="str">
        <f t="shared" ref="AE27" si="317">IF($D27="MAROUANI",IF($A27="S","Sam",IF(OR($A27="L",$A27="M",$A27="J",$A27="V"),"Sem","")),"")</f>
        <v/>
      </c>
      <c r="AF27" s="62" t="str">
        <f t="shared" ref="AF27" si="318">IF($D27="HALIMI",IF($A27="S","Sam",IF(OR($A27="L",$A27="M",$A27="J",$A27="V"),"Sem","")),"")</f>
        <v/>
      </c>
      <c r="AG27" s="62" t="str">
        <f t="shared" ref="AG27" si="319">IF($D27="LEPRIYA",IF($A27="S","Sam",IF(OR($A27="L",$A27="M",$A27="J",$A27="V"),"Sem","")),"")</f>
        <v/>
      </c>
      <c r="AH27" s="62" t="str">
        <f t="shared" ref="AH27" si="320">IF($D27="SERENI",IF($A27="S","Sam",IF(OR($A27="L",$A27="M",$A27="J",$A27="V"),"Sem","")),"")</f>
        <v/>
      </c>
      <c r="AI27" s="62" t="str">
        <f t="shared" ref="AI27" si="321">IF($D27="SULTAN",IF($A27="S","Sam",IF(OR($A27="L",$A27="M",$A27="J",$A27="V"),"Sem","")),"")</f>
        <v/>
      </c>
    </row>
    <row r="28" spans="1:35" ht="15.75" thickBot="1" x14ac:dyDescent="0.3">
      <c r="A28" s="63"/>
      <c r="B28" s="64"/>
      <c r="C28" s="65" t="str">
        <f t="shared" ref="C28" si="322">IF($D28="","","CCB :")</f>
        <v/>
      </c>
      <c r="D28" s="66" t="str">
        <f t="shared" ref="D28" si="323">IF($Z27="","",$Z27)</f>
        <v/>
      </c>
      <c r="E28" s="67" t="str">
        <f t="shared" ref="E28" si="324">IF(($T27="HM"),IF(($U27="9H-12H"),"",("CS "&amp;$U27)),IF(($V27="HM"),IF(($W27="9H-12H"),"",("CS "&amp;$W27)),""))&amp;IF($Z27="MAROUANI",IF(OR($A27="S",$A27="D"),"","CCB"),"")</f>
        <v/>
      </c>
      <c r="F28" s="68" t="str">
        <f t="shared" ref="F28" si="325">IF(($T27="PH"),IF(($U27="9H-12H"),"",("CS "&amp;$U27)),IF(($V27="PH"),IF(($W27="9H-12H"),"",("CS "&amp;$W27)),""))&amp;IF($Z27="HALIMI",IF(OR($A27="S",$A27="D"),"","CCB"),"")</f>
        <v/>
      </c>
      <c r="G28" s="69" t="str">
        <f t="shared" ref="G28" si="326">IF(($T27="RL"),IF(($U27="9H-12H"),"",("CS "&amp;$U27)),IF(($V27="RL"),IF(($W27="9H-12H"),"",("CS "&amp;$W27)),""))&amp;IF($Z27="LEPRIYA",IF(OR($A27="S",$A27="D"),"","CCB"),"")</f>
        <v/>
      </c>
      <c r="H28" s="69" t="str">
        <f t="shared" ref="H28" si="327">IF(($T27="MJS"),IF(($U27="9H-12H"),"",("CS "&amp;$U27)),IF(($V27="MJS"),IF(($W27="9H-12H"),"",("CS "&amp;$W27)),""))&amp;IF($Z27="SERENI",IF(OR($A27="S",$A27="D"),"","CCB"),"")</f>
        <v/>
      </c>
      <c r="I28" s="68" t="str">
        <f t="shared" ref="I28" si="328">IF(($T27="AS"),IF(($U27="9H-12H"),"",("CS "&amp;$U27)),IF(($V27="AS"),IF(($W27="9H-12H"),"",("CS "&amp;$W27)),""))&amp;IF($Z27="SULTAN",IF(OR($A27="S",$A27="D"),"","CCB"),"")</f>
        <v/>
      </c>
      <c r="J28" s="70"/>
      <c r="K28" s="71"/>
      <c r="L28" s="72"/>
      <c r="M28" s="73" t="str">
        <f t="shared" ref="M28" si="329">IF(($T27="VAC1"),IF(($U27="9H-12H"),"",("CS "&amp;$U27)),IF(($V27="VAC1"),IF(($W27="9H-12H"),"",("CS "&amp;$W27)),""))&amp;IF($L28="HM",$E28,IF($L28="PH",$F28,IF($L28="RL",$G28,IF($L28="MJS",$H28,IF($L28="AS",$I28,"")))))</f>
        <v/>
      </c>
      <c r="N28" s="71"/>
      <c r="O28" s="72"/>
      <c r="P28" s="73" t="str">
        <f t="shared" ref="P28" si="330">IF(($T27="VAC2"),IF(($U27="9H-12H"),"",("CS "&amp;$U27)),IF(($V27="VAC2"),IF(($W27="9H-12H"),"",("CS "&amp;$W27)),""))&amp;IF($O28="HM",$E28,IF($O28="PH",$F28,IF($O28="RL",$G28,IF($O28="MJS",$H28,IF($O28="AS",$I28,"")))))</f>
        <v/>
      </c>
      <c r="Q28" s="74"/>
      <c r="R28" s="75"/>
      <c r="S28" s="76"/>
      <c r="T28" s="77"/>
      <c r="U28" s="78"/>
      <c r="V28" s="77"/>
      <c r="W28" s="79"/>
      <c r="X28" s="80"/>
      <c r="Y28" s="81"/>
      <c r="Z28" s="82"/>
      <c r="AA28" s="83"/>
      <c r="AB28" s="83"/>
      <c r="AC28" s="78"/>
      <c r="AD28" s="84"/>
      <c r="AE28" s="85" t="str">
        <f t="shared" ref="AE28" si="331">IF($Z27="MAROUANI",IF(OR($A27="S",$A27="D"),"WE CCB","Sem CCB"),"")</f>
        <v/>
      </c>
      <c r="AF28" s="86" t="str">
        <f t="shared" ref="AF28" si="332">IF($Z27="HALIMI",IF(OR($A27="S",$A27="D"),"WE CCB","Sem CCB"),"")</f>
        <v/>
      </c>
      <c r="AG28" s="86" t="str">
        <f t="shared" ref="AG28" si="333">IF($Z27="LEPRIYA",IF(OR($A27="S",$A27="D"),"WE CCB","Sem CCB"),"")</f>
        <v/>
      </c>
      <c r="AH28" s="86" t="str">
        <f t="shared" ref="AH28" si="334">IF($Z27="SERENI",IF(OR($A27="S",$A27="D"),"WE CCB","Sem CCB"),"")</f>
        <v/>
      </c>
      <c r="AI28" s="86" t="str">
        <f t="shared" ref="AI28" si="335">IF($Z27="SULTAN",IF(OR($A27="S",$A27="D"),"WE CCB","Sem CCB"),"")</f>
        <v/>
      </c>
    </row>
    <row r="29" spans="1:35" ht="15" x14ac:dyDescent="0.25">
      <c r="A29" s="39" t="str">
        <f>IF((B29=""),"",CHOOSE(WEEKDAY(B29,2),"L","M","M","J","V","S","D"))</f>
        <v>M</v>
      </c>
      <c r="B29" s="40">
        <f>IF(($B27=""),"",IF((MONTH(B27)=MONTH(($B27+1))),($B27+1),""))</f>
        <v>42018</v>
      </c>
      <c r="C29" s="41" t="str">
        <f t="shared" ref="C29" si="336">IF(D29="","","Dom :")</f>
        <v/>
      </c>
      <c r="D29" s="42"/>
      <c r="E29" s="43" t="str">
        <f t="shared" ref="E29" si="337">IF(($T29="HM"),IF(($U29="9H-12H"),"CS 9H-12H",""),IF(($V29="HM"),IF(($W29="9H-12H"),"CS 9H-12H",""),""))&amp;IF($Z29="MAROUANI",IF($A29="D","","CCB"),"")</f>
        <v/>
      </c>
      <c r="F29" s="44" t="str">
        <f t="shared" ref="F29" si="338">IF(($T29="PH"),IF(($U29="9H-12H"),"CS 9H-12H",""),IF(($V29="PH"),IF(($W29="9H-12H"),"CS 9H-12H",""),""))&amp;IF($Z29="HALIMI",IF($A29="D","","CCB"),"")</f>
        <v/>
      </c>
      <c r="G29" s="45" t="str">
        <f t="shared" ref="G29" si="339">IF(($T29="RL"),IF(($U29="9H-12H"),"CS 9H-12H",""),IF(($V29="RL"),IF(($W29="9H-12H"),"CS 9H-12H",""),""))&amp;IF($Z29="LEPRIYA",IF($A29="D","","CCB"),"")</f>
        <v/>
      </c>
      <c r="H29" s="45" t="str">
        <f t="shared" ref="H29" si="340">IF(($T29="MJS"),IF(($U29="9H-12H"),"CS 9H-12H",""),IF(($V29="MJS"),IF(($W29="9H-12H"),"CS 9H-12H",""),""))&amp;IF($Z29="SERENI",IF($A29="D","","CCB"),"")</f>
        <v/>
      </c>
      <c r="I29" s="44" t="str">
        <f t="shared" ref="I29" si="341">IF(($T29="AS"),IF(($U29="9H-12H"),"CS 9H-12H",""),IF(($V29="AS"),IF(($W29="9H-12H"),"CS 9H-12H",""),""))&amp;IF($Z29="SULTAN",IF($A29="D","","CCB"),"")</f>
        <v/>
      </c>
      <c r="J29" s="46"/>
      <c r="K29" s="47"/>
      <c r="L29" s="48"/>
      <c r="M29" s="49" t="str">
        <f t="shared" ref="M29" si="342">IF(($T29="VAC1"),IF(($U29="9H-12H"),"CS 9H-12H",""),IF(($V29="VAC1"),IF(($W29="9H-12H"),"CS 9H-12H",""),""))&amp;IF($L29="HM",$E29,IF($L29="PH",$F29,IF($L29="RL",$G29,IF($L29="MJS",$H29,IF($L29="AS",$I29,"")))))</f>
        <v/>
      </c>
      <c r="N29" s="47"/>
      <c r="O29" s="48"/>
      <c r="P29" s="49" t="str">
        <f t="shared" ref="P29" si="343">IF(($T29="VAC2"),IF(($U29="9H-12H"),"CS 9H-12H",""),IF(($V29="VAC2"),IF(($W29="9H-12H"),"CS 9H-12H",""),""))&amp;IF($O29="HM",$E29,IF($O29="PH",$F29,IF($O29="RL",$G29,IF($O29="MJS",$H29,IF($O29="AS",$I29,"")))))</f>
        <v/>
      </c>
      <c r="Q29" s="50"/>
      <c r="R29" s="51" t="str">
        <f>A29</f>
        <v>M</v>
      </c>
      <c r="S29" s="52">
        <f>B29</f>
        <v>42018</v>
      </c>
      <c r="T29" s="53"/>
      <c r="U29" s="54"/>
      <c r="V29" s="53"/>
      <c r="W29" s="55"/>
      <c r="X29" s="56" t="str">
        <f t="shared" ref="X29:Y29" si="344">A29</f>
        <v>M</v>
      </c>
      <c r="Y29" s="57">
        <f t="shared" si="344"/>
        <v>42018</v>
      </c>
      <c r="Z29" s="58"/>
      <c r="AA29" s="59"/>
      <c r="AB29" s="59"/>
      <c r="AC29" s="54"/>
      <c r="AD29" s="60"/>
      <c r="AE29" s="61" t="str">
        <f t="shared" ref="AE29" si="345">IF($D29="MAROUANI",IF($A29="S","Sam",IF(OR($A29="L",$A29="M",$A29="J",$A29="V"),"Sem","")),"")</f>
        <v/>
      </c>
      <c r="AF29" s="62" t="str">
        <f t="shared" ref="AF29" si="346">IF($D29="HALIMI",IF($A29="S","Sam",IF(OR($A29="L",$A29="M",$A29="J",$A29="V"),"Sem","")),"")</f>
        <v/>
      </c>
      <c r="AG29" s="62" t="str">
        <f t="shared" ref="AG29" si="347">IF($D29="LEPRIYA",IF($A29="S","Sam",IF(OR($A29="L",$A29="M",$A29="J",$A29="V"),"Sem","")),"")</f>
        <v/>
      </c>
      <c r="AH29" s="62" t="str">
        <f t="shared" ref="AH29" si="348">IF($D29="SERENI",IF($A29="S","Sam",IF(OR($A29="L",$A29="M",$A29="J",$A29="V"),"Sem","")),"")</f>
        <v/>
      </c>
      <c r="AI29" s="62" t="str">
        <f t="shared" ref="AI29" si="349">IF($D29="SULTAN",IF($A29="S","Sam",IF(OR($A29="L",$A29="M",$A29="J",$A29="V"),"Sem","")),"")</f>
        <v/>
      </c>
    </row>
    <row r="30" spans="1:35" ht="15.75" thickBot="1" x14ac:dyDescent="0.3">
      <c r="A30" s="63"/>
      <c r="B30" s="64"/>
      <c r="C30" s="65" t="str">
        <f t="shared" ref="C30" si="350">IF($D30="","","CCB :")</f>
        <v/>
      </c>
      <c r="D30" s="66" t="str">
        <f t="shared" ref="D30" si="351">IF($Z29="","",$Z29)</f>
        <v/>
      </c>
      <c r="E30" s="67" t="str">
        <f t="shared" ref="E30" si="352">IF(($T29="HM"),IF(($U29="9H-12H"),"",("CS "&amp;$U29)),IF(($V29="HM"),IF(($W29="9H-12H"),"",("CS "&amp;$W29)),""))&amp;IF($Z29="MAROUANI",IF(OR($A29="S",$A29="D"),"","CCB"),"")</f>
        <v/>
      </c>
      <c r="F30" s="68" t="str">
        <f t="shared" ref="F30" si="353">IF(($T29="PH"),IF(($U29="9H-12H"),"",("CS "&amp;$U29)),IF(($V29="PH"),IF(($W29="9H-12H"),"",("CS "&amp;$W29)),""))&amp;IF($Z29="HALIMI",IF(OR($A29="S",$A29="D"),"","CCB"),"")</f>
        <v/>
      </c>
      <c r="G30" s="69" t="str">
        <f t="shared" ref="G30" si="354">IF(($T29="RL"),IF(($U29="9H-12H"),"",("CS "&amp;$U29)),IF(($V29="RL"),IF(($W29="9H-12H"),"",("CS "&amp;$W29)),""))&amp;IF($Z29="LEPRIYA",IF(OR($A29="S",$A29="D"),"","CCB"),"")</f>
        <v/>
      </c>
      <c r="H30" s="69" t="str">
        <f t="shared" ref="H30" si="355">IF(($T29="MJS"),IF(($U29="9H-12H"),"",("CS "&amp;$U29)),IF(($V29="MJS"),IF(($W29="9H-12H"),"",("CS "&amp;$W29)),""))&amp;IF($Z29="SERENI",IF(OR($A29="S",$A29="D"),"","CCB"),"")</f>
        <v/>
      </c>
      <c r="I30" s="68" t="str">
        <f t="shared" ref="I30" si="356">IF(($T29="AS"),IF(($U29="9H-12H"),"",("CS "&amp;$U29)),IF(($V29="AS"),IF(($W29="9H-12H"),"",("CS "&amp;$W29)),""))&amp;IF($Z29="SULTAN",IF(OR($A29="S",$A29="D"),"","CCB"),"")</f>
        <v/>
      </c>
      <c r="J30" s="70"/>
      <c r="K30" s="71"/>
      <c r="L30" s="72"/>
      <c r="M30" s="73" t="str">
        <f t="shared" ref="M30" si="357">IF(($T29="VAC1"),IF(($U29="9H-12H"),"",("CS "&amp;$U29)),IF(($V29="VAC1"),IF(($W29="9H-12H"),"",("CS "&amp;$W29)),""))&amp;IF($L30="HM",$E30,IF($L30="PH",$F30,IF($L30="RL",$G30,IF($L30="MJS",$H30,IF($L30="AS",$I30,"")))))</f>
        <v/>
      </c>
      <c r="N30" s="71"/>
      <c r="O30" s="72"/>
      <c r="P30" s="73" t="str">
        <f t="shared" ref="P30" si="358">IF(($T29="VAC2"),IF(($U29="9H-12H"),"",("CS "&amp;$U29)),IF(($V29="VAC2"),IF(($W29="9H-12H"),"",("CS "&amp;$W29)),""))&amp;IF($O30="HM",$E30,IF($O30="PH",$F30,IF($O30="RL",$G30,IF($O30="MJS",$H30,IF($O30="AS",$I30,"")))))</f>
        <v/>
      </c>
      <c r="Q30" s="74"/>
      <c r="R30" s="75"/>
      <c r="S30" s="76"/>
      <c r="T30" s="77"/>
      <c r="U30" s="78"/>
      <c r="V30" s="77"/>
      <c r="W30" s="79"/>
      <c r="X30" s="80"/>
      <c r="Y30" s="81"/>
      <c r="Z30" s="82"/>
      <c r="AA30" s="83"/>
      <c r="AB30" s="83"/>
      <c r="AC30" s="78"/>
      <c r="AD30" s="84"/>
      <c r="AE30" s="85" t="str">
        <f t="shared" ref="AE30" si="359">IF($Z29="MAROUANI",IF(OR($A29="S",$A29="D"),"WE CCB","Sem CCB"),"")</f>
        <v/>
      </c>
      <c r="AF30" s="86" t="str">
        <f t="shared" ref="AF30" si="360">IF($Z29="HALIMI",IF(OR($A29="S",$A29="D"),"WE CCB","Sem CCB"),"")</f>
        <v/>
      </c>
      <c r="AG30" s="86" t="str">
        <f t="shared" ref="AG30" si="361">IF($Z29="LEPRIYA",IF(OR($A29="S",$A29="D"),"WE CCB","Sem CCB"),"")</f>
        <v/>
      </c>
      <c r="AH30" s="86" t="str">
        <f t="shared" ref="AH30" si="362">IF($Z29="SERENI",IF(OR($A29="S",$A29="D"),"WE CCB","Sem CCB"),"")</f>
        <v/>
      </c>
      <c r="AI30" s="86" t="str">
        <f t="shared" ref="AI30" si="363">IF($Z29="SULTAN",IF(OR($A29="S",$A29="D"),"WE CCB","Sem CCB"),"")</f>
        <v/>
      </c>
    </row>
    <row r="31" spans="1:35" ht="15" x14ac:dyDescent="0.25">
      <c r="A31" s="39" t="str">
        <f>IF((B31=""),"",CHOOSE(WEEKDAY(B31,2),"L","M","M","J","V","S","D"))</f>
        <v>J</v>
      </c>
      <c r="B31" s="40">
        <f>IF(($B29=""),"",IF((MONTH(B29)=MONTH(($B29+1))),($B29+1),""))</f>
        <v>42019</v>
      </c>
      <c r="C31" s="41" t="str">
        <f t="shared" ref="C31" si="364">IF(D31="","","Dom :")</f>
        <v/>
      </c>
      <c r="D31" s="42"/>
      <c r="E31" s="43" t="str">
        <f t="shared" ref="E31" si="365">IF(($T31="HM"),IF(($U31="9H-12H"),"CS 9H-12H",""),IF(($V31="HM"),IF(($W31="9H-12H"),"CS 9H-12H",""),""))&amp;IF($Z31="MAROUANI",IF($A31="D","","CCB"),"")</f>
        <v/>
      </c>
      <c r="F31" s="44" t="str">
        <f t="shared" ref="F31" si="366">IF(($T31="PH"),IF(($U31="9H-12H"),"CS 9H-12H",""),IF(($V31="PH"),IF(($W31="9H-12H"),"CS 9H-12H",""),""))&amp;IF($Z31="HALIMI",IF($A31="D","","CCB"),"")</f>
        <v/>
      </c>
      <c r="G31" s="45" t="str">
        <f t="shared" ref="G31" si="367">IF(($T31="RL"),IF(($U31="9H-12H"),"CS 9H-12H",""),IF(($V31="RL"),IF(($W31="9H-12H"),"CS 9H-12H",""),""))&amp;IF($Z31="LEPRIYA",IF($A31="D","","CCB"),"")</f>
        <v/>
      </c>
      <c r="H31" s="45" t="str">
        <f t="shared" ref="H31" si="368">IF(($T31="MJS"),IF(($U31="9H-12H"),"CS 9H-12H",""),IF(($V31="MJS"),IF(($W31="9H-12H"),"CS 9H-12H",""),""))&amp;IF($Z31="SERENI",IF($A31="D","","CCB"),"")</f>
        <v/>
      </c>
      <c r="I31" s="44" t="str">
        <f t="shared" ref="I31" si="369">IF(($T31="AS"),IF(($U31="9H-12H"),"CS 9H-12H",""),IF(($V31="AS"),IF(($W31="9H-12H"),"CS 9H-12H",""),""))&amp;IF($Z31="SULTAN",IF($A31="D","","CCB"),"")</f>
        <v/>
      </c>
      <c r="J31" s="46"/>
      <c r="K31" s="47"/>
      <c r="L31" s="48"/>
      <c r="M31" s="49" t="str">
        <f t="shared" ref="M31" si="370">IF(($T31="VAC1"),IF(($U31="9H-12H"),"CS 9H-12H",""),IF(($V31="VAC1"),IF(($W31="9H-12H"),"CS 9H-12H",""),""))&amp;IF($L31="HM",$E31,IF($L31="PH",$F31,IF($L31="RL",$G31,IF($L31="MJS",$H31,IF($L31="AS",$I31,"")))))</f>
        <v/>
      </c>
      <c r="N31" s="47"/>
      <c r="O31" s="48"/>
      <c r="P31" s="49" t="str">
        <f t="shared" ref="P31" si="371">IF(($T31="VAC2"),IF(($U31="9H-12H"),"CS 9H-12H",""),IF(($V31="VAC2"),IF(($W31="9H-12H"),"CS 9H-12H",""),""))&amp;IF($O31="HM",$E31,IF($O31="PH",$F31,IF($O31="RL",$G31,IF($O31="MJS",$H31,IF($O31="AS",$I31,"")))))</f>
        <v/>
      </c>
      <c r="Q31" s="50"/>
      <c r="R31" s="51" t="str">
        <f>A31</f>
        <v>J</v>
      </c>
      <c r="S31" s="52">
        <f>B31</f>
        <v>42019</v>
      </c>
      <c r="T31" s="53"/>
      <c r="U31" s="54"/>
      <c r="V31" s="53"/>
      <c r="W31" s="55"/>
      <c r="X31" s="56" t="str">
        <f t="shared" ref="X31:Y31" si="372">A31</f>
        <v>J</v>
      </c>
      <c r="Y31" s="57">
        <f t="shared" si="372"/>
        <v>42019</v>
      </c>
      <c r="Z31" s="58"/>
      <c r="AA31" s="59"/>
      <c r="AB31" s="59"/>
      <c r="AC31" s="54"/>
      <c r="AD31" s="60"/>
      <c r="AE31" s="61" t="str">
        <f t="shared" ref="AE31" si="373">IF($D31="MAROUANI",IF($A31="S","Sam",IF(OR($A31="L",$A31="M",$A31="J",$A31="V"),"Sem","")),"")</f>
        <v/>
      </c>
      <c r="AF31" s="62" t="str">
        <f t="shared" ref="AF31" si="374">IF($D31="HALIMI",IF($A31="S","Sam",IF(OR($A31="L",$A31="M",$A31="J",$A31="V"),"Sem","")),"")</f>
        <v/>
      </c>
      <c r="AG31" s="62" t="str">
        <f t="shared" ref="AG31" si="375">IF($D31="LEPRIYA",IF($A31="S","Sam",IF(OR($A31="L",$A31="M",$A31="J",$A31="V"),"Sem","")),"")</f>
        <v/>
      </c>
      <c r="AH31" s="62" t="str">
        <f t="shared" ref="AH31" si="376">IF($D31="SERENI",IF($A31="S","Sam",IF(OR($A31="L",$A31="M",$A31="J",$A31="V"),"Sem","")),"")</f>
        <v/>
      </c>
      <c r="AI31" s="62" t="str">
        <f t="shared" ref="AI31" si="377">IF($D31="SULTAN",IF($A31="S","Sam",IF(OR($A31="L",$A31="M",$A31="J",$A31="V"),"Sem","")),"")</f>
        <v/>
      </c>
    </row>
    <row r="32" spans="1:35" ht="15.75" thickBot="1" x14ac:dyDescent="0.3">
      <c r="A32" s="63"/>
      <c r="B32" s="64"/>
      <c r="C32" s="65" t="str">
        <f t="shared" ref="C32" si="378">IF($D32="","","CCB :")</f>
        <v/>
      </c>
      <c r="D32" s="66" t="str">
        <f t="shared" ref="D32" si="379">IF($Z31="","",$Z31)</f>
        <v/>
      </c>
      <c r="E32" s="67" t="str">
        <f t="shared" ref="E32" si="380">IF(($T31="HM"),IF(($U31="9H-12H"),"",("CS "&amp;$U31)),IF(($V31="HM"),IF(($W31="9H-12H"),"",("CS "&amp;$W31)),""))&amp;IF($Z31="MAROUANI",IF(OR($A31="S",$A31="D"),"","CCB"),"")</f>
        <v/>
      </c>
      <c r="F32" s="68" t="str">
        <f t="shared" ref="F32" si="381">IF(($T31="PH"),IF(($U31="9H-12H"),"",("CS "&amp;$U31)),IF(($V31="PH"),IF(($W31="9H-12H"),"",("CS "&amp;$W31)),""))&amp;IF($Z31="HALIMI",IF(OR($A31="S",$A31="D"),"","CCB"),"")</f>
        <v/>
      </c>
      <c r="G32" s="69" t="str">
        <f t="shared" ref="G32" si="382">IF(($T31="RL"),IF(($U31="9H-12H"),"",("CS "&amp;$U31)),IF(($V31="RL"),IF(($W31="9H-12H"),"",("CS "&amp;$W31)),""))&amp;IF($Z31="LEPRIYA",IF(OR($A31="S",$A31="D"),"","CCB"),"")</f>
        <v/>
      </c>
      <c r="H32" s="69" t="str">
        <f t="shared" ref="H32" si="383">IF(($T31="MJS"),IF(($U31="9H-12H"),"",("CS "&amp;$U31)),IF(($V31="MJS"),IF(($W31="9H-12H"),"",("CS "&amp;$W31)),""))&amp;IF($Z31="SERENI",IF(OR($A31="S",$A31="D"),"","CCB"),"")</f>
        <v/>
      </c>
      <c r="I32" s="68" t="str">
        <f t="shared" ref="I32" si="384">IF(($T31="AS"),IF(($U31="9H-12H"),"",("CS "&amp;$U31)),IF(($V31="AS"),IF(($W31="9H-12H"),"",("CS "&amp;$W31)),""))&amp;IF($Z31="SULTAN",IF(OR($A31="S",$A31="D"),"","CCB"),"")</f>
        <v/>
      </c>
      <c r="J32" s="70"/>
      <c r="K32" s="71"/>
      <c r="L32" s="72"/>
      <c r="M32" s="73" t="str">
        <f t="shared" ref="M32" si="385">IF(($T31="VAC1"),IF(($U31="9H-12H"),"",("CS "&amp;$U31)),IF(($V31="VAC1"),IF(($W31="9H-12H"),"",("CS "&amp;$W31)),""))&amp;IF($L32="HM",$E32,IF($L32="PH",$F32,IF($L32="RL",$G32,IF($L32="MJS",$H32,IF($L32="AS",$I32,"")))))</f>
        <v/>
      </c>
      <c r="N32" s="71"/>
      <c r="O32" s="72"/>
      <c r="P32" s="73" t="str">
        <f t="shared" ref="P32" si="386">IF(($T31="VAC2"),IF(($U31="9H-12H"),"",("CS "&amp;$U31)),IF(($V31="VAC2"),IF(($W31="9H-12H"),"",("CS "&amp;$W31)),""))&amp;IF($O32="HM",$E32,IF($O32="PH",$F32,IF($O32="RL",$G32,IF($O32="MJS",$H32,IF($O32="AS",$I32,"")))))</f>
        <v/>
      </c>
      <c r="Q32" s="74"/>
      <c r="R32" s="75"/>
      <c r="S32" s="76"/>
      <c r="T32" s="77"/>
      <c r="U32" s="78"/>
      <c r="V32" s="77"/>
      <c r="W32" s="79"/>
      <c r="X32" s="80"/>
      <c r="Y32" s="81"/>
      <c r="Z32" s="82"/>
      <c r="AA32" s="83"/>
      <c r="AB32" s="83"/>
      <c r="AC32" s="78"/>
      <c r="AD32" s="84"/>
      <c r="AE32" s="85" t="str">
        <f t="shared" ref="AE32" si="387">IF($Z31="MAROUANI",IF(OR($A31="S",$A31="D"),"WE CCB","Sem CCB"),"")</f>
        <v/>
      </c>
      <c r="AF32" s="86" t="str">
        <f t="shared" ref="AF32" si="388">IF($Z31="HALIMI",IF(OR($A31="S",$A31="D"),"WE CCB","Sem CCB"),"")</f>
        <v/>
      </c>
      <c r="AG32" s="86" t="str">
        <f t="shared" ref="AG32" si="389">IF($Z31="LEPRIYA",IF(OR($A31="S",$A31="D"),"WE CCB","Sem CCB"),"")</f>
        <v/>
      </c>
      <c r="AH32" s="86" t="str">
        <f t="shared" ref="AH32" si="390">IF($Z31="SERENI",IF(OR($A31="S",$A31="D"),"WE CCB","Sem CCB"),"")</f>
        <v/>
      </c>
      <c r="AI32" s="86" t="str">
        <f t="shared" ref="AI32" si="391">IF($Z31="SULTAN",IF(OR($A31="S",$A31="D"),"WE CCB","Sem CCB"),"")</f>
        <v/>
      </c>
    </row>
    <row r="33" spans="1:35" ht="15" x14ac:dyDescent="0.25">
      <c r="A33" s="39" t="str">
        <f>IF((B33=""),"",CHOOSE(WEEKDAY(B33,2),"L","M","M","J","V","S","D"))</f>
        <v>V</v>
      </c>
      <c r="B33" s="40">
        <f>IF(($B31=""),"",IF((MONTH(B31)=MONTH(($B31+1))),($B31+1),""))</f>
        <v>42020</v>
      </c>
      <c r="C33" s="41" t="str">
        <f t="shared" ref="C33" si="392">IF(D33="","","Dom :")</f>
        <v/>
      </c>
      <c r="D33" s="42"/>
      <c r="E33" s="43" t="str">
        <f t="shared" ref="E33" si="393">IF(($T33="HM"),IF(($U33="9H-12H"),"CS 9H-12H",""),IF(($V33="HM"),IF(($W33="9H-12H"),"CS 9H-12H",""),""))&amp;IF($Z33="MAROUANI",IF($A33="D","","CCB"),"")</f>
        <v/>
      </c>
      <c r="F33" s="44" t="str">
        <f t="shared" ref="F33" si="394">IF(($T33="PH"),IF(($U33="9H-12H"),"CS 9H-12H",""),IF(($V33="PH"),IF(($W33="9H-12H"),"CS 9H-12H",""),""))&amp;IF($Z33="HALIMI",IF($A33="D","","CCB"),"")</f>
        <v/>
      </c>
      <c r="G33" s="45" t="str">
        <f t="shared" ref="G33" si="395">IF(($T33="RL"),IF(($U33="9H-12H"),"CS 9H-12H",""),IF(($V33="RL"),IF(($W33="9H-12H"),"CS 9H-12H",""),""))&amp;IF($Z33="LEPRIYA",IF($A33="D","","CCB"),"")</f>
        <v/>
      </c>
      <c r="H33" s="45" t="str">
        <f t="shared" ref="H33" si="396">IF(($T33="MJS"),IF(($U33="9H-12H"),"CS 9H-12H",""),IF(($V33="MJS"),IF(($W33="9H-12H"),"CS 9H-12H",""),""))&amp;IF($Z33="SERENI",IF($A33="D","","CCB"),"")</f>
        <v/>
      </c>
      <c r="I33" s="44" t="str">
        <f t="shared" ref="I33:I37" si="397">IF(($T33="AS"),IF(($U33="9H-12H"),"CS 9H-12H",""),IF(($V33="AS"),IF(($W33="9H-12H"),"CS 9H-12H",""),""))&amp;IF($Z33="SULTAN",IF($A33="D","","CCB"),"")</f>
        <v/>
      </c>
      <c r="J33" s="46"/>
      <c r="K33" s="47"/>
      <c r="L33" s="48"/>
      <c r="M33" s="49" t="str">
        <f t="shared" ref="M33" si="398">IF(($T33="VAC1"),IF(($U33="9H-12H"),"CS 9H-12H",""),IF(($V33="VAC1"),IF(($W33="9H-12H"),"CS 9H-12H",""),""))&amp;IF($L33="HM",$E33,IF($L33="PH",$F33,IF($L33="RL",$G33,IF($L33="MJS",$H33,IF($L33="AS",$I33,"")))))</f>
        <v/>
      </c>
      <c r="N33" s="47"/>
      <c r="O33" s="48"/>
      <c r="P33" s="49" t="str">
        <f t="shared" ref="P33" si="399">IF(($T33="VAC2"),IF(($U33="9H-12H"),"CS 9H-12H",""),IF(($V33="VAC2"),IF(($W33="9H-12H"),"CS 9H-12H",""),""))&amp;IF($O33="HM",$E33,IF($O33="PH",$F33,IF($O33="RL",$G33,IF($O33="MJS",$H33,IF($O33="AS",$I33,"")))))</f>
        <v/>
      </c>
      <c r="Q33" s="50"/>
      <c r="R33" s="51" t="str">
        <f>A33</f>
        <v>V</v>
      </c>
      <c r="S33" s="52">
        <f>B33</f>
        <v>42020</v>
      </c>
      <c r="T33" s="53"/>
      <c r="U33" s="54"/>
      <c r="V33" s="53"/>
      <c r="W33" s="55"/>
      <c r="X33" s="56" t="str">
        <f t="shared" ref="X33:Y33" si="400">A33</f>
        <v>V</v>
      </c>
      <c r="Y33" s="57">
        <f t="shared" si="400"/>
        <v>42020</v>
      </c>
      <c r="Z33" s="58"/>
      <c r="AA33" s="59"/>
      <c r="AB33" s="59"/>
      <c r="AC33" s="54"/>
      <c r="AD33" s="60"/>
      <c r="AE33" s="61" t="str">
        <f t="shared" ref="AE33" si="401">IF($D33="MAROUANI",IF($A33="S","Sam",IF(OR($A33="L",$A33="M",$A33="J",$A33="V"),"Sem","")),"")</f>
        <v/>
      </c>
      <c r="AF33" s="62" t="str">
        <f t="shared" ref="AF33" si="402">IF($D33="HALIMI",IF($A33="S","Sam",IF(OR($A33="L",$A33="M",$A33="J",$A33="V"),"Sem","")),"")</f>
        <v/>
      </c>
      <c r="AG33" s="62" t="str">
        <f t="shared" ref="AG33" si="403">IF($D33="LEPRIYA",IF($A33="S","Sam",IF(OR($A33="L",$A33="M",$A33="J",$A33="V"),"Sem","")),"")</f>
        <v/>
      </c>
      <c r="AH33" s="62" t="str">
        <f t="shared" ref="AH33" si="404">IF($D33="SERENI",IF($A33="S","Sam",IF(OR($A33="L",$A33="M",$A33="J",$A33="V"),"Sem","")),"")</f>
        <v/>
      </c>
      <c r="AI33" s="62" t="str">
        <f t="shared" ref="AI33" si="405">IF($D33="SULTAN",IF($A33="S","Sam",IF(OR($A33="L",$A33="M",$A33="J",$A33="V"),"Sem","")),"")</f>
        <v/>
      </c>
    </row>
    <row r="34" spans="1:35" ht="15.75" thickBot="1" x14ac:dyDescent="0.3">
      <c r="A34" s="63"/>
      <c r="B34" s="64"/>
      <c r="C34" s="65" t="str">
        <f t="shared" ref="C34" si="406">IF($D34="","","CCB :")</f>
        <v/>
      </c>
      <c r="D34" s="66" t="str">
        <f t="shared" ref="D34" si="407">IF($Z33="","",$Z33)</f>
        <v/>
      </c>
      <c r="E34" s="67" t="str">
        <f t="shared" ref="E34" si="408">IF(($T33="HM"),IF(($U33="9H-12H"),"",("CS "&amp;$U33)),IF(($V33="HM"),IF(($W33="9H-12H"),"",("CS "&amp;$W33)),""))&amp;IF($Z33="MAROUANI",IF(OR($A33="S",$A33="D"),"","CCB"),"")</f>
        <v/>
      </c>
      <c r="F34" s="68" t="str">
        <f t="shared" ref="F34" si="409">IF(($T33="PH"),IF(($U33="9H-12H"),"",("CS "&amp;$U33)),IF(($V33="PH"),IF(($W33="9H-12H"),"",("CS "&amp;$W33)),""))&amp;IF($Z33="HALIMI",IF(OR($A33="S",$A33="D"),"","CCB"),"")</f>
        <v/>
      </c>
      <c r="G34" s="69" t="str">
        <f t="shared" ref="G34" si="410">IF(($T33="RL"),IF(($U33="9H-12H"),"",("CS "&amp;$U33)),IF(($V33="RL"),IF(($W33="9H-12H"),"",("CS "&amp;$W33)),""))&amp;IF($Z33="LEPRIYA",IF(OR($A33="S",$A33="D"),"","CCB"),"")</f>
        <v/>
      </c>
      <c r="H34" s="69" t="str">
        <f t="shared" ref="H34" si="411">IF(($T33="MJS"),IF(($U33="9H-12H"),"",("CS "&amp;$U33)),IF(($V33="MJS"),IF(($W33="9H-12H"),"",("CS "&amp;$W33)),""))&amp;IF($Z33="SERENI",IF(OR($A33="S",$A33="D"),"","CCB"),"")</f>
        <v/>
      </c>
      <c r="I34" s="68" t="str">
        <f t="shared" ref="I34:I38" si="412">IF(($T33="AS"),IF(($U33="9H-12H"),"",("CS "&amp;$U33)),IF(($V33="AS"),IF(($W33="9H-12H"),"",("CS "&amp;$W33)),""))&amp;IF($Z33="SULTAN",IF(OR($A33="S",$A33="D"),"","CCB"),"")</f>
        <v/>
      </c>
      <c r="J34" s="70"/>
      <c r="K34" s="71"/>
      <c r="L34" s="72"/>
      <c r="M34" s="73" t="str">
        <f t="shared" ref="M34" si="413">IF(($T33="VAC1"),IF(($U33="9H-12H"),"",("CS "&amp;$U33)),IF(($V33="VAC1"),IF(($W33="9H-12H"),"",("CS "&amp;$W33)),""))&amp;IF($L34="HM",$E34,IF($L34="PH",$F34,IF($L34="RL",$G34,IF($L34="MJS",$H34,IF($L34="AS",$I34,"")))))</f>
        <v/>
      </c>
      <c r="N34" s="71"/>
      <c r="O34" s="72"/>
      <c r="P34" s="73" t="str">
        <f t="shared" ref="P34" si="414">IF(($T33="VAC2"),IF(($U33="9H-12H"),"",("CS "&amp;$U33)),IF(($V33="VAC2"),IF(($W33="9H-12H"),"",("CS "&amp;$W33)),""))&amp;IF($O34="HM",$E34,IF($O34="PH",$F34,IF($O34="RL",$G34,IF($O34="MJS",$H34,IF($O34="AS",$I34,"")))))</f>
        <v/>
      </c>
      <c r="Q34" s="74"/>
      <c r="R34" s="75"/>
      <c r="S34" s="76"/>
      <c r="T34" s="77"/>
      <c r="U34" s="78"/>
      <c r="V34" s="77"/>
      <c r="W34" s="79"/>
      <c r="X34" s="80"/>
      <c r="Y34" s="81"/>
      <c r="Z34" s="82"/>
      <c r="AA34" s="83"/>
      <c r="AB34" s="83"/>
      <c r="AC34" s="78"/>
      <c r="AD34" s="84"/>
      <c r="AE34" s="85" t="str">
        <f t="shared" ref="AE34" si="415">IF($Z33="MAROUANI",IF(OR($A33="S",$A33="D"),"WE CCB","Sem CCB"),"")</f>
        <v/>
      </c>
      <c r="AF34" s="86" t="str">
        <f t="shared" ref="AF34" si="416">IF($Z33="HALIMI",IF(OR($A33="S",$A33="D"),"WE CCB","Sem CCB"),"")</f>
        <v/>
      </c>
      <c r="AG34" s="86" t="str">
        <f t="shared" ref="AG34" si="417">IF($Z33="LEPRIYA",IF(OR($A33="S",$A33="D"),"WE CCB","Sem CCB"),"")</f>
        <v/>
      </c>
      <c r="AH34" s="86" t="str">
        <f t="shared" ref="AH34" si="418">IF($Z33="SERENI",IF(OR($A33="S",$A33="D"),"WE CCB","Sem CCB"),"")</f>
        <v/>
      </c>
      <c r="AI34" s="86" t="str">
        <f t="shared" ref="AI34" si="419">IF($Z33="SULTAN",IF(OR($A33="S",$A33="D"),"WE CCB","Sem CCB"),"")</f>
        <v/>
      </c>
    </row>
    <row r="35" spans="1:35" ht="15" x14ac:dyDescent="0.25">
      <c r="A35" s="39" t="str">
        <f>IF((B35=""),"",CHOOSE(WEEKDAY(B35,2),"L","M","M","J","V","S","D"))</f>
        <v>S</v>
      </c>
      <c r="B35" s="40">
        <f>IF(($B33=""),"",IF((MONTH(B33)=MONTH(($B33+1))),($B33+1),""))</f>
        <v>42021</v>
      </c>
      <c r="C35" s="41" t="str">
        <f t="shared" ref="C35" si="420">IF(D35="","","Dom :")</f>
        <v/>
      </c>
      <c r="D35" s="42"/>
      <c r="E35" s="43" t="str">
        <f t="shared" ref="E35" si="421">IF(($T35="HM"),IF(($U35="9H-12H"),"CS 9H-12H",""),IF(($V35="HM"),IF(($W35="9H-12H"),"CS 9H-12H",""),""))&amp;IF($Z35="MAROUANI",IF($A35="D","","CCB"),"")</f>
        <v/>
      </c>
      <c r="F35" s="44" t="str">
        <f t="shared" ref="F35" si="422">IF(($T35="PH"),IF(($U35="9H-12H"),"CS 9H-12H",""),IF(($V35="PH"),IF(($W35="9H-12H"),"CS 9H-12H",""),""))&amp;IF($Z35="HALIMI",IF($A35="D","","CCB"),"")</f>
        <v/>
      </c>
      <c r="G35" s="45" t="str">
        <f t="shared" ref="G35" si="423">IF(($T35="RL"),IF(($U35="9H-12H"),"CS 9H-12H",""),IF(($V35="RL"),IF(($W35="9H-12H"),"CS 9H-12H",""),""))&amp;IF($Z35="LEPRIYA",IF($A35="D","","CCB"),"")</f>
        <v/>
      </c>
      <c r="H35" s="45" t="str">
        <f t="shared" ref="H35" si="424">IF(($T35="MJS"),IF(($U35="9H-12H"),"CS 9H-12H",""),IF(($V35="MJS"),IF(($W35="9H-12H"),"CS 9H-12H",""),""))&amp;IF($Z35="SERENI",IF($A35="D","","CCB"),"")</f>
        <v/>
      </c>
      <c r="I35" s="44" t="str">
        <f t="shared" si="397"/>
        <v/>
      </c>
      <c r="J35" s="46"/>
      <c r="K35" s="47"/>
      <c r="L35" s="48"/>
      <c r="M35" s="49" t="str">
        <f t="shared" ref="M35" si="425">IF(($T35="VAC1"),IF(($U35="9H-12H"),"CS 9H-12H",""),IF(($V35="VAC1"),IF(($W35="9H-12H"),"CS 9H-12H",""),""))&amp;IF($L35="HM",$E35,IF($L35="PH",$F35,IF($L35="RL",$G35,IF($L35="MJS",$H35,IF($L35="AS",$I35,"")))))</f>
        <v/>
      </c>
      <c r="N35" s="47"/>
      <c r="O35" s="48"/>
      <c r="P35" s="49" t="str">
        <f t="shared" ref="P35" si="426">IF(($T35="VAC2"),IF(($U35="9H-12H"),"CS 9H-12H",""),IF(($V35="VAC2"),IF(($W35="9H-12H"),"CS 9H-12H",""),""))&amp;IF($O35="HM",$E35,IF($O35="PH",$F35,IF($O35="RL",$G35,IF($O35="MJS",$H35,IF($O35="AS",$I35,"")))))</f>
        <v/>
      </c>
      <c r="Q35" s="50"/>
      <c r="R35" s="51" t="str">
        <f>A35</f>
        <v>S</v>
      </c>
      <c r="S35" s="52">
        <f>B35</f>
        <v>42021</v>
      </c>
      <c r="T35" s="53"/>
      <c r="U35" s="54"/>
      <c r="V35" s="53"/>
      <c r="W35" s="55"/>
      <c r="X35" s="56" t="str">
        <f t="shared" ref="X35:Y35" si="427">A35</f>
        <v>S</v>
      </c>
      <c r="Y35" s="57">
        <f t="shared" si="427"/>
        <v>42021</v>
      </c>
      <c r="Z35" s="58"/>
      <c r="AA35" s="59"/>
      <c r="AB35" s="59"/>
      <c r="AC35" s="54"/>
      <c r="AD35" s="60"/>
      <c r="AE35" s="61" t="str">
        <f t="shared" ref="AE35" si="428">IF($D35="MAROUANI",IF($A35="S","Sam",IF(OR($A35="L",$A35="M",$A35="J",$A35="V"),"Sem","")),"")</f>
        <v/>
      </c>
      <c r="AF35" s="62" t="str">
        <f t="shared" ref="AF35" si="429">IF($D35="HALIMI",IF($A35="S","Sam",IF(OR($A35="L",$A35="M",$A35="J",$A35="V"),"Sem","")),"")</f>
        <v/>
      </c>
      <c r="AG35" s="62" t="str">
        <f t="shared" ref="AG35" si="430">IF($D35="LEPRIYA",IF($A35="S","Sam",IF(OR($A35="L",$A35="M",$A35="J",$A35="V"),"Sem","")),"")</f>
        <v/>
      </c>
      <c r="AH35" s="62" t="str">
        <f t="shared" ref="AH35" si="431">IF($D35="SERENI",IF($A35="S","Sam",IF(OR($A35="L",$A35="M",$A35="J",$A35="V"),"Sem","")),"")</f>
        <v/>
      </c>
      <c r="AI35" s="62" t="str">
        <f t="shared" ref="AI35" si="432">IF($D35="SULTAN",IF($A35="S","Sam",IF(OR($A35="L",$A35="M",$A35="J",$A35="V"),"Sem","")),"")</f>
        <v/>
      </c>
    </row>
    <row r="36" spans="1:35" ht="15.75" thickBot="1" x14ac:dyDescent="0.3">
      <c r="A36" s="63"/>
      <c r="B36" s="64"/>
      <c r="C36" s="65" t="str">
        <f t="shared" ref="C36" si="433">IF($D36="","","CCB :")</f>
        <v/>
      </c>
      <c r="D36" s="66" t="str">
        <f t="shared" ref="D36" si="434">IF($Z35="","",$Z35)</f>
        <v/>
      </c>
      <c r="E36" s="67" t="str">
        <f t="shared" ref="E36" si="435">IF(($T35="HM"),IF(($U35="9H-12H"),"",("CS "&amp;$U35)),IF(($V35="HM"),IF(($W35="9H-12H"),"",("CS "&amp;$W35)),""))&amp;IF($Z35="MAROUANI",IF(OR($A35="S",$A35="D"),"","CCB"),"")</f>
        <v/>
      </c>
      <c r="F36" s="68" t="str">
        <f t="shared" ref="F36" si="436">IF(($T35="PH"),IF(($U35="9H-12H"),"",("CS "&amp;$U35)),IF(($V35="PH"),IF(($W35="9H-12H"),"",("CS "&amp;$W35)),""))&amp;IF($Z35="HALIMI",IF(OR($A35="S",$A35="D"),"","CCB"),"")</f>
        <v/>
      </c>
      <c r="G36" s="69" t="str">
        <f t="shared" ref="G36" si="437">IF(($T35="RL"),IF(($U35="9H-12H"),"",("CS "&amp;$U35)),IF(($V35="RL"),IF(($W35="9H-12H"),"",("CS "&amp;$W35)),""))&amp;IF($Z35="LEPRIYA",IF(OR($A35="S",$A35="D"),"","CCB"),"")</f>
        <v/>
      </c>
      <c r="H36" s="69" t="str">
        <f t="shared" ref="H36" si="438">IF(($T35="MJS"),IF(($U35="9H-12H"),"",("CS "&amp;$U35)),IF(($V35="MJS"),IF(($W35="9H-12H"),"",("CS "&amp;$W35)),""))&amp;IF($Z35="SERENI",IF(OR($A35="S",$A35="D"),"","CCB"),"")</f>
        <v/>
      </c>
      <c r="I36" s="68" t="str">
        <f t="shared" si="412"/>
        <v/>
      </c>
      <c r="J36" s="70"/>
      <c r="K36" s="71"/>
      <c r="L36" s="72"/>
      <c r="M36" s="73" t="str">
        <f t="shared" ref="M36" si="439">IF(($T35="VAC1"),IF(($U35="9H-12H"),"",("CS "&amp;$U35)),IF(($V35="VAC1"),IF(($W35="9H-12H"),"",("CS "&amp;$W35)),""))&amp;IF($L36="HM",$E36,IF($L36="PH",$F36,IF($L36="RL",$G36,IF($L36="MJS",$H36,IF($L36="AS",$I36,"")))))</f>
        <v/>
      </c>
      <c r="N36" s="71"/>
      <c r="O36" s="72"/>
      <c r="P36" s="73" t="str">
        <f t="shared" ref="P36" si="440">IF(($T35="VAC2"),IF(($U35="9H-12H"),"",("CS "&amp;$U35)),IF(($V35="VAC2"),IF(($W35="9H-12H"),"",("CS "&amp;$W35)),""))&amp;IF($O36="HM",$E36,IF($O36="PH",$F36,IF($O36="RL",$G36,IF($O36="MJS",$H36,IF($O36="AS",$I36,"")))))</f>
        <v/>
      </c>
      <c r="Q36" s="74"/>
      <c r="R36" s="75"/>
      <c r="S36" s="76"/>
      <c r="T36" s="77"/>
      <c r="U36" s="78"/>
      <c r="V36" s="77"/>
      <c r="W36" s="79"/>
      <c r="X36" s="80"/>
      <c r="Y36" s="81"/>
      <c r="Z36" s="82"/>
      <c r="AA36" s="83"/>
      <c r="AB36" s="83"/>
      <c r="AC36" s="78"/>
      <c r="AD36" s="84"/>
      <c r="AE36" s="85" t="str">
        <f t="shared" ref="AE36" si="441">IF($Z35="MAROUANI",IF(OR($A35="S",$A35="D"),"WE CCB","Sem CCB"),"")</f>
        <v/>
      </c>
      <c r="AF36" s="86" t="str">
        <f t="shared" ref="AF36" si="442">IF($Z35="HALIMI",IF(OR($A35="S",$A35="D"),"WE CCB","Sem CCB"),"")</f>
        <v/>
      </c>
      <c r="AG36" s="86" t="str">
        <f t="shared" ref="AG36" si="443">IF($Z35="LEPRIYA",IF(OR($A35="S",$A35="D"),"WE CCB","Sem CCB"),"")</f>
        <v/>
      </c>
      <c r="AH36" s="86" t="str">
        <f t="shared" ref="AH36" si="444">IF($Z35="SERENI",IF(OR($A35="S",$A35="D"),"WE CCB","Sem CCB"),"")</f>
        <v/>
      </c>
      <c r="AI36" s="86" t="str">
        <f t="shared" ref="AI36" si="445">IF($Z35="SULTAN",IF(OR($A35="S",$A35="D"),"WE CCB","Sem CCB"),"")</f>
        <v/>
      </c>
    </row>
    <row r="37" spans="1:35" ht="15" x14ac:dyDescent="0.25">
      <c r="A37" s="39" t="str">
        <f>IF((B37=""),"",CHOOSE(WEEKDAY(B37,2),"L","M","M","J","V","S","D"))</f>
        <v>D</v>
      </c>
      <c r="B37" s="40">
        <f>IF(($B35=""),"",IF((MONTH(B35)=MONTH(($B35+1))),($B35+1),""))</f>
        <v>42022</v>
      </c>
      <c r="C37" s="41" t="str">
        <f t="shared" ref="C37" si="446">IF(D37="","","Dom :")</f>
        <v/>
      </c>
      <c r="D37" s="42"/>
      <c r="E37" s="43" t="str">
        <f t="shared" ref="E37" si="447">IF(($T37="HM"),IF(($U37="9H-12H"),"CS 9H-12H",""),IF(($V37="HM"),IF(($W37="9H-12H"),"CS 9H-12H",""),""))&amp;IF($Z37="MAROUANI",IF($A37="D","","CCB"),"")</f>
        <v/>
      </c>
      <c r="F37" s="44" t="str">
        <f t="shared" ref="F37" si="448">IF(($T37="PH"),IF(($U37="9H-12H"),"CS 9H-12H",""),IF(($V37="PH"),IF(($W37="9H-12H"),"CS 9H-12H",""),""))&amp;IF($Z37="HALIMI",IF($A37="D","","CCB"),"")</f>
        <v/>
      </c>
      <c r="G37" s="45" t="str">
        <f t="shared" ref="G37" si="449">IF(($T37="RL"),IF(($U37="9H-12H"),"CS 9H-12H",""),IF(($V37="RL"),IF(($W37="9H-12H"),"CS 9H-12H",""),""))&amp;IF($Z37="LEPRIYA",IF($A37="D","","CCB"),"")</f>
        <v/>
      </c>
      <c r="H37" s="45" t="str">
        <f t="shared" ref="H37" si="450">IF(($T37="MJS"),IF(($U37="9H-12H"),"CS 9H-12H",""),IF(($V37="MJS"),IF(($W37="9H-12H"),"CS 9H-12H",""),""))&amp;IF($Z37="SERENI",IF($A37="D","","CCB"),"")</f>
        <v/>
      </c>
      <c r="I37" s="44" t="str">
        <f t="shared" si="397"/>
        <v/>
      </c>
      <c r="J37" s="46"/>
      <c r="K37" s="47"/>
      <c r="L37" s="48"/>
      <c r="M37" s="49" t="str">
        <f t="shared" ref="M37" si="451">IF(($T37="VAC1"),IF(($U37="9H-12H"),"CS 9H-12H",""),IF(($V37="VAC1"),IF(($W37="9H-12H"),"CS 9H-12H",""),""))&amp;IF($L37="HM",$E37,IF($L37="PH",$F37,IF($L37="RL",$G37,IF($L37="MJS",$H37,IF($L37="AS",$I37,"")))))</f>
        <v/>
      </c>
      <c r="N37" s="47"/>
      <c r="O37" s="48"/>
      <c r="P37" s="49" t="str">
        <f t="shared" ref="P37" si="452">IF(($T37="VAC2"),IF(($U37="9H-12H"),"CS 9H-12H",""),IF(($V37="VAC2"),IF(($W37="9H-12H"),"CS 9H-12H",""),""))&amp;IF($O37="HM",$E37,IF($O37="PH",$F37,IF($O37="RL",$G37,IF($O37="MJS",$H37,IF($O37="AS",$I37,"")))))</f>
        <v/>
      </c>
      <c r="Q37" s="50"/>
      <c r="R37" s="51" t="str">
        <f>A37</f>
        <v>D</v>
      </c>
      <c r="S37" s="52">
        <f>B37</f>
        <v>42022</v>
      </c>
      <c r="T37" s="53"/>
      <c r="U37" s="54"/>
      <c r="V37" s="53"/>
      <c r="W37" s="55"/>
      <c r="X37" s="56" t="str">
        <f t="shared" ref="X37:Y37" si="453">A37</f>
        <v>D</v>
      </c>
      <c r="Y37" s="57">
        <f t="shared" si="453"/>
        <v>42022</v>
      </c>
      <c r="Z37" s="58"/>
      <c r="AA37" s="59"/>
      <c r="AB37" s="59"/>
      <c r="AC37" s="54"/>
      <c r="AD37" s="60"/>
      <c r="AE37" s="61" t="str">
        <f t="shared" ref="AE37" si="454">IF($D37="MAROUANI",IF($A37="S","Sam",IF(OR($A37="L",$A37="M",$A37="J",$A37="V"),"Sem","")),"")</f>
        <v/>
      </c>
      <c r="AF37" s="62" t="str">
        <f t="shared" ref="AF37" si="455">IF($D37="HALIMI",IF($A37="S","Sam",IF(OR($A37="L",$A37="M",$A37="J",$A37="V"),"Sem","")),"")</f>
        <v/>
      </c>
      <c r="AG37" s="62" t="str">
        <f t="shared" ref="AG37" si="456">IF($D37="LEPRIYA",IF($A37="S","Sam",IF(OR($A37="L",$A37="M",$A37="J",$A37="V"),"Sem","")),"")</f>
        <v/>
      </c>
      <c r="AH37" s="62" t="str">
        <f t="shared" ref="AH37" si="457">IF($D37="SERENI",IF($A37="S","Sam",IF(OR($A37="L",$A37="M",$A37="J",$A37="V"),"Sem","")),"")</f>
        <v/>
      </c>
      <c r="AI37" s="62" t="str">
        <f t="shared" ref="AI37" si="458">IF($D37="SULTAN",IF($A37="S","Sam",IF(OR($A37="L",$A37="M",$A37="J",$A37="V"),"Sem","")),"")</f>
        <v/>
      </c>
    </row>
    <row r="38" spans="1:35" ht="15.75" thickBot="1" x14ac:dyDescent="0.3">
      <c r="A38" s="63"/>
      <c r="B38" s="64"/>
      <c r="C38" s="65" t="str">
        <f t="shared" ref="C38" si="459">IF($D38="","","CCB :")</f>
        <v/>
      </c>
      <c r="D38" s="66" t="str">
        <f t="shared" ref="D38" si="460">IF($Z37="","",$Z37)</f>
        <v/>
      </c>
      <c r="E38" s="67" t="str">
        <f t="shared" ref="E38" si="461">IF(($T37="HM"),IF(($U37="9H-12H"),"",("CS "&amp;$U37)),IF(($V37="HM"),IF(($W37="9H-12H"),"",("CS "&amp;$W37)),""))&amp;IF($Z37="MAROUANI",IF(OR($A37="S",$A37="D"),"","CCB"),"")</f>
        <v/>
      </c>
      <c r="F38" s="68" t="str">
        <f t="shared" ref="F38" si="462">IF(($T37="PH"),IF(($U37="9H-12H"),"",("CS "&amp;$U37)),IF(($V37="PH"),IF(($W37="9H-12H"),"",("CS "&amp;$W37)),""))&amp;IF($Z37="HALIMI",IF(OR($A37="S",$A37="D"),"","CCB"),"")</f>
        <v/>
      </c>
      <c r="G38" s="69" t="str">
        <f t="shared" ref="G38" si="463">IF(($T37="RL"),IF(($U37="9H-12H"),"",("CS "&amp;$U37)),IF(($V37="RL"),IF(($W37="9H-12H"),"",("CS "&amp;$W37)),""))&amp;IF($Z37="LEPRIYA",IF(OR($A37="S",$A37="D"),"","CCB"),"")</f>
        <v/>
      </c>
      <c r="H38" s="69" t="str">
        <f t="shared" ref="H38" si="464">IF(($T37="MJS"),IF(($U37="9H-12H"),"",("CS "&amp;$U37)),IF(($V37="MJS"),IF(($W37="9H-12H"),"",("CS "&amp;$W37)),""))&amp;IF($Z37="SERENI",IF(OR($A37="S",$A37="D"),"","CCB"),"")</f>
        <v/>
      </c>
      <c r="I38" s="68" t="str">
        <f t="shared" si="412"/>
        <v/>
      </c>
      <c r="J38" s="70"/>
      <c r="K38" s="71"/>
      <c r="L38" s="72"/>
      <c r="M38" s="73" t="str">
        <f t="shared" ref="M38" si="465">IF(($T37="VAC1"),IF(($U37="9H-12H"),"",("CS "&amp;$U37)),IF(($V37="VAC1"),IF(($W37="9H-12H"),"",("CS "&amp;$W37)),""))&amp;IF($L38="HM",$E38,IF($L38="PH",$F38,IF($L38="RL",$G38,IF($L38="MJS",$H38,IF($L38="AS",$I38,"")))))</f>
        <v/>
      </c>
      <c r="N38" s="71"/>
      <c r="O38" s="72"/>
      <c r="P38" s="73" t="str">
        <f t="shared" ref="P38" si="466">IF(($T37="VAC2"),IF(($U37="9H-12H"),"",("CS "&amp;$U37)),IF(($V37="VAC2"),IF(($W37="9H-12H"),"",("CS "&amp;$W37)),""))&amp;IF($O38="HM",$E38,IF($O38="PH",$F38,IF($O38="RL",$G38,IF($O38="MJS",$H38,IF($O38="AS",$I38,"")))))</f>
        <v/>
      </c>
      <c r="Q38" s="74"/>
      <c r="R38" s="75"/>
      <c r="S38" s="76"/>
      <c r="T38" s="77"/>
      <c r="U38" s="78"/>
      <c r="V38" s="77"/>
      <c r="W38" s="79"/>
      <c r="X38" s="80"/>
      <c r="Y38" s="81"/>
      <c r="Z38" s="82"/>
      <c r="AA38" s="83"/>
      <c r="AB38" s="83"/>
      <c r="AC38" s="78"/>
      <c r="AD38" s="84"/>
      <c r="AE38" s="85" t="str">
        <f t="shared" ref="AE38" si="467">IF($Z37="MAROUANI",IF(OR($A37="S",$A37="D"),"WE CCB","Sem CCB"),"")</f>
        <v/>
      </c>
      <c r="AF38" s="86" t="str">
        <f t="shared" ref="AF38" si="468">IF($Z37="HALIMI",IF(OR($A37="S",$A37="D"),"WE CCB","Sem CCB"),"")</f>
        <v/>
      </c>
      <c r="AG38" s="86" t="str">
        <f t="shared" ref="AG38" si="469">IF($Z37="LEPRIYA",IF(OR($A37="S",$A37="D"),"WE CCB","Sem CCB"),"")</f>
        <v/>
      </c>
      <c r="AH38" s="86" t="str">
        <f t="shared" ref="AH38" si="470">IF($Z37="SERENI",IF(OR($A37="S",$A37="D"),"WE CCB","Sem CCB"),"")</f>
        <v/>
      </c>
      <c r="AI38" s="86" t="str">
        <f t="shared" ref="AI38" si="471">IF($Z37="SULTAN",IF(OR($A37="S",$A37="D"),"WE CCB","Sem CCB"),"")</f>
        <v/>
      </c>
    </row>
    <row r="39" spans="1:35" ht="15" x14ac:dyDescent="0.25">
      <c r="A39" s="39" t="str">
        <f>IF((B39=""),"",CHOOSE(WEEKDAY(B39,2),"L","M","M","J","V","S","D"))</f>
        <v>L</v>
      </c>
      <c r="B39" s="40">
        <f>IF(($B37=""),"",IF((MONTH(B37)=MONTH(($B37+1))),($B37+1),""))</f>
        <v>42023</v>
      </c>
      <c r="C39" s="41" t="str">
        <f t="shared" ref="C39" si="472">IF(D39="","","Dom :")</f>
        <v/>
      </c>
      <c r="D39" s="42"/>
      <c r="E39" s="43" t="str">
        <f t="shared" ref="E39" si="473">IF(($T39="HM"),IF(($U39="9H-12H"),"CS 9H-12H",""),IF(($V39="HM"),IF(($W39="9H-12H"),"CS 9H-12H",""),""))&amp;IF($Z39="MAROUANI",IF($A39="D","","CCB"),"")</f>
        <v/>
      </c>
      <c r="F39" s="44" t="str">
        <f t="shared" ref="F39" si="474">IF(($T39="PH"),IF(($U39="9H-12H"),"CS 9H-12H",""),IF(($V39="PH"),IF(($W39="9H-12H"),"CS 9H-12H",""),""))&amp;IF($Z39="HALIMI",IF($A39="D","","CCB"),"")</f>
        <v/>
      </c>
      <c r="G39" s="45" t="str">
        <f t="shared" ref="G39" si="475">IF(($T39="RL"),IF(($U39="9H-12H"),"CS 9H-12H",""),IF(($V39="RL"),IF(($W39="9H-12H"),"CS 9H-12H",""),""))&amp;IF($Z39="LEPRIYA",IF($A39="D","","CCB"),"")</f>
        <v/>
      </c>
      <c r="H39" s="45" t="str">
        <f t="shared" ref="H39" si="476">IF(($T39="MJS"),IF(($U39="9H-12H"),"CS 9H-12H",""),IF(($V39="MJS"),IF(($W39="9H-12H"),"CS 9H-12H",""),""))&amp;IF($Z39="SERENI",IF($A39="D","","CCB"),"")</f>
        <v/>
      </c>
      <c r="I39" s="44" t="str">
        <f t="shared" ref="I39" si="477">IF(($T39="AS"),IF(($U39="9H-12H"),"CS 9H-12H",""),IF(($V39="AS"),IF(($W39="9H-12H"),"CS 9H-12H",""),""))&amp;IF($Z39="SULTAN",IF($A39="D","","CCB"),"")</f>
        <v/>
      </c>
      <c r="J39" s="46"/>
      <c r="K39" s="47"/>
      <c r="L39" s="48"/>
      <c r="M39" s="49" t="str">
        <f t="shared" ref="M39" si="478">IF(($T39="VAC1"),IF(($U39="9H-12H"),"CS 9H-12H",""),IF(($V39="VAC1"),IF(($W39="9H-12H"),"CS 9H-12H",""),""))&amp;IF($L39="HM",$E39,IF($L39="PH",$F39,IF($L39="RL",$G39,IF($L39="MJS",$H39,IF($L39="AS",$I39,"")))))</f>
        <v/>
      </c>
      <c r="N39" s="47"/>
      <c r="O39" s="48"/>
      <c r="P39" s="49" t="str">
        <f t="shared" ref="P39" si="479">IF(($T39="VAC2"),IF(($U39="9H-12H"),"CS 9H-12H",""),IF(($V39="VAC2"),IF(($W39="9H-12H"),"CS 9H-12H",""),""))&amp;IF($O39="HM",$E39,IF($O39="PH",$F39,IF($O39="RL",$G39,IF($O39="MJS",$H39,IF($O39="AS",$I39,"")))))</f>
        <v/>
      </c>
      <c r="Q39" s="50"/>
      <c r="R39" s="51" t="str">
        <f>A39</f>
        <v>L</v>
      </c>
      <c r="S39" s="52">
        <f>B39</f>
        <v>42023</v>
      </c>
      <c r="T39" s="53"/>
      <c r="U39" s="54"/>
      <c r="V39" s="53"/>
      <c r="W39" s="55"/>
      <c r="X39" s="56" t="str">
        <f t="shared" ref="X39:Y39" si="480">A39</f>
        <v>L</v>
      </c>
      <c r="Y39" s="57">
        <f t="shared" si="480"/>
        <v>42023</v>
      </c>
      <c r="Z39" s="58"/>
      <c r="AA39" s="59"/>
      <c r="AB39" s="59"/>
      <c r="AC39" s="54"/>
      <c r="AD39" s="60"/>
      <c r="AE39" s="61" t="str">
        <f t="shared" ref="AE39" si="481">IF($D39="MAROUANI",IF($A39="S","Sam",IF(OR($A39="L",$A39="M",$A39="J",$A39="V"),"Sem","")),"")</f>
        <v/>
      </c>
      <c r="AF39" s="62" t="str">
        <f t="shared" ref="AF39" si="482">IF($D39="HALIMI",IF($A39="S","Sam",IF(OR($A39="L",$A39="M",$A39="J",$A39="V"),"Sem","")),"")</f>
        <v/>
      </c>
      <c r="AG39" s="62" t="str">
        <f t="shared" ref="AG39" si="483">IF($D39="LEPRIYA",IF($A39="S","Sam",IF(OR($A39="L",$A39="M",$A39="J",$A39="V"),"Sem","")),"")</f>
        <v/>
      </c>
      <c r="AH39" s="62" t="str">
        <f t="shared" ref="AH39" si="484">IF($D39="SERENI",IF($A39="S","Sam",IF(OR($A39="L",$A39="M",$A39="J",$A39="V"),"Sem","")),"")</f>
        <v/>
      </c>
      <c r="AI39" s="62" t="str">
        <f t="shared" ref="AI39" si="485">IF($D39="SULTAN",IF($A39="S","Sam",IF(OR($A39="L",$A39="M",$A39="J",$A39="V"),"Sem","")),"")</f>
        <v/>
      </c>
    </row>
    <row r="40" spans="1:35" ht="15.75" thickBot="1" x14ac:dyDescent="0.3">
      <c r="A40" s="63"/>
      <c r="B40" s="64"/>
      <c r="C40" s="65" t="str">
        <f t="shared" ref="C40" si="486">IF($D40="","","CCB :")</f>
        <v/>
      </c>
      <c r="D40" s="66" t="str">
        <f t="shared" ref="D40" si="487">IF($Z39="","",$Z39)</f>
        <v/>
      </c>
      <c r="E40" s="67" t="str">
        <f t="shared" ref="E40" si="488">IF(($T39="HM"),IF(($U39="9H-12H"),"",("CS "&amp;$U39)),IF(($V39="HM"),IF(($W39="9H-12H"),"",("CS "&amp;$W39)),""))&amp;IF($Z39="MAROUANI",IF(OR($A39="S",$A39="D"),"","CCB"),"")</f>
        <v/>
      </c>
      <c r="F40" s="68" t="str">
        <f t="shared" ref="F40" si="489">IF(($T39="PH"),IF(($U39="9H-12H"),"",("CS "&amp;$U39)),IF(($V39="PH"),IF(($W39="9H-12H"),"",("CS "&amp;$W39)),""))&amp;IF($Z39="HALIMI",IF(OR($A39="S",$A39="D"),"","CCB"),"")</f>
        <v/>
      </c>
      <c r="G40" s="69" t="str">
        <f t="shared" ref="G40" si="490">IF(($T39="RL"),IF(($U39="9H-12H"),"",("CS "&amp;$U39)),IF(($V39="RL"),IF(($W39="9H-12H"),"",("CS "&amp;$W39)),""))&amp;IF($Z39="LEPRIYA",IF(OR($A39="S",$A39="D"),"","CCB"),"")</f>
        <v/>
      </c>
      <c r="H40" s="69" t="str">
        <f t="shared" ref="H40" si="491">IF(($T39="MJS"),IF(($U39="9H-12H"),"",("CS "&amp;$U39)),IF(($V39="MJS"),IF(($W39="9H-12H"),"",("CS "&amp;$W39)),""))&amp;IF($Z39="SERENI",IF(OR($A39="S",$A39="D"),"","CCB"),"")</f>
        <v/>
      </c>
      <c r="I40" s="68" t="str">
        <f t="shared" ref="I40" si="492">IF(($T39="AS"),IF(($U39="9H-12H"),"",("CS "&amp;$U39)),IF(($V39="AS"),IF(($W39="9H-12H"),"",("CS "&amp;$W39)),""))&amp;IF($Z39="SULTAN",IF(OR($A39="S",$A39="D"),"","CCB"),"")</f>
        <v/>
      </c>
      <c r="J40" s="70"/>
      <c r="K40" s="71"/>
      <c r="L40" s="72"/>
      <c r="M40" s="73" t="str">
        <f t="shared" ref="M40" si="493">IF(($T39="VAC1"),IF(($U39="9H-12H"),"",("CS "&amp;$U39)),IF(($V39="VAC1"),IF(($W39="9H-12H"),"",("CS "&amp;$W39)),""))&amp;IF($L40="HM",$E40,IF($L40="PH",$F40,IF($L40="RL",$G40,IF($L40="MJS",$H40,IF($L40="AS",$I40,"")))))</f>
        <v/>
      </c>
      <c r="N40" s="71"/>
      <c r="O40" s="72"/>
      <c r="P40" s="73" t="str">
        <f t="shared" ref="P40" si="494">IF(($T39="VAC2"),IF(($U39="9H-12H"),"",("CS "&amp;$U39)),IF(($V39="VAC2"),IF(($W39="9H-12H"),"",("CS "&amp;$W39)),""))&amp;IF($O40="HM",$E40,IF($O40="PH",$F40,IF($O40="RL",$G40,IF($O40="MJS",$H40,IF($O40="AS",$I40,"")))))</f>
        <v/>
      </c>
      <c r="Q40" s="74"/>
      <c r="R40" s="75"/>
      <c r="S40" s="76"/>
      <c r="T40" s="77"/>
      <c r="U40" s="78"/>
      <c r="V40" s="77"/>
      <c r="W40" s="79"/>
      <c r="X40" s="80"/>
      <c r="Y40" s="81"/>
      <c r="Z40" s="82"/>
      <c r="AA40" s="83"/>
      <c r="AB40" s="83"/>
      <c r="AC40" s="78"/>
      <c r="AD40" s="84"/>
      <c r="AE40" s="85" t="str">
        <f t="shared" ref="AE40" si="495">IF($Z39="MAROUANI",IF(OR($A39="S",$A39="D"),"WE CCB","Sem CCB"),"")</f>
        <v/>
      </c>
      <c r="AF40" s="86" t="str">
        <f t="shared" ref="AF40" si="496">IF($Z39="HALIMI",IF(OR($A39="S",$A39="D"),"WE CCB","Sem CCB"),"")</f>
        <v/>
      </c>
      <c r="AG40" s="86" t="str">
        <f t="shared" ref="AG40" si="497">IF($Z39="LEPRIYA",IF(OR($A39="S",$A39="D"),"WE CCB","Sem CCB"),"")</f>
        <v/>
      </c>
      <c r="AH40" s="86" t="str">
        <f t="shared" ref="AH40" si="498">IF($Z39="SERENI",IF(OR($A39="S",$A39="D"),"WE CCB","Sem CCB"),"")</f>
        <v/>
      </c>
      <c r="AI40" s="86" t="str">
        <f t="shared" ref="AI40" si="499">IF($Z39="SULTAN",IF(OR($A39="S",$A39="D"),"WE CCB","Sem CCB"),"")</f>
        <v/>
      </c>
    </row>
    <row r="41" spans="1:35" ht="15" x14ac:dyDescent="0.25">
      <c r="A41" s="39" t="str">
        <f>IF((B41=""),"",CHOOSE(WEEKDAY(B41,2),"L","M","M","J","V","S","D"))</f>
        <v>M</v>
      </c>
      <c r="B41" s="40">
        <f>IF(($B39=""),"",IF((MONTH(B39)=MONTH(($B39+1))),($B39+1),""))</f>
        <v>42024</v>
      </c>
      <c r="C41" s="41" t="str">
        <f t="shared" ref="C41" si="500">IF(D41="","","Dom :")</f>
        <v/>
      </c>
      <c r="D41" s="42"/>
      <c r="E41" s="43" t="str">
        <f t="shared" ref="E41" si="501">IF(($T41="HM"),IF(($U41="9H-12H"),"CS 9H-12H",""),IF(($V41="HM"),IF(($W41="9H-12H"),"CS 9H-12H",""),""))&amp;IF($Z41="MAROUANI",IF($A41="D","","CCB"),"")</f>
        <v/>
      </c>
      <c r="F41" s="44" t="str">
        <f t="shared" ref="F41" si="502">IF(($T41="PH"),IF(($U41="9H-12H"),"CS 9H-12H",""),IF(($V41="PH"),IF(($W41="9H-12H"),"CS 9H-12H",""),""))&amp;IF($Z41="HALIMI",IF($A41="D","","CCB"),"")</f>
        <v/>
      </c>
      <c r="G41" s="45" t="str">
        <f t="shared" ref="G41" si="503">IF(($T41="RL"),IF(($U41="9H-12H"),"CS 9H-12H",""),IF(($V41="RL"),IF(($W41="9H-12H"),"CS 9H-12H",""),""))&amp;IF($Z41="LEPRIYA",IF($A41="D","","CCB"),"")</f>
        <v/>
      </c>
      <c r="H41" s="45" t="str">
        <f t="shared" ref="H41" si="504">IF(($T41="MJS"),IF(($U41="9H-12H"),"CS 9H-12H",""),IF(($V41="MJS"),IF(($W41="9H-12H"),"CS 9H-12H",""),""))&amp;IF($Z41="SERENI",IF($A41="D","","CCB"),"")</f>
        <v/>
      </c>
      <c r="I41" s="44" t="str">
        <f t="shared" ref="I41" si="505">IF(($T41="AS"),IF(($U41="9H-12H"),"CS 9H-12H",""),IF(($V41="AS"),IF(($W41="9H-12H"),"CS 9H-12H",""),""))&amp;IF($Z41="SULTAN",IF($A41="D","","CCB"),"")</f>
        <v/>
      </c>
      <c r="J41" s="46"/>
      <c r="K41" s="47"/>
      <c r="L41" s="48"/>
      <c r="M41" s="49" t="str">
        <f t="shared" ref="M41" si="506">IF(($T41="VAC1"),IF(($U41="9H-12H"),"CS 9H-12H",""),IF(($V41="VAC1"),IF(($W41="9H-12H"),"CS 9H-12H",""),""))&amp;IF($L41="HM",$E41,IF($L41="PH",$F41,IF($L41="RL",$G41,IF($L41="MJS",$H41,IF($L41="AS",$I41,"")))))</f>
        <v/>
      </c>
      <c r="N41" s="47"/>
      <c r="O41" s="48"/>
      <c r="P41" s="49" t="str">
        <f t="shared" ref="P41" si="507">IF(($T41="VAC2"),IF(($U41="9H-12H"),"CS 9H-12H",""),IF(($V41="VAC2"),IF(($W41="9H-12H"),"CS 9H-12H",""),""))&amp;IF($O41="HM",$E41,IF($O41="PH",$F41,IF($O41="RL",$G41,IF($O41="MJS",$H41,IF($O41="AS",$I41,"")))))</f>
        <v/>
      </c>
      <c r="Q41" s="50"/>
      <c r="R41" s="51" t="str">
        <f>A41</f>
        <v>M</v>
      </c>
      <c r="S41" s="52">
        <f>B41</f>
        <v>42024</v>
      </c>
      <c r="T41" s="53"/>
      <c r="U41" s="54"/>
      <c r="V41" s="53"/>
      <c r="W41" s="55"/>
      <c r="X41" s="56" t="str">
        <f t="shared" ref="X41:Y41" si="508">A41</f>
        <v>M</v>
      </c>
      <c r="Y41" s="57">
        <f t="shared" si="508"/>
        <v>42024</v>
      </c>
      <c r="Z41" s="58"/>
      <c r="AA41" s="59"/>
      <c r="AB41" s="59"/>
      <c r="AC41" s="54"/>
      <c r="AD41" s="60"/>
      <c r="AE41" s="61" t="str">
        <f t="shared" ref="AE41" si="509">IF($D41="MAROUANI",IF($A41="S","Sam",IF(OR($A41="L",$A41="M",$A41="J",$A41="V"),"Sem","")),"")</f>
        <v/>
      </c>
      <c r="AF41" s="62" t="str">
        <f t="shared" ref="AF41" si="510">IF($D41="HALIMI",IF($A41="S","Sam",IF(OR($A41="L",$A41="M",$A41="J",$A41="V"),"Sem","")),"")</f>
        <v/>
      </c>
      <c r="AG41" s="62" t="str">
        <f t="shared" ref="AG41" si="511">IF($D41="LEPRIYA",IF($A41="S","Sam",IF(OR($A41="L",$A41="M",$A41="J",$A41="V"),"Sem","")),"")</f>
        <v/>
      </c>
      <c r="AH41" s="62" t="str">
        <f t="shared" ref="AH41" si="512">IF($D41="SERENI",IF($A41="S","Sam",IF(OR($A41="L",$A41="M",$A41="J",$A41="V"),"Sem","")),"")</f>
        <v/>
      </c>
      <c r="AI41" s="62" t="str">
        <f t="shared" ref="AI41" si="513">IF($D41="SULTAN",IF($A41="S","Sam",IF(OR($A41="L",$A41="M",$A41="J",$A41="V"),"Sem","")),"")</f>
        <v/>
      </c>
    </row>
    <row r="42" spans="1:35" ht="15.75" thickBot="1" x14ac:dyDescent="0.3">
      <c r="A42" s="63"/>
      <c r="B42" s="64"/>
      <c r="C42" s="65" t="str">
        <f t="shared" ref="C42" si="514">IF($D42="","","CCB :")</f>
        <v/>
      </c>
      <c r="D42" s="66" t="str">
        <f t="shared" ref="D42" si="515">IF($Z41="","",$Z41)</f>
        <v/>
      </c>
      <c r="E42" s="67" t="str">
        <f t="shared" ref="E42" si="516">IF(($T41="HM"),IF(($U41="9H-12H"),"",("CS "&amp;$U41)),IF(($V41="HM"),IF(($W41="9H-12H"),"",("CS "&amp;$W41)),""))&amp;IF($Z41="MAROUANI",IF(OR($A41="S",$A41="D"),"","CCB"),"")</f>
        <v/>
      </c>
      <c r="F42" s="68" t="str">
        <f t="shared" ref="F42" si="517">IF(($T41="PH"),IF(($U41="9H-12H"),"",("CS "&amp;$U41)),IF(($V41="PH"),IF(($W41="9H-12H"),"",("CS "&amp;$W41)),""))&amp;IF($Z41="HALIMI",IF(OR($A41="S",$A41="D"),"","CCB"),"")</f>
        <v/>
      </c>
      <c r="G42" s="69" t="str">
        <f t="shared" ref="G42" si="518">IF(($T41="RL"),IF(($U41="9H-12H"),"",("CS "&amp;$U41)),IF(($V41="RL"),IF(($W41="9H-12H"),"",("CS "&amp;$W41)),""))&amp;IF($Z41="LEPRIYA",IF(OR($A41="S",$A41="D"),"","CCB"),"")</f>
        <v/>
      </c>
      <c r="H42" s="69" t="str">
        <f t="shared" ref="H42" si="519">IF(($T41="MJS"),IF(($U41="9H-12H"),"",("CS "&amp;$U41)),IF(($V41="MJS"),IF(($W41="9H-12H"),"",("CS "&amp;$W41)),""))&amp;IF($Z41="SERENI",IF(OR($A41="S",$A41="D"),"","CCB"),"")</f>
        <v/>
      </c>
      <c r="I42" s="68" t="str">
        <f t="shared" ref="I42" si="520">IF(($T41="AS"),IF(($U41="9H-12H"),"",("CS "&amp;$U41)),IF(($V41="AS"),IF(($W41="9H-12H"),"",("CS "&amp;$W41)),""))&amp;IF($Z41="SULTAN",IF(OR($A41="S",$A41="D"),"","CCB"),"")</f>
        <v/>
      </c>
      <c r="J42" s="70"/>
      <c r="K42" s="71"/>
      <c r="L42" s="72"/>
      <c r="M42" s="73" t="str">
        <f t="shared" ref="M42" si="521">IF(($T41="VAC1"),IF(($U41="9H-12H"),"",("CS "&amp;$U41)),IF(($V41="VAC1"),IF(($W41="9H-12H"),"",("CS "&amp;$W41)),""))&amp;IF($L42="HM",$E42,IF($L42="PH",$F42,IF($L42="RL",$G42,IF($L42="MJS",$H42,IF($L42="AS",$I42,"")))))</f>
        <v/>
      </c>
      <c r="N42" s="71"/>
      <c r="O42" s="72"/>
      <c r="P42" s="73" t="str">
        <f t="shared" ref="P42" si="522">IF(($T41="VAC2"),IF(($U41="9H-12H"),"",("CS "&amp;$U41)),IF(($V41="VAC2"),IF(($W41="9H-12H"),"",("CS "&amp;$W41)),""))&amp;IF($O42="HM",$E42,IF($O42="PH",$F42,IF($O42="RL",$G42,IF($O42="MJS",$H42,IF($O42="AS",$I42,"")))))</f>
        <v/>
      </c>
      <c r="Q42" s="74"/>
      <c r="R42" s="75"/>
      <c r="S42" s="76"/>
      <c r="T42" s="77"/>
      <c r="U42" s="78"/>
      <c r="V42" s="77"/>
      <c r="W42" s="79"/>
      <c r="X42" s="80"/>
      <c r="Y42" s="81"/>
      <c r="Z42" s="82"/>
      <c r="AA42" s="83"/>
      <c r="AB42" s="83"/>
      <c r="AC42" s="78"/>
      <c r="AD42" s="84"/>
      <c r="AE42" s="85" t="str">
        <f t="shared" ref="AE42" si="523">IF($Z41="MAROUANI",IF(OR($A41="S",$A41="D"),"WE CCB","Sem CCB"),"")</f>
        <v/>
      </c>
      <c r="AF42" s="86" t="str">
        <f t="shared" ref="AF42" si="524">IF($Z41="HALIMI",IF(OR($A41="S",$A41="D"),"WE CCB","Sem CCB"),"")</f>
        <v/>
      </c>
      <c r="AG42" s="86" t="str">
        <f t="shared" ref="AG42" si="525">IF($Z41="LEPRIYA",IF(OR($A41="S",$A41="D"),"WE CCB","Sem CCB"),"")</f>
        <v/>
      </c>
      <c r="AH42" s="86" t="str">
        <f t="shared" ref="AH42" si="526">IF($Z41="SERENI",IF(OR($A41="S",$A41="D"),"WE CCB","Sem CCB"),"")</f>
        <v/>
      </c>
      <c r="AI42" s="86" t="str">
        <f t="shared" ref="AI42" si="527">IF($Z41="SULTAN",IF(OR($A41="S",$A41="D"),"WE CCB","Sem CCB"),"")</f>
        <v/>
      </c>
    </row>
    <row r="43" spans="1:35" ht="15" x14ac:dyDescent="0.25">
      <c r="A43" s="39" t="str">
        <f>IF((B43=""),"",CHOOSE(WEEKDAY(B43,2),"L","M","M","J","V","S","D"))</f>
        <v>M</v>
      </c>
      <c r="B43" s="40">
        <f>IF(($B41=""),"",IF((MONTH(B41)=MONTH(($B41+1))),($B41+1),""))</f>
        <v>42025</v>
      </c>
      <c r="C43" s="41" t="str">
        <f t="shared" ref="C43" si="528">IF(D43="","","Dom :")</f>
        <v/>
      </c>
      <c r="D43" s="42"/>
      <c r="E43" s="43" t="str">
        <f t="shared" ref="E43" si="529">IF(($T43="HM"),IF(($U43="9H-12H"),"CS 9H-12H",""),IF(($V43="HM"),IF(($W43="9H-12H"),"CS 9H-12H",""),""))&amp;IF($Z43="MAROUANI",IF($A43="D","","CCB"),"")</f>
        <v/>
      </c>
      <c r="F43" s="44" t="str">
        <f t="shared" ref="F43" si="530">IF(($T43="PH"),IF(($U43="9H-12H"),"CS 9H-12H",""),IF(($V43="PH"),IF(($W43="9H-12H"),"CS 9H-12H",""),""))&amp;IF($Z43="HALIMI",IF($A43="D","","CCB"),"")</f>
        <v/>
      </c>
      <c r="G43" s="45" t="str">
        <f t="shared" ref="G43" si="531">IF(($T43="RL"),IF(($U43="9H-12H"),"CS 9H-12H",""),IF(($V43="RL"),IF(($W43="9H-12H"),"CS 9H-12H",""),""))&amp;IF($Z43="LEPRIYA",IF($A43="D","","CCB"),"")</f>
        <v/>
      </c>
      <c r="H43" s="45" t="str">
        <f t="shared" ref="H43" si="532">IF(($T43="MJS"),IF(($U43="9H-12H"),"CS 9H-12H",""),IF(($V43="MJS"),IF(($W43="9H-12H"),"CS 9H-12H",""),""))&amp;IF($Z43="SERENI",IF($A43="D","","CCB"),"")</f>
        <v/>
      </c>
      <c r="I43" s="44" t="str">
        <f t="shared" ref="I43" si="533">IF(($T43="AS"),IF(($U43="9H-12H"),"CS 9H-12H",""),IF(($V43="AS"),IF(($W43="9H-12H"),"CS 9H-12H",""),""))&amp;IF($Z43="SULTAN",IF($A43="D","","CCB"),"")</f>
        <v/>
      </c>
      <c r="J43" s="46"/>
      <c r="K43" s="47"/>
      <c r="L43" s="48"/>
      <c r="M43" s="49" t="str">
        <f t="shared" ref="M43" si="534">IF(($T43="VAC1"),IF(($U43="9H-12H"),"CS 9H-12H",""),IF(($V43="VAC1"),IF(($W43="9H-12H"),"CS 9H-12H",""),""))&amp;IF($L43="HM",$E43,IF($L43="PH",$F43,IF($L43="RL",$G43,IF($L43="MJS",$H43,IF($L43="AS",$I43,"")))))</f>
        <v/>
      </c>
      <c r="N43" s="47"/>
      <c r="O43" s="48"/>
      <c r="P43" s="49" t="str">
        <f t="shared" ref="P43" si="535">IF(($T43="VAC2"),IF(($U43="9H-12H"),"CS 9H-12H",""),IF(($V43="VAC2"),IF(($W43="9H-12H"),"CS 9H-12H",""),""))&amp;IF($O43="HM",$E43,IF($O43="PH",$F43,IF($O43="RL",$G43,IF($O43="MJS",$H43,IF($O43="AS",$I43,"")))))</f>
        <v/>
      </c>
      <c r="Q43" s="50"/>
      <c r="R43" s="51" t="str">
        <f>A43</f>
        <v>M</v>
      </c>
      <c r="S43" s="52">
        <f>B43</f>
        <v>42025</v>
      </c>
      <c r="T43" s="53"/>
      <c r="U43" s="54"/>
      <c r="V43" s="53"/>
      <c r="W43" s="55"/>
      <c r="X43" s="56" t="str">
        <f t="shared" ref="X43:Y43" si="536">A43</f>
        <v>M</v>
      </c>
      <c r="Y43" s="57">
        <f t="shared" si="536"/>
        <v>42025</v>
      </c>
      <c r="Z43" s="58"/>
      <c r="AA43" s="59"/>
      <c r="AB43" s="59"/>
      <c r="AC43" s="54"/>
      <c r="AD43" s="60"/>
      <c r="AE43" s="61" t="str">
        <f t="shared" ref="AE43" si="537">IF($D43="MAROUANI",IF($A43="S","Sam",IF(OR($A43="L",$A43="M",$A43="J",$A43="V"),"Sem","")),"")</f>
        <v/>
      </c>
      <c r="AF43" s="62" t="str">
        <f t="shared" ref="AF43" si="538">IF($D43="HALIMI",IF($A43="S","Sam",IF(OR($A43="L",$A43="M",$A43="J",$A43="V"),"Sem","")),"")</f>
        <v/>
      </c>
      <c r="AG43" s="62" t="str">
        <f t="shared" ref="AG43" si="539">IF($D43="LEPRIYA",IF($A43="S","Sam",IF(OR($A43="L",$A43="M",$A43="J",$A43="V"),"Sem","")),"")</f>
        <v/>
      </c>
      <c r="AH43" s="62" t="str">
        <f t="shared" ref="AH43" si="540">IF($D43="SERENI",IF($A43="S","Sam",IF(OR($A43="L",$A43="M",$A43="J",$A43="V"),"Sem","")),"")</f>
        <v/>
      </c>
      <c r="AI43" s="62" t="str">
        <f t="shared" ref="AI43" si="541">IF($D43="SULTAN",IF($A43="S","Sam",IF(OR($A43="L",$A43="M",$A43="J",$A43="V"),"Sem","")),"")</f>
        <v/>
      </c>
    </row>
    <row r="44" spans="1:35" ht="15.75" thickBot="1" x14ac:dyDescent="0.3">
      <c r="A44" s="63"/>
      <c r="B44" s="64"/>
      <c r="C44" s="65" t="str">
        <f t="shared" ref="C44" si="542">IF($D44="","","CCB :")</f>
        <v/>
      </c>
      <c r="D44" s="66" t="str">
        <f t="shared" ref="D44" si="543">IF($Z43="","",$Z43)</f>
        <v/>
      </c>
      <c r="E44" s="67" t="str">
        <f t="shared" ref="E44" si="544">IF(($T43="HM"),IF(($U43="9H-12H"),"",("CS "&amp;$U43)),IF(($V43="HM"),IF(($W43="9H-12H"),"",("CS "&amp;$W43)),""))&amp;IF($Z43="MAROUANI",IF(OR($A43="S",$A43="D"),"","CCB"),"")</f>
        <v/>
      </c>
      <c r="F44" s="68" t="str">
        <f t="shared" ref="F44" si="545">IF(($T43="PH"),IF(($U43="9H-12H"),"",("CS "&amp;$U43)),IF(($V43="PH"),IF(($W43="9H-12H"),"",("CS "&amp;$W43)),""))&amp;IF($Z43="HALIMI",IF(OR($A43="S",$A43="D"),"","CCB"),"")</f>
        <v/>
      </c>
      <c r="G44" s="69" t="str">
        <f t="shared" ref="G44" si="546">IF(($T43="RL"),IF(($U43="9H-12H"),"",("CS "&amp;$U43)),IF(($V43="RL"),IF(($W43="9H-12H"),"",("CS "&amp;$W43)),""))&amp;IF($Z43="LEPRIYA",IF(OR($A43="S",$A43="D"),"","CCB"),"")</f>
        <v/>
      </c>
      <c r="H44" s="69" t="str">
        <f t="shared" ref="H44" si="547">IF(($T43="MJS"),IF(($U43="9H-12H"),"",("CS "&amp;$U43)),IF(($V43="MJS"),IF(($W43="9H-12H"),"",("CS "&amp;$W43)),""))&amp;IF($Z43="SERENI",IF(OR($A43="S",$A43="D"),"","CCB"),"")</f>
        <v/>
      </c>
      <c r="I44" s="68" t="str">
        <f t="shared" ref="I44" si="548">IF(($T43="AS"),IF(($U43="9H-12H"),"",("CS "&amp;$U43)),IF(($V43="AS"),IF(($W43="9H-12H"),"",("CS "&amp;$W43)),""))&amp;IF($Z43="SULTAN",IF(OR($A43="S",$A43="D"),"","CCB"),"")</f>
        <v/>
      </c>
      <c r="J44" s="70"/>
      <c r="K44" s="71"/>
      <c r="L44" s="72"/>
      <c r="M44" s="73" t="str">
        <f t="shared" ref="M44" si="549">IF(($T43="VAC1"),IF(($U43="9H-12H"),"",("CS "&amp;$U43)),IF(($V43="VAC1"),IF(($W43="9H-12H"),"",("CS "&amp;$W43)),""))&amp;IF($L44="HM",$E44,IF($L44="PH",$F44,IF($L44="RL",$G44,IF($L44="MJS",$H44,IF($L44="AS",$I44,"")))))</f>
        <v/>
      </c>
      <c r="N44" s="71"/>
      <c r="O44" s="72"/>
      <c r="P44" s="73" t="str">
        <f t="shared" ref="P44" si="550">IF(($T43="VAC2"),IF(($U43="9H-12H"),"",("CS "&amp;$U43)),IF(($V43="VAC2"),IF(($W43="9H-12H"),"",("CS "&amp;$W43)),""))&amp;IF($O44="HM",$E44,IF($O44="PH",$F44,IF($O44="RL",$G44,IF($O44="MJS",$H44,IF($O44="AS",$I44,"")))))</f>
        <v/>
      </c>
      <c r="Q44" s="74"/>
      <c r="R44" s="75"/>
      <c r="S44" s="76"/>
      <c r="T44" s="77"/>
      <c r="U44" s="78"/>
      <c r="V44" s="77"/>
      <c r="W44" s="79"/>
      <c r="X44" s="80"/>
      <c r="Y44" s="81"/>
      <c r="Z44" s="82"/>
      <c r="AA44" s="83"/>
      <c r="AB44" s="83"/>
      <c r="AC44" s="78"/>
      <c r="AD44" s="84"/>
      <c r="AE44" s="85" t="str">
        <f t="shared" ref="AE44" si="551">IF($Z43="MAROUANI",IF(OR($A43="S",$A43="D"),"WE CCB","Sem CCB"),"")</f>
        <v/>
      </c>
      <c r="AF44" s="86" t="str">
        <f t="shared" ref="AF44" si="552">IF($Z43="HALIMI",IF(OR($A43="S",$A43="D"),"WE CCB","Sem CCB"),"")</f>
        <v/>
      </c>
      <c r="AG44" s="86" t="str">
        <f t="shared" ref="AG44" si="553">IF($Z43="LEPRIYA",IF(OR($A43="S",$A43="D"),"WE CCB","Sem CCB"),"")</f>
        <v/>
      </c>
      <c r="AH44" s="86" t="str">
        <f t="shared" ref="AH44" si="554">IF($Z43="SERENI",IF(OR($A43="S",$A43="D"),"WE CCB","Sem CCB"),"")</f>
        <v/>
      </c>
      <c r="AI44" s="86" t="str">
        <f t="shared" ref="AI44" si="555">IF($Z43="SULTAN",IF(OR($A43="S",$A43="D"),"WE CCB","Sem CCB"),"")</f>
        <v/>
      </c>
    </row>
    <row r="45" spans="1:35" ht="15" x14ac:dyDescent="0.25">
      <c r="A45" s="39" t="str">
        <f>IF((B45=""),"",CHOOSE(WEEKDAY(B45,2),"L","M","M","J","V","S","D"))</f>
        <v>J</v>
      </c>
      <c r="B45" s="40">
        <f>IF(($B43=""),"",IF((MONTH(B43)=MONTH(($B43+1))),($B43+1),""))</f>
        <v>42026</v>
      </c>
      <c r="C45" s="41" t="str">
        <f t="shared" ref="C45" si="556">IF(D45="","","Dom :")</f>
        <v/>
      </c>
      <c r="D45" s="42"/>
      <c r="E45" s="43" t="str">
        <f t="shared" ref="E45" si="557">IF(($T45="HM"),IF(($U45="9H-12H"),"CS 9H-12H",""),IF(($V45="HM"),IF(($W45="9H-12H"),"CS 9H-12H",""),""))&amp;IF($Z45="MAROUANI",IF($A45="D","","CCB"),"")</f>
        <v/>
      </c>
      <c r="F45" s="44" t="str">
        <f t="shared" ref="F45" si="558">IF(($T45="PH"),IF(($U45="9H-12H"),"CS 9H-12H",""),IF(($V45="PH"),IF(($W45="9H-12H"),"CS 9H-12H",""),""))&amp;IF($Z45="HALIMI",IF($A45="D","","CCB"),"")</f>
        <v/>
      </c>
      <c r="G45" s="45" t="str">
        <f t="shared" ref="G45" si="559">IF(($T45="RL"),IF(($U45="9H-12H"),"CS 9H-12H",""),IF(($V45="RL"),IF(($W45="9H-12H"),"CS 9H-12H",""),""))&amp;IF($Z45="LEPRIYA",IF($A45="D","","CCB"),"")</f>
        <v/>
      </c>
      <c r="H45" s="45" t="str">
        <f t="shared" ref="H45" si="560">IF(($T45="MJS"),IF(($U45="9H-12H"),"CS 9H-12H",""),IF(($V45="MJS"),IF(($W45="9H-12H"),"CS 9H-12H",""),""))&amp;IF($Z45="SERENI",IF($A45="D","","CCB"),"")</f>
        <v/>
      </c>
      <c r="I45" s="44" t="str">
        <f t="shared" ref="I45" si="561">IF(($T45="AS"),IF(($U45="9H-12H"),"CS 9H-12H",""),IF(($V45="AS"),IF(($W45="9H-12H"),"CS 9H-12H",""),""))&amp;IF($Z45="SULTAN",IF($A45="D","","CCB"),"")</f>
        <v/>
      </c>
      <c r="J45" s="46"/>
      <c r="K45" s="47"/>
      <c r="L45" s="48"/>
      <c r="M45" s="49" t="str">
        <f t="shared" ref="M45" si="562">IF(($T45="VAC1"),IF(($U45="9H-12H"),"CS 9H-12H",""),IF(($V45="VAC1"),IF(($W45="9H-12H"),"CS 9H-12H",""),""))&amp;IF($L45="HM",$E45,IF($L45="PH",$F45,IF($L45="RL",$G45,IF($L45="MJS",$H45,IF($L45="AS",$I45,"")))))</f>
        <v/>
      </c>
      <c r="N45" s="47"/>
      <c r="O45" s="48"/>
      <c r="P45" s="49" t="str">
        <f t="shared" ref="P45" si="563">IF(($T45="VAC2"),IF(($U45="9H-12H"),"CS 9H-12H",""),IF(($V45="VAC2"),IF(($W45="9H-12H"),"CS 9H-12H",""),""))&amp;IF($O45="HM",$E45,IF($O45="PH",$F45,IF($O45="RL",$G45,IF($O45="MJS",$H45,IF($O45="AS",$I45,"")))))</f>
        <v/>
      </c>
      <c r="Q45" s="50"/>
      <c r="R45" s="51" t="str">
        <f>A45</f>
        <v>J</v>
      </c>
      <c r="S45" s="52">
        <f>B45</f>
        <v>42026</v>
      </c>
      <c r="T45" s="53"/>
      <c r="U45" s="54"/>
      <c r="V45" s="53"/>
      <c r="W45" s="55"/>
      <c r="X45" s="56" t="str">
        <f t="shared" ref="X45:Y45" si="564">A45</f>
        <v>J</v>
      </c>
      <c r="Y45" s="57">
        <f t="shared" si="564"/>
        <v>42026</v>
      </c>
      <c r="Z45" s="58"/>
      <c r="AA45" s="59"/>
      <c r="AB45" s="59"/>
      <c r="AC45" s="54"/>
      <c r="AD45" s="60"/>
      <c r="AE45" s="61" t="str">
        <f t="shared" ref="AE45" si="565">IF($D45="MAROUANI",IF($A45="S","Sam",IF(OR($A45="L",$A45="M",$A45="J",$A45="V"),"Sem","")),"")</f>
        <v/>
      </c>
      <c r="AF45" s="62" t="str">
        <f t="shared" ref="AF45" si="566">IF($D45="HALIMI",IF($A45="S","Sam",IF(OR($A45="L",$A45="M",$A45="J",$A45="V"),"Sem","")),"")</f>
        <v/>
      </c>
      <c r="AG45" s="62" t="str">
        <f t="shared" ref="AG45" si="567">IF($D45="LEPRIYA",IF($A45="S","Sam",IF(OR($A45="L",$A45="M",$A45="J",$A45="V"),"Sem","")),"")</f>
        <v/>
      </c>
      <c r="AH45" s="62" t="str">
        <f t="shared" ref="AH45" si="568">IF($D45="SERENI",IF($A45="S","Sam",IF(OR($A45="L",$A45="M",$A45="J",$A45="V"),"Sem","")),"")</f>
        <v/>
      </c>
      <c r="AI45" s="62" t="str">
        <f t="shared" ref="AI45" si="569">IF($D45="SULTAN",IF($A45="S","Sam",IF(OR($A45="L",$A45="M",$A45="J",$A45="V"),"Sem","")),"")</f>
        <v/>
      </c>
    </row>
    <row r="46" spans="1:35" ht="15.75" thickBot="1" x14ac:dyDescent="0.3">
      <c r="A46" s="63"/>
      <c r="B46" s="64"/>
      <c r="C46" s="65" t="str">
        <f t="shared" ref="C46" si="570">IF($D46="","","CCB :")</f>
        <v/>
      </c>
      <c r="D46" s="66" t="str">
        <f t="shared" ref="D46" si="571">IF($Z45="","",$Z45)</f>
        <v/>
      </c>
      <c r="E46" s="67" t="str">
        <f t="shared" ref="E46" si="572">IF(($T45="HM"),IF(($U45="9H-12H"),"",("CS "&amp;$U45)),IF(($V45="HM"),IF(($W45="9H-12H"),"",("CS "&amp;$W45)),""))&amp;IF($Z45="MAROUANI",IF(OR($A45="S",$A45="D"),"","CCB"),"")</f>
        <v/>
      </c>
      <c r="F46" s="68" t="str">
        <f t="shared" ref="F46" si="573">IF(($T45="PH"),IF(($U45="9H-12H"),"",("CS "&amp;$U45)),IF(($V45="PH"),IF(($W45="9H-12H"),"",("CS "&amp;$W45)),""))&amp;IF($Z45="HALIMI",IF(OR($A45="S",$A45="D"),"","CCB"),"")</f>
        <v/>
      </c>
      <c r="G46" s="69" t="str">
        <f t="shared" ref="G46" si="574">IF(($T45="RL"),IF(($U45="9H-12H"),"",("CS "&amp;$U45)),IF(($V45="RL"),IF(($W45="9H-12H"),"",("CS "&amp;$W45)),""))&amp;IF($Z45="LEPRIYA",IF(OR($A45="S",$A45="D"),"","CCB"),"")</f>
        <v/>
      </c>
      <c r="H46" s="69" t="str">
        <f t="shared" ref="H46" si="575">IF(($T45="MJS"),IF(($U45="9H-12H"),"",("CS "&amp;$U45)),IF(($V45="MJS"),IF(($W45="9H-12H"),"",("CS "&amp;$W45)),""))&amp;IF($Z45="SERENI",IF(OR($A45="S",$A45="D"),"","CCB"),"")</f>
        <v/>
      </c>
      <c r="I46" s="68" t="str">
        <f t="shared" ref="I46" si="576">IF(($T45="AS"),IF(($U45="9H-12H"),"",("CS "&amp;$U45)),IF(($V45="AS"),IF(($W45="9H-12H"),"",("CS "&amp;$W45)),""))&amp;IF($Z45="SULTAN",IF(OR($A45="S",$A45="D"),"","CCB"),"")</f>
        <v/>
      </c>
      <c r="J46" s="70"/>
      <c r="K46" s="71"/>
      <c r="L46" s="72"/>
      <c r="M46" s="73" t="str">
        <f t="shared" ref="M46" si="577">IF(($T45="VAC1"),IF(($U45="9H-12H"),"",("CS "&amp;$U45)),IF(($V45="VAC1"),IF(($W45="9H-12H"),"",("CS "&amp;$W45)),""))&amp;IF($L46="HM",$E46,IF($L46="PH",$F46,IF($L46="RL",$G46,IF($L46="MJS",$H46,IF($L46="AS",$I46,"")))))</f>
        <v/>
      </c>
      <c r="N46" s="71"/>
      <c r="O46" s="72"/>
      <c r="P46" s="73" t="str">
        <f t="shared" ref="P46" si="578">IF(($T45="VAC2"),IF(($U45="9H-12H"),"",("CS "&amp;$U45)),IF(($V45="VAC2"),IF(($W45="9H-12H"),"",("CS "&amp;$W45)),""))&amp;IF($O46="HM",$E46,IF($O46="PH",$F46,IF($O46="RL",$G46,IF($O46="MJS",$H46,IF($O46="AS",$I46,"")))))</f>
        <v/>
      </c>
      <c r="Q46" s="74"/>
      <c r="R46" s="75"/>
      <c r="S46" s="76"/>
      <c r="T46" s="77"/>
      <c r="U46" s="78"/>
      <c r="V46" s="77"/>
      <c r="W46" s="79"/>
      <c r="X46" s="80"/>
      <c r="Y46" s="81"/>
      <c r="Z46" s="82"/>
      <c r="AA46" s="83"/>
      <c r="AB46" s="83"/>
      <c r="AC46" s="78"/>
      <c r="AD46" s="84"/>
      <c r="AE46" s="85" t="str">
        <f t="shared" ref="AE46" si="579">IF($Z45="MAROUANI",IF(OR($A45="S",$A45="D"),"WE CCB","Sem CCB"),"")</f>
        <v/>
      </c>
      <c r="AF46" s="86" t="str">
        <f t="shared" ref="AF46" si="580">IF($Z45="HALIMI",IF(OR($A45="S",$A45="D"),"WE CCB","Sem CCB"),"")</f>
        <v/>
      </c>
      <c r="AG46" s="86" t="str">
        <f t="shared" ref="AG46" si="581">IF($Z45="LEPRIYA",IF(OR($A45="S",$A45="D"),"WE CCB","Sem CCB"),"")</f>
        <v/>
      </c>
      <c r="AH46" s="86" t="str">
        <f t="shared" ref="AH46" si="582">IF($Z45="SERENI",IF(OR($A45="S",$A45="D"),"WE CCB","Sem CCB"),"")</f>
        <v/>
      </c>
      <c r="AI46" s="86" t="str">
        <f t="shared" ref="AI46" si="583">IF($Z45="SULTAN",IF(OR($A45="S",$A45="D"),"WE CCB","Sem CCB"),"")</f>
        <v/>
      </c>
    </row>
    <row r="47" spans="1:35" ht="15" x14ac:dyDescent="0.25">
      <c r="A47" s="39" t="str">
        <f>IF((B47=""),"",CHOOSE(WEEKDAY(B47,2),"L","M","M","J","V","S","D"))</f>
        <v>V</v>
      </c>
      <c r="B47" s="40">
        <f>IF(($B45=""),"",IF((MONTH(B45)=MONTH(($B45+1))),($B45+1),""))</f>
        <v>42027</v>
      </c>
      <c r="C47" s="41" t="str">
        <f t="shared" ref="C47" si="584">IF(D47="","","Dom :")</f>
        <v/>
      </c>
      <c r="D47" s="42"/>
      <c r="E47" s="43" t="str">
        <f t="shared" ref="E47" si="585">IF(($T47="HM"),IF(($U47="9H-12H"),"CS 9H-12H",""),IF(($V47="HM"),IF(($W47="9H-12H"),"CS 9H-12H",""),""))&amp;IF($Z47="MAROUANI",IF($A47="D","","CCB"),"")</f>
        <v/>
      </c>
      <c r="F47" s="44" t="str">
        <f t="shared" ref="F47" si="586">IF(($T47="PH"),IF(($U47="9H-12H"),"CS 9H-12H",""),IF(($V47="PH"),IF(($W47="9H-12H"),"CS 9H-12H",""),""))&amp;IF($Z47="HALIMI",IF($A47="D","","CCB"),"")</f>
        <v/>
      </c>
      <c r="G47" s="45" t="str">
        <f t="shared" ref="G47" si="587">IF(($T47="RL"),IF(($U47="9H-12H"),"CS 9H-12H",""),IF(($V47="RL"),IF(($W47="9H-12H"),"CS 9H-12H",""),""))&amp;IF($Z47="LEPRIYA",IF($A47="D","","CCB"),"")</f>
        <v/>
      </c>
      <c r="H47" s="45" t="str">
        <f t="shared" ref="H47" si="588">IF(($T47="MJS"),IF(($U47="9H-12H"),"CS 9H-12H",""),IF(($V47="MJS"),IF(($W47="9H-12H"),"CS 9H-12H",""),""))&amp;IF($Z47="SERENI",IF($A47="D","","CCB"),"")</f>
        <v/>
      </c>
      <c r="I47" s="44" t="str">
        <f t="shared" ref="I47" si="589">IF(($T47="AS"),IF(($U47="9H-12H"),"CS 9H-12H",""),IF(($V47="AS"),IF(($W47="9H-12H"),"CS 9H-12H",""),""))&amp;IF($Z47="SULTAN",IF($A47="D","","CCB"),"")</f>
        <v/>
      </c>
      <c r="J47" s="46"/>
      <c r="K47" s="47"/>
      <c r="L47" s="48"/>
      <c r="M47" s="49" t="str">
        <f t="shared" ref="M47" si="590">IF(($T47="VAC1"),IF(($U47="9H-12H"),"CS 9H-12H",""),IF(($V47="VAC1"),IF(($W47="9H-12H"),"CS 9H-12H",""),""))&amp;IF($L47="HM",$E47,IF($L47="PH",$F47,IF($L47="RL",$G47,IF($L47="MJS",$H47,IF($L47="AS",$I47,"")))))</f>
        <v/>
      </c>
      <c r="N47" s="47"/>
      <c r="O47" s="48"/>
      <c r="P47" s="49" t="str">
        <f t="shared" ref="P47" si="591">IF(($T47="VAC2"),IF(($U47="9H-12H"),"CS 9H-12H",""),IF(($V47="VAC2"),IF(($W47="9H-12H"),"CS 9H-12H",""),""))&amp;IF($O47="HM",$E47,IF($O47="PH",$F47,IF($O47="RL",$G47,IF($O47="MJS",$H47,IF($O47="AS",$I47,"")))))</f>
        <v/>
      </c>
      <c r="Q47" s="50"/>
      <c r="R47" s="51" t="str">
        <f>A47</f>
        <v>V</v>
      </c>
      <c r="S47" s="52">
        <f>B47</f>
        <v>42027</v>
      </c>
      <c r="T47" s="53"/>
      <c r="U47" s="54"/>
      <c r="V47" s="53"/>
      <c r="W47" s="55"/>
      <c r="X47" s="56" t="str">
        <f t="shared" ref="X47:Y47" si="592">A47</f>
        <v>V</v>
      </c>
      <c r="Y47" s="57">
        <f t="shared" si="592"/>
        <v>42027</v>
      </c>
      <c r="Z47" s="58"/>
      <c r="AA47" s="59"/>
      <c r="AB47" s="59"/>
      <c r="AC47" s="54"/>
      <c r="AD47" s="60"/>
      <c r="AE47" s="61" t="str">
        <f t="shared" ref="AE47" si="593">IF($D47="MAROUANI",IF($A47="S","Sam",IF(OR($A47="L",$A47="M",$A47="J",$A47="V"),"Sem","")),"")</f>
        <v/>
      </c>
      <c r="AF47" s="62" t="str">
        <f t="shared" ref="AF47" si="594">IF($D47="HALIMI",IF($A47="S","Sam",IF(OR($A47="L",$A47="M",$A47="J",$A47="V"),"Sem","")),"")</f>
        <v/>
      </c>
      <c r="AG47" s="62" t="str">
        <f t="shared" ref="AG47" si="595">IF($D47="LEPRIYA",IF($A47="S","Sam",IF(OR($A47="L",$A47="M",$A47="J",$A47="V"),"Sem","")),"")</f>
        <v/>
      </c>
      <c r="AH47" s="62" t="str">
        <f t="shared" ref="AH47" si="596">IF($D47="SERENI",IF($A47="S","Sam",IF(OR($A47="L",$A47="M",$A47="J",$A47="V"),"Sem","")),"")</f>
        <v/>
      </c>
      <c r="AI47" s="62" t="str">
        <f t="shared" ref="AI47" si="597">IF($D47="SULTAN",IF($A47="S","Sam",IF(OR($A47="L",$A47="M",$A47="J",$A47="V"),"Sem","")),"")</f>
        <v/>
      </c>
    </row>
    <row r="48" spans="1:35" ht="15.75" thickBot="1" x14ac:dyDescent="0.3">
      <c r="A48" s="63"/>
      <c r="B48" s="64"/>
      <c r="C48" s="65" t="str">
        <f t="shared" ref="C48" si="598">IF($D48="","","CCB :")</f>
        <v/>
      </c>
      <c r="D48" s="66" t="str">
        <f t="shared" ref="D48" si="599">IF($Z47="","",$Z47)</f>
        <v/>
      </c>
      <c r="E48" s="67" t="str">
        <f t="shared" ref="E48" si="600">IF(($T47="HM"),IF(($U47="9H-12H"),"",("CS "&amp;$U47)),IF(($V47="HM"),IF(($W47="9H-12H"),"",("CS "&amp;$W47)),""))&amp;IF($Z47="MAROUANI",IF(OR($A47="S",$A47="D"),"","CCB"),"")</f>
        <v/>
      </c>
      <c r="F48" s="68" t="str">
        <f t="shared" ref="F48" si="601">IF(($T47="PH"),IF(($U47="9H-12H"),"",("CS "&amp;$U47)),IF(($V47="PH"),IF(($W47="9H-12H"),"",("CS "&amp;$W47)),""))&amp;IF($Z47="HALIMI",IF(OR($A47="S",$A47="D"),"","CCB"),"")</f>
        <v/>
      </c>
      <c r="G48" s="69" t="str">
        <f t="shared" ref="G48" si="602">IF(($T47="RL"),IF(($U47="9H-12H"),"",("CS "&amp;$U47)),IF(($V47="RL"),IF(($W47="9H-12H"),"",("CS "&amp;$W47)),""))&amp;IF($Z47="LEPRIYA",IF(OR($A47="S",$A47="D"),"","CCB"),"")</f>
        <v/>
      </c>
      <c r="H48" s="69" t="str">
        <f t="shared" ref="H48" si="603">IF(($T47="MJS"),IF(($U47="9H-12H"),"",("CS "&amp;$U47)),IF(($V47="MJS"),IF(($W47="9H-12H"),"",("CS "&amp;$W47)),""))&amp;IF($Z47="SERENI",IF(OR($A47="S",$A47="D"),"","CCB"),"")</f>
        <v/>
      </c>
      <c r="I48" s="68" t="str">
        <f t="shared" ref="I48" si="604">IF(($T47="AS"),IF(($U47="9H-12H"),"",("CS "&amp;$U47)),IF(($V47="AS"),IF(($W47="9H-12H"),"",("CS "&amp;$W47)),""))&amp;IF($Z47="SULTAN",IF(OR($A47="S",$A47="D"),"","CCB"),"")</f>
        <v/>
      </c>
      <c r="J48" s="70"/>
      <c r="K48" s="71"/>
      <c r="L48" s="72"/>
      <c r="M48" s="73" t="str">
        <f t="shared" ref="M48" si="605">IF(($T47="VAC1"),IF(($U47="9H-12H"),"",("CS "&amp;$U47)),IF(($V47="VAC1"),IF(($W47="9H-12H"),"",("CS "&amp;$W47)),""))&amp;IF($L48="HM",$E48,IF($L48="PH",$F48,IF($L48="RL",$G48,IF($L48="MJS",$H48,IF($L48="AS",$I48,"")))))</f>
        <v/>
      </c>
      <c r="N48" s="71"/>
      <c r="O48" s="72"/>
      <c r="P48" s="73" t="str">
        <f t="shared" ref="P48" si="606">IF(($T47="VAC2"),IF(($U47="9H-12H"),"",("CS "&amp;$U47)),IF(($V47="VAC2"),IF(($W47="9H-12H"),"",("CS "&amp;$W47)),""))&amp;IF($O48="HM",$E48,IF($O48="PH",$F48,IF($O48="RL",$G48,IF($O48="MJS",$H48,IF($O48="AS",$I48,"")))))</f>
        <v/>
      </c>
      <c r="Q48" s="74"/>
      <c r="R48" s="75"/>
      <c r="S48" s="76"/>
      <c r="T48" s="77"/>
      <c r="U48" s="78"/>
      <c r="V48" s="77"/>
      <c r="W48" s="79"/>
      <c r="X48" s="80"/>
      <c r="Y48" s="81"/>
      <c r="Z48" s="82"/>
      <c r="AA48" s="83"/>
      <c r="AB48" s="83"/>
      <c r="AC48" s="78"/>
      <c r="AD48" s="84"/>
      <c r="AE48" s="85" t="str">
        <f t="shared" ref="AE48" si="607">IF($Z47="MAROUANI",IF(OR($A47="S",$A47="D"),"WE CCB","Sem CCB"),"")</f>
        <v/>
      </c>
      <c r="AF48" s="86" t="str">
        <f t="shared" ref="AF48" si="608">IF($Z47="HALIMI",IF(OR($A47="S",$A47="D"),"WE CCB","Sem CCB"),"")</f>
        <v/>
      </c>
      <c r="AG48" s="86" t="str">
        <f t="shared" ref="AG48" si="609">IF($Z47="LEPRIYA",IF(OR($A47="S",$A47="D"),"WE CCB","Sem CCB"),"")</f>
        <v/>
      </c>
      <c r="AH48" s="86" t="str">
        <f t="shared" ref="AH48" si="610">IF($Z47="SERENI",IF(OR($A47="S",$A47="D"),"WE CCB","Sem CCB"),"")</f>
        <v/>
      </c>
      <c r="AI48" s="86" t="str">
        <f t="shared" ref="AI48" si="611">IF($Z47="SULTAN",IF(OR($A47="S",$A47="D"),"WE CCB","Sem CCB"),"")</f>
        <v/>
      </c>
    </row>
    <row r="49" spans="1:35" ht="15" x14ac:dyDescent="0.25">
      <c r="A49" s="39" t="str">
        <f>IF((B49=""),"",CHOOSE(WEEKDAY(B49,2),"L","M","M","J","V","S","D"))</f>
        <v>S</v>
      </c>
      <c r="B49" s="40">
        <f>IF(($B47=""),"",IF((MONTH(B47)=MONTH(($B47+1))),($B47+1),""))</f>
        <v>42028</v>
      </c>
      <c r="C49" s="41" t="str">
        <f t="shared" ref="C49" si="612">IF(D49="","","Dom :")</f>
        <v/>
      </c>
      <c r="D49" s="42"/>
      <c r="E49" s="43" t="str">
        <f t="shared" ref="E49" si="613">IF(($T49="HM"),IF(($U49="9H-12H"),"CS 9H-12H",""),IF(($V49="HM"),IF(($W49="9H-12H"),"CS 9H-12H",""),""))&amp;IF($Z49="MAROUANI",IF($A49="D","","CCB"),"")</f>
        <v/>
      </c>
      <c r="F49" s="44" t="str">
        <f t="shared" ref="F49" si="614">IF(($T49="PH"),IF(($U49="9H-12H"),"CS 9H-12H",""),IF(($V49="PH"),IF(($W49="9H-12H"),"CS 9H-12H",""),""))&amp;IF($Z49="HALIMI",IF($A49="D","","CCB"),"")</f>
        <v/>
      </c>
      <c r="G49" s="45" t="str">
        <f t="shared" ref="G49" si="615">IF(($T49="RL"),IF(($U49="9H-12H"),"CS 9H-12H",""),IF(($V49="RL"),IF(($W49="9H-12H"),"CS 9H-12H",""),""))&amp;IF($Z49="LEPRIYA",IF($A49="D","","CCB"),"")</f>
        <v/>
      </c>
      <c r="H49" s="45" t="str">
        <f t="shared" ref="H49" si="616">IF(($T49="MJS"),IF(($U49="9H-12H"),"CS 9H-12H",""),IF(($V49="MJS"),IF(($W49="9H-12H"),"CS 9H-12H",""),""))&amp;IF($Z49="SERENI",IF($A49="D","","CCB"),"")</f>
        <v/>
      </c>
      <c r="I49" s="44" t="str">
        <f t="shared" ref="I49" si="617">IF(($T49="AS"),IF(($U49="9H-12H"),"CS 9H-12H",""),IF(($V49="AS"),IF(($W49="9H-12H"),"CS 9H-12H",""),""))&amp;IF($Z49="SULTAN",IF($A49="D","","CCB"),"")</f>
        <v/>
      </c>
      <c r="J49" s="46"/>
      <c r="K49" s="47"/>
      <c r="L49" s="48"/>
      <c r="M49" s="49" t="str">
        <f t="shared" ref="M49" si="618">IF(($T49="VAC1"),IF(($U49="9H-12H"),"CS 9H-12H",""),IF(($V49="VAC1"),IF(($W49="9H-12H"),"CS 9H-12H",""),""))&amp;IF($L49="HM",$E49,IF($L49="PH",$F49,IF($L49="RL",$G49,IF($L49="MJS",$H49,IF($L49="AS",$I49,"")))))</f>
        <v/>
      </c>
      <c r="N49" s="47"/>
      <c r="O49" s="48"/>
      <c r="P49" s="49" t="str">
        <f t="shared" ref="P49" si="619">IF(($T49="VAC2"),IF(($U49="9H-12H"),"CS 9H-12H",""),IF(($V49="VAC2"),IF(($W49="9H-12H"),"CS 9H-12H",""),""))&amp;IF($O49="HM",$E49,IF($O49="PH",$F49,IF($O49="RL",$G49,IF($O49="MJS",$H49,IF($O49="AS",$I49,"")))))</f>
        <v/>
      </c>
      <c r="Q49" s="50"/>
      <c r="R49" s="51" t="str">
        <f>A49</f>
        <v>S</v>
      </c>
      <c r="S49" s="52">
        <f>B49</f>
        <v>42028</v>
      </c>
      <c r="T49" s="53"/>
      <c r="U49" s="54"/>
      <c r="V49" s="53"/>
      <c r="W49" s="55"/>
      <c r="X49" s="56" t="str">
        <f t="shared" ref="X49:Y49" si="620">A49</f>
        <v>S</v>
      </c>
      <c r="Y49" s="57">
        <f t="shared" si="620"/>
        <v>42028</v>
      </c>
      <c r="Z49" s="58"/>
      <c r="AA49" s="59"/>
      <c r="AB49" s="59"/>
      <c r="AC49" s="54"/>
      <c r="AD49" s="60"/>
      <c r="AE49" s="61" t="str">
        <f t="shared" ref="AE49" si="621">IF($D49="MAROUANI",IF($A49="S","Sam",IF(OR($A49="L",$A49="M",$A49="J",$A49="V"),"Sem","")),"")</f>
        <v/>
      </c>
      <c r="AF49" s="62" t="str">
        <f t="shared" ref="AF49" si="622">IF($D49="HALIMI",IF($A49="S","Sam",IF(OR($A49="L",$A49="M",$A49="J",$A49="V"),"Sem","")),"")</f>
        <v/>
      </c>
      <c r="AG49" s="62" t="str">
        <f t="shared" ref="AG49" si="623">IF($D49="LEPRIYA",IF($A49="S","Sam",IF(OR($A49="L",$A49="M",$A49="J",$A49="V"),"Sem","")),"")</f>
        <v/>
      </c>
      <c r="AH49" s="62" t="str">
        <f t="shared" ref="AH49" si="624">IF($D49="SERENI",IF($A49="S","Sam",IF(OR($A49="L",$A49="M",$A49="J",$A49="V"),"Sem","")),"")</f>
        <v/>
      </c>
      <c r="AI49" s="62" t="str">
        <f t="shared" ref="AI49" si="625">IF($D49="SULTAN",IF($A49="S","Sam",IF(OR($A49="L",$A49="M",$A49="J",$A49="V"),"Sem","")),"")</f>
        <v/>
      </c>
    </row>
    <row r="50" spans="1:35" ht="15.75" thickBot="1" x14ac:dyDescent="0.3">
      <c r="A50" s="63"/>
      <c r="B50" s="64"/>
      <c r="C50" s="65" t="str">
        <f t="shared" ref="C50" si="626">IF($D50="","","CCB :")</f>
        <v/>
      </c>
      <c r="D50" s="66" t="str">
        <f t="shared" ref="D50" si="627">IF($Z49="","",$Z49)</f>
        <v/>
      </c>
      <c r="E50" s="67" t="str">
        <f t="shared" ref="E50" si="628">IF(($T49="HM"),IF(($U49="9H-12H"),"",("CS "&amp;$U49)),IF(($V49="HM"),IF(($W49="9H-12H"),"",("CS "&amp;$W49)),""))&amp;IF($Z49="MAROUANI",IF(OR($A49="S",$A49="D"),"","CCB"),"")</f>
        <v/>
      </c>
      <c r="F50" s="68" t="str">
        <f t="shared" ref="F50" si="629">IF(($T49="PH"),IF(($U49="9H-12H"),"",("CS "&amp;$U49)),IF(($V49="PH"),IF(($W49="9H-12H"),"",("CS "&amp;$W49)),""))&amp;IF($Z49="HALIMI",IF(OR($A49="S",$A49="D"),"","CCB"),"")</f>
        <v/>
      </c>
      <c r="G50" s="69" t="str">
        <f t="shared" ref="G50" si="630">IF(($T49="RL"),IF(($U49="9H-12H"),"",("CS "&amp;$U49)),IF(($V49="RL"),IF(($W49="9H-12H"),"",("CS "&amp;$W49)),""))&amp;IF($Z49="LEPRIYA",IF(OR($A49="S",$A49="D"),"","CCB"),"")</f>
        <v/>
      </c>
      <c r="H50" s="69" t="str">
        <f t="shared" ref="H50" si="631">IF(($T49="MJS"),IF(($U49="9H-12H"),"",("CS "&amp;$U49)),IF(($V49="MJS"),IF(($W49="9H-12H"),"",("CS "&amp;$W49)),""))&amp;IF($Z49="SERENI",IF(OR($A49="S",$A49="D"),"","CCB"),"")</f>
        <v/>
      </c>
      <c r="I50" s="68" t="str">
        <f t="shared" ref="I50" si="632">IF(($T49="AS"),IF(($U49="9H-12H"),"",("CS "&amp;$U49)),IF(($V49="AS"),IF(($W49="9H-12H"),"",("CS "&amp;$W49)),""))&amp;IF($Z49="SULTAN",IF(OR($A49="S",$A49="D"),"","CCB"),"")</f>
        <v/>
      </c>
      <c r="J50" s="70"/>
      <c r="K50" s="71"/>
      <c r="L50" s="72"/>
      <c r="M50" s="73" t="str">
        <f t="shared" ref="M50" si="633">IF(($T49="VAC1"),IF(($U49="9H-12H"),"",("CS "&amp;$U49)),IF(($V49="VAC1"),IF(($W49="9H-12H"),"",("CS "&amp;$W49)),""))&amp;IF($L50="HM",$E50,IF($L50="PH",$F50,IF($L50="RL",$G50,IF($L50="MJS",$H50,IF($L50="AS",$I50,"")))))</f>
        <v/>
      </c>
      <c r="N50" s="71"/>
      <c r="O50" s="72"/>
      <c r="P50" s="73" t="str">
        <f t="shared" ref="P50" si="634">IF(($T49="VAC2"),IF(($U49="9H-12H"),"",("CS "&amp;$U49)),IF(($V49="VAC2"),IF(($W49="9H-12H"),"",("CS "&amp;$W49)),""))&amp;IF($O50="HM",$E50,IF($O50="PH",$F50,IF($O50="RL",$G50,IF($O50="MJS",$H50,IF($O50="AS",$I50,"")))))</f>
        <v/>
      </c>
      <c r="Q50" s="74"/>
      <c r="R50" s="75"/>
      <c r="S50" s="76"/>
      <c r="T50" s="77"/>
      <c r="U50" s="78"/>
      <c r="V50" s="77"/>
      <c r="W50" s="79"/>
      <c r="X50" s="80"/>
      <c r="Y50" s="81"/>
      <c r="Z50" s="82"/>
      <c r="AA50" s="83"/>
      <c r="AB50" s="83"/>
      <c r="AC50" s="78"/>
      <c r="AD50" s="84"/>
      <c r="AE50" s="85" t="str">
        <f t="shared" ref="AE50" si="635">IF($Z49="MAROUANI",IF(OR($A49="S",$A49="D"),"WE CCB","Sem CCB"),"")</f>
        <v/>
      </c>
      <c r="AF50" s="86" t="str">
        <f t="shared" ref="AF50" si="636">IF($Z49="HALIMI",IF(OR($A49="S",$A49="D"),"WE CCB","Sem CCB"),"")</f>
        <v/>
      </c>
      <c r="AG50" s="86" t="str">
        <f t="shared" ref="AG50" si="637">IF($Z49="LEPRIYA",IF(OR($A49="S",$A49="D"),"WE CCB","Sem CCB"),"")</f>
        <v/>
      </c>
      <c r="AH50" s="86" t="str">
        <f t="shared" ref="AH50" si="638">IF($Z49="SERENI",IF(OR($A49="S",$A49="D"),"WE CCB","Sem CCB"),"")</f>
        <v/>
      </c>
      <c r="AI50" s="86" t="str">
        <f t="shared" ref="AI50" si="639">IF($Z49="SULTAN",IF(OR($A49="S",$A49="D"),"WE CCB","Sem CCB"),"")</f>
        <v/>
      </c>
    </row>
    <row r="51" spans="1:35" ht="15" x14ac:dyDescent="0.25">
      <c r="A51" s="39" t="str">
        <f>IF((B51=""),"",CHOOSE(WEEKDAY(B51,2),"L","M","M","J","V","S","D"))</f>
        <v>D</v>
      </c>
      <c r="B51" s="40">
        <f>IF(($B49=""),"",IF((MONTH(B49)=MONTH(($B49+1))),($B49+1),""))</f>
        <v>42029</v>
      </c>
      <c r="C51" s="41" t="str">
        <f t="shared" ref="C51" si="640">IF(D51="","","Dom :")</f>
        <v/>
      </c>
      <c r="D51" s="42"/>
      <c r="E51" s="43" t="str">
        <f t="shared" ref="E51" si="641">IF(($T51="HM"),IF(($U51="9H-12H"),"CS 9H-12H",""),IF(($V51="HM"),IF(($W51="9H-12H"),"CS 9H-12H",""),""))&amp;IF($Z51="MAROUANI",IF($A51="D","","CCB"),"")</f>
        <v/>
      </c>
      <c r="F51" s="44" t="str">
        <f t="shared" ref="F51" si="642">IF(($T51="PH"),IF(($U51="9H-12H"),"CS 9H-12H",""),IF(($V51="PH"),IF(($W51="9H-12H"),"CS 9H-12H",""),""))&amp;IF($Z51="HALIMI",IF($A51="D","","CCB"),"")</f>
        <v/>
      </c>
      <c r="G51" s="45" t="str">
        <f t="shared" ref="G51" si="643">IF(($T51="RL"),IF(($U51="9H-12H"),"CS 9H-12H",""),IF(($V51="RL"),IF(($W51="9H-12H"),"CS 9H-12H",""),""))&amp;IF($Z51="LEPRIYA",IF($A51="D","","CCB"),"")</f>
        <v/>
      </c>
      <c r="H51" s="45" t="str">
        <f t="shared" ref="H51" si="644">IF(($T51="MJS"),IF(($U51="9H-12H"),"CS 9H-12H",""),IF(($V51="MJS"),IF(($W51="9H-12H"),"CS 9H-12H",""),""))&amp;IF($Z51="SERENI",IF($A51="D","","CCB"),"")</f>
        <v/>
      </c>
      <c r="I51" s="44" t="str">
        <f t="shared" ref="I51" si="645">IF(($T51="AS"),IF(($U51="9H-12H"),"CS 9H-12H",""),IF(($V51="AS"),IF(($W51="9H-12H"),"CS 9H-12H",""),""))&amp;IF($Z51="SULTAN",IF($A51="D","","CCB"),"")</f>
        <v/>
      </c>
      <c r="J51" s="46"/>
      <c r="K51" s="47"/>
      <c r="L51" s="48"/>
      <c r="M51" s="49" t="str">
        <f t="shared" ref="M51" si="646">IF(($T51="VAC1"),IF(($U51="9H-12H"),"CS 9H-12H",""),IF(($V51="VAC1"),IF(($W51="9H-12H"),"CS 9H-12H",""),""))&amp;IF($L51="HM",$E51,IF($L51="PH",$F51,IF($L51="RL",$G51,IF($L51="MJS",$H51,IF($L51="AS",$I51,"")))))</f>
        <v/>
      </c>
      <c r="N51" s="47"/>
      <c r="O51" s="48"/>
      <c r="P51" s="49" t="str">
        <f t="shared" ref="P51" si="647">IF(($T51="VAC2"),IF(($U51="9H-12H"),"CS 9H-12H",""),IF(($V51="VAC2"),IF(($W51="9H-12H"),"CS 9H-12H",""),""))&amp;IF($O51="HM",$E51,IF($O51="PH",$F51,IF($O51="RL",$G51,IF($O51="MJS",$H51,IF($O51="AS",$I51,"")))))</f>
        <v/>
      </c>
      <c r="Q51" s="50"/>
      <c r="R51" s="51" t="str">
        <f>A51</f>
        <v>D</v>
      </c>
      <c r="S51" s="52">
        <f>B51</f>
        <v>42029</v>
      </c>
      <c r="T51" s="53"/>
      <c r="U51" s="54"/>
      <c r="V51" s="53"/>
      <c r="W51" s="55"/>
      <c r="X51" s="56" t="str">
        <f t="shared" ref="X51:Y51" si="648">A51</f>
        <v>D</v>
      </c>
      <c r="Y51" s="57">
        <f t="shared" si="648"/>
        <v>42029</v>
      </c>
      <c r="Z51" s="58"/>
      <c r="AA51" s="59"/>
      <c r="AB51" s="59"/>
      <c r="AC51" s="54"/>
      <c r="AD51" s="60"/>
      <c r="AE51" s="61" t="str">
        <f t="shared" ref="AE51" si="649">IF($D51="MAROUANI",IF($A51="S","Sam",IF(OR($A51="L",$A51="M",$A51="J",$A51="V"),"Sem","")),"")</f>
        <v/>
      </c>
      <c r="AF51" s="62" t="str">
        <f t="shared" ref="AF51" si="650">IF($D51="HALIMI",IF($A51="S","Sam",IF(OR($A51="L",$A51="M",$A51="J",$A51="V"),"Sem","")),"")</f>
        <v/>
      </c>
      <c r="AG51" s="62" t="str">
        <f t="shared" ref="AG51" si="651">IF($D51="LEPRIYA",IF($A51="S","Sam",IF(OR($A51="L",$A51="M",$A51="J",$A51="V"),"Sem","")),"")</f>
        <v/>
      </c>
      <c r="AH51" s="62" t="str">
        <f t="shared" ref="AH51" si="652">IF($D51="SERENI",IF($A51="S","Sam",IF(OR($A51="L",$A51="M",$A51="J",$A51="V"),"Sem","")),"")</f>
        <v/>
      </c>
      <c r="AI51" s="62" t="str">
        <f t="shared" ref="AI51" si="653">IF($D51="SULTAN",IF($A51="S","Sam",IF(OR($A51="L",$A51="M",$A51="J",$A51="V"),"Sem","")),"")</f>
        <v/>
      </c>
    </row>
    <row r="52" spans="1:35" ht="15.75" thickBot="1" x14ac:dyDescent="0.3">
      <c r="A52" s="63"/>
      <c r="B52" s="64"/>
      <c r="C52" s="65" t="str">
        <f t="shared" ref="C52" si="654">IF($D52="","","CCB :")</f>
        <v/>
      </c>
      <c r="D52" s="66" t="str">
        <f t="shared" ref="D52" si="655">IF($Z51="","",$Z51)</f>
        <v/>
      </c>
      <c r="E52" s="67" t="str">
        <f t="shared" ref="E52" si="656">IF(($T51="HM"),IF(($U51="9H-12H"),"",("CS "&amp;$U51)),IF(($V51="HM"),IF(($W51="9H-12H"),"",("CS "&amp;$W51)),""))&amp;IF($Z51="MAROUANI",IF(OR($A51="S",$A51="D"),"","CCB"),"")</f>
        <v/>
      </c>
      <c r="F52" s="68" t="str">
        <f t="shared" ref="F52" si="657">IF(($T51="PH"),IF(($U51="9H-12H"),"",("CS "&amp;$U51)),IF(($V51="PH"),IF(($W51="9H-12H"),"",("CS "&amp;$W51)),""))&amp;IF($Z51="HALIMI",IF(OR($A51="S",$A51="D"),"","CCB"),"")</f>
        <v/>
      </c>
      <c r="G52" s="69" t="str">
        <f t="shared" ref="G52" si="658">IF(($T51="RL"),IF(($U51="9H-12H"),"",("CS "&amp;$U51)),IF(($V51="RL"),IF(($W51="9H-12H"),"",("CS "&amp;$W51)),""))&amp;IF($Z51="LEPRIYA",IF(OR($A51="S",$A51="D"),"","CCB"),"")</f>
        <v/>
      </c>
      <c r="H52" s="69" t="str">
        <f t="shared" ref="H52" si="659">IF(($T51="MJS"),IF(($U51="9H-12H"),"",("CS "&amp;$U51)),IF(($V51="MJS"),IF(($W51="9H-12H"),"",("CS "&amp;$W51)),""))&amp;IF($Z51="SERENI",IF(OR($A51="S",$A51="D"),"","CCB"),"")</f>
        <v/>
      </c>
      <c r="I52" s="68" t="str">
        <f t="shared" ref="I52" si="660">IF(($T51="AS"),IF(($U51="9H-12H"),"",("CS "&amp;$U51)),IF(($V51="AS"),IF(($W51="9H-12H"),"",("CS "&amp;$W51)),""))&amp;IF($Z51="SULTAN",IF(OR($A51="S",$A51="D"),"","CCB"),"")</f>
        <v/>
      </c>
      <c r="J52" s="70"/>
      <c r="K52" s="71"/>
      <c r="L52" s="72"/>
      <c r="M52" s="73" t="str">
        <f t="shared" ref="M52" si="661">IF(($T51="VAC1"),IF(($U51="9H-12H"),"",("CS "&amp;$U51)),IF(($V51="VAC1"),IF(($W51="9H-12H"),"",("CS "&amp;$W51)),""))&amp;IF($L52="HM",$E52,IF($L52="PH",$F52,IF($L52="RL",$G52,IF($L52="MJS",$H52,IF($L52="AS",$I52,"")))))</f>
        <v/>
      </c>
      <c r="N52" s="71"/>
      <c r="O52" s="72"/>
      <c r="P52" s="73" t="str">
        <f t="shared" ref="P52" si="662">IF(($T51="VAC2"),IF(($U51="9H-12H"),"",("CS "&amp;$U51)),IF(($V51="VAC2"),IF(($W51="9H-12H"),"",("CS "&amp;$W51)),""))&amp;IF($O52="HM",$E52,IF($O52="PH",$F52,IF($O52="RL",$G52,IF($O52="MJS",$H52,IF($O52="AS",$I52,"")))))</f>
        <v/>
      </c>
      <c r="Q52" s="74"/>
      <c r="R52" s="75"/>
      <c r="S52" s="76"/>
      <c r="T52" s="77"/>
      <c r="U52" s="78"/>
      <c r="V52" s="77"/>
      <c r="W52" s="79"/>
      <c r="X52" s="80"/>
      <c r="Y52" s="81"/>
      <c r="Z52" s="82"/>
      <c r="AA52" s="83"/>
      <c r="AB52" s="83"/>
      <c r="AC52" s="78"/>
      <c r="AD52" s="84"/>
      <c r="AE52" s="85" t="str">
        <f t="shared" ref="AE52" si="663">IF($Z51="MAROUANI",IF(OR($A51="S",$A51="D"),"WE CCB","Sem CCB"),"")</f>
        <v/>
      </c>
      <c r="AF52" s="86" t="str">
        <f t="shared" ref="AF52" si="664">IF($Z51="HALIMI",IF(OR($A51="S",$A51="D"),"WE CCB","Sem CCB"),"")</f>
        <v/>
      </c>
      <c r="AG52" s="86" t="str">
        <f t="shared" ref="AG52" si="665">IF($Z51="LEPRIYA",IF(OR($A51="S",$A51="D"),"WE CCB","Sem CCB"),"")</f>
        <v/>
      </c>
      <c r="AH52" s="86" t="str">
        <f t="shared" ref="AH52" si="666">IF($Z51="SERENI",IF(OR($A51="S",$A51="D"),"WE CCB","Sem CCB"),"")</f>
        <v/>
      </c>
      <c r="AI52" s="86" t="str">
        <f t="shared" ref="AI52" si="667">IF($Z51="SULTAN",IF(OR($A51="S",$A51="D"),"WE CCB","Sem CCB"),"")</f>
        <v/>
      </c>
    </row>
    <row r="53" spans="1:35" ht="15" x14ac:dyDescent="0.25">
      <c r="A53" s="39" t="str">
        <f>IF((B53=""),"",CHOOSE(WEEKDAY(B53,2),"L","M","M","J","V","S","D"))</f>
        <v>L</v>
      </c>
      <c r="B53" s="40">
        <f>IF(($B51=""),"",IF((MONTH(B51)=MONTH(($B51+1))),($B51+1),""))</f>
        <v>42030</v>
      </c>
      <c r="C53" s="41" t="str">
        <f t="shared" ref="C53" si="668">IF(D53="","","Dom :")</f>
        <v/>
      </c>
      <c r="D53" s="42"/>
      <c r="E53" s="43" t="str">
        <f t="shared" ref="E53" si="669">IF(($T53="HM"),IF(($U53="9H-12H"),"CS 9H-12H",""),IF(($V53="HM"),IF(($W53="9H-12H"),"CS 9H-12H",""),""))&amp;IF($Z53="MAROUANI",IF($A53="D","","CCB"),"")</f>
        <v/>
      </c>
      <c r="F53" s="44" t="str">
        <f t="shared" ref="F53" si="670">IF(($T53="PH"),IF(($U53="9H-12H"),"CS 9H-12H",""),IF(($V53="PH"),IF(($W53="9H-12H"),"CS 9H-12H",""),""))&amp;IF($Z53="HALIMI",IF($A53="D","","CCB"),"")</f>
        <v/>
      </c>
      <c r="G53" s="45" t="str">
        <f t="shared" ref="G53" si="671">IF(($T53="RL"),IF(($U53="9H-12H"),"CS 9H-12H",""),IF(($V53="RL"),IF(($W53="9H-12H"),"CS 9H-12H",""),""))&amp;IF($Z53="LEPRIYA",IF($A53="D","","CCB"),"")</f>
        <v/>
      </c>
      <c r="H53" s="45" t="str">
        <f t="shared" ref="H53" si="672">IF(($T53="MJS"),IF(($U53="9H-12H"),"CS 9H-12H",""),IF(($V53="MJS"),IF(($W53="9H-12H"),"CS 9H-12H",""),""))&amp;IF($Z53="SERENI",IF($A53="D","","CCB"),"")</f>
        <v/>
      </c>
      <c r="I53" s="44" t="str">
        <f t="shared" ref="I53" si="673">IF(($T53="AS"),IF(($U53="9H-12H"),"CS 9H-12H",""),IF(($V53="AS"),IF(($W53="9H-12H"),"CS 9H-12H",""),""))&amp;IF($Z53="SULTAN",IF($A53="D","","CCB"),"")</f>
        <v/>
      </c>
      <c r="J53" s="46"/>
      <c r="K53" s="47"/>
      <c r="L53" s="48"/>
      <c r="M53" s="49" t="str">
        <f t="shared" ref="M53" si="674">IF(($T53="VAC1"),IF(($U53="9H-12H"),"CS 9H-12H",""),IF(($V53="VAC1"),IF(($W53="9H-12H"),"CS 9H-12H",""),""))&amp;IF($L53="HM",$E53,IF($L53="PH",$F53,IF($L53="RL",$G53,IF($L53="MJS",$H53,IF($L53="AS",$I53,"")))))</f>
        <v/>
      </c>
      <c r="N53" s="47"/>
      <c r="O53" s="48"/>
      <c r="P53" s="49" t="str">
        <f t="shared" ref="P53" si="675">IF(($T53="VAC2"),IF(($U53="9H-12H"),"CS 9H-12H",""),IF(($V53="VAC2"),IF(($W53="9H-12H"),"CS 9H-12H",""),""))&amp;IF($O53="HM",$E53,IF($O53="PH",$F53,IF($O53="RL",$G53,IF($O53="MJS",$H53,IF($O53="AS",$I53,"")))))</f>
        <v/>
      </c>
      <c r="Q53" s="50"/>
      <c r="R53" s="51" t="str">
        <f>A53</f>
        <v>L</v>
      </c>
      <c r="S53" s="52">
        <f>B53</f>
        <v>42030</v>
      </c>
      <c r="T53" s="53"/>
      <c r="U53" s="54"/>
      <c r="V53" s="53"/>
      <c r="W53" s="55"/>
      <c r="X53" s="56" t="str">
        <f t="shared" ref="X53:Y53" si="676">A53</f>
        <v>L</v>
      </c>
      <c r="Y53" s="57">
        <f t="shared" si="676"/>
        <v>42030</v>
      </c>
      <c r="Z53" s="58"/>
      <c r="AA53" s="59"/>
      <c r="AB53" s="59"/>
      <c r="AC53" s="54"/>
      <c r="AD53" s="60"/>
      <c r="AE53" s="61" t="str">
        <f t="shared" ref="AE53" si="677">IF($D53="MAROUANI",IF($A53="S","Sam",IF(OR($A53="L",$A53="M",$A53="J",$A53="V"),"Sem","")),"")</f>
        <v/>
      </c>
      <c r="AF53" s="62" t="str">
        <f t="shared" ref="AF53" si="678">IF($D53="HALIMI",IF($A53="S","Sam",IF(OR($A53="L",$A53="M",$A53="J",$A53="V"),"Sem","")),"")</f>
        <v/>
      </c>
      <c r="AG53" s="62" t="str">
        <f t="shared" ref="AG53" si="679">IF($D53="LEPRIYA",IF($A53="S","Sam",IF(OR($A53="L",$A53="M",$A53="J",$A53="V"),"Sem","")),"")</f>
        <v/>
      </c>
      <c r="AH53" s="62" t="str">
        <f t="shared" ref="AH53" si="680">IF($D53="SERENI",IF($A53="S","Sam",IF(OR($A53="L",$A53="M",$A53="J",$A53="V"),"Sem","")),"")</f>
        <v/>
      </c>
      <c r="AI53" s="62" t="str">
        <f t="shared" ref="AI53" si="681">IF($D53="SULTAN",IF($A53="S","Sam",IF(OR($A53="L",$A53="M",$A53="J",$A53="V"),"Sem","")),"")</f>
        <v/>
      </c>
    </row>
    <row r="54" spans="1:35" ht="15.75" thickBot="1" x14ac:dyDescent="0.3">
      <c r="A54" s="63"/>
      <c r="B54" s="64"/>
      <c r="C54" s="65" t="str">
        <f t="shared" ref="C54" si="682">IF($D54="","","CCB :")</f>
        <v/>
      </c>
      <c r="D54" s="66" t="str">
        <f t="shared" ref="D54" si="683">IF($Z53="","",$Z53)</f>
        <v/>
      </c>
      <c r="E54" s="67" t="str">
        <f t="shared" ref="E54" si="684">IF(($T53="HM"),IF(($U53="9H-12H"),"",("CS "&amp;$U53)),IF(($V53="HM"),IF(($W53="9H-12H"),"",("CS "&amp;$W53)),""))&amp;IF($Z53="MAROUANI",IF(OR($A53="S",$A53="D"),"","CCB"),"")</f>
        <v/>
      </c>
      <c r="F54" s="68" t="str">
        <f t="shared" ref="F54" si="685">IF(($T53="PH"),IF(($U53="9H-12H"),"",("CS "&amp;$U53)),IF(($V53="PH"),IF(($W53="9H-12H"),"",("CS "&amp;$W53)),""))&amp;IF($Z53="HALIMI",IF(OR($A53="S",$A53="D"),"","CCB"),"")</f>
        <v/>
      </c>
      <c r="G54" s="69" t="str">
        <f t="shared" ref="G54" si="686">IF(($T53="RL"),IF(($U53="9H-12H"),"",("CS "&amp;$U53)),IF(($V53="RL"),IF(($W53="9H-12H"),"",("CS "&amp;$W53)),""))&amp;IF($Z53="LEPRIYA",IF(OR($A53="S",$A53="D"),"","CCB"),"")</f>
        <v/>
      </c>
      <c r="H54" s="69" t="str">
        <f t="shared" ref="H54" si="687">IF(($T53="MJS"),IF(($U53="9H-12H"),"",("CS "&amp;$U53)),IF(($V53="MJS"),IF(($W53="9H-12H"),"",("CS "&amp;$W53)),""))&amp;IF($Z53="SERENI",IF(OR($A53="S",$A53="D"),"","CCB"),"")</f>
        <v/>
      </c>
      <c r="I54" s="68" t="str">
        <f t="shared" ref="I54" si="688">IF(($T53="AS"),IF(($U53="9H-12H"),"",("CS "&amp;$U53)),IF(($V53="AS"),IF(($W53="9H-12H"),"",("CS "&amp;$W53)),""))&amp;IF($Z53="SULTAN",IF(OR($A53="S",$A53="D"),"","CCB"),"")</f>
        <v/>
      </c>
      <c r="J54" s="70"/>
      <c r="K54" s="71"/>
      <c r="L54" s="72"/>
      <c r="M54" s="73" t="str">
        <f t="shared" ref="M54" si="689">IF(($T53="VAC1"),IF(($U53="9H-12H"),"",("CS "&amp;$U53)),IF(($V53="VAC1"),IF(($W53="9H-12H"),"",("CS "&amp;$W53)),""))&amp;IF($L54="HM",$E54,IF($L54="PH",$F54,IF($L54="RL",$G54,IF($L54="MJS",$H54,IF($L54="AS",$I54,"")))))</f>
        <v/>
      </c>
      <c r="N54" s="71"/>
      <c r="O54" s="72"/>
      <c r="P54" s="73" t="str">
        <f t="shared" ref="P54" si="690">IF(($T53="VAC2"),IF(($U53="9H-12H"),"",("CS "&amp;$U53)),IF(($V53="VAC2"),IF(($W53="9H-12H"),"",("CS "&amp;$W53)),""))&amp;IF($O54="HM",$E54,IF($O54="PH",$F54,IF($O54="RL",$G54,IF($O54="MJS",$H54,IF($O54="AS",$I54,"")))))</f>
        <v/>
      </c>
      <c r="Q54" s="74"/>
      <c r="R54" s="75"/>
      <c r="S54" s="76"/>
      <c r="T54" s="77"/>
      <c r="U54" s="78"/>
      <c r="V54" s="77"/>
      <c r="W54" s="79"/>
      <c r="X54" s="80"/>
      <c r="Y54" s="81"/>
      <c r="Z54" s="82"/>
      <c r="AA54" s="83"/>
      <c r="AB54" s="83"/>
      <c r="AC54" s="78"/>
      <c r="AD54" s="84"/>
      <c r="AE54" s="85" t="str">
        <f t="shared" ref="AE54" si="691">IF($Z53="MAROUANI",IF(OR($A53="S",$A53="D"),"WE CCB","Sem CCB"),"")</f>
        <v/>
      </c>
      <c r="AF54" s="86" t="str">
        <f t="shared" ref="AF54" si="692">IF($Z53="HALIMI",IF(OR($A53="S",$A53="D"),"WE CCB","Sem CCB"),"")</f>
        <v/>
      </c>
      <c r="AG54" s="86" t="str">
        <f t="shared" ref="AG54" si="693">IF($Z53="LEPRIYA",IF(OR($A53="S",$A53="D"),"WE CCB","Sem CCB"),"")</f>
        <v/>
      </c>
      <c r="AH54" s="86" t="str">
        <f t="shared" ref="AH54" si="694">IF($Z53="SERENI",IF(OR($A53="S",$A53="D"),"WE CCB","Sem CCB"),"")</f>
        <v/>
      </c>
      <c r="AI54" s="86" t="str">
        <f t="shared" ref="AI54" si="695">IF($Z53="SULTAN",IF(OR($A53="S",$A53="D"),"WE CCB","Sem CCB"),"")</f>
        <v/>
      </c>
    </row>
    <row r="55" spans="1:35" ht="15" x14ac:dyDescent="0.25">
      <c r="A55" s="39" t="str">
        <f>IF((B55=""),"",CHOOSE(WEEKDAY(B55,2),"L","M","M","J","V","S","D"))</f>
        <v>M</v>
      </c>
      <c r="B55" s="40">
        <f>IF(($B53=""),"",IF((MONTH(B53)=MONTH(($B53+1))),($B53+1),""))</f>
        <v>42031</v>
      </c>
      <c r="C55" s="41" t="str">
        <f t="shared" ref="C55" si="696">IF(D55="","","Dom :")</f>
        <v/>
      </c>
      <c r="D55" s="42"/>
      <c r="E55" s="43" t="str">
        <f t="shared" ref="E55" si="697">IF(($T55="HM"),IF(($U55="9H-12H"),"CS 9H-12H",""),IF(($V55="HM"),IF(($W55="9H-12H"),"CS 9H-12H",""),""))&amp;IF($Z55="MAROUANI",IF($A55="D","","CCB"),"")</f>
        <v/>
      </c>
      <c r="F55" s="44" t="str">
        <f t="shared" ref="F55" si="698">IF(($T55="PH"),IF(($U55="9H-12H"),"CS 9H-12H",""),IF(($V55="PH"),IF(($W55="9H-12H"),"CS 9H-12H",""),""))&amp;IF($Z55="HALIMI",IF($A55="D","","CCB"),"")</f>
        <v/>
      </c>
      <c r="G55" s="45" t="str">
        <f t="shared" ref="G55" si="699">IF(($T55="RL"),IF(($U55="9H-12H"),"CS 9H-12H",""),IF(($V55="RL"),IF(($W55="9H-12H"),"CS 9H-12H",""),""))&amp;IF($Z55="LEPRIYA",IF($A55="D","","CCB"),"")</f>
        <v/>
      </c>
      <c r="H55" s="45" t="str">
        <f t="shared" ref="H55" si="700">IF(($T55="MJS"),IF(($U55="9H-12H"),"CS 9H-12H",""),IF(($V55="MJS"),IF(($W55="9H-12H"),"CS 9H-12H",""),""))&amp;IF($Z55="SERENI",IF($A55="D","","CCB"),"")</f>
        <v/>
      </c>
      <c r="I55" s="44" t="str">
        <f t="shared" ref="I55" si="701">IF(($T55="AS"),IF(($U55="9H-12H"),"CS 9H-12H",""),IF(($V55="AS"),IF(($W55="9H-12H"),"CS 9H-12H",""),""))&amp;IF($Z55="SULTAN",IF($A55="D","","CCB"),"")</f>
        <v/>
      </c>
      <c r="J55" s="46"/>
      <c r="K55" s="47"/>
      <c r="L55" s="48"/>
      <c r="M55" s="49" t="str">
        <f t="shared" ref="M55" si="702">IF(($T55="VAC1"),IF(($U55="9H-12H"),"CS 9H-12H",""),IF(($V55="VAC1"),IF(($W55="9H-12H"),"CS 9H-12H",""),""))&amp;IF($L55="HM",$E55,IF($L55="PH",$F55,IF($L55="RL",$G55,IF($L55="MJS",$H55,IF($L55="AS",$I55,"")))))</f>
        <v/>
      </c>
      <c r="N55" s="47"/>
      <c r="O55" s="48"/>
      <c r="P55" s="49" t="str">
        <f t="shared" ref="P55" si="703">IF(($T55="VAC2"),IF(($U55="9H-12H"),"CS 9H-12H",""),IF(($V55="VAC2"),IF(($W55="9H-12H"),"CS 9H-12H",""),""))&amp;IF($O55="HM",$E55,IF($O55="PH",$F55,IF($O55="RL",$G55,IF($O55="MJS",$H55,IF($O55="AS",$I55,"")))))</f>
        <v/>
      </c>
      <c r="Q55" s="50"/>
      <c r="R55" s="51" t="str">
        <f>A55</f>
        <v>M</v>
      </c>
      <c r="S55" s="52">
        <f>B55</f>
        <v>42031</v>
      </c>
      <c r="T55" s="53"/>
      <c r="U55" s="54"/>
      <c r="V55" s="53"/>
      <c r="W55" s="55"/>
      <c r="X55" s="56" t="str">
        <f t="shared" ref="X55:Y55" si="704">A55</f>
        <v>M</v>
      </c>
      <c r="Y55" s="57">
        <f t="shared" si="704"/>
        <v>42031</v>
      </c>
      <c r="Z55" s="58"/>
      <c r="AA55" s="59"/>
      <c r="AB55" s="59"/>
      <c r="AC55" s="54"/>
      <c r="AD55" s="60"/>
      <c r="AE55" s="61" t="str">
        <f t="shared" ref="AE55" si="705">IF($D55="MAROUANI",IF($A55="S","Sam",IF(OR($A55="L",$A55="M",$A55="J",$A55="V"),"Sem","")),"")</f>
        <v/>
      </c>
      <c r="AF55" s="62" t="str">
        <f t="shared" ref="AF55" si="706">IF($D55="HALIMI",IF($A55="S","Sam",IF(OR($A55="L",$A55="M",$A55="J",$A55="V"),"Sem","")),"")</f>
        <v/>
      </c>
      <c r="AG55" s="62" t="str">
        <f t="shared" ref="AG55" si="707">IF($D55="LEPRIYA",IF($A55="S","Sam",IF(OR($A55="L",$A55="M",$A55="J",$A55="V"),"Sem","")),"")</f>
        <v/>
      </c>
      <c r="AH55" s="62" t="str">
        <f t="shared" ref="AH55" si="708">IF($D55="SERENI",IF($A55="S","Sam",IF(OR($A55="L",$A55="M",$A55="J",$A55="V"),"Sem","")),"")</f>
        <v/>
      </c>
      <c r="AI55" s="62" t="str">
        <f t="shared" ref="AI55" si="709">IF($D55="SULTAN",IF($A55="S","Sam",IF(OR($A55="L",$A55="M",$A55="J",$A55="V"),"Sem","")),"")</f>
        <v/>
      </c>
    </row>
    <row r="56" spans="1:35" ht="15.75" thickBot="1" x14ac:dyDescent="0.3">
      <c r="A56" s="63"/>
      <c r="B56" s="64"/>
      <c r="C56" s="65" t="str">
        <f t="shared" ref="C56" si="710">IF($D56="","","CCB :")</f>
        <v/>
      </c>
      <c r="D56" s="66" t="str">
        <f t="shared" ref="D56" si="711">IF($Z55="","",$Z55)</f>
        <v/>
      </c>
      <c r="E56" s="67" t="str">
        <f t="shared" ref="E56" si="712">IF(($T55="HM"),IF(($U55="9H-12H"),"",("CS "&amp;$U55)),IF(($V55="HM"),IF(($W55="9H-12H"),"",("CS "&amp;$W55)),""))&amp;IF($Z55="MAROUANI",IF(OR($A55="S",$A55="D"),"","CCB"),"")</f>
        <v/>
      </c>
      <c r="F56" s="68" t="str">
        <f t="shared" ref="F56" si="713">IF(($T55="PH"),IF(($U55="9H-12H"),"",("CS "&amp;$U55)),IF(($V55="PH"),IF(($W55="9H-12H"),"",("CS "&amp;$W55)),""))&amp;IF($Z55="HALIMI",IF(OR($A55="S",$A55="D"),"","CCB"),"")</f>
        <v/>
      </c>
      <c r="G56" s="69" t="str">
        <f t="shared" ref="G56" si="714">IF(($T55="RL"),IF(($U55="9H-12H"),"",("CS "&amp;$U55)),IF(($V55="RL"),IF(($W55="9H-12H"),"",("CS "&amp;$W55)),""))&amp;IF($Z55="LEPRIYA",IF(OR($A55="S",$A55="D"),"","CCB"),"")</f>
        <v/>
      </c>
      <c r="H56" s="69" t="str">
        <f t="shared" ref="H56" si="715">IF(($T55="MJS"),IF(($U55="9H-12H"),"",("CS "&amp;$U55)),IF(($V55="MJS"),IF(($W55="9H-12H"),"",("CS "&amp;$W55)),""))&amp;IF($Z55="SERENI",IF(OR($A55="S",$A55="D"),"","CCB"),"")</f>
        <v/>
      </c>
      <c r="I56" s="68" t="str">
        <f t="shared" ref="I56" si="716">IF(($T55="AS"),IF(($U55="9H-12H"),"",("CS "&amp;$U55)),IF(($V55="AS"),IF(($W55="9H-12H"),"",("CS "&amp;$W55)),""))&amp;IF($Z55="SULTAN",IF(OR($A55="S",$A55="D"),"","CCB"),"")</f>
        <v/>
      </c>
      <c r="J56" s="70"/>
      <c r="K56" s="71"/>
      <c r="L56" s="72"/>
      <c r="M56" s="73" t="str">
        <f t="shared" ref="M56" si="717">IF(($T55="VAC1"),IF(($U55="9H-12H"),"",("CS "&amp;$U55)),IF(($V55="VAC1"),IF(($W55="9H-12H"),"",("CS "&amp;$W55)),""))&amp;IF($L56="HM",$E56,IF($L56="PH",$F56,IF($L56="RL",$G56,IF($L56="MJS",$H56,IF($L56="AS",$I56,"")))))</f>
        <v/>
      </c>
      <c r="N56" s="71"/>
      <c r="O56" s="72"/>
      <c r="P56" s="73" t="str">
        <f t="shared" ref="P56" si="718">IF(($T55="VAC2"),IF(($U55="9H-12H"),"",("CS "&amp;$U55)),IF(($V55="VAC2"),IF(($W55="9H-12H"),"",("CS "&amp;$W55)),""))&amp;IF($O56="HM",$E56,IF($O56="PH",$F56,IF($O56="RL",$G56,IF($O56="MJS",$H56,IF($O56="AS",$I56,"")))))</f>
        <v/>
      </c>
      <c r="Q56" s="74"/>
      <c r="R56" s="75"/>
      <c r="S56" s="76"/>
      <c r="T56" s="77"/>
      <c r="U56" s="78"/>
      <c r="V56" s="77"/>
      <c r="W56" s="79"/>
      <c r="X56" s="80"/>
      <c r="Y56" s="81"/>
      <c r="Z56" s="82"/>
      <c r="AA56" s="83"/>
      <c r="AB56" s="83"/>
      <c r="AC56" s="78"/>
      <c r="AD56" s="84"/>
      <c r="AE56" s="85" t="str">
        <f t="shared" ref="AE56" si="719">IF($Z55="MAROUANI",IF(OR($A55="S",$A55="D"),"WE CCB","Sem CCB"),"")</f>
        <v/>
      </c>
      <c r="AF56" s="86" t="str">
        <f t="shared" ref="AF56" si="720">IF($Z55="HALIMI",IF(OR($A55="S",$A55="D"),"WE CCB","Sem CCB"),"")</f>
        <v/>
      </c>
      <c r="AG56" s="86" t="str">
        <f t="shared" ref="AG56" si="721">IF($Z55="LEPRIYA",IF(OR($A55="S",$A55="D"),"WE CCB","Sem CCB"),"")</f>
        <v/>
      </c>
      <c r="AH56" s="86" t="str">
        <f t="shared" ref="AH56" si="722">IF($Z55="SERENI",IF(OR($A55="S",$A55="D"),"WE CCB","Sem CCB"),"")</f>
        <v/>
      </c>
      <c r="AI56" s="86" t="str">
        <f t="shared" ref="AI56" si="723">IF($Z55="SULTAN",IF(OR($A55="S",$A55="D"),"WE CCB","Sem CCB"),"")</f>
        <v/>
      </c>
    </row>
    <row r="57" spans="1:35" ht="15" x14ac:dyDescent="0.25">
      <c r="A57" s="39" t="str">
        <f>IF((B57=""),"",CHOOSE(WEEKDAY(B57,2),"L","M","M","J","V","S","D"))</f>
        <v>M</v>
      </c>
      <c r="B57" s="40">
        <f>IF(($B55=""),"",IF((MONTH(B55)=MONTH(($B55+1))),($B55+1),""))</f>
        <v>42032</v>
      </c>
      <c r="C57" s="41" t="str">
        <f t="shared" ref="C57" si="724">IF(D57="","","Dom :")</f>
        <v/>
      </c>
      <c r="D57" s="42"/>
      <c r="E57" s="43" t="str">
        <f t="shared" ref="E57" si="725">IF(($T57="HM"),IF(($U57="9H-12H"),"CS 9H-12H",""),IF(($V57="HM"),IF(($W57="9H-12H"),"CS 9H-12H",""),""))&amp;IF($Z57="MAROUANI",IF($A57="D","","CCB"),"")</f>
        <v/>
      </c>
      <c r="F57" s="44" t="str">
        <f t="shared" ref="F57" si="726">IF(($T57="PH"),IF(($U57="9H-12H"),"CS 9H-12H",""),IF(($V57="PH"),IF(($W57="9H-12H"),"CS 9H-12H",""),""))&amp;IF($Z57="HALIMI",IF($A57="D","","CCB"),"")</f>
        <v/>
      </c>
      <c r="G57" s="45" t="str">
        <f t="shared" ref="G57" si="727">IF(($T57="RL"),IF(($U57="9H-12H"),"CS 9H-12H",""),IF(($V57="RL"),IF(($W57="9H-12H"),"CS 9H-12H",""),""))&amp;IF($Z57="LEPRIYA",IF($A57="D","","CCB"),"")</f>
        <v/>
      </c>
      <c r="H57" s="45" t="str">
        <f t="shared" ref="H57" si="728">IF(($T57="MJS"),IF(($U57="9H-12H"),"CS 9H-12H",""),IF(($V57="MJS"),IF(($W57="9H-12H"),"CS 9H-12H",""),""))&amp;IF($Z57="SERENI",IF($A57="D","","CCB"),"")</f>
        <v/>
      </c>
      <c r="I57" s="44" t="str">
        <f t="shared" ref="I57" si="729">IF(($T57="AS"),IF(($U57="9H-12H"),"CS 9H-12H",""),IF(($V57="AS"),IF(($W57="9H-12H"),"CS 9H-12H",""),""))&amp;IF($Z57="SULTAN",IF($A57="D","","CCB"),"")</f>
        <v/>
      </c>
      <c r="J57" s="46"/>
      <c r="K57" s="47"/>
      <c r="L57" s="48"/>
      <c r="M57" s="49" t="str">
        <f t="shared" ref="M57" si="730">IF(($T57="VAC1"),IF(($U57="9H-12H"),"CS 9H-12H",""),IF(($V57="VAC1"),IF(($W57="9H-12H"),"CS 9H-12H",""),""))&amp;IF($L57="HM",$E57,IF($L57="PH",$F57,IF($L57="RL",$G57,IF($L57="MJS",$H57,IF($L57="AS",$I57,"")))))</f>
        <v/>
      </c>
      <c r="N57" s="47"/>
      <c r="O57" s="48"/>
      <c r="P57" s="49" t="str">
        <f t="shared" ref="P57" si="731">IF(($T57="VAC2"),IF(($U57="9H-12H"),"CS 9H-12H",""),IF(($V57="VAC2"),IF(($W57="9H-12H"),"CS 9H-12H",""),""))&amp;IF($O57="HM",$E57,IF($O57="PH",$F57,IF($O57="RL",$G57,IF($O57="MJS",$H57,IF($O57="AS",$I57,"")))))</f>
        <v/>
      </c>
      <c r="Q57" s="50"/>
      <c r="R57" s="51" t="str">
        <f>A57</f>
        <v>M</v>
      </c>
      <c r="S57" s="52">
        <f>B57</f>
        <v>42032</v>
      </c>
      <c r="T57" s="53"/>
      <c r="U57" s="54"/>
      <c r="V57" s="53"/>
      <c r="W57" s="55"/>
      <c r="X57" s="56" t="str">
        <f t="shared" ref="X57:Y57" si="732">A57</f>
        <v>M</v>
      </c>
      <c r="Y57" s="57">
        <f t="shared" si="732"/>
        <v>42032</v>
      </c>
      <c r="Z57" s="58"/>
      <c r="AA57" s="59"/>
      <c r="AB57" s="59"/>
      <c r="AC57" s="54"/>
      <c r="AD57" s="60"/>
      <c r="AE57" s="61" t="str">
        <f t="shared" ref="AE57" si="733">IF($D57="MAROUANI",IF($A57="S","Sam",IF(OR($A57="L",$A57="M",$A57="J",$A57="V"),"Sem","")),"")</f>
        <v/>
      </c>
      <c r="AF57" s="62" t="str">
        <f t="shared" ref="AF57" si="734">IF($D57="HALIMI",IF($A57="S","Sam",IF(OR($A57="L",$A57="M",$A57="J",$A57="V"),"Sem","")),"")</f>
        <v/>
      </c>
      <c r="AG57" s="62" t="str">
        <f t="shared" ref="AG57" si="735">IF($D57="LEPRIYA",IF($A57="S","Sam",IF(OR($A57="L",$A57="M",$A57="J",$A57="V"),"Sem","")),"")</f>
        <v/>
      </c>
      <c r="AH57" s="62" t="str">
        <f t="shared" ref="AH57" si="736">IF($D57="SERENI",IF($A57="S","Sam",IF(OR($A57="L",$A57="M",$A57="J",$A57="V"),"Sem","")),"")</f>
        <v/>
      </c>
      <c r="AI57" s="62" t="str">
        <f t="shared" ref="AI57" si="737">IF($D57="SULTAN",IF($A57="S","Sam",IF(OR($A57="L",$A57="M",$A57="J",$A57="V"),"Sem","")),"")</f>
        <v/>
      </c>
    </row>
    <row r="58" spans="1:35" ht="15.75" thickBot="1" x14ac:dyDescent="0.3">
      <c r="A58" s="63"/>
      <c r="B58" s="64"/>
      <c r="C58" s="65" t="str">
        <f t="shared" ref="C58" si="738">IF($D58="","","CCB :")</f>
        <v/>
      </c>
      <c r="D58" s="66" t="str">
        <f t="shared" ref="D58" si="739">IF($Z57="","",$Z57)</f>
        <v/>
      </c>
      <c r="E58" s="67" t="str">
        <f t="shared" ref="E58" si="740">IF(($T57="HM"),IF(($U57="9H-12H"),"",("CS "&amp;$U57)),IF(($V57="HM"),IF(($W57="9H-12H"),"",("CS "&amp;$W57)),""))&amp;IF($Z57="MAROUANI",IF(OR($A57="S",$A57="D"),"","CCB"),"")</f>
        <v/>
      </c>
      <c r="F58" s="68" t="str">
        <f t="shared" ref="F58" si="741">IF(($T57="PH"),IF(($U57="9H-12H"),"",("CS "&amp;$U57)),IF(($V57="PH"),IF(($W57="9H-12H"),"",("CS "&amp;$W57)),""))&amp;IF($Z57="HALIMI",IF(OR($A57="S",$A57="D"),"","CCB"),"")</f>
        <v/>
      </c>
      <c r="G58" s="69" t="str">
        <f t="shared" ref="G58" si="742">IF(($T57="RL"),IF(($U57="9H-12H"),"",("CS "&amp;$U57)),IF(($V57="RL"),IF(($W57="9H-12H"),"",("CS "&amp;$W57)),""))&amp;IF($Z57="LEPRIYA",IF(OR($A57="S",$A57="D"),"","CCB"),"")</f>
        <v/>
      </c>
      <c r="H58" s="69" t="str">
        <f t="shared" ref="H58" si="743">IF(($T57="MJS"),IF(($U57="9H-12H"),"",("CS "&amp;$U57)),IF(($V57="MJS"),IF(($W57="9H-12H"),"",("CS "&amp;$W57)),""))&amp;IF($Z57="SERENI",IF(OR($A57="S",$A57="D"),"","CCB"),"")</f>
        <v/>
      </c>
      <c r="I58" s="68" t="str">
        <f t="shared" ref="I58" si="744">IF(($T57="AS"),IF(($U57="9H-12H"),"",("CS "&amp;$U57)),IF(($V57="AS"),IF(($W57="9H-12H"),"",("CS "&amp;$W57)),""))&amp;IF($Z57="SULTAN",IF(OR($A57="S",$A57="D"),"","CCB"),"")</f>
        <v/>
      </c>
      <c r="J58" s="70"/>
      <c r="K58" s="71"/>
      <c r="L58" s="72"/>
      <c r="M58" s="73" t="str">
        <f t="shared" ref="M58" si="745">IF(($T57="VAC1"),IF(($U57="9H-12H"),"",("CS "&amp;$U57)),IF(($V57="VAC1"),IF(($W57="9H-12H"),"",("CS "&amp;$W57)),""))&amp;IF($L58="HM",$E58,IF($L58="PH",$F58,IF($L58="RL",$G58,IF($L58="MJS",$H58,IF($L58="AS",$I58,"")))))</f>
        <v/>
      </c>
      <c r="N58" s="71"/>
      <c r="O58" s="72"/>
      <c r="P58" s="73" t="str">
        <f t="shared" ref="P58" si="746">IF(($T57="VAC2"),IF(($U57="9H-12H"),"",("CS "&amp;$U57)),IF(($V57="VAC2"),IF(($W57="9H-12H"),"",("CS "&amp;$W57)),""))&amp;IF($O58="HM",$E58,IF($O58="PH",$F58,IF($O58="RL",$G58,IF($O58="MJS",$H58,IF($O58="AS",$I58,"")))))</f>
        <v/>
      </c>
      <c r="Q58" s="74"/>
      <c r="R58" s="75"/>
      <c r="S58" s="76"/>
      <c r="T58" s="77"/>
      <c r="U58" s="78"/>
      <c r="V58" s="77"/>
      <c r="W58" s="79"/>
      <c r="X58" s="80"/>
      <c r="Y58" s="81"/>
      <c r="Z58" s="82"/>
      <c r="AA58" s="83"/>
      <c r="AB58" s="83"/>
      <c r="AC58" s="78"/>
      <c r="AD58" s="84"/>
      <c r="AE58" s="85" t="str">
        <f t="shared" ref="AE58" si="747">IF($Z57="MAROUANI",IF(OR($A57="S",$A57="D"),"WE CCB","Sem CCB"),"")</f>
        <v/>
      </c>
      <c r="AF58" s="86" t="str">
        <f t="shared" ref="AF58" si="748">IF($Z57="HALIMI",IF(OR($A57="S",$A57="D"),"WE CCB","Sem CCB"),"")</f>
        <v/>
      </c>
      <c r="AG58" s="86" t="str">
        <f t="shared" ref="AG58" si="749">IF($Z57="LEPRIYA",IF(OR($A57="S",$A57="D"),"WE CCB","Sem CCB"),"")</f>
        <v/>
      </c>
      <c r="AH58" s="86" t="str">
        <f t="shared" ref="AH58" si="750">IF($Z57="SERENI",IF(OR($A57="S",$A57="D"),"WE CCB","Sem CCB"),"")</f>
        <v/>
      </c>
      <c r="AI58" s="86" t="str">
        <f t="shared" ref="AI58" si="751">IF($Z57="SULTAN",IF(OR($A57="S",$A57="D"),"WE CCB","Sem CCB"),"")</f>
        <v/>
      </c>
    </row>
    <row r="59" spans="1:35" ht="15" x14ac:dyDescent="0.25">
      <c r="A59" s="39" t="str">
        <f>IF((B59=""),"",CHOOSE(WEEKDAY(B59,2),"L","M","M","J","V","S","D"))</f>
        <v>J</v>
      </c>
      <c r="B59" s="40">
        <f>IF(($B57=""),"",IF((MONTH(B57)=MONTH(($B57+1))),($B57+1),""))</f>
        <v>42033</v>
      </c>
      <c r="C59" s="41" t="str">
        <f t="shared" ref="C59" si="752">IF(D59="","","Dom :")</f>
        <v/>
      </c>
      <c r="D59" s="42"/>
      <c r="E59" s="43" t="str">
        <f t="shared" ref="E59" si="753">IF(($T59="HM"),IF(($U59="9H-12H"),"CS 9H-12H",""),IF(($V59="HM"),IF(($W59="9H-12H"),"CS 9H-12H",""),""))&amp;IF($Z59="MAROUANI",IF($A59="D","","CCB"),"")</f>
        <v/>
      </c>
      <c r="F59" s="44" t="str">
        <f t="shared" ref="F59" si="754">IF(($T59="PH"),IF(($U59="9H-12H"),"CS 9H-12H",""),IF(($V59="PH"),IF(($W59="9H-12H"),"CS 9H-12H",""),""))&amp;IF($Z59="HALIMI",IF($A59="D","","CCB"),"")</f>
        <v/>
      </c>
      <c r="G59" s="45" t="str">
        <f t="shared" ref="G59" si="755">IF(($T59="RL"),IF(($U59="9H-12H"),"CS 9H-12H",""),IF(($V59="RL"),IF(($W59="9H-12H"),"CS 9H-12H",""),""))&amp;IF($Z59="LEPRIYA",IF($A59="D","","CCB"),"")</f>
        <v/>
      </c>
      <c r="H59" s="45" t="str">
        <f t="shared" ref="H59" si="756">IF(($T59="MJS"),IF(($U59="9H-12H"),"CS 9H-12H",""),IF(($V59="MJS"),IF(($W59="9H-12H"),"CS 9H-12H",""),""))&amp;IF($Z59="SERENI",IF($A59="D","","CCB"),"")</f>
        <v/>
      </c>
      <c r="I59" s="44" t="str">
        <f t="shared" ref="I59" si="757">IF(($T59="AS"),IF(($U59="9H-12H"),"CS 9H-12H",""),IF(($V59="AS"),IF(($W59="9H-12H"),"CS 9H-12H",""),""))&amp;IF($Z59="SULTAN",IF($A59="D","","CCB"),"")</f>
        <v/>
      </c>
      <c r="J59" s="46"/>
      <c r="K59" s="47"/>
      <c r="L59" s="48"/>
      <c r="M59" s="49" t="str">
        <f t="shared" ref="M59" si="758">IF(($T59="VAC1"),IF(($U59="9H-12H"),"CS 9H-12H",""),IF(($V59="VAC1"),IF(($W59="9H-12H"),"CS 9H-12H",""),""))&amp;IF($L59="HM",$E59,IF($L59="PH",$F59,IF($L59="RL",$G59,IF($L59="MJS",$H59,IF($L59="AS",$I59,"")))))</f>
        <v/>
      </c>
      <c r="N59" s="47"/>
      <c r="O59" s="48"/>
      <c r="P59" s="49" t="str">
        <f t="shared" ref="P59" si="759">IF(($T59="VAC2"),IF(($U59="9H-12H"),"CS 9H-12H",""),IF(($V59="VAC2"),IF(($W59="9H-12H"),"CS 9H-12H",""),""))&amp;IF($O59="HM",$E59,IF($O59="PH",$F59,IF($O59="RL",$G59,IF($O59="MJS",$H59,IF($O59="AS",$I59,"")))))</f>
        <v/>
      </c>
      <c r="Q59" s="50"/>
      <c r="R59" s="51" t="str">
        <f>A59</f>
        <v>J</v>
      </c>
      <c r="S59" s="52">
        <f>B59</f>
        <v>42033</v>
      </c>
      <c r="T59" s="53"/>
      <c r="U59" s="54"/>
      <c r="V59" s="53"/>
      <c r="W59" s="55"/>
      <c r="X59" s="56" t="str">
        <f t="shared" ref="X59:Y59" si="760">A59</f>
        <v>J</v>
      </c>
      <c r="Y59" s="57">
        <f t="shared" si="760"/>
        <v>42033</v>
      </c>
      <c r="Z59" s="58"/>
      <c r="AA59" s="59"/>
      <c r="AB59" s="59"/>
      <c r="AC59" s="54"/>
      <c r="AD59" s="60"/>
      <c r="AE59" s="61" t="str">
        <f t="shared" ref="AE59" si="761">IF($D59="MAROUANI",IF($A59="S","Sam",IF(OR($A59="L",$A59="M",$A59="J",$A59="V"),"Sem","")),"")</f>
        <v/>
      </c>
      <c r="AF59" s="62" t="str">
        <f t="shared" ref="AF59" si="762">IF($D59="HALIMI",IF($A59="S","Sam",IF(OR($A59="L",$A59="M",$A59="J",$A59="V"),"Sem","")),"")</f>
        <v/>
      </c>
      <c r="AG59" s="62" t="str">
        <f t="shared" ref="AG59" si="763">IF($D59="LEPRIYA",IF($A59="S","Sam",IF(OR($A59="L",$A59="M",$A59="J",$A59="V"),"Sem","")),"")</f>
        <v/>
      </c>
      <c r="AH59" s="62" t="str">
        <f t="shared" ref="AH59" si="764">IF($D59="SERENI",IF($A59="S","Sam",IF(OR($A59="L",$A59="M",$A59="J",$A59="V"),"Sem","")),"")</f>
        <v/>
      </c>
      <c r="AI59" s="62" t="str">
        <f t="shared" ref="AI59" si="765">IF($D59="SULTAN",IF($A59="S","Sam",IF(OR($A59="L",$A59="M",$A59="J",$A59="V"),"Sem","")),"")</f>
        <v/>
      </c>
    </row>
    <row r="60" spans="1:35" ht="15.75" thickBot="1" x14ac:dyDescent="0.3">
      <c r="A60" s="63"/>
      <c r="B60" s="64"/>
      <c r="C60" s="65" t="str">
        <f t="shared" ref="C60" si="766">IF($D60="","","CCB :")</f>
        <v/>
      </c>
      <c r="D60" s="66" t="str">
        <f t="shared" ref="D60" si="767">IF($Z59="","",$Z59)</f>
        <v/>
      </c>
      <c r="E60" s="67" t="str">
        <f t="shared" ref="E60" si="768">IF(($T59="HM"),IF(($U59="9H-12H"),"",("CS "&amp;$U59)),IF(($V59="HM"),IF(($W59="9H-12H"),"",("CS "&amp;$W59)),""))&amp;IF($Z59="MAROUANI",IF(OR($A59="S",$A59="D"),"","CCB"),"")</f>
        <v/>
      </c>
      <c r="F60" s="68" t="str">
        <f t="shared" ref="F60" si="769">IF(($T59="PH"),IF(($U59="9H-12H"),"",("CS "&amp;$U59)),IF(($V59="PH"),IF(($W59="9H-12H"),"",("CS "&amp;$W59)),""))&amp;IF($Z59="HALIMI",IF(OR($A59="S",$A59="D"),"","CCB"),"")</f>
        <v/>
      </c>
      <c r="G60" s="69" t="str">
        <f t="shared" ref="G60" si="770">IF(($T59="RL"),IF(($U59="9H-12H"),"",("CS "&amp;$U59)),IF(($V59="RL"),IF(($W59="9H-12H"),"",("CS "&amp;$W59)),""))&amp;IF($Z59="LEPRIYA",IF(OR($A59="S",$A59="D"),"","CCB"),"")</f>
        <v/>
      </c>
      <c r="H60" s="69" t="str">
        <f t="shared" ref="H60" si="771">IF(($T59="MJS"),IF(($U59="9H-12H"),"",("CS "&amp;$U59)),IF(($V59="MJS"),IF(($W59="9H-12H"),"",("CS "&amp;$W59)),""))&amp;IF($Z59="SERENI",IF(OR($A59="S",$A59="D"),"","CCB"),"")</f>
        <v/>
      </c>
      <c r="I60" s="68" t="str">
        <f t="shared" ref="I60" si="772">IF(($T59="AS"),IF(($U59="9H-12H"),"",("CS "&amp;$U59)),IF(($V59="AS"),IF(($W59="9H-12H"),"",("CS "&amp;$W59)),""))&amp;IF($Z59="SULTAN",IF(OR($A59="S",$A59="D"),"","CCB"),"")</f>
        <v/>
      </c>
      <c r="J60" s="70"/>
      <c r="K60" s="71"/>
      <c r="L60" s="72"/>
      <c r="M60" s="73" t="str">
        <f t="shared" ref="M60" si="773">IF(($T59="VAC1"),IF(($U59="9H-12H"),"",("CS "&amp;$U59)),IF(($V59="VAC1"),IF(($W59="9H-12H"),"",("CS "&amp;$W59)),""))&amp;IF($L60="HM",$E60,IF($L60="PH",$F60,IF($L60="RL",$G60,IF($L60="MJS",$H60,IF($L60="AS",$I60,"")))))</f>
        <v/>
      </c>
      <c r="N60" s="71"/>
      <c r="O60" s="72"/>
      <c r="P60" s="73" t="str">
        <f t="shared" ref="P60" si="774">IF(($T59="VAC2"),IF(($U59="9H-12H"),"",("CS "&amp;$U59)),IF(($V59="VAC2"),IF(($W59="9H-12H"),"",("CS "&amp;$W59)),""))&amp;IF($O60="HM",$E60,IF($O60="PH",$F60,IF($O60="RL",$G60,IF($O60="MJS",$H60,IF($O60="AS",$I60,"")))))</f>
        <v/>
      </c>
      <c r="Q60" s="74"/>
      <c r="R60" s="75"/>
      <c r="S60" s="76"/>
      <c r="T60" s="77"/>
      <c r="U60" s="78"/>
      <c r="V60" s="77"/>
      <c r="W60" s="79"/>
      <c r="X60" s="80"/>
      <c r="Y60" s="81"/>
      <c r="Z60" s="82"/>
      <c r="AA60" s="83"/>
      <c r="AB60" s="83"/>
      <c r="AC60" s="78"/>
      <c r="AD60" s="84"/>
      <c r="AE60" s="85" t="str">
        <f t="shared" ref="AE60" si="775">IF($Z59="MAROUANI",IF(OR($A59="S",$A59="D"),"WE CCB","Sem CCB"),"")</f>
        <v/>
      </c>
      <c r="AF60" s="86" t="str">
        <f t="shared" ref="AF60" si="776">IF($Z59="HALIMI",IF(OR($A59="S",$A59="D"),"WE CCB","Sem CCB"),"")</f>
        <v/>
      </c>
      <c r="AG60" s="86" t="str">
        <f t="shared" ref="AG60" si="777">IF($Z59="LEPRIYA",IF(OR($A59="S",$A59="D"),"WE CCB","Sem CCB"),"")</f>
        <v/>
      </c>
      <c r="AH60" s="86" t="str">
        <f t="shared" ref="AH60" si="778">IF($Z59="SERENI",IF(OR($A59="S",$A59="D"),"WE CCB","Sem CCB"),"")</f>
        <v/>
      </c>
      <c r="AI60" s="86" t="str">
        <f t="shared" ref="AI60" si="779">IF($Z59="SULTAN",IF(OR($A59="S",$A59="D"),"WE CCB","Sem CCB"),"")</f>
        <v/>
      </c>
    </row>
    <row r="61" spans="1:35" ht="15" x14ac:dyDescent="0.25">
      <c r="A61" s="39" t="str">
        <f>IF((B61=""),"",CHOOSE(WEEKDAY(B61,2),"L","M","M","J","V","S","D"))</f>
        <v>V</v>
      </c>
      <c r="B61" s="40">
        <f>IF(($B59=""),"",IF((MONTH(B59)=MONTH(($B59+1))),($B59+1),""))</f>
        <v>42034</v>
      </c>
      <c r="C61" s="41" t="str">
        <f t="shared" ref="C61" si="780">IF(D61="","","Dom :")</f>
        <v/>
      </c>
      <c r="D61" s="42"/>
      <c r="E61" s="43" t="str">
        <f t="shared" ref="E61" si="781">IF(($T61="HM"),IF(($U61="9H-12H"),"CS 9H-12H",""),IF(($V61="HM"),IF(($W61="9H-12H"),"CS 9H-12H",""),""))&amp;IF($Z61="MAROUANI",IF($A61="D","","CCB"),"")</f>
        <v/>
      </c>
      <c r="F61" s="44" t="str">
        <f t="shared" ref="F61" si="782">IF(($T61="PH"),IF(($U61="9H-12H"),"CS 9H-12H",""),IF(($V61="PH"),IF(($W61="9H-12H"),"CS 9H-12H",""),""))&amp;IF($Z61="HALIMI",IF($A61="D","","CCB"),"")</f>
        <v/>
      </c>
      <c r="G61" s="45" t="str">
        <f t="shared" ref="G61" si="783">IF(($T61="RL"),IF(($U61="9H-12H"),"CS 9H-12H",""),IF(($V61="RL"),IF(($W61="9H-12H"),"CS 9H-12H",""),""))&amp;IF($Z61="LEPRIYA",IF($A61="D","","CCB"),"")</f>
        <v/>
      </c>
      <c r="H61" s="45" t="str">
        <f t="shared" ref="H61" si="784">IF(($T61="MJS"),IF(($U61="9H-12H"),"CS 9H-12H",""),IF(($V61="MJS"),IF(($W61="9H-12H"),"CS 9H-12H",""),""))&amp;IF($Z61="SERENI",IF($A61="D","","CCB"),"")</f>
        <v/>
      </c>
      <c r="I61" s="44" t="str">
        <f t="shared" ref="I61" si="785">IF(($T61="AS"),IF(($U61="9H-12H"),"CS 9H-12H",""),IF(($V61="AS"),IF(($W61="9H-12H"),"CS 9H-12H",""),""))&amp;IF($Z61="SULTAN",IF($A61="D","","CCB"),"")</f>
        <v/>
      </c>
      <c r="J61" s="46"/>
      <c r="K61" s="47"/>
      <c r="L61" s="48"/>
      <c r="M61" s="49" t="str">
        <f t="shared" ref="M61" si="786">IF(($T61="VAC1"),IF(($U61="9H-12H"),"CS 9H-12H",""),IF(($V61="VAC1"),IF(($W61="9H-12H"),"CS 9H-12H",""),""))&amp;IF($L61="HM",$E61,IF($L61="PH",$F61,IF($L61="RL",$G61,IF($L61="MJS",$H61,IF($L61="AS",$I61,"")))))</f>
        <v/>
      </c>
      <c r="N61" s="47"/>
      <c r="O61" s="48"/>
      <c r="P61" s="49" t="str">
        <f t="shared" ref="P61" si="787">IF(($T61="VAC2"),IF(($U61="9H-12H"),"CS 9H-12H",""),IF(($V61="VAC2"),IF(($W61="9H-12H"),"CS 9H-12H",""),""))&amp;IF($O61="HM",$E61,IF($O61="PH",$F61,IF($O61="RL",$G61,IF($O61="MJS",$H61,IF($O61="AS",$I61,"")))))</f>
        <v/>
      </c>
      <c r="Q61" s="50"/>
      <c r="R61" s="51" t="str">
        <f>A61</f>
        <v>V</v>
      </c>
      <c r="S61" s="52">
        <f>B61</f>
        <v>42034</v>
      </c>
      <c r="T61" s="53"/>
      <c r="U61" s="54"/>
      <c r="V61" s="53"/>
      <c r="W61" s="55"/>
      <c r="X61" s="56" t="str">
        <f t="shared" ref="X61:Y61" si="788">A61</f>
        <v>V</v>
      </c>
      <c r="Y61" s="57">
        <f t="shared" si="788"/>
        <v>42034</v>
      </c>
      <c r="Z61" s="58"/>
      <c r="AA61" s="59"/>
      <c r="AB61" s="59"/>
      <c r="AC61" s="54"/>
      <c r="AD61" s="60"/>
      <c r="AE61" s="61" t="str">
        <f t="shared" ref="AE61" si="789">IF($D61="MAROUANI",IF($A61="S","Sam",IF(OR($A61="L",$A61="M",$A61="J",$A61="V"),"Sem","")),"")</f>
        <v/>
      </c>
      <c r="AF61" s="62" t="str">
        <f t="shared" ref="AF61" si="790">IF($D61="HALIMI",IF($A61="S","Sam",IF(OR($A61="L",$A61="M",$A61="J",$A61="V"),"Sem","")),"")</f>
        <v/>
      </c>
      <c r="AG61" s="62" t="str">
        <f t="shared" ref="AG61" si="791">IF($D61="LEPRIYA",IF($A61="S","Sam",IF(OR($A61="L",$A61="M",$A61="J",$A61="V"),"Sem","")),"")</f>
        <v/>
      </c>
      <c r="AH61" s="62" t="str">
        <f t="shared" ref="AH61" si="792">IF($D61="SERENI",IF($A61="S","Sam",IF(OR($A61="L",$A61="M",$A61="J",$A61="V"),"Sem","")),"")</f>
        <v/>
      </c>
      <c r="AI61" s="62" t="str">
        <f t="shared" ref="AI61" si="793">IF($D61="SULTAN",IF($A61="S","Sam",IF(OR($A61="L",$A61="M",$A61="J",$A61="V"),"Sem","")),"")</f>
        <v/>
      </c>
    </row>
    <row r="62" spans="1:35" ht="15.75" thickBot="1" x14ac:dyDescent="0.3">
      <c r="A62" s="63"/>
      <c r="B62" s="64"/>
      <c r="C62" s="65" t="str">
        <f t="shared" ref="C62" si="794">IF($D62="","","CCB :")</f>
        <v/>
      </c>
      <c r="D62" s="66" t="str">
        <f t="shared" ref="D62" si="795">IF($Z61="","",$Z61)</f>
        <v/>
      </c>
      <c r="E62" s="67" t="str">
        <f t="shared" ref="E62" si="796">IF(($T61="HM"),IF(($U61="9H-12H"),"",("CS "&amp;$U61)),IF(($V61="HM"),IF(($W61="9H-12H"),"",("CS "&amp;$W61)),""))&amp;IF($Z61="MAROUANI",IF(OR($A61="S",$A61="D"),"","CCB"),"")</f>
        <v/>
      </c>
      <c r="F62" s="68" t="str">
        <f t="shared" ref="F62" si="797">IF(($T61="PH"),IF(($U61="9H-12H"),"",("CS "&amp;$U61)),IF(($V61="PH"),IF(($W61="9H-12H"),"",("CS "&amp;$W61)),""))&amp;IF($Z61="HALIMI",IF(OR($A61="S",$A61="D"),"","CCB"),"")</f>
        <v/>
      </c>
      <c r="G62" s="69" t="str">
        <f t="shared" ref="G62" si="798">IF(($T61="RL"),IF(($U61="9H-12H"),"",("CS "&amp;$U61)),IF(($V61="RL"),IF(($W61="9H-12H"),"",("CS "&amp;$W61)),""))&amp;IF($Z61="LEPRIYA",IF(OR($A61="S",$A61="D"),"","CCB"),"")</f>
        <v/>
      </c>
      <c r="H62" s="69" t="str">
        <f t="shared" ref="H62" si="799">IF(($T61="MJS"),IF(($U61="9H-12H"),"",("CS "&amp;$U61)),IF(($V61="MJS"),IF(($W61="9H-12H"),"",("CS "&amp;$W61)),""))&amp;IF($Z61="SERENI",IF(OR($A61="S",$A61="D"),"","CCB"),"")</f>
        <v/>
      </c>
      <c r="I62" s="68" t="str">
        <f t="shared" ref="I62" si="800">IF(($T61="AS"),IF(($U61="9H-12H"),"",("CS "&amp;$U61)),IF(($V61="AS"),IF(($W61="9H-12H"),"",("CS "&amp;$W61)),""))&amp;IF($Z61="SULTAN",IF(OR($A61="S",$A61="D"),"","CCB"),"")</f>
        <v/>
      </c>
      <c r="J62" s="70"/>
      <c r="K62" s="71"/>
      <c r="L62" s="72"/>
      <c r="M62" s="73" t="str">
        <f t="shared" ref="M62" si="801">IF(($T61="VAC1"),IF(($U61="9H-12H"),"",("CS "&amp;$U61)),IF(($V61="VAC1"),IF(($W61="9H-12H"),"",("CS "&amp;$W61)),""))&amp;IF($L62="HM",$E62,IF($L62="PH",$F62,IF($L62="RL",$G62,IF($L62="MJS",$H62,IF($L62="AS",$I62,"")))))</f>
        <v/>
      </c>
      <c r="N62" s="71"/>
      <c r="O62" s="72"/>
      <c r="P62" s="73" t="str">
        <f t="shared" ref="P62" si="802">IF(($T61="VAC2"),IF(($U61="9H-12H"),"",("CS "&amp;$U61)),IF(($V61="VAC2"),IF(($W61="9H-12H"),"",("CS "&amp;$W61)),""))&amp;IF($O62="HM",$E62,IF($O62="PH",$F62,IF($O62="RL",$G62,IF($O62="MJS",$H62,IF($O62="AS",$I62,"")))))</f>
        <v/>
      </c>
      <c r="Q62" s="74"/>
      <c r="R62" s="75"/>
      <c r="S62" s="76"/>
      <c r="T62" s="77"/>
      <c r="U62" s="78"/>
      <c r="V62" s="77"/>
      <c r="W62" s="79"/>
      <c r="X62" s="80"/>
      <c r="Y62" s="81"/>
      <c r="Z62" s="82"/>
      <c r="AA62" s="83"/>
      <c r="AB62" s="83"/>
      <c r="AC62" s="78"/>
      <c r="AD62" s="84"/>
      <c r="AE62" s="85" t="str">
        <f t="shared" ref="AE62" si="803">IF($Z61="MAROUANI",IF(OR($A61="S",$A61="D"),"WE CCB","Sem CCB"),"")</f>
        <v/>
      </c>
      <c r="AF62" s="86" t="str">
        <f t="shared" ref="AF62" si="804">IF($Z61="HALIMI",IF(OR($A61="S",$A61="D"),"WE CCB","Sem CCB"),"")</f>
        <v/>
      </c>
      <c r="AG62" s="86" t="str">
        <f t="shared" ref="AG62" si="805">IF($Z61="LEPRIYA",IF(OR($A61="S",$A61="D"),"WE CCB","Sem CCB"),"")</f>
        <v/>
      </c>
      <c r="AH62" s="86" t="str">
        <f t="shared" ref="AH62" si="806">IF($Z61="SERENI",IF(OR($A61="S",$A61="D"),"WE CCB","Sem CCB"),"")</f>
        <v/>
      </c>
      <c r="AI62" s="86" t="str">
        <f t="shared" ref="AI62" si="807">IF($Z61="SULTAN",IF(OR($A61="S",$A61="D"),"WE CCB","Sem CCB"),"")</f>
        <v/>
      </c>
    </row>
    <row r="63" spans="1:35" ht="15" x14ac:dyDescent="0.25">
      <c r="A63" s="39" t="str">
        <f>IF((B63=""),"",CHOOSE(WEEKDAY(B63,2),"L","M","M","J","V","S","D"))</f>
        <v>S</v>
      </c>
      <c r="B63" s="40">
        <f>IF(($B61=""),"",IF((MONTH(B61)=MONTH(($B61+1))),($B61+1),""))</f>
        <v>42035</v>
      </c>
      <c r="C63" s="41" t="str">
        <f t="shared" ref="C63" si="808">IF(D63="","","Dom :")</f>
        <v/>
      </c>
      <c r="D63" s="42"/>
      <c r="E63" s="43" t="str">
        <f t="shared" ref="E63" si="809">IF(($T63="HM"),IF(($U63="9H-12H"),"CS 9H-12H",""),IF(($V63="HM"),IF(($W63="9H-12H"),"CS 9H-12H",""),""))&amp;IF($Z63="MAROUANI",IF($A63="D","","CCB"),"")</f>
        <v/>
      </c>
      <c r="F63" s="44" t="str">
        <f t="shared" ref="F63" si="810">IF(($T63="PH"),IF(($U63="9H-12H"),"CS 9H-12H",""),IF(($V63="PH"),IF(($W63="9H-12H"),"CS 9H-12H",""),""))&amp;IF($Z63="HALIMI",IF($A63="D","","CCB"),"")</f>
        <v/>
      </c>
      <c r="G63" s="45" t="str">
        <f t="shared" ref="G63" si="811">IF(($T63="RL"),IF(($U63="9H-12H"),"CS 9H-12H",""),IF(($V63="RL"),IF(($W63="9H-12H"),"CS 9H-12H",""),""))&amp;IF($Z63="LEPRIYA",IF($A63="D","","CCB"),"")</f>
        <v/>
      </c>
      <c r="H63" s="45" t="str">
        <f t="shared" ref="H63" si="812">IF(($T63="MJS"),IF(($U63="9H-12H"),"CS 9H-12H",""),IF(($V63="MJS"),IF(($W63="9H-12H"),"CS 9H-12H",""),""))&amp;IF($Z63="SERENI",IF($A63="D","","CCB"),"")</f>
        <v/>
      </c>
      <c r="I63" s="44" t="str">
        <f t="shared" ref="I63" si="813">IF(($T63="AS"),IF(($U63="9H-12H"),"CS 9H-12H",""),IF(($V63="AS"),IF(($W63="9H-12H"),"CS 9H-12H",""),""))&amp;IF($Z63="SULTAN",IF($A63="D","","CCB"),"")</f>
        <v/>
      </c>
      <c r="J63" s="46"/>
      <c r="K63" s="47"/>
      <c r="L63" s="48"/>
      <c r="M63" s="49" t="str">
        <f t="shared" ref="M63" si="814">IF(($T63="VAC1"),IF(($U63="9H-12H"),"CS 9H-12H",""),IF(($V63="VAC1"),IF(($W63="9H-12H"),"CS 9H-12H",""),""))&amp;IF($L63="HM",$E63,IF($L63="PH",$F63,IF($L63="RL",$G63,IF($L63="MJS",$H63,IF($L63="AS",$I63,"")))))</f>
        <v/>
      </c>
      <c r="N63" s="47"/>
      <c r="O63" s="48"/>
      <c r="P63" s="49" t="str">
        <f t="shared" ref="P63" si="815">IF(($T63="VAC2"),IF(($U63="9H-12H"),"CS 9H-12H",""),IF(($V63="VAC2"),IF(($W63="9H-12H"),"CS 9H-12H",""),""))&amp;IF($O63="HM",$E63,IF($O63="PH",$F63,IF($O63="RL",$G63,IF($O63="MJS",$H63,IF($O63="AS",$I63,"")))))</f>
        <v/>
      </c>
      <c r="Q63" s="50"/>
      <c r="R63" s="51" t="str">
        <f>A63</f>
        <v>S</v>
      </c>
      <c r="S63" s="52">
        <f>B63</f>
        <v>42035</v>
      </c>
      <c r="T63" s="53"/>
      <c r="U63" s="54"/>
      <c r="V63" s="53"/>
      <c r="W63" s="55"/>
      <c r="X63" s="56" t="str">
        <f t="shared" ref="X63:Y63" si="816">A63</f>
        <v>S</v>
      </c>
      <c r="Y63" s="57">
        <f t="shared" si="816"/>
        <v>42035</v>
      </c>
      <c r="Z63" s="58"/>
      <c r="AA63" s="59"/>
      <c r="AB63" s="59"/>
      <c r="AC63" s="54"/>
      <c r="AD63" s="60"/>
      <c r="AE63" s="61" t="str">
        <f t="shared" ref="AE63" si="817">IF($D63="MAROUANI",IF($A63="S","Sam",IF(OR($A63="L",$A63="M",$A63="J",$A63="V"),"Sem","")),"")</f>
        <v/>
      </c>
      <c r="AF63" s="62" t="str">
        <f t="shared" ref="AF63" si="818">IF($D63="HALIMI",IF($A63="S","Sam",IF(OR($A63="L",$A63="M",$A63="J",$A63="V"),"Sem","")),"")</f>
        <v/>
      </c>
      <c r="AG63" s="62" t="str">
        <f t="shared" ref="AG63" si="819">IF($D63="LEPRIYA",IF($A63="S","Sam",IF(OR($A63="L",$A63="M",$A63="J",$A63="V"),"Sem","")),"")</f>
        <v/>
      </c>
      <c r="AH63" s="62" t="str">
        <f t="shared" ref="AH63" si="820">IF($D63="SERENI",IF($A63="S","Sam",IF(OR($A63="L",$A63="M",$A63="J",$A63="V"),"Sem","")),"")</f>
        <v/>
      </c>
      <c r="AI63" s="62" t="str">
        <f t="shared" ref="AI63" si="821">IF($D63="SULTAN",IF($A63="S","Sam",IF(OR($A63="L",$A63="M",$A63="J",$A63="V"),"Sem","")),"")</f>
        <v/>
      </c>
    </row>
    <row r="64" spans="1:35" ht="15.75" thickBot="1" x14ac:dyDescent="0.3">
      <c r="A64" s="63"/>
      <c r="B64" s="64"/>
      <c r="C64" s="65" t="str">
        <f t="shared" ref="C64" si="822">IF($D64="","","CCB :")</f>
        <v/>
      </c>
      <c r="D64" s="66" t="str">
        <f t="shared" ref="D64" si="823">IF($Z63="","",$Z63)</f>
        <v/>
      </c>
      <c r="E64" s="67" t="str">
        <f t="shared" ref="E64" si="824">IF(($T63="HM"),IF(($U63="9H-12H"),"",("CS "&amp;$U63)),IF(($V63="HM"),IF(($W63="9H-12H"),"",("CS "&amp;$W63)),""))&amp;IF($Z63="MAROUANI",IF(OR($A63="S",$A63="D"),"","CCB"),"")</f>
        <v/>
      </c>
      <c r="F64" s="68" t="str">
        <f t="shared" ref="F64" si="825">IF(($T63="PH"),IF(($U63="9H-12H"),"",("CS "&amp;$U63)),IF(($V63="PH"),IF(($W63="9H-12H"),"",("CS "&amp;$W63)),""))&amp;IF($Z63="HALIMI",IF(OR($A63="S",$A63="D"),"","CCB"),"")</f>
        <v/>
      </c>
      <c r="G64" s="69" t="str">
        <f t="shared" ref="G64" si="826">IF(($T63="RL"),IF(($U63="9H-12H"),"",("CS "&amp;$U63)),IF(($V63="RL"),IF(($W63="9H-12H"),"",("CS "&amp;$W63)),""))&amp;IF($Z63="LEPRIYA",IF(OR($A63="S",$A63="D"),"","CCB"),"")</f>
        <v/>
      </c>
      <c r="H64" s="69" t="str">
        <f t="shared" ref="H64" si="827">IF(($T63="MJS"),IF(($U63="9H-12H"),"",("CS "&amp;$U63)),IF(($V63="MJS"),IF(($W63="9H-12H"),"",("CS "&amp;$W63)),""))&amp;IF($Z63="SERENI",IF(OR($A63="S",$A63="D"),"","CCB"),"")</f>
        <v/>
      </c>
      <c r="I64" s="68" t="str">
        <f t="shared" ref="I64" si="828">IF(($T63="AS"),IF(($U63="9H-12H"),"",("CS "&amp;$U63)),IF(($V63="AS"),IF(($W63="9H-12H"),"",("CS "&amp;$W63)),""))&amp;IF($Z63="SULTAN",IF(OR($A63="S",$A63="D"),"","CCB"),"")</f>
        <v/>
      </c>
      <c r="J64" s="70"/>
      <c r="K64" s="71"/>
      <c r="L64" s="72"/>
      <c r="M64" s="73" t="str">
        <f t="shared" ref="M64" si="829">IF(($T63="VAC1"),IF(($U63="9H-12H"),"",("CS "&amp;$U63)),IF(($V63="VAC1"),IF(($W63="9H-12H"),"",("CS "&amp;$W63)),""))&amp;IF($L64="HM",$E64,IF($L64="PH",$F64,IF($L64="RL",$G64,IF($L64="MJS",$H64,IF($L64="AS",$I64,"")))))</f>
        <v/>
      </c>
      <c r="N64" s="71"/>
      <c r="O64" s="72"/>
      <c r="P64" s="73" t="str">
        <f t="shared" ref="P64" si="830">IF(($T63="VAC2"),IF(($U63="9H-12H"),"",("CS "&amp;$U63)),IF(($V63="VAC2"),IF(($W63="9H-12H"),"",("CS "&amp;$W63)),""))&amp;IF($O64="HM",$E64,IF($O64="PH",$F64,IF($O64="RL",$G64,IF($O64="MJS",$H64,IF($O64="AS",$I64,"")))))</f>
        <v/>
      </c>
      <c r="Q64" s="74"/>
      <c r="R64" s="75"/>
      <c r="S64" s="76"/>
      <c r="T64" s="77"/>
      <c r="U64" s="78"/>
      <c r="V64" s="77"/>
      <c r="W64" s="79"/>
      <c r="X64" s="80"/>
      <c r="Y64" s="81"/>
      <c r="Z64" s="82"/>
      <c r="AA64" s="83"/>
      <c r="AB64" s="83"/>
      <c r="AC64" s="78"/>
      <c r="AD64" s="84"/>
      <c r="AE64" s="85" t="str">
        <f t="shared" ref="AE64" si="831">IF($Z63="MAROUANI",IF(OR($A63="S",$A63="D"),"WE CCB","Sem CCB"),"")</f>
        <v/>
      </c>
      <c r="AF64" s="86" t="str">
        <f t="shared" ref="AF64" si="832">IF($Z63="HALIMI",IF(OR($A63="S",$A63="D"),"WE CCB","Sem CCB"),"")</f>
        <v/>
      </c>
      <c r="AG64" s="86" t="str">
        <f t="shared" ref="AG64" si="833">IF($Z63="LEPRIYA",IF(OR($A63="S",$A63="D"),"WE CCB","Sem CCB"),"")</f>
        <v/>
      </c>
      <c r="AH64" s="86" t="str">
        <f t="shared" ref="AH64" si="834">IF($Z63="SERENI",IF(OR($A63="S",$A63="D"),"WE CCB","Sem CCB"),"")</f>
        <v/>
      </c>
      <c r="AI64" s="86" t="str">
        <f t="shared" ref="AI64" si="835">IF($Z63="SULTAN",IF(OR($A63="S",$A63="D"),"WE CCB","Sem CCB"),"")</f>
        <v/>
      </c>
    </row>
    <row r="65" spans="1:41" ht="15" x14ac:dyDescent="0.2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8"/>
      <c r="AJ65" s="19"/>
      <c r="AK65" s="19"/>
      <c r="AL65" s="19"/>
      <c r="AM65" s="19"/>
      <c r="AN65" s="19"/>
      <c r="AO65" s="19"/>
    </row>
    <row r="66" spans="1:41" ht="31.5" customHeight="1" x14ac:dyDescent="0.25">
      <c r="A66" s="87"/>
      <c r="B66" s="87"/>
      <c r="C66" s="87"/>
      <c r="D66" s="87"/>
      <c r="E66" s="87"/>
      <c r="F66" s="89" t="s">
        <v>91</v>
      </c>
      <c r="G66" s="90"/>
      <c r="H66" s="91"/>
      <c r="I66" s="87"/>
      <c r="J66" s="87"/>
      <c r="K66" s="87"/>
      <c r="L66" s="87"/>
      <c r="M66" s="87"/>
      <c r="N66" s="87"/>
      <c r="O66" s="87"/>
      <c r="P66" s="87"/>
      <c r="Q66" s="87"/>
      <c r="R66" s="87"/>
      <c r="S66" s="92" t="s">
        <v>92</v>
      </c>
      <c r="T66" s="93"/>
      <c r="U66" s="93"/>
      <c r="V66" s="93"/>
      <c r="W66" s="94"/>
      <c r="X66" s="87"/>
      <c r="Y66" s="87"/>
      <c r="Z66" s="19"/>
      <c r="AA66" s="92" t="s">
        <v>93</v>
      </c>
      <c r="AB66" s="93"/>
      <c r="AC66" s="94"/>
      <c r="AD66" s="19"/>
      <c r="AE66" s="87"/>
      <c r="AF66" s="87"/>
      <c r="AG66" s="87"/>
      <c r="AH66" s="87"/>
      <c r="AI66" s="88"/>
      <c r="AJ66" s="19"/>
      <c r="AK66" s="19"/>
      <c r="AL66" s="19"/>
      <c r="AM66" s="19"/>
      <c r="AN66" s="19"/>
      <c r="AO66" s="19"/>
    </row>
    <row r="67" spans="1:41" ht="15.75" customHeight="1" thickBot="1" x14ac:dyDescent="0.3">
      <c r="A67" s="95"/>
      <c r="B67" s="95"/>
      <c r="C67" s="95"/>
      <c r="D67" s="95"/>
      <c r="E67" s="96"/>
      <c r="F67" s="96"/>
      <c r="G67" s="96"/>
      <c r="H67" s="96"/>
      <c r="I67" s="96"/>
      <c r="J67" s="95"/>
      <c r="K67" s="97"/>
      <c r="L67" s="97"/>
      <c r="M67" s="97"/>
      <c r="N67" s="19"/>
      <c r="O67" s="19"/>
      <c r="P67" s="19"/>
      <c r="Q67" s="19"/>
      <c r="R67" s="19"/>
      <c r="S67" s="19"/>
      <c r="T67" s="19"/>
      <c r="U67" s="19"/>
      <c r="V67" s="19"/>
      <c r="W67" s="19"/>
      <c r="X67" s="19"/>
      <c r="Y67" s="19"/>
      <c r="Z67" s="19"/>
      <c r="AA67" s="97"/>
      <c r="AB67" s="97"/>
      <c r="AC67" s="97"/>
      <c r="AD67" s="97"/>
      <c r="AE67" s="97"/>
      <c r="AF67" s="95"/>
      <c r="AG67" s="95"/>
      <c r="AH67" s="95"/>
      <c r="AI67" s="19"/>
      <c r="AJ67" s="19"/>
      <c r="AK67" s="19"/>
      <c r="AL67" s="19"/>
      <c r="AM67" s="19"/>
      <c r="AN67" s="19"/>
      <c r="AO67" s="19"/>
    </row>
    <row r="68" spans="1:41" ht="15.75" customHeight="1" x14ac:dyDescent="0.25">
      <c r="A68" s="98"/>
      <c r="B68" s="98"/>
      <c r="C68" s="98"/>
      <c r="D68" s="99"/>
      <c r="E68" s="100" t="s">
        <v>94</v>
      </c>
      <c r="F68" s="101"/>
      <c r="G68" s="101"/>
      <c r="H68" s="101"/>
      <c r="I68" s="101"/>
      <c r="J68" s="102"/>
      <c r="K68" s="95"/>
      <c r="L68" s="95"/>
      <c r="M68" s="95"/>
      <c r="N68" s="97"/>
      <c r="O68" s="97"/>
      <c r="P68" s="97"/>
      <c r="Q68" s="103" t="s">
        <v>95</v>
      </c>
      <c r="R68" s="104"/>
      <c r="S68" s="104"/>
      <c r="T68" s="104"/>
      <c r="U68" s="104"/>
      <c r="V68" s="104"/>
      <c r="W68" s="104"/>
      <c r="X68" s="104"/>
      <c r="Y68" s="104"/>
      <c r="Z68" s="105"/>
      <c r="AA68" s="95"/>
      <c r="AB68" s="95"/>
      <c r="AC68" s="95"/>
      <c r="AD68" s="95"/>
      <c r="AE68" s="95"/>
      <c r="AF68" s="95"/>
      <c r="AG68" s="95"/>
      <c r="AH68" s="95"/>
      <c r="AI68" s="19"/>
      <c r="AJ68" s="19"/>
      <c r="AK68" s="19"/>
      <c r="AL68" s="19"/>
      <c r="AM68" s="19"/>
      <c r="AN68" s="19"/>
      <c r="AO68" s="19"/>
    </row>
    <row r="69" spans="1:41" ht="15.75" customHeight="1" thickBot="1" x14ac:dyDescent="0.3">
      <c r="A69" s="106" t="s">
        <v>96</v>
      </c>
      <c r="B69" s="107"/>
      <c r="C69" s="108"/>
      <c r="D69" s="109"/>
      <c r="E69" s="110" t="s">
        <v>73</v>
      </c>
      <c r="F69" s="110" t="s">
        <v>74</v>
      </c>
      <c r="G69" s="110" t="s">
        <v>75</v>
      </c>
      <c r="H69" s="110" t="s">
        <v>76</v>
      </c>
      <c r="I69" s="110" t="s">
        <v>77</v>
      </c>
      <c r="J69" s="102"/>
      <c r="K69" s="95"/>
      <c r="L69" s="95"/>
      <c r="M69" s="95"/>
      <c r="N69" s="95"/>
      <c r="O69" s="95"/>
      <c r="P69" s="19"/>
      <c r="Q69" s="111"/>
      <c r="R69" s="112"/>
      <c r="S69" s="112"/>
      <c r="T69" s="112"/>
      <c r="U69" s="112"/>
      <c r="V69" s="112"/>
      <c r="W69" s="112"/>
      <c r="X69" s="112"/>
      <c r="Y69" s="112"/>
      <c r="Z69" s="113"/>
      <c r="AA69" s="95"/>
      <c r="AB69" s="95"/>
      <c r="AC69" s="95"/>
      <c r="AD69" s="95"/>
      <c r="AE69" s="95"/>
      <c r="AF69" s="95"/>
      <c r="AG69" s="95"/>
      <c r="AH69" s="95"/>
      <c r="AI69" s="19"/>
      <c r="AJ69" s="19"/>
      <c r="AK69" s="19"/>
      <c r="AL69" s="19"/>
      <c r="AM69" s="19"/>
      <c r="AN69" s="19"/>
      <c r="AO69" s="19"/>
    </row>
    <row r="70" spans="1:41" ht="15.75" customHeight="1" thickBot="1" x14ac:dyDescent="0.3">
      <c r="A70" s="114" t="s">
        <v>97</v>
      </c>
      <c r="B70" s="115"/>
      <c r="C70" s="116"/>
      <c r="D70" s="117"/>
      <c r="E70" s="118">
        <f>COUNTIF($AE$3:$AE$64,"Sem")</f>
        <v>0</v>
      </c>
      <c r="F70" s="118">
        <f>COUNTIF($AF$3:$AF$64,"Sem")</f>
        <v>0</v>
      </c>
      <c r="G70" s="118">
        <f>COUNTIF($AG$3:$AG$64,"Sem")</f>
        <v>0</v>
      </c>
      <c r="H70" s="118">
        <f>COUNTIF($AH$3:$AH$64,"Sem")</f>
        <v>0</v>
      </c>
      <c r="I70" s="118">
        <f>COUNTIF($AI$3:$AI$64,"Sem")</f>
        <v>0</v>
      </c>
      <c r="J70" s="102"/>
      <c r="K70" s="95"/>
      <c r="L70" s="95"/>
      <c r="M70" s="95"/>
      <c r="N70" s="95"/>
      <c r="O70" s="95"/>
      <c r="P70" s="119"/>
      <c r="Q70" s="120" t="s">
        <v>73</v>
      </c>
      <c r="R70" s="121" t="s">
        <v>74</v>
      </c>
      <c r="S70" s="121"/>
      <c r="T70" s="121"/>
      <c r="U70" s="121" t="s">
        <v>75</v>
      </c>
      <c r="V70" s="121"/>
      <c r="W70" s="121" t="s">
        <v>76</v>
      </c>
      <c r="X70" s="121"/>
      <c r="Y70" s="121" t="s">
        <v>77</v>
      </c>
      <c r="Z70" s="122"/>
      <c r="AA70" s="19"/>
      <c r="AB70" s="19"/>
      <c r="AC70" s="19"/>
      <c r="AD70" s="19"/>
      <c r="AE70" s="95"/>
      <c r="AF70" s="95"/>
      <c r="AG70" s="95"/>
      <c r="AH70" s="95"/>
      <c r="AI70" s="19"/>
      <c r="AJ70" s="19"/>
      <c r="AK70" s="88"/>
      <c r="AL70" s="88"/>
      <c r="AM70" s="88"/>
      <c r="AN70" s="88"/>
      <c r="AO70" s="88"/>
    </row>
    <row r="71" spans="1:41" ht="15.75" customHeight="1" x14ac:dyDescent="0.25">
      <c r="A71" s="114" t="s">
        <v>98</v>
      </c>
      <c r="B71" s="115"/>
      <c r="C71" s="116"/>
      <c r="D71" s="117"/>
      <c r="E71" s="118">
        <f>COUNTIF($AE$3:$AE$64,"Sam")</f>
        <v>0</v>
      </c>
      <c r="F71" s="118">
        <f>COUNTIF($AF$3:$AF$64,"Sam")</f>
        <v>0</v>
      </c>
      <c r="G71" s="118">
        <f>COUNTIF($AG$3:$AG$64,"Sam")</f>
        <v>0</v>
      </c>
      <c r="H71" s="118">
        <f>COUNTIF($AH$3:$AH$64,"Sam")</f>
        <v>0</v>
      </c>
      <c r="I71" s="118">
        <f>COUNTIF($AI$3:$AI$64,"Sam")</f>
        <v>0</v>
      </c>
      <c r="J71" s="102"/>
      <c r="K71" s="95"/>
      <c r="L71" s="95"/>
      <c r="M71" s="95"/>
      <c r="N71" s="123" t="s">
        <v>39</v>
      </c>
      <c r="O71" s="124"/>
      <c r="P71" s="125" t="str">
        <f>Listes!A52</f>
        <v>LEFOLL</v>
      </c>
      <c r="Q71" s="126">
        <f>IF($P71="","",COUNTIF(E$3:E$64,"*" &amp;$P71 &amp;"*")+COUNTIFS($L$3:$L$64,Q$70,$M$3:$M$64,"*" &amp;$P71 &amp;"*")+COUNTIFS($O$3:$O$64,Q$70,$P$3:$P$64,"*" &amp;$P71 &amp;"*"))</f>
        <v>0</v>
      </c>
      <c r="R71" s="127">
        <f>IF($P71="","",COUNTIF(F$3:F$64,"*" &amp;$P71 &amp;"*")+COUNTIFS($L$3:$L$64,R$70,$M$3:$M$64,"*" &amp;$P71 &amp;"*")+COUNTIFS($O$3:$O$64,R$70,$P$3:$P$64,"*" &amp;$P71 &amp;"*"))</f>
        <v>0</v>
      </c>
      <c r="S71" s="127" t="e">
        <f>COUNTIF(G$3:G$64,"*" &amp;$P71 &amp;"*")+SUMPRODUCT(($L$3:$L$64=$Q70)*($M$3:$M$64=$P71))+SUMPRODUCT(($N$3:$N$64=$Q70)*($P$3:$P$64=$P71))&amp;" ("&amp;'Janv 15'!S115&amp;")"</f>
        <v>#REF!</v>
      </c>
      <c r="T71" s="127" t="e">
        <f>COUNTIF(H$3:H$64,"*" &amp;$P71 &amp;"*")+SUMPRODUCT(($L$3:$L$64=$Q70)*($M$3:$M$64=$P71))+SUMPRODUCT(($N$3:$N$64=$Q70)*($P$3:$P$64=$P71))&amp;" ("&amp;'Janv 15'!T115&amp;")"</f>
        <v>#REF!</v>
      </c>
      <c r="U71" s="127">
        <f>IF($P71="","",COUNTIF(G$3:G$64,"*" &amp;$P71 &amp;"*")+COUNTIFS($L$3:$L$64,U$70,$M$3:$M$64,"*" &amp;$P71 &amp;"*")+COUNTIFS($O$3:$O$64,U$70,$P$3:$P$64,"*" &amp;$P71 &amp;"*"))</f>
        <v>0</v>
      </c>
      <c r="V71" s="127" t="e">
        <f>COUNTIF(J$3:J$64,"*" &amp;$P71 &amp;"*")+SUMPRODUCT(($L$3:$L$64=$Q70)*($M$3:$M$64=$P71))+SUMPRODUCT(($N$3:$N$64=$Q70)*($P$3:$P$64=$P71))&amp;" ("&amp;'Janv 15'!V115&amp;")"</f>
        <v>#REF!</v>
      </c>
      <c r="W71" s="127">
        <f>IF($P71="","",COUNTIF(H$3:H$64,"*" &amp;$P71 &amp;"*")+COUNTIFS($L$3:$L$64,W$70,$M$3:$M$64,"*" &amp;$P71 &amp;"*")+COUNTIFS($O$3:$O$64,W$70,$P$3:$P$64,"*" &amp;$P71 &amp;"*"))</f>
        <v>0</v>
      </c>
      <c r="X71" s="127" t="e">
        <f>COUNTIF(L$3:L$64,"*" &amp;$P71 &amp;"*")+SUMPRODUCT(($L$3:$L$64=$Q70)*($M$3:$M$64=$P71))+SUMPRODUCT(($N$3:$N$64=$Q70)*($P$3:$P$64=$P71))&amp;" ("&amp;'Janv 15'!X115&amp;")"</f>
        <v>#REF!</v>
      </c>
      <c r="Y71" s="127">
        <f>IF($P71="","",COUNTIF(I$3:I$64,"*" &amp;$P71 &amp;"*")+COUNTIFS($L$3:$L$64,Y$70,$M$3:$M$64,"*" &amp;$P71 &amp;"*")+COUNTIFS($O$3:$O$64,Y$70,$P$3:$P$64,"*" &amp;$P71 &amp;"*"))</f>
        <v>0</v>
      </c>
      <c r="Z71" s="128" t="e">
        <f>COUNTIF(N$3:N$64,"*" &amp;$P71 &amp;"*")+SUMPRODUCT(($L$3:$L$64=$Q70)*($M$3:$M$64=$P71))+SUMPRODUCT(($N$3:$N$64=$Q70)*($P$3:$P$64=$P71))&amp;" ("&amp;'Janv 15'!Z115&amp;")"</f>
        <v>#REF!</v>
      </c>
      <c r="AA71" s="19"/>
      <c r="AB71" s="19"/>
      <c r="AC71" s="19"/>
      <c r="AD71" s="19"/>
      <c r="AE71" s="95"/>
      <c r="AF71" s="95"/>
      <c r="AG71" s="95"/>
      <c r="AH71" s="95"/>
      <c r="AI71" s="19"/>
      <c r="AJ71" s="19"/>
      <c r="AK71" s="19"/>
      <c r="AL71" s="19"/>
      <c r="AM71" s="19"/>
      <c r="AN71" s="19"/>
      <c r="AO71" s="19"/>
    </row>
    <row r="72" spans="1:41" ht="15.75" customHeight="1" x14ac:dyDescent="0.25">
      <c r="A72" s="129" t="s">
        <v>99</v>
      </c>
      <c r="B72" s="130"/>
      <c r="C72" s="131"/>
      <c r="D72" s="132"/>
      <c r="E72" s="133">
        <f>COUNTIF($T$3:$W$64,E69)</f>
        <v>0</v>
      </c>
      <c r="F72" s="133">
        <f t="shared" ref="F72:I72" si="836">COUNTIF($T$3:$W$64,F69)</f>
        <v>0</v>
      </c>
      <c r="G72" s="133">
        <f t="shared" si="836"/>
        <v>0</v>
      </c>
      <c r="H72" s="133">
        <f t="shared" si="836"/>
        <v>0</v>
      </c>
      <c r="I72" s="133">
        <f t="shared" si="836"/>
        <v>0</v>
      </c>
      <c r="J72" s="102"/>
      <c r="K72" s="95"/>
      <c r="L72" s="95"/>
      <c r="M72" s="95"/>
      <c r="N72" s="134"/>
      <c r="O72" s="135"/>
      <c r="P72" s="8" t="str">
        <f>Listes!A53</f>
        <v>VDB</v>
      </c>
      <c r="Q72" s="136">
        <f t="shared" ref="Q72:R107" si="837">IF($P72="","",COUNTIF(E$3:E$64,"*" &amp;$P72 &amp;"*")+COUNTIFS($L$3:$L$64,Q$70,$M$3:$M$64,"*" &amp;$P72 &amp;"*")+COUNTIFS($O$3:$O$64,Q$70,$P$3:$P$64,"*" &amp;$P72 &amp;"*"))</f>
        <v>0</v>
      </c>
      <c r="R72" s="137">
        <f t="shared" si="837"/>
        <v>0</v>
      </c>
      <c r="S72" s="137" t="e">
        <f>COUNTIF(G$3:G$64,"*" &amp;$P72 &amp;"*")+SUMPRODUCT(($L$3:$L$64=$Q71)*($M$3:$M$64=$P72))+SUMPRODUCT(($N$3:$N$64=$Q71)*($P$3:$P$64=$P72))&amp;" ("&amp;'Janv 15'!S116&amp;")"</f>
        <v>#REF!</v>
      </c>
      <c r="T72" s="137" t="e">
        <f>COUNTIF(H$3:H$64,"*" &amp;$P72 &amp;"*")+SUMPRODUCT(($L$3:$L$64=$Q71)*($M$3:$M$64=$P72))+SUMPRODUCT(($N$3:$N$64=$Q71)*($P$3:$P$64=$P72))&amp;" ("&amp;'Janv 15'!T116&amp;")"</f>
        <v>#REF!</v>
      </c>
      <c r="U72" s="137">
        <f t="shared" ref="U72:U107" si="838">IF($P72="","",COUNTIF(G$3:G$64,"*" &amp;$P72 &amp;"*")+COUNTIFS($L$3:$L$64,U$70,$M$3:$M$64,"*" &amp;$P72 &amp;"*")+COUNTIFS($O$3:$O$64,U$70,$P$3:$P$64,"*" &amp;$P72 &amp;"*"))</f>
        <v>0</v>
      </c>
      <c r="V72" s="137" t="e">
        <f>COUNTIF(J$3:J$64,"*" &amp;$P72 &amp;"*")+SUMPRODUCT(($L$3:$L$64=$Q71)*($M$3:$M$64=$P72))+SUMPRODUCT(($N$3:$N$64=$Q71)*($P$3:$P$64=$P72))&amp;" ("&amp;'Janv 15'!V116&amp;")"</f>
        <v>#REF!</v>
      </c>
      <c r="W72" s="137">
        <f t="shared" ref="W72:W107" si="839">IF($P72="","",COUNTIF(H$3:H$64,"*" &amp;$P72 &amp;"*")+COUNTIFS($L$3:$L$64,W$70,$M$3:$M$64,"*" &amp;$P72 &amp;"*")+COUNTIFS($O$3:$O$64,W$70,$P$3:$P$64,"*" &amp;$P72 &amp;"*"))</f>
        <v>0</v>
      </c>
      <c r="X72" s="137" t="e">
        <f>COUNTIF(L$3:L$64,"*" &amp;$P72 &amp;"*")+SUMPRODUCT(($L$3:$L$64=$Q71)*($M$3:$M$64=$P72))+SUMPRODUCT(($N$3:$N$64=$Q71)*($P$3:$P$64=$P72))&amp;" ("&amp;'Janv 15'!X116&amp;")"</f>
        <v>#REF!</v>
      </c>
      <c r="Y72" s="137">
        <f t="shared" ref="Y72:Y107" si="840">IF($P72="","",COUNTIF(I$3:I$64,"*" &amp;$P72 &amp;"*")+COUNTIFS($L$3:$L$64,Y$70,$M$3:$M$64,"*" &amp;$P72 &amp;"*")+COUNTIFS($O$3:$O$64,Y$70,$P$3:$P$64,"*" &amp;$P72 &amp;"*"))</f>
        <v>0</v>
      </c>
      <c r="Z72" s="138" t="e">
        <f>COUNTIF(N$3:N$64,"*" &amp;$P72 &amp;"*")+SUMPRODUCT(($L$3:$L$64=$Q71)*($M$3:$M$64=$P72))+SUMPRODUCT(($N$3:$N$64=$Q71)*($P$3:$P$64=$P72))&amp;" ("&amp;'Janv 15'!Z116&amp;")"</f>
        <v>#REF!</v>
      </c>
      <c r="AA72" s="19"/>
      <c r="AB72" s="19"/>
      <c r="AC72" s="19"/>
      <c r="AD72" s="19"/>
      <c r="AE72" s="95"/>
      <c r="AF72" s="95"/>
      <c r="AG72" s="95"/>
      <c r="AH72" s="95"/>
      <c r="AI72" s="19"/>
      <c r="AJ72" s="19"/>
      <c r="AK72" s="19"/>
      <c r="AL72" s="19"/>
      <c r="AM72" s="19"/>
      <c r="AN72" s="19"/>
      <c r="AO72" s="19"/>
    </row>
    <row r="73" spans="1:41" ht="15.75" customHeight="1" thickBot="1" x14ac:dyDescent="0.3">
      <c r="A73" s="139" t="s">
        <v>100</v>
      </c>
      <c r="B73" s="140"/>
      <c r="C73" s="141"/>
      <c r="D73" s="142"/>
      <c r="E73" s="143">
        <f>COUNTIFS($T$3:$T$64,E$69,$U$3:$U$64,"*ort*")+COUNTIFS($V$3:$V$64,E$69,$W$3:$W$64,"*ort*")</f>
        <v>0</v>
      </c>
      <c r="F73" s="143">
        <f t="shared" ref="F73:I73" si="841">COUNTIFS($T$3:$T$64,F$69,$U$3:$U$64,"*ort*")+COUNTIFS($V$3:$V$64,F$69,$W$3:$W$64,"*ort*")</f>
        <v>0</v>
      </c>
      <c r="G73" s="143">
        <f t="shared" si="841"/>
        <v>0</v>
      </c>
      <c r="H73" s="143">
        <f t="shared" si="841"/>
        <v>0</v>
      </c>
      <c r="I73" s="143">
        <f t="shared" si="841"/>
        <v>0</v>
      </c>
      <c r="J73" s="102"/>
      <c r="K73" s="95"/>
      <c r="L73" s="95"/>
      <c r="M73" s="95"/>
      <c r="N73" s="134"/>
      <c r="O73" s="135"/>
      <c r="P73" s="144" t="str">
        <f>Listes!A54</f>
        <v>DUFFIET</v>
      </c>
      <c r="Q73" s="145">
        <f>IF($P73="","",COUNTIF(E$3:E$64,"*" &amp;$P73 &amp;"*")+COUNTIFS($L$3:$L$64,Q$70,$M$3:$M$64,"*" &amp;$P73 &amp;"*")+COUNTIFS($O$3:$O$64,Q$70,$P$3:$P$64,"*" &amp;$P73 &amp;"*"))</f>
        <v>0</v>
      </c>
      <c r="R73" s="146">
        <f>IF($P73="","",COUNTIF(F$3:F$64,"*" &amp;$P73 &amp;"*")+COUNTIFS($L$3:$L$64,R$70,$M$3:$M$64,"*" &amp;$P73 &amp;"*")+COUNTIFS($O$3:$O$64,R$70,$P$3:$P$64,"*" &amp;$P73 &amp;"*"))</f>
        <v>0</v>
      </c>
      <c r="S73" s="146" t="e">
        <f>COUNTIF(G$3:G$64,"*" &amp;$P73 &amp;"*")+SUMPRODUCT(($L$3:$L$64=$Q72)*($M$3:$M$64=$P73))+SUMPRODUCT(($N$3:$N$64=$Q72)*($P$3:$P$64=$P73))&amp;" ("&amp;'Janv 15'!S117&amp;")"</f>
        <v>#REF!</v>
      </c>
      <c r="T73" s="146" t="e">
        <f>COUNTIF(H$3:H$64,"*" &amp;$P73 &amp;"*")+SUMPRODUCT(($L$3:$L$64=$Q72)*($M$3:$M$64=$P73))+SUMPRODUCT(($N$3:$N$64=$Q72)*($P$3:$P$64=$P73))&amp;" ("&amp;'Janv 15'!T117&amp;")"</f>
        <v>#REF!</v>
      </c>
      <c r="U73" s="146">
        <f>IF($P73="","",COUNTIF(G$3:G$64,"*" &amp;$P73 &amp;"*")+COUNTIFS($L$3:$L$64,U$70,$M$3:$M$64,"*" &amp;$P73 &amp;"*")+COUNTIFS($O$3:$O$64,U$70,$P$3:$P$64,"*" &amp;$P73 &amp;"*"))</f>
        <v>0</v>
      </c>
      <c r="V73" s="146" t="e">
        <f>COUNTIF(J$3:J$64,"*" &amp;$P73 &amp;"*")+SUMPRODUCT(($L$3:$L$64=$Q72)*($M$3:$M$64=$P73))+SUMPRODUCT(($N$3:$N$64=$Q72)*($P$3:$P$64=$P73))&amp;" ("&amp;'Janv 15'!V117&amp;")"</f>
        <v>#REF!</v>
      </c>
      <c r="W73" s="146">
        <f>IF($P73="","",COUNTIF(H$3:H$64,"*" &amp;$P73 &amp;"*")+COUNTIFS($L$3:$L$64,W$70,$M$3:$M$64,"*" &amp;$P73 &amp;"*")+COUNTIFS($O$3:$O$64,W$70,$P$3:$P$64,"*" &amp;$P73 &amp;"*"))</f>
        <v>0</v>
      </c>
      <c r="X73" s="146" t="e">
        <f>COUNTIF(L$3:L$64,"*" &amp;$P73 &amp;"*")+SUMPRODUCT(($L$3:$L$64=$Q72)*($M$3:$M$64=$P73))+SUMPRODUCT(($N$3:$N$64=$Q72)*($P$3:$P$64=$P73))&amp;" ("&amp;'Janv 15'!X117&amp;")"</f>
        <v>#REF!</v>
      </c>
      <c r="Y73" s="146">
        <f>IF($P73="","",COUNTIF(I$3:I$64,"*" &amp;$P73 &amp;"*")+COUNTIFS($L$3:$L$64,Y$70,$M$3:$M$64,"*" &amp;$P73 &amp;"*")+COUNTIFS($O$3:$O$64,Y$70,$P$3:$P$64,"*" &amp;$P73 &amp;"*"))</f>
        <v>0</v>
      </c>
      <c r="Z73" s="147" t="e">
        <f>COUNTIF(N$3:N$64,"*" &amp;$P73 &amp;"*")+SUMPRODUCT(($L$3:$L$64=$Q72)*($M$3:$M$64=$P73))+SUMPRODUCT(($N$3:$N$64=$Q72)*($P$3:$P$64=$P73))&amp;" ("&amp;'Janv 15'!Z117&amp;")"</f>
        <v>#REF!</v>
      </c>
      <c r="AA73" s="19"/>
      <c r="AB73" s="19"/>
      <c r="AC73" s="19"/>
      <c r="AD73" s="19"/>
      <c r="AE73" s="95"/>
      <c r="AF73" s="95"/>
      <c r="AG73" s="95"/>
      <c r="AH73" s="95"/>
      <c r="AI73" s="19"/>
      <c r="AJ73" s="19"/>
      <c r="AK73" s="19"/>
      <c r="AL73" s="19"/>
      <c r="AM73" s="19"/>
      <c r="AN73" s="19"/>
      <c r="AO73" s="19"/>
    </row>
    <row r="74" spans="1:41" ht="15.75" customHeight="1" thickTop="1" x14ac:dyDescent="0.25">
      <c r="A74" s="148" t="s">
        <v>101</v>
      </c>
      <c r="B74" s="149"/>
      <c r="C74" s="150"/>
      <c r="D74" s="151"/>
      <c r="E74" s="152">
        <f>COUNTIF(AE$3:AE$64,"Sem CCB")</f>
        <v>0</v>
      </c>
      <c r="F74" s="152">
        <f t="shared" ref="F74:I74" si="842">COUNTIF(AF$3:AF$64,"Sem CCB")</f>
        <v>0</v>
      </c>
      <c r="G74" s="152">
        <f t="shared" si="842"/>
        <v>0</v>
      </c>
      <c r="H74" s="152">
        <f t="shared" si="842"/>
        <v>0</v>
      </c>
      <c r="I74" s="153">
        <f t="shared" si="842"/>
        <v>0</v>
      </c>
      <c r="J74" s="102"/>
      <c r="K74" s="95"/>
      <c r="L74" s="95"/>
      <c r="M74" s="95"/>
      <c r="N74" s="134"/>
      <c r="O74" s="135"/>
      <c r="P74" s="8" t="str">
        <f>Listes!A55</f>
        <v>MEZIANE</v>
      </c>
      <c r="Q74" s="136">
        <f t="shared" ref="Q74:R74" si="843">IF($P74="","",COUNTIF(E$3:E$64,"*" &amp;$P74 &amp;"*")+COUNTIFS($L$3:$L$64,Q$70,$M$3:$M$64,"*" &amp;$P74 &amp;"*")+COUNTIFS($O$3:$O$64,Q$70,$P$3:$P$64,"*" &amp;$P74 &amp;"*"))</f>
        <v>0</v>
      </c>
      <c r="R74" s="137">
        <f t="shared" si="843"/>
        <v>0</v>
      </c>
      <c r="S74" s="137" t="e">
        <f>COUNTIF(G$3:G$64,"*" &amp;$P74 &amp;"*")+SUMPRODUCT(($L$3:$L$64=$Q73)*($M$3:$M$64=$P74))+SUMPRODUCT(($N$3:$N$64=$Q73)*($P$3:$P$64=$P74))&amp;" ("&amp;'Janv 15'!S118&amp;")"</f>
        <v>#REF!</v>
      </c>
      <c r="T74" s="137" t="e">
        <f>COUNTIF(H$3:H$64,"*" &amp;$P74 &amp;"*")+SUMPRODUCT(($L$3:$L$64=$Q73)*($M$3:$M$64=$P74))+SUMPRODUCT(($N$3:$N$64=$Q73)*($P$3:$P$64=$P74))&amp;" ("&amp;'Janv 15'!T118&amp;")"</f>
        <v>#REF!</v>
      </c>
      <c r="U74" s="137">
        <f t="shared" ref="U74" si="844">IF($P74="","",COUNTIF(G$3:G$64,"*" &amp;$P74 &amp;"*")+COUNTIFS($L$3:$L$64,U$70,$M$3:$M$64,"*" &amp;$P74 &amp;"*")+COUNTIFS($O$3:$O$64,U$70,$P$3:$P$64,"*" &amp;$P74 &amp;"*"))</f>
        <v>0</v>
      </c>
      <c r="V74" s="137" t="e">
        <f>COUNTIF(J$3:J$64,"*" &amp;$P74 &amp;"*")+SUMPRODUCT(($L$3:$L$64=$Q73)*($M$3:$M$64=$P74))+SUMPRODUCT(($N$3:$N$64=$Q73)*($P$3:$P$64=$P74))&amp;" ("&amp;'Janv 15'!V118&amp;")"</f>
        <v>#REF!</v>
      </c>
      <c r="W74" s="137">
        <f t="shared" ref="W74" si="845">IF($P74="","",COUNTIF(H$3:H$64,"*" &amp;$P74 &amp;"*")+COUNTIFS($L$3:$L$64,W$70,$M$3:$M$64,"*" &amp;$P74 &amp;"*")+COUNTIFS($O$3:$O$64,W$70,$P$3:$P$64,"*" &amp;$P74 &amp;"*"))</f>
        <v>0</v>
      </c>
      <c r="X74" s="137" t="e">
        <f>COUNTIF(L$3:L$64,"*" &amp;$P74 &amp;"*")+SUMPRODUCT(($L$3:$L$64=$Q73)*($M$3:$M$64=$P74))+SUMPRODUCT(($N$3:$N$64=$Q73)*($P$3:$P$64=$P74))&amp;" ("&amp;'Janv 15'!X118&amp;")"</f>
        <v>#REF!</v>
      </c>
      <c r="Y74" s="137">
        <f t="shared" ref="Y74" si="846">IF($P74="","",COUNTIF(I$3:I$64,"*" &amp;$P74 &amp;"*")+COUNTIFS($L$3:$L$64,Y$70,$M$3:$M$64,"*" &amp;$P74 &amp;"*")+COUNTIFS($O$3:$O$64,Y$70,$P$3:$P$64,"*" &amp;$P74 &amp;"*"))</f>
        <v>0</v>
      </c>
      <c r="Z74" s="138" t="e">
        <f>COUNTIF(N$3:N$64,"*" &amp;$P74 &amp;"*")+SUMPRODUCT(($L$3:$L$64=$Q73)*($M$3:$M$64=$P74))+SUMPRODUCT(($N$3:$N$64=$Q73)*($P$3:$P$64=$P74))&amp;" ("&amp;'Janv 15'!Z118&amp;")"</f>
        <v>#REF!</v>
      </c>
      <c r="AA74" s="19"/>
      <c r="AB74" s="19"/>
      <c r="AC74" s="19"/>
      <c r="AD74" s="19"/>
      <c r="AE74" s="95"/>
      <c r="AF74" s="95"/>
      <c r="AG74" s="95"/>
      <c r="AH74" s="95"/>
      <c r="AI74" s="19"/>
      <c r="AJ74" s="19"/>
      <c r="AK74" s="19"/>
      <c r="AL74" s="19"/>
      <c r="AM74" s="19"/>
      <c r="AN74" s="19"/>
      <c r="AO74" s="19"/>
    </row>
    <row r="75" spans="1:41" ht="15.75" customHeight="1" x14ac:dyDescent="0.25">
      <c r="A75" s="114" t="s">
        <v>102</v>
      </c>
      <c r="B75" s="115"/>
      <c r="C75" s="116"/>
      <c r="D75" s="117"/>
      <c r="E75" s="154">
        <f>COUNTIF(AE$3:AE$64,"WE CCB")/2</f>
        <v>0</v>
      </c>
      <c r="F75" s="154">
        <f>COUNTIF(AF$3:AF$64,"WE CCB")/2</f>
        <v>0</v>
      </c>
      <c r="G75" s="154">
        <f>COUNTIF(AG$3:AG$64,"WE CCB")/2</f>
        <v>0</v>
      </c>
      <c r="H75" s="154">
        <f>COUNTIF(AH$3:AH$64,"WE CCB")/2</f>
        <v>0</v>
      </c>
      <c r="I75" s="154">
        <f>COUNTIF(AI$3:AI$64,"WE CCB")/2</f>
        <v>0</v>
      </c>
      <c r="J75" s="102"/>
      <c r="K75" s="95"/>
      <c r="L75" s="95"/>
      <c r="M75" s="95"/>
      <c r="N75" s="134"/>
      <c r="O75" s="135"/>
      <c r="P75" s="144" t="str">
        <f>Listes!A56</f>
        <v>SOLIGNAC</v>
      </c>
      <c r="Q75" s="145">
        <f t="shared" si="837"/>
        <v>0</v>
      </c>
      <c r="R75" s="146">
        <f t="shared" si="837"/>
        <v>0</v>
      </c>
      <c r="S75" s="146" t="e">
        <f>COUNTIF(G$3:G$64,"*" &amp;$P75 &amp;"*")+SUMPRODUCT(($L$3:$L$64=$Q74)*($M$3:$M$64=$P75))+SUMPRODUCT(($N$3:$N$64=$Q74)*($P$3:$P$64=$P75))&amp;" ("&amp;'Janv 15'!S119&amp;")"</f>
        <v>#REF!</v>
      </c>
      <c r="T75" s="146" t="e">
        <f>COUNTIF(H$3:H$64,"*" &amp;$P75 &amp;"*")+SUMPRODUCT(($L$3:$L$64=$Q74)*($M$3:$M$64=$P75))+SUMPRODUCT(($N$3:$N$64=$Q74)*($P$3:$P$64=$P75))&amp;" ("&amp;'Janv 15'!T119&amp;")"</f>
        <v>#REF!</v>
      </c>
      <c r="U75" s="146">
        <f t="shared" si="838"/>
        <v>0</v>
      </c>
      <c r="V75" s="146" t="e">
        <f>COUNTIF(J$3:J$64,"*" &amp;$P75 &amp;"*")+SUMPRODUCT(($L$3:$L$64=$Q74)*($M$3:$M$64=$P75))+SUMPRODUCT(($N$3:$N$64=$Q74)*($P$3:$P$64=$P75))&amp;" ("&amp;'Janv 15'!V119&amp;")"</f>
        <v>#REF!</v>
      </c>
      <c r="W75" s="146">
        <f t="shared" si="839"/>
        <v>0</v>
      </c>
      <c r="X75" s="146" t="e">
        <f>COUNTIF(L$3:L$64,"*" &amp;$P75 &amp;"*")+SUMPRODUCT(($L$3:$L$64=$Q74)*($M$3:$M$64=$P75))+SUMPRODUCT(($N$3:$N$64=$Q74)*($P$3:$P$64=$P75))&amp;" ("&amp;'Janv 15'!X119&amp;")"</f>
        <v>#REF!</v>
      </c>
      <c r="Y75" s="146">
        <f t="shared" si="840"/>
        <v>0</v>
      </c>
      <c r="Z75" s="147" t="e">
        <f>COUNTIF(N$3:N$64,"*" &amp;$P75 &amp;"*")+SUMPRODUCT(($L$3:$L$64=$Q74)*($M$3:$M$64=$P75))+SUMPRODUCT(($N$3:$N$64=$Q74)*($P$3:$P$64=$P75))&amp;" ("&amp;'Janv 15'!Z119&amp;")"</f>
        <v>#REF!</v>
      </c>
      <c r="AA75" s="19"/>
      <c r="AB75" s="19"/>
      <c r="AC75" s="19"/>
      <c r="AD75" s="19"/>
      <c r="AE75" s="95"/>
      <c r="AF75" s="95"/>
      <c r="AG75" s="95"/>
      <c r="AH75" s="95"/>
      <c r="AI75" s="19"/>
      <c r="AJ75" s="19"/>
      <c r="AK75" s="19"/>
      <c r="AL75" s="19"/>
      <c r="AM75" s="19"/>
      <c r="AN75" s="19"/>
      <c r="AO75" s="19"/>
    </row>
    <row r="76" spans="1:41" ht="15.75" customHeight="1" x14ac:dyDescent="0.25">
      <c r="A76" s="155"/>
      <c r="B76" s="156"/>
      <c r="C76" s="156"/>
      <c r="D76" s="157"/>
      <c r="E76" s="158"/>
      <c r="F76" s="158"/>
      <c r="G76" s="158"/>
      <c r="H76" s="158"/>
      <c r="I76" s="158"/>
      <c r="J76" s="95"/>
      <c r="K76" s="95"/>
      <c r="L76" s="95"/>
      <c r="M76" s="95"/>
      <c r="N76" s="134"/>
      <c r="O76" s="135"/>
      <c r="P76" s="8" t="str">
        <f>Listes!A57</f>
        <v>TOUZ</v>
      </c>
      <c r="Q76" s="136">
        <f t="shared" si="837"/>
        <v>0</v>
      </c>
      <c r="R76" s="137">
        <f t="shared" si="837"/>
        <v>0</v>
      </c>
      <c r="S76" s="137" t="e">
        <f>COUNTIF(G$3:G$64,"*" &amp;$P76 &amp;"*")+SUMPRODUCT(($L$3:$L$64=$Q75)*($M$3:$M$64=$P76))+SUMPRODUCT(($N$3:$N$64=$Q75)*($P$3:$P$64=$P76))&amp;" ("&amp;'Janv 15'!S120&amp;")"</f>
        <v>#REF!</v>
      </c>
      <c r="T76" s="137" t="e">
        <f>COUNTIF(H$3:H$64,"*" &amp;$P76 &amp;"*")+SUMPRODUCT(($L$3:$L$64=$Q75)*($M$3:$M$64=$P76))+SUMPRODUCT(($N$3:$N$64=$Q75)*($P$3:$P$64=$P76))&amp;" ("&amp;'Janv 15'!T120&amp;")"</f>
        <v>#REF!</v>
      </c>
      <c r="U76" s="137">
        <f t="shared" si="838"/>
        <v>0</v>
      </c>
      <c r="V76" s="137" t="e">
        <f>COUNTIF(J$3:J$64,"*" &amp;$P76 &amp;"*")+SUMPRODUCT(($L$3:$L$64=$Q75)*($M$3:$M$64=$P76))+SUMPRODUCT(($N$3:$N$64=$Q75)*($P$3:$P$64=$P76))&amp;" ("&amp;'Janv 15'!V120&amp;")"</f>
        <v>#REF!</v>
      </c>
      <c r="W76" s="137">
        <f t="shared" si="839"/>
        <v>0</v>
      </c>
      <c r="X76" s="137" t="e">
        <f>COUNTIF(L$3:L$64,"*" &amp;$P76 &amp;"*")+SUMPRODUCT(($L$3:$L$64=$Q75)*($M$3:$M$64=$P76))+SUMPRODUCT(($N$3:$N$64=$Q75)*($P$3:$P$64=$P76))&amp;" ("&amp;'Janv 15'!X120&amp;")"</f>
        <v>#REF!</v>
      </c>
      <c r="Y76" s="137">
        <f t="shared" si="840"/>
        <v>0</v>
      </c>
      <c r="Z76" s="138" t="e">
        <f>COUNTIF(N$3:N$64,"*" &amp;$P76 &amp;"*")+SUMPRODUCT(($L$3:$L$64=$Q75)*($M$3:$M$64=$P76))+SUMPRODUCT(($N$3:$N$64=$Q75)*($P$3:$P$64=$P76))&amp;" ("&amp;'Janv 15'!Z120&amp;")"</f>
        <v>#REF!</v>
      </c>
      <c r="AA76" s="19"/>
      <c r="AB76" s="19"/>
      <c r="AC76" s="19"/>
      <c r="AD76" s="19"/>
      <c r="AE76" s="95"/>
      <c r="AF76" s="95"/>
      <c r="AG76" s="95"/>
      <c r="AH76" s="95"/>
      <c r="AI76" s="19"/>
      <c r="AJ76" s="19"/>
      <c r="AK76" s="19"/>
      <c r="AL76" s="19"/>
      <c r="AM76" s="19"/>
      <c r="AN76" s="19"/>
      <c r="AO76" s="19"/>
    </row>
    <row r="77" spans="1:41" ht="15.75" customHeight="1" x14ac:dyDescent="0.25">
      <c r="A77" s="159"/>
      <c r="B77" s="160"/>
      <c r="C77" s="160"/>
      <c r="D77" s="161"/>
      <c r="E77" s="162" t="s">
        <v>73</v>
      </c>
      <c r="F77" s="110" t="s">
        <v>74</v>
      </c>
      <c r="G77" s="110" t="s">
        <v>75</v>
      </c>
      <c r="H77" s="110" t="s">
        <v>76</v>
      </c>
      <c r="I77" s="110" t="s">
        <v>77</v>
      </c>
      <c r="J77" s="102"/>
      <c r="K77" s="95"/>
      <c r="L77" s="95"/>
      <c r="M77" s="95"/>
      <c r="N77" s="134"/>
      <c r="O77" s="135"/>
      <c r="P77" s="144" t="str">
        <f>Listes!A58</f>
        <v>ZEYNE</v>
      </c>
      <c r="Q77" s="145">
        <f t="shared" si="837"/>
        <v>0</v>
      </c>
      <c r="R77" s="146">
        <f t="shared" si="837"/>
        <v>0</v>
      </c>
      <c r="S77" s="146" t="e">
        <f>COUNTIF(G$3:G$64,"*" &amp;$P77 &amp;"*")+SUMPRODUCT(($L$3:$L$64=$Q76)*($M$3:$M$64=$P77))+SUMPRODUCT(($N$3:$N$64=$Q76)*($P$3:$P$64=$P77))&amp;" ("&amp;'Janv 15'!S121&amp;")"</f>
        <v>#REF!</v>
      </c>
      <c r="T77" s="146" t="e">
        <f>COUNTIF(H$3:H$64,"*" &amp;$P77 &amp;"*")+SUMPRODUCT(($L$3:$L$64=$Q76)*($M$3:$M$64=$P77))+SUMPRODUCT(($N$3:$N$64=$Q76)*($P$3:$P$64=$P77))&amp;" ("&amp;'Janv 15'!T121&amp;")"</f>
        <v>#REF!</v>
      </c>
      <c r="U77" s="146">
        <f t="shared" si="838"/>
        <v>0</v>
      </c>
      <c r="V77" s="146" t="e">
        <f>COUNTIF(J$3:J$64,"*" &amp;$P77 &amp;"*")+SUMPRODUCT(($L$3:$L$64=$Q76)*($M$3:$M$64=$P77))+SUMPRODUCT(($N$3:$N$64=$Q76)*($P$3:$P$64=$P77))&amp;" ("&amp;'Janv 15'!V121&amp;")"</f>
        <v>#REF!</v>
      </c>
      <c r="W77" s="146">
        <f t="shared" si="839"/>
        <v>0</v>
      </c>
      <c r="X77" s="146" t="e">
        <f>COUNTIF(L$3:L$64,"*" &amp;$P77 &amp;"*")+SUMPRODUCT(($L$3:$L$64=$Q76)*($M$3:$M$64=$P77))+SUMPRODUCT(($N$3:$N$64=$Q76)*($P$3:$P$64=$P77))&amp;" ("&amp;'Janv 15'!X121&amp;")"</f>
        <v>#REF!</v>
      </c>
      <c r="Y77" s="146">
        <f t="shared" si="840"/>
        <v>0</v>
      </c>
      <c r="Z77" s="147" t="e">
        <f>COUNTIF(N$3:N$64,"*" &amp;$P77 &amp;"*")+SUMPRODUCT(($L$3:$L$64=$Q76)*($M$3:$M$64=$P77))+SUMPRODUCT(($N$3:$N$64=$Q76)*($P$3:$P$64=$P77))&amp;" ("&amp;'Janv 15'!Z121&amp;")"</f>
        <v>#REF!</v>
      </c>
      <c r="AA77" s="19"/>
      <c r="AB77" s="19"/>
      <c r="AC77" s="19"/>
      <c r="AD77" s="19"/>
      <c r="AE77" s="95"/>
      <c r="AF77" s="95"/>
      <c r="AG77" s="95"/>
      <c r="AH77" s="95"/>
      <c r="AI77" s="19"/>
      <c r="AJ77" s="19"/>
      <c r="AK77" s="19"/>
      <c r="AL77" s="19"/>
      <c r="AM77" s="19"/>
      <c r="AN77" s="19"/>
      <c r="AO77" s="19"/>
    </row>
    <row r="78" spans="1:41" ht="15.75" customHeight="1" x14ac:dyDescent="0.25">
      <c r="A78" s="163" t="s">
        <v>103</v>
      </c>
      <c r="B78" s="164"/>
      <c r="C78" s="165"/>
      <c r="D78" s="166" t="s">
        <v>104</v>
      </c>
      <c r="E78" s="167">
        <f>62-COUNTBLANK(E$3:E$64)-COUNTIF(E$3:E$64,"CONGE")-COUNTIF(E$3:E$64,"OFF")</f>
        <v>0</v>
      </c>
      <c r="F78" s="167">
        <f>62-COUNTBLANK(F$3:F$64)-COUNTIF(F$3:F$64,"CONGE")-COUNTIF(F$3:F$64,"OFF")</f>
        <v>0</v>
      </c>
      <c r="G78" s="167">
        <f>62-COUNTBLANK(G$3:G$64)-COUNTIF(G$3:G$64,"CONGE")-COUNTIF(G$3:G$64,"OFF")</f>
        <v>0</v>
      </c>
      <c r="H78" s="167">
        <f>62-COUNTBLANK(H$3:H$64)-COUNTIF(H$3:H$64,"CONGE")-COUNTIF(H$3:H$64,"OFF")</f>
        <v>0</v>
      </c>
      <c r="I78" s="167">
        <f>62-COUNTBLANK(I$3:I$64)-COUNTIF(I$3:I$64,"CONGE")-COUNTIF(I$3:I$64,"OFF")</f>
        <v>0</v>
      </c>
      <c r="J78" s="102"/>
      <c r="K78" s="95"/>
      <c r="L78" s="95"/>
      <c r="M78" s="95"/>
      <c r="N78" s="134"/>
      <c r="O78" s="135"/>
      <c r="P78" s="8" t="str">
        <f>Listes!A59</f>
        <v>WELBY</v>
      </c>
      <c r="Q78" s="136">
        <f t="shared" si="837"/>
        <v>0</v>
      </c>
      <c r="R78" s="137">
        <f t="shared" si="837"/>
        <v>0</v>
      </c>
      <c r="S78" s="137" t="e">
        <f>COUNTIF(G$3:G$64,"*" &amp;$P78 &amp;"*")+SUMPRODUCT(($L$3:$L$64=$Q77)*($M$3:$M$64=$P78))+SUMPRODUCT(($N$3:$N$64=$Q77)*($P$3:$P$64=$P78))&amp;" ("&amp;'Janv 15'!S122&amp;")"</f>
        <v>#REF!</v>
      </c>
      <c r="T78" s="137" t="e">
        <f>COUNTIF(H$3:H$64,"*" &amp;$P78 &amp;"*")+SUMPRODUCT(($L$3:$L$64=$Q77)*($M$3:$M$64=$P78))+SUMPRODUCT(($N$3:$N$64=$Q77)*($P$3:$P$64=$P78))&amp;" ("&amp;'Janv 15'!T122&amp;")"</f>
        <v>#REF!</v>
      </c>
      <c r="U78" s="137">
        <f t="shared" si="838"/>
        <v>0</v>
      </c>
      <c r="V78" s="137" t="e">
        <f>COUNTIF(J$3:J$64,"*" &amp;$P78 &amp;"*")+SUMPRODUCT(($L$3:$L$64=$Q77)*($M$3:$M$64=$P78))+SUMPRODUCT(($N$3:$N$64=$Q77)*($P$3:$P$64=$P78))&amp;" ("&amp;'Janv 15'!V122&amp;")"</f>
        <v>#REF!</v>
      </c>
      <c r="W78" s="137">
        <f t="shared" si="839"/>
        <v>0</v>
      </c>
      <c r="X78" s="137" t="e">
        <f>COUNTIF(L$3:L$64,"*" &amp;$P78 &amp;"*")+SUMPRODUCT(($L$3:$L$64=$Q77)*($M$3:$M$64=$P78))+SUMPRODUCT(($N$3:$N$64=$Q77)*($P$3:$P$64=$P78))&amp;" ("&amp;'Janv 15'!X122&amp;")"</f>
        <v>#REF!</v>
      </c>
      <c r="Y78" s="137">
        <f t="shared" si="840"/>
        <v>0</v>
      </c>
      <c r="Z78" s="138" t="e">
        <f>COUNTIF(N$3:N$64,"*" &amp;$P78 &amp;"*")+SUMPRODUCT(($L$3:$L$64=$Q77)*($M$3:$M$64=$P78))+SUMPRODUCT(($N$3:$N$64=$Q77)*($P$3:$P$64=$P78))&amp;" ("&amp;'Janv 15'!Z122&amp;")"</f>
        <v>#REF!</v>
      </c>
      <c r="AA78" s="19"/>
      <c r="AB78" s="19"/>
      <c r="AC78" s="19"/>
      <c r="AD78" s="19"/>
      <c r="AE78" s="95"/>
      <c r="AF78" s="95"/>
      <c r="AG78" s="95"/>
      <c r="AH78" s="95"/>
      <c r="AI78" s="19"/>
      <c r="AJ78" s="19"/>
      <c r="AK78" s="19"/>
      <c r="AL78" s="19"/>
      <c r="AM78" s="19"/>
      <c r="AN78" s="19"/>
      <c r="AO78" s="19"/>
    </row>
    <row r="79" spans="1:41" ht="15.75" customHeight="1" x14ac:dyDescent="0.25">
      <c r="A79" s="168"/>
      <c r="B79" s="169"/>
      <c r="C79" s="170"/>
      <c r="D79" s="171" t="s">
        <v>105</v>
      </c>
      <c r="E79" s="167">
        <f>ROUND(((310-COUNTBLANK($E$3:$I$64)-COUNTIF(E$3:I$64,"OFF")-COUNTIF(E$3:I$64,"Congé"))/4.5),2)</f>
        <v>0</v>
      </c>
      <c r="F79" s="167">
        <f>ROUND(((310-COUNTBLANK($E$3:$I$64)-COUNTIF(E$3:I$64,"OFF")-COUNTIF(E$3:I$64,"Congé"))/4.5),2)</f>
        <v>0</v>
      </c>
      <c r="G79" s="167">
        <f>ROUND(((310-COUNTBLANK($E$3:$I$64)-COUNTIF(E$3:I$64,"OFF")-COUNTIF(E$3:I$64,"Congé"))/4.5),2)</f>
        <v>0</v>
      </c>
      <c r="H79" s="167">
        <f>ROUND(((310-COUNTBLANK($E$3:$I$64)-COUNTIF(E$3:I$64,"OFF")-COUNTIF(E$3:I$64,"Congé"))*0.75/4.5),2)</f>
        <v>0</v>
      </c>
      <c r="I79" s="167">
        <f>ROUND(((310-COUNTBLANK($E$3:$I$64)-COUNTIF(E$3:I$64,"OFF")-COUNTIF(E$3:I$64,"Congé"))*0.75/4.5),2)</f>
        <v>0</v>
      </c>
      <c r="J79" s="95"/>
      <c r="K79" s="95"/>
      <c r="L79" s="95"/>
      <c r="M79" s="95"/>
      <c r="N79" s="134"/>
      <c r="O79" s="135"/>
      <c r="P79" s="144" t="str">
        <f>Listes!A60</f>
        <v>ALEX</v>
      </c>
      <c r="Q79" s="145">
        <f t="shared" si="837"/>
        <v>0</v>
      </c>
      <c r="R79" s="146">
        <f t="shared" si="837"/>
        <v>0</v>
      </c>
      <c r="S79" s="146" t="e">
        <f>COUNTIF(G$3:G$64,"*" &amp;$P79 &amp;"*")+SUMPRODUCT(($L$3:$L$64=$Q78)*($M$3:$M$64=$P79))+SUMPRODUCT(($N$3:$N$64=$Q78)*($P$3:$P$64=$P79))&amp;" ("&amp;'Janv 15'!S123&amp;")"</f>
        <v>#REF!</v>
      </c>
      <c r="T79" s="146" t="e">
        <f>COUNTIF(H$3:H$64,"*" &amp;$P79 &amp;"*")+SUMPRODUCT(($L$3:$L$64=$Q78)*($M$3:$M$64=$P79))+SUMPRODUCT(($N$3:$N$64=$Q78)*($P$3:$P$64=$P79))&amp;" ("&amp;'Janv 15'!T123&amp;")"</f>
        <v>#REF!</v>
      </c>
      <c r="U79" s="146">
        <f t="shared" si="838"/>
        <v>0</v>
      </c>
      <c r="V79" s="146" t="e">
        <f>COUNTIF(J$3:J$64,"*" &amp;$P79 &amp;"*")+SUMPRODUCT(($L$3:$L$64=$Q78)*($M$3:$M$64=$P79))+SUMPRODUCT(($N$3:$N$64=$Q78)*($P$3:$P$64=$P79))&amp;" ("&amp;'Janv 15'!V123&amp;")"</f>
        <v>#REF!</v>
      </c>
      <c r="W79" s="146">
        <f t="shared" si="839"/>
        <v>0</v>
      </c>
      <c r="X79" s="146" t="e">
        <f>COUNTIF(L$3:L$64,"*" &amp;$P79 &amp;"*")+SUMPRODUCT(($L$3:$L$64=$Q78)*($M$3:$M$64=$P79))+SUMPRODUCT(($N$3:$N$64=$Q78)*($P$3:$P$64=$P79))&amp;" ("&amp;'Janv 15'!X123&amp;")"</f>
        <v>#REF!</v>
      </c>
      <c r="Y79" s="146">
        <f t="shared" si="840"/>
        <v>0</v>
      </c>
      <c r="Z79" s="147" t="e">
        <f>COUNTIF(N$3:N$64,"*" &amp;$P79 &amp;"*")+SUMPRODUCT(($L$3:$L$64=$Q78)*($M$3:$M$64=$P79))+SUMPRODUCT(($N$3:$N$64=$Q78)*($P$3:$P$64=$P79))&amp;" ("&amp;'Janv 15'!Z123&amp;")"</f>
        <v>#REF!</v>
      </c>
      <c r="AA79" s="95"/>
      <c r="AB79" s="95"/>
      <c r="AC79" s="95"/>
      <c r="AD79" s="95"/>
      <c r="AE79" s="95"/>
      <c r="AF79" s="95"/>
      <c r="AG79" s="95"/>
      <c r="AH79" s="95"/>
      <c r="AI79" s="19"/>
      <c r="AJ79" s="19"/>
      <c r="AK79" s="19"/>
      <c r="AL79" s="19"/>
      <c r="AM79" s="19"/>
      <c r="AN79" s="19"/>
      <c r="AO79" s="19"/>
    </row>
    <row r="80" spans="1:41" ht="15.75" customHeight="1" x14ac:dyDescent="0.25">
      <c r="A80" s="172"/>
      <c r="B80" s="172"/>
      <c r="C80" s="172"/>
      <c r="D80" s="172"/>
      <c r="E80" s="172"/>
      <c r="F80" s="172"/>
      <c r="G80" s="172"/>
      <c r="H80" s="172"/>
      <c r="I80" s="172"/>
      <c r="J80" s="95"/>
      <c r="K80" s="95"/>
      <c r="L80" s="95"/>
      <c r="M80" s="95"/>
      <c r="N80" s="134"/>
      <c r="O80" s="135"/>
      <c r="P80" s="8" t="str">
        <f>Listes!A61</f>
        <v>IRANI</v>
      </c>
      <c r="Q80" s="136">
        <f t="shared" si="837"/>
        <v>0</v>
      </c>
      <c r="R80" s="137">
        <f t="shared" si="837"/>
        <v>0</v>
      </c>
      <c r="S80" s="137" t="e">
        <f>COUNTIF(G$3:G$64,"*" &amp;$P80 &amp;"*")+SUMPRODUCT(($L$3:$L$64=$Q79)*($M$3:$M$64=$P80))+SUMPRODUCT(($N$3:$N$64=$Q79)*($P$3:$P$64=$P80))&amp;" ("&amp;'Janv 15'!S124&amp;")"</f>
        <v>#REF!</v>
      </c>
      <c r="T80" s="137" t="e">
        <f>COUNTIF(H$3:H$64,"*" &amp;$P80 &amp;"*")+SUMPRODUCT(($L$3:$L$64=$Q79)*($M$3:$M$64=$P80))+SUMPRODUCT(($N$3:$N$64=$Q79)*($P$3:$P$64=$P80))&amp;" ("&amp;'Janv 15'!T124&amp;")"</f>
        <v>#REF!</v>
      </c>
      <c r="U80" s="137">
        <f t="shared" si="838"/>
        <v>0</v>
      </c>
      <c r="V80" s="137" t="e">
        <f>COUNTIF(J$3:J$64,"*" &amp;$P80 &amp;"*")+SUMPRODUCT(($L$3:$L$64=$Q79)*($M$3:$M$64=$P80))+SUMPRODUCT(($N$3:$N$64=$Q79)*($P$3:$P$64=$P80))&amp;" ("&amp;'Janv 15'!V124&amp;")"</f>
        <v>#REF!</v>
      </c>
      <c r="W80" s="137">
        <f t="shared" si="839"/>
        <v>0</v>
      </c>
      <c r="X80" s="137" t="e">
        <f>COUNTIF(L$3:L$64,"*" &amp;$P80 &amp;"*")+SUMPRODUCT(($L$3:$L$64=$Q79)*($M$3:$M$64=$P80))+SUMPRODUCT(($N$3:$N$64=$Q79)*($P$3:$P$64=$P80))&amp;" ("&amp;'Janv 15'!X124&amp;")"</f>
        <v>#REF!</v>
      </c>
      <c r="Y80" s="137">
        <f t="shared" si="840"/>
        <v>0</v>
      </c>
      <c r="Z80" s="138" t="e">
        <f>COUNTIF(N$3:N$64,"*" &amp;$P80 &amp;"*")+SUMPRODUCT(($L$3:$L$64=$Q79)*($M$3:$M$64=$P80))+SUMPRODUCT(($N$3:$N$64=$Q79)*($P$3:$P$64=$P80))&amp;" ("&amp;'Janv 15'!Z124&amp;")"</f>
        <v>#REF!</v>
      </c>
      <c r="AA80" s="95"/>
      <c r="AB80" s="95"/>
      <c r="AC80" s="95"/>
      <c r="AD80" s="95"/>
      <c r="AE80" s="95"/>
      <c r="AF80" s="95"/>
      <c r="AG80" s="95"/>
      <c r="AH80" s="95"/>
      <c r="AI80" s="19"/>
      <c r="AJ80" s="19"/>
      <c r="AK80" s="19"/>
      <c r="AL80" s="19"/>
      <c r="AM80" s="19"/>
      <c r="AN80" s="19"/>
      <c r="AO80" s="19"/>
    </row>
    <row r="81" spans="1:35" ht="15.75" customHeight="1" x14ac:dyDescent="0.25">
      <c r="A81" s="173"/>
      <c r="B81" s="119"/>
      <c r="C81" s="119"/>
      <c r="D81" s="119"/>
      <c r="E81" s="160"/>
      <c r="F81" s="160"/>
      <c r="G81" s="160"/>
      <c r="H81" s="160"/>
      <c r="I81" s="160"/>
      <c r="J81" s="95"/>
      <c r="K81" s="95"/>
      <c r="L81" s="95"/>
      <c r="M81" s="95"/>
      <c r="N81" s="134"/>
      <c r="O81" s="135"/>
      <c r="P81" s="144" t="str">
        <f>Listes!A62</f>
        <v>KHAYAT</v>
      </c>
      <c r="Q81" s="145">
        <f t="shared" si="837"/>
        <v>0</v>
      </c>
      <c r="R81" s="146">
        <f t="shared" si="837"/>
        <v>0</v>
      </c>
      <c r="S81" s="146" t="e">
        <f>COUNTIF(G$3:G$64,"*" &amp;$P81 &amp;"*")+SUMPRODUCT(($L$3:$L$64=$Q80)*($M$3:$M$64=$P81))+SUMPRODUCT(($N$3:$N$64=$Q80)*($P$3:$P$64=$P81))&amp;" ("&amp;'Janv 15'!S125&amp;")"</f>
        <v>#REF!</v>
      </c>
      <c r="T81" s="146" t="e">
        <f>COUNTIF(H$3:H$64,"*" &amp;$P81 &amp;"*")+SUMPRODUCT(($L$3:$L$64=$Q80)*($M$3:$M$64=$P81))+SUMPRODUCT(($N$3:$N$64=$Q80)*($P$3:$P$64=$P81))&amp;" ("&amp;'Janv 15'!T125&amp;")"</f>
        <v>#REF!</v>
      </c>
      <c r="U81" s="146">
        <f t="shared" si="838"/>
        <v>0</v>
      </c>
      <c r="V81" s="146" t="e">
        <f>COUNTIF(J$3:J$64,"*" &amp;$P81 &amp;"*")+SUMPRODUCT(($L$3:$L$64=$Q80)*($M$3:$M$64=$P81))+SUMPRODUCT(($N$3:$N$64=$Q80)*($P$3:$P$64=$P81))&amp;" ("&amp;'Janv 15'!V125&amp;")"</f>
        <v>#REF!</v>
      </c>
      <c r="W81" s="146">
        <f t="shared" si="839"/>
        <v>0</v>
      </c>
      <c r="X81" s="146" t="e">
        <f>COUNTIF(L$3:L$64,"*" &amp;$P81 &amp;"*")+SUMPRODUCT(($L$3:$L$64=$Q80)*($M$3:$M$64=$P81))+SUMPRODUCT(($N$3:$N$64=$Q80)*($P$3:$P$64=$P81))&amp;" ("&amp;'Janv 15'!X125&amp;")"</f>
        <v>#REF!</v>
      </c>
      <c r="Y81" s="146">
        <f t="shared" si="840"/>
        <v>0</v>
      </c>
      <c r="Z81" s="147" t="e">
        <f>COUNTIF(N$3:N$64,"*" &amp;$P81 &amp;"*")+SUMPRODUCT(($L$3:$L$64=$Q80)*($M$3:$M$64=$P81))+SUMPRODUCT(($N$3:$N$64=$Q80)*($P$3:$P$64=$P81))&amp;" ("&amp;'Janv 15'!Z125&amp;")"</f>
        <v>#REF!</v>
      </c>
      <c r="AA81" s="95"/>
      <c r="AB81" s="95"/>
      <c r="AC81" s="95"/>
      <c r="AD81" s="95"/>
      <c r="AE81" s="95"/>
      <c r="AF81" s="95"/>
      <c r="AG81" s="95"/>
      <c r="AH81" s="95"/>
      <c r="AI81" s="19"/>
    </row>
    <row r="82" spans="1:35" ht="15.75" customHeight="1" x14ac:dyDescent="0.25">
      <c r="A82" s="174"/>
      <c r="B82" s="160"/>
      <c r="C82" s="160"/>
      <c r="D82" s="161"/>
      <c r="E82" s="175" t="s">
        <v>106</v>
      </c>
      <c r="F82" s="176"/>
      <c r="G82" s="176"/>
      <c r="H82" s="176"/>
      <c r="I82" s="176"/>
      <c r="J82" s="177"/>
      <c r="K82" s="95"/>
      <c r="L82" s="95"/>
      <c r="M82" s="95"/>
      <c r="N82" s="134"/>
      <c r="O82" s="135"/>
      <c r="P82" s="8" t="str">
        <f>Listes!A63</f>
        <v>PARIENTE</v>
      </c>
      <c r="Q82" s="136">
        <f t="shared" si="837"/>
        <v>0</v>
      </c>
      <c r="R82" s="137">
        <f t="shared" si="837"/>
        <v>0</v>
      </c>
      <c r="S82" s="137" t="e">
        <f>COUNTIF(G$3:G$64,"*" &amp;$P82 &amp;"*")+SUMPRODUCT(($L$3:$L$64=$Q81)*($M$3:$M$64=$P82))+SUMPRODUCT(($N$3:$N$64=$Q81)*($P$3:$P$64=$P82))&amp;" ("&amp;'Janv 15'!S126&amp;")"</f>
        <v>#REF!</v>
      </c>
      <c r="T82" s="137" t="e">
        <f>COUNTIF(H$3:H$64,"*" &amp;$P82 &amp;"*")+SUMPRODUCT(($L$3:$L$64=$Q81)*($M$3:$M$64=$P82))+SUMPRODUCT(($N$3:$N$64=$Q81)*($P$3:$P$64=$P82))&amp;" ("&amp;'Janv 15'!T126&amp;")"</f>
        <v>#REF!</v>
      </c>
      <c r="U82" s="137">
        <f t="shared" si="838"/>
        <v>0</v>
      </c>
      <c r="V82" s="137" t="e">
        <f>COUNTIF(J$3:J$64,"*" &amp;$P82 &amp;"*")+SUMPRODUCT(($L$3:$L$64=$Q81)*($M$3:$M$64=$P82))+SUMPRODUCT(($N$3:$N$64=$Q81)*($P$3:$P$64=$P82))&amp;" ("&amp;'Janv 15'!V126&amp;")"</f>
        <v>#REF!</v>
      </c>
      <c r="W82" s="137">
        <f t="shared" si="839"/>
        <v>0</v>
      </c>
      <c r="X82" s="137" t="e">
        <f>COUNTIF(L$3:L$64,"*" &amp;$P82 &amp;"*")+SUMPRODUCT(($L$3:$L$64=$Q81)*($M$3:$M$64=$P82))+SUMPRODUCT(($N$3:$N$64=$Q81)*($P$3:$P$64=$P82))&amp;" ("&amp;'Janv 15'!X126&amp;")"</f>
        <v>#REF!</v>
      </c>
      <c r="Y82" s="137">
        <f t="shared" si="840"/>
        <v>0</v>
      </c>
      <c r="Z82" s="138" t="e">
        <f>COUNTIF(N$3:N$64,"*" &amp;$P82 &amp;"*")+SUMPRODUCT(($L$3:$L$64=$Q81)*($M$3:$M$64=$P82))+SUMPRODUCT(($N$3:$N$64=$Q81)*($P$3:$P$64=$P82))&amp;" ("&amp;'Janv 15'!Z126&amp;")"</f>
        <v>#REF!</v>
      </c>
      <c r="AA82" s="95"/>
      <c r="AB82" s="95"/>
      <c r="AC82" s="95"/>
      <c r="AD82" s="95"/>
      <c r="AE82" s="95"/>
      <c r="AF82" s="95"/>
      <c r="AG82" s="95"/>
      <c r="AH82" s="95"/>
      <c r="AI82" s="19"/>
    </row>
    <row r="83" spans="1:35" ht="15.75" customHeight="1" x14ac:dyDescent="0.25">
      <c r="A83" s="178" t="s">
        <v>96</v>
      </c>
      <c r="B83" s="179"/>
      <c r="C83" s="180"/>
      <c r="D83" s="181"/>
      <c r="E83" s="110" t="s">
        <v>73</v>
      </c>
      <c r="F83" s="110" t="s">
        <v>74</v>
      </c>
      <c r="G83" s="110" t="s">
        <v>75</v>
      </c>
      <c r="H83" s="110" t="s">
        <v>76</v>
      </c>
      <c r="I83" s="110" t="s">
        <v>77</v>
      </c>
      <c r="J83" s="182"/>
      <c r="K83" s="19"/>
      <c r="L83" s="19"/>
      <c r="M83" s="19"/>
      <c r="N83" s="134"/>
      <c r="O83" s="135"/>
      <c r="P83" s="144" t="str">
        <f>Listes!A64</f>
        <v>SOUED</v>
      </c>
      <c r="Q83" s="145">
        <f t="shared" si="837"/>
        <v>0</v>
      </c>
      <c r="R83" s="146">
        <f t="shared" si="837"/>
        <v>0</v>
      </c>
      <c r="S83" s="146" t="e">
        <f>COUNTIF(G$3:G$64,"*" &amp;$P83 &amp;"*")+SUMPRODUCT(($L$3:$L$64=$Q82)*($M$3:$M$64=$P83))+SUMPRODUCT(($N$3:$N$64=$Q82)*($P$3:$P$64=$P83))&amp;" ("&amp;'Janv 15'!S127&amp;")"</f>
        <v>#REF!</v>
      </c>
      <c r="T83" s="146" t="e">
        <f>COUNTIF(H$3:H$64,"*" &amp;$P83 &amp;"*")+SUMPRODUCT(($L$3:$L$64=$Q82)*($M$3:$M$64=$P83))+SUMPRODUCT(($N$3:$N$64=$Q82)*($P$3:$P$64=$P83))&amp;" ("&amp;'Janv 15'!T127&amp;")"</f>
        <v>#REF!</v>
      </c>
      <c r="U83" s="146">
        <f t="shared" si="838"/>
        <v>0</v>
      </c>
      <c r="V83" s="146" t="e">
        <f>COUNTIF(J$3:J$64,"*" &amp;$P83 &amp;"*")+SUMPRODUCT(($L$3:$L$64=$Q82)*($M$3:$M$64=$P83))+SUMPRODUCT(($N$3:$N$64=$Q82)*($P$3:$P$64=$P83))&amp;" ("&amp;'Janv 15'!V127&amp;")"</f>
        <v>#REF!</v>
      </c>
      <c r="W83" s="146">
        <f t="shared" si="839"/>
        <v>0</v>
      </c>
      <c r="X83" s="146" t="e">
        <f>COUNTIF(L$3:L$64,"*" &amp;$P83 &amp;"*")+SUMPRODUCT(($L$3:$L$64=$Q82)*($M$3:$M$64=$P83))+SUMPRODUCT(($N$3:$N$64=$Q82)*($P$3:$P$64=$P83))&amp;" ("&amp;'Janv 15'!X127&amp;")"</f>
        <v>#REF!</v>
      </c>
      <c r="Y83" s="146">
        <f t="shared" si="840"/>
        <v>0</v>
      </c>
      <c r="Z83" s="147" t="e">
        <f>COUNTIF(N$3:N$64,"*" &amp;$P83 &amp;"*")+SUMPRODUCT(($L$3:$L$64=$Q82)*($M$3:$M$64=$P83))+SUMPRODUCT(($N$3:$N$64=$Q82)*($P$3:$P$64=$P83))&amp;" ("&amp;'Janv 15'!Z127&amp;")"</f>
        <v>#REF!</v>
      </c>
      <c r="AA83" s="95"/>
      <c r="AB83" s="95"/>
      <c r="AC83" s="95"/>
      <c r="AD83" s="95"/>
      <c r="AE83" s="183"/>
      <c r="AF83" s="95"/>
      <c r="AG83" s="95"/>
      <c r="AH83" s="95"/>
      <c r="AI83" s="95"/>
    </row>
    <row r="84" spans="1:35" ht="15.75" customHeight="1" x14ac:dyDescent="0.25">
      <c r="A84" s="114" t="s">
        <v>97</v>
      </c>
      <c r="B84" s="115"/>
      <c r="C84" s="116"/>
      <c r="D84" s="117"/>
      <c r="E84" s="118">
        <f>E70</f>
        <v>0</v>
      </c>
      <c r="F84" s="118">
        <f t="shared" ref="F84:I84" si="847">F70</f>
        <v>0</v>
      </c>
      <c r="G84" s="118">
        <f t="shared" si="847"/>
        <v>0</v>
      </c>
      <c r="H84" s="118">
        <f t="shared" si="847"/>
        <v>0</v>
      </c>
      <c r="I84" s="118">
        <f t="shared" si="847"/>
        <v>0</v>
      </c>
      <c r="J84" s="182"/>
      <c r="K84" s="19"/>
      <c r="L84" s="19"/>
      <c r="M84" s="19"/>
      <c r="N84" s="134"/>
      <c r="O84" s="135"/>
      <c r="P84" s="8" t="str">
        <f>Listes!A65</f>
        <v>CHARR</v>
      </c>
      <c r="Q84" s="136">
        <f t="shared" si="837"/>
        <v>0</v>
      </c>
      <c r="R84" s="137">
        <f t="shared" si="837"/>
        <v>0</v>
      </c>
      <c r="S84" s="137" t="e">
        <f>COUNTIF(G$3:G$64,"*" &amp;$P84 &amp;"*")+SUMPRODUCT(($L$3:$L$64=$Q83)*($M$3:$M$64=$P84))+SUMPRODUCT(($N$3:$N$64=$Q83)*($P$3:$P$64=$P84))&amp;" ("&amp;'Janv 15'!S128&amp;")"</f>
        <v>#REF!</v>
      </c>
      <c r="T84" s="137" t="e">
        <f>COUNTIF(H$3:H$64,"*" &amp;$P84 &amp;"*")+SUMPRODUCT(($L$3:$L$64=$Q83)*($M$3:$M$64=$P84))+SUMPRODUCT(($N$3:$N$64=$Q83)*($P$3:$P$64=$P84))&amp;" ("&amp;'Janv 15'!T128&amp;")"</f>
        <v>#REF!</v>
      </c>
      <c r="U84" s="137">
        <f t="shared" si="838"/>
        <v>0</v>
      </c>
      <c r="V84" s="137" t="e">
        <f>COUNTIF(J$3:J$64,"*" &amp;$P84 &amp;"*")+SUMPRODUCT(($L$3:$L$64=$Q83)*($M$3:$M$64=$P84))+SUMPRODUCT(($N$3:$N$64=$Q83)*($P$3:$P$64=$P84))&amp;" ("&amp;'Janv 15'!V128&amp;")"</f>
        <v>#REF!</v>
      </c>
      <c r="W84" s="137">
        <f t="shared" si="839"/>
        <v>0</v>
      </c>
      <c r="X84" s="137" t="e">
        <f>COUNTIF(L$3:L$64,"*" &amp;$P84 &amp;"*")+SUMPRODUCT(($L$3:$L$64=$Q83)*($M$3:$M$64=$P84))+SUMPRODUCT(($N$3:$N$64=$Q83)*($P$3:$P$64=$P84))&amp;" ("&amp;'Janv 15'!X128&amp;")"</f>
        <v>#REF!</v>
      </c>
      <c r="Y84" s="137">
        <f t="shared" si="840"/>
        <v>0</v>
      </c>
      <c r="Z84" s="138" t="e">
        <f>COUNTIF(N$3:N$64,"*" &amp;$P84 &amp;"*")+SUMPRODUCT(($L$3:$L$64=$Q83)*($M$3:$M$64=$P84))+SUMPRODUCT(($N$3:$N$64=$Q83)*($P$3:$P$64=$P84))&amp;" ("&amp;'Janv 15'!Z128&amp;")"</f>
        <v>#REF!</v>
      </c>
      <c r="AA84" s="95"/>
      <c r="AB84" s="95"/>
      <c r="AC84" s="95"/>
      <c r="AD84" s="95"/>
      <c r="AE84" s="95"/>
      <c r="AF84" s="95"/>
      <c r="AG84" s="95"/>
      <c r="AH84" s="95"/>
      <c r="AI84" s="95"/>
    </row>
    <row r="85" spans="1:35" ht="15.75" customHeight="1" x14ac:dyDescent="0.25">
      <c r="A85" s="114" t="s">
        <v>98</v>
      </c>
      <c r="B85" s="115"/>
      <c r="C85" s="116"/>
      <c r="D85" s="117"/>
      <c r="E85" s="118">
        <f t="shared" ref="E85:I89" si="848">E71</f>
        <v>0</v>
      </c>
      <c r="F85" s="118">
        <f t="shared" si="848"/>
        <v>0</v>
      </c>
      <c r="G85" s="118">
        <f t="shared" si="848"/>
        <v>0</v>
      </c>
      <c r="H85" s="118">
        <f t="shared" si="848"/>
        <v>0</v>
      </c>
      <c r="I85" s="118">
        <f t="shared" si="848"/>
        <v>0</v>
      </c>
      <c r="J85" s="182"/>
      <c r="K85" s="19"/>
      <c r="L85" s="19"/>
      <c r="M85" s="19"/>
      <c r="N85" s="134"/>
      <c r="O85" s="135"/>
      <c r="P85" s="144" t="str">
        <f>Listes!A66</f>
        <v>RIBATET</v>
      </c>
      <c r="Q85" s="145">
        <f t="shared" si="837"/>
        <v>0</v>
      </c>
      <c r="R85" s="146">
        <f t="shared" si="837"/>
        <v>0</v>
      </c>
      <c r="S85" s="146" t="e">
        <f>COUNTIF(G$3:G$64,"*" &amp;$P85 &amp;"*")+SUMPRODUCT(($L$3:$L$64=$Q84)*($M$3:$M$64=$P85))+SUMPRODUCT(($N$3:$N$64=$Q84)*($P$3:$P$64=$P85))&amp;" ("&amp;'Janv 15'!S129&amp;")"</f>
        <v>#REF!</v>
      </c>
      <c r="T85" s="146" t="e">
        <f>COUNTIF(H$3:H$64,"*" &amp;$P85 &amp;"*")+SUMPRODUCT(($L$3:$L$64=$Q84)*($M$3:$M$64=$P85))+SUMPRODUCT(($N$3:$N$64=$Q84)*($P$3:$P$64=$P85))&amp;" ("&amp;'Janv 15'!T129&amp;")"</f>
        <v>#REF!</v>
      </c>
      <c r="U85" s="146">
        <f t="shared" si="838"/>
        <v>0</v>
      </c>
      <c r="V85" s="146" t="e">
        <f>COUNTIF(J$3:J$64,"*" &amp;$P85 &amp;"*")+SUMPRODUCT(($L$3:$L$64=$Q84)*($M$3:$M$64=$P85))+SUMPRODUCT(($N$3:$N$64=$Q84)*($P$3:$P$64=$P85))&amp;" ("&amp;'Janv 15'!V129&amp;")"</f>
        <v>#REF!</v>
      </c>
      <c r="W85" s="146">
        <f t="shared" si="839"/>
        <v>0</v>
      </c>
      <c r="X85" s="146" t="e">
        <f>COUNTIF(L$3:L$64,"*" &amp;$P85 &amp;"*")+SUMPRODUCT(($L$3:$L$64=$Q84)*($M$3:$M$64=$P85))+SUMPRODUCT(($N$3:$N$64=$Q84)*($P$3:$P$64=$P85))&amp;" ("&amp;'Janv 15'!X129&amp;")"</f>
        <v>#REF!</v>
      </c>
      <c r="Y85" s="146">
        <f t="shared" si="840"/>
        <v>0</v>
      </c>
      <c r="Z85" s="147" t="e">
        <f>COUNTIF(N$3:N$64,"*" &amp;$P85 &amp;"*")+SUMPRODUCT(($L$3:$L$64=$Q84)*($M$3:$M$64=$P85))+SUMPRODUCT(($N$3:$N$64=$Q84)*($P$3:$P$64=$P85))&amp;" ("&amp;'Janv 15'!Z129&amp;")"</f>
        <v>#REF!</v>
      </c>
      <c r="AA85" s="95"/>
      <c r="AB85" s="95"/>
      <c r="AC85" s="95"/>
      <c r="AD85" s="95"/>
      <c r="AE85" s="95"/>
      <c r="AF85" s="95"/>
      <c r="AG85" s="95"/>
      <c r="AH85" s="95"/>
      <c r="AI85" s="95"/>
    </row>
    <row r="86" spans="1:35" ht="15.75" customHeight="1" x14ac:dyDescent="0.25">
      <c r="A86" s="129" t="s">
        <v>99</v>
      </c>
      <c r="B86" s="130"/>
      <c r="C86" s="131"/>
      <c r="D86" s="132"/>
      <c r="E86" s="133">
        <f t="shared" si="848"/>
        <v>0</v>
      </c>
      <c r="F86" s="133">
        <f t="shared" si="848"/>
        <v>0</v>
      </c>
      <c r="G86" s="133">
        <f t="shared" si="848"/>
        <v>0</v>
      </c>
      <c r="H86" s="133">
        <f t="shared" si="848"/>
        <v>0</v>
      </c>
      <c r="I86" s="184">
        <f t="shared" si="848"/>
        <v>0</v>
      </c>
      <c r="J86" s="182"/>
      <c r="K86" s="19"/>
      <c r="L86" s="19"/>
      <c r="M86" s="19"/>
      <c r="N86" s="134"/>
      <c r="O86" s="135"/>
      <c r="P86" s="8" t="str">
        <f>Listes!A67</f>
        <v>KAROUBI</v>
      </c>
      <c r="Q86" s="136">
        <f t="shared" si="837"/>
        <v>0</v>
      </c>
      <c r="R86" s="137">
        <f t="shared" si="837"/>
        <v>0</v>
      </c>
      <c r="S86" s="137" t="e">
        <f>COUNTIF(G$3:G$64,"*" &amp;$P86 &amp;"*")+SUMPRODUCT(($L$3:$L$64=$Q85)*($M$3:$M$64=$P86))+SUMPRODUCT(($N$3:$N$64=$Q85)*($P$3:$P$64=$P86))&amp;" ("&amp;'Janv 15'!S130&amp;")"</f>
        <v>#REF!</v>
      </c>
      <c r="T86" s="137" t="e">
        <f>COUNTIF(H$3:H$64,"*" &amp;$P86 &amp;"*")+SUMPRODUCT(($L$3:$L$64=$Q85)*($M$3:$M$64=$P86))+SUMPRODUCT(($N$3:$N$64=$Q85)*($P$3:$P$64=$P86))&amp;" ("&amp;'Janv 15'!T130&amp;")"</f>
        <v>#REF!</v>
      </c>
      <c r="U86" s="137">
        <f t="shared" si="838"/>
        <v>0</v>
      </c>
      <c r="V86" s="137" t="e">
        <f>COUNTIF(J$3:J$64,"*" &amp;$P86 &amp;"*")+SUMPRODUCT(($L$3:$L$64=$Q85)*($M$3:$M$64=$P86))+SUMPRODUCT(($N$3:$N$64=$Q85)*($P$3:$P$64=$P86))&amp;" ("&amp;'Janv 15'!V130&amp;")"</f>
        <v>#REF!</v>
      </c>
      <c r="W86" s="137">
        <f t="shared" si="839"/>
        <v>0</v>
      </c>
      <c r="X86" s="137" t="e">
        <f>COUNTIF(L$3:L$64,"*" &amp;$P86 &amp;"*")+SUMPRODUCT(($L$3:$L$64=$Q85)*($M$3:$M$64=$P86))+SUMPRODUCT(($N$3:$N$64=$Q85)*($P$3:$P$64=$P86))&amp;" ("&amp;'Janv 15'!X130&amp;")"</f>
        <v>#REF!</v>
      </c>
      <c r="Y86" s="137">
        <f t="shared" si="840"/>
        <v>0</v>
      </c>
      <c r="Z86" s="138" t="e">
        <f>COUNTIF(N$3:N$64,"*" &amp;$P86 &amp;"*")+SUMPRODUCT(($L$3:$L$64=$Q85)*($M$3:$M$64=$P86))+SUMPRODUCT(($N$3:$N$64=$Q85)*($P$3:$P$64=$P86))&amp;" ("&amp;'Janv 15'!Z130&amp;")"</f>
        <v>#REF!</v>
      </c>
      <c r="AA86" s="95"/>
      <c r="AB86" s="95"/>
      <c r="AC86" s="95"/>
      <c r="AD86" s="95"/>
      <c r="AE86" s="95"/>
      <c r="AF86" s="95"/>
      <c r="AG86" s="95"/>
      <c r="AH86" s="95"/>
      <c r="AI86" s="95"/>
    </row>
    <row r="87" spans="1:35" ht="15.75" customHeight="1" thickBot="1" x14ac:dyDescent="0.3">
      <c r="A87" s="139" t="s">
        <v>100</v>
      </c>
      <c r="B87" s="140"/>
      <c r="C87" s="141"/>
      <c r="D87" s="142"/>
      <c r="E87" s="185">
        <f t="shared" si="848"/>
        <v>0</v>
      </c>
      <c r="F87" s="185">
        <f t="shared" si="848"/>
        <v>0</v>
      </c>
      <c r="G87" s="185">
        <f t="shared" si="848"/>
        <v>0</v>
      </c>
      <c r="H87" s="185">
        <f t="shared" si="848"/>
        <v>0</v>
      </c>
      <c r="I87" s="185">
        <f t="shared" si="848"/>
        <v>0</v>
      </c>
      <c r="J87" s="182"/>
      <c r="K87" s="19"/>
      <c r="L87" s="19"/>
      <c r="M87" s="19"/>
      <c r="N87" s="134"/>
      <c r="O87" s="135"/>
      <c r="P87" s="144" t="str">
        <f>Listes!A68</f>
        <v>DUSSAUX</v>
      </c>
      <c r="Q87" s="145">
        <f t="shared" si="837"/>
        <v>0</v>
      </c>
      <c r="R87" s="146">
        <f t="shared" si="837"/>
        <v>0</v>
      </c>
      <c r="S87" s="146" t="e">
        <f>COUNTIF(G$3:G$64,"*" &amp;$P87 &amp;"*")+SUMPRODUCT(($L$3:$L$64=$Q86)*($M$3:$M$64=$P87))+SUMPRODUCT(($N$3:$N$64=$Q86)*($P$3:$P$64=$P87))&amp;" ("&amp;'Janv 15'!S131&amp;")"</f>
        <v>#REF!</v>
      </c>
      <c r="T87" s="146" t="e">
        <f>COUNTIF(H$3:H$64,"*" &amp;$P87 &amp;"*")+SUMPRODUCT(($L$3:$L$64=$Q86)*($M$3:$M$64=$P87))+SUMPRODUCT(($N$3:$N$64=$Q86)*($P$3:$P$64=$P87))&amp;" ("&amp;'Janv 15'!T131&amp;")"</f>
        <v>#REF!</v>
      </c>
      <c r="U87" s="146">
        <f t="shared" si="838"/>
        <v>0</v>
      </c>
      <c r="V87" s="146" t="e">
        <f>COUNTIF(J$3:J$64,"*" &amp;$P87 &amp;"*")+SUMPRODUCT(($L$3:$L$64=$Q86)*($M$3:$M$64=$P87))+SUMPRODUCT(($N$3:$N$64=$Q86)*($P$3:$P$64=$P87))&amp;" ("&amp;'Janv 15'!V131&amp;")"</f>
        <v>#REF!</v>
      </c>
      <c r="W87" s="146">
        <f t="shared" si="839"/>
        <v>0</v>
      </c>
      <c r="X87" s="146" t="e">
        <f>COUNTIF(L$3:L$64,"*" &amp;$P87 &amp;"*")+SUMPRODUCT(($L$3:$L$64=$Q86)*($M$3:$M$64=$P87))+SUMPRODUCT(($N$3:$N$64=$Q86)*($P$3:$P$64=$P87))&amp;" ("&amp;'Janv 15'!X131&amp;")"</f>
        <v>#REF!</v>
      </c>
      <c r="Y87" s="146">
        <f t="shared" si="840"/>
        <v>0</v>
      </c>
      <c r="Z87" s="147" t="e">
        <f>COUNTIF(N$3:N$64,"*" &amp;$P87 &amp;"*")+SUMPRODUCT(($L$3:$L$64=$Q86)*($M$3:$M$64=$P87))+SUMPRODUCT(($N$3:$N$64=$Q86)*($P$3:$P$64=$P87))&amp;" ("&amp;'Janv 15'!Z131&amp;")"</f>
        <v>#REF!</v>
      </c>
      <c r="AA87" s="95"/>
      <c r="AB87" s="95"/>
      <c r="AC87" s="95"/>
      <c r="AD87" s="95"/>
      <c r="AE87" s="95"/>
      <c r="AF87" s="95"/>
      <c r="AG87" s="95"/>
      <c r="AH87" s="95"/>
      <c r="AI87" s="95"/>
    </row>
    <row r="88" spans="1:35" ht="15.75" customHeight="1" thickTop="1" x14ac:dyDescent="0.25">
      <c r="A88" s="186" t="s">
        <v>101</v>
      </c>
      <c r="B88" s="187"/>
      <c r="C88" s="188"/>
      <c r="D88" s="189"/>
      <c r="E88" s="154">
        <f t="shared" si="848"/>
        <v>0</v>
      </c>
      <c r="F88" s="154">
        <f t="shared" si="848"/>
        <v>0</v>
      </c>
      <c r="G88" s="154">
        <f t="shared" si="848"/>
        <v>0</v>
      </c>
      <c r="H88" s="154">
        <f t="shared" si="848"/>
        <v>0</v>
      </c>
      <c r="I88" s="154">
        <f t="shared" si="848"/>
        <v>0</v>
      </c>
      <c r="J88" s="182"/>
      <c r="K88" s="19"/>
      <c r="L88" s="19"/>
      <c r="M88" s="19"/>
      <c r="N88" s="134"/>
      <c r="O88" s="135"/>
      <c r="P88" s="8" t="str">
        <f>Listes!A69</f>
        <v>MARTIN</v>
      </c>
      <c r="Q88" s="136">
        <f t="shared" si="837"/>
        <v>0</v>
      </c>
      <c r="R88" s="137">
        <f t="shared" si="837"/>
        <v>0</v>
      </c>
      <c r="S88" s="137" t="e">
        <f>COUNTIF(G$3:G$64,"*" &amp;$P88 &amp;"*")+SUMPRODUCT(($L$3:$L$64=$Q87)*($M$3:$M$64=$P88))+SUMPRODUCT(($N$3:$N$64=$Q87)*($P$3:$P$64=$P88))&amp;" ("&amp;'Janv 15'!S132&amp;")"</f>
        <v>#REF!</v>
      </c>
      <c r="T88" s="137" t="e">
        <f>COUNTIF(H$3:H$64,"*" &amp;$P88 &amp;"*")+SUMPRODUCT(($L$3:$L$64=$Q87)*($M$3:$M$64=$P88))+SUMPRODUCT(($N$3:$N$64=$Q87)*($P$3:$P$64=$P88))&amp;" ("&amp;'Janv 15'!T132&amp;")"</f>
        <v>#REF!</v>
      </c>
      <c r="U88" s="137">
        <f t="shared" si="838"/>
        <v>0</v>
      </c>
      <c r="V88" s="137" t="e">
        <f>COUNTIF(J$3:J$64,"*" &amp;$P88 &amp;"*")+SUMPRODUCT(($L$3:$L$64=$Q87)*($M$3:$M$64=$P88))+SUMPRODUCT(($N$3:$N$64=$Q87)*($P$3:$P$64=$P88))&amp;" ("&amp;'Janv 15'!V132&amp;")"</f>
        <v>#REF!</v>
      </c>
      <c r="W88" s="137">
        <f t="shared" si="839"/>
        <v>0</v>
      </c>
      <c r="X88" s="137" t="e">
        <f>COUNTIF(L$3:L$64,"*" &amp;$P88 &amp;"*")+SUMPRODUCT(($L$3:$L$64=$Q87)*($M$3:$M$64=$P88))+SUMPRODUCT(($N$3:$N$64=$Q87)*($P$3:$P$64=$P88))&amp;" ("&amp;'Janv 15'!X132&amp;")"</f>
        <v>#REF!</v>
      </c>
      <c r="Y88" s="137">
        <f t="shared" si="840"/>
        <v>0</v>
      </c>
      <c r="Z88" s="138" t="e">
        <f>COUNTIF(N$3:N$64,"*" &amp;$P88 &amp;"*")+SUMPRODUCT(($L$3:$L$64=$Q87)*($M$3:$M$64=$P88))+SUMPRODUCT(($N$3:$N$64=$Q87)*($P$3:$P$64=$P88))&amp;" ("&amp;'Janv 15'!Z132&amp;")"</f>
        <v>#REF!</v>
      </c>
      <c r="AA88" s="95"/>
      <c r="AB88" s="95"/>
      <c r="AC88" s="95"/>
      <c r="AD88" s="95"/>
      <c r="AE88" s="95"/>
      <c r="AF88" s="95"/>
      <c r="AG88" s="95"/>
      <c r="AH88" s="95"/>
      <c r="AI88" s="95"/>
    </row>
    <row r="89" spans="1:35" ht="15.75" customHeight="1" x14ac:dyDescent="0.25">
      <c r="A89" s="114" t="s">
        <v>102</v>
      </c>
      <c r="B89" s="115"/>
      <c r="C89" s="116"/>
      <c r="D89" s="117"/>
      <c r="E89" s="118">
        <f t="shared" si="848"/>
        <v>0</v>
      </c>
      <c r="F89" s="118">
        <f t="shared" si="848"/>
        <v>0</v>
      </c>
      <c r="G89" s="118">
        <f t="shared" si="848"/>
        <v>0</v>
      </c>
      <c r="H89" s="118">
        <f t="shared" si="848"/>
        <v>0</v>
      </c>
      <c r="I89" s="118">
        <f t="shared" si="848"/>
        <v>0</v>
      </c>
      <c r="J89" s="182"/>
      <c r="K89" s="19"/>
      <c r="L89" s="19"/>
      <c r="M89" s="19"/>
      <c r="N89" s="134"/>
      <c r="O89" s="135"/>
      <c r="P89" s="144" t="str">
        <f>Listes!A70</f>
        <v>GALL</v>
      </c>
      <c r="Q89" s="145">
        <f t="shared" si="837"/>
        <v>0</v>
      </c>
      <c r="R89" s="146">
        <f t="shared" si="837"/>
        <v>0</v>
      </c>
      <c r="S89" s="146" t="e">
        <f>COUNTIF(G$3:G$64,"*" &amp;$P89 &amp;"*")+SUMPRODUCT(($L$3:$L$64=$Q88)*($M$3:$M$64=$P89))+SUMPRODUCT(($N$3:$N$64=$Q88)*($P$3:$P$64=$P89))&amp;" ("&amp;'Janv 15'!S133&amp;")"</f>
        <v>#REF!</v>
      </c>
      <c r="T89" s="146" t="e">
        <f>COUNTIF(H$3:H$64,"*" &amp;$P89 &amp;"*")+SUMPRODUCT(($L$3:$L$64=$Q88)*($M$3:$M$64=$P89))+SUMPRODUCT(($N$3:$N$64=$Q88)*($P$3:$P$64=$P89))&amp;" ("&amp;'Janv 15'!T133&amp;")"</f>
        <v>#REF!</v>
      </c>
      <c r="U89" s="146">
        <f t="shared" si="838"/>
        <v>0</v>
      </c>
      <c r="V89" s="146" t="e">
        <f>COUNTIF(J$3:J$64,"*" &amp;$P89 &amp;"*")+SUMPRODUCT(($L$3:$L$64=$Q88)*($M$3:$M$64=$P89))+SUMPRODUCT(($N$3:$N$64=$Q88)*($P$3:$P$64=$P89))&amp;" ("&amp;'Janv 15'!V133&amp;")"</f>
        <v>#REF!</v>
      </c>
      <c r="W89" s="146">
        <f t="shared" si="839"/>
        <v>0</v>
      </c>
      <c r="X89" s="146" t="e">
        <f>COUNTIF(L$3:L$64,"*" &amp;$P89 &amp;"*")+SUMPRODUCT(($L$3:$L$64=$Q88)*($M$3:$M$64=$P89))+SUMPRODUCT(($N$3:$N$64=$Q88)*($P$3:$P$64=$P89))&amp;" ("&amp;'Janv 15'!X133&amp;")"</f>
        <v>#REF!</v>
      </c>
      <c r="Y89" s="146">
        <f t="shared" si="840"/>
        <v>0</v>
      </c>
      <c r="Z89" s="147" t="e">
        <f>COUNTIF(N$3:N$64,"*" &amp;$P89 &amp;"*")+SUMPRODUCT(($L$3:$L$64=$Q88)*($M$3:$M$64=$P89))+SUMPRODUCT(($N$3:$N$64=$Q88)*($P$3:$P$64=$P89))&amp;" ("&amp;'Janv 15'!Z133&amp;")"</f>
        <v>#REF!</v>
      </c>
      <c r="AA89" s="95"/>
      <c r="AB89" s="95"/>
      <c r="AC89" s="95"/>
      <c r="AD89" s="95"/>
      <c r="AE89" s="95"/>
      <c r="AF89" s="95"/>
      <c r="AG89" s="95"/>
      <c r="AH89" s="95"/>
      <c r="AI89" s="95"/>
    </row>
    <row r="90" spans="1:35" ht="15.75" customHeight="1" x14ac:dyDescent="0.25">
      <c r="A90" s="155"/>
      <c r="B90" s="156"/>
      <c r="C90" s="156"/>
      <c r="D90" s="157"/>
      <c r="E90" s="158"/>
      <c r="F90" s="158"/>
      <c r="G90" s="158"/>
      <c r="H90" s="158"/>
      <c r="I90" s="190"/>
      <c r="J90" s="19"/>
      <c r="K90" s="19"/>
      <c r="L90" s="19"/>
      <c r="M90" s="19"/>
      <c r="N90" s="134"/>
      <c r="O90" s="135"/>
      <c r="P90" s="8" t="str">
        <f>Listes!A71</f>
        <v>BLANCHET</v>
      </c>
      <c r="Q90" s="136">
        <f t="shared" si="837"/>
        <v>0</v>
      </c>
      <c r="R90" s="137">
        <f t="shared" si="837"/>
        <v>0</v>
      </c>
      <c r="S90" s="137" t="e">
        <f>COUNTIF(G$3:G$64,"*" &amp;$P90 &amp;"*")+SUMPRODUCT(($L$3:$L$64=$Q89)*($M$3:$M$64=$P90))+SUMPRODUCT(($N$3:$N$64=$Q89)*($P$3:$P$64=$P90))&amp;" ("&amp;'Janv 15'!S134&amp;")"</f>
        <v>#REF!</v>
      </c>
      <c r="T90" s="137" t="e">
        <f>COUNTIF(H$3:H$64,"*" &amp;$P90 &amp;"*")+SUMPRODUCT(($L$3:$L$64=$Q89)*($M$3:$M$64=$P90))+SUMPRODUCT(($N$3:$N$64=$Q89)*($P$3:$P$64=$P90))&amp;" ("&amp;'Janv 15'!T134&amp;")"</f>
        <v>#REF!</v>
      </c>
      <c r="U90" s="137">
        <f t="shared" si="838"/>
        <v>0</v>
      </c>
      <c r="V90" s="137" t="e">
        <f>COUNTIF(J$3:J$64,"*" &amp;$P90 &amp;"*")+SUMPRODUCT(($L$3:$L$64=$Q89)*($M$3:$M$64=$P90))+SUMPRODUCT(($N$3:$N$64=$Q89)*($P$3:$P$64=$P90))&amp;" ("&amp;'Janv 15'!V134&amp;")"</f>
        <v>#REF!</v>
      </c>
      <c r="W90" s="137">
        <f t="shared" si="839"/>
        <v>0</v>
      </c>
      <c r="X90" s="137" t="e">
        <f>COUNTIF(L$3:L$64,"*" &amp;$P90 &amp;"*")+SUMPRODUCT(($L$3:$L$64=$Q89)*($M$3:$M$64=$P90))+SUMPRODUCT(($N$3:$N$64=$Q89)*($P$3:$P$64=$P90))&amp;" ("&amp;'Janv 15'!X134&amp;")"</f>
        <v>#REF!</v>
      </c>
      <c r="Y90" s="137">
        <f t="shared" si="840"/>
        <v>0</v>
      </c>
      <c r="Z90" s="138" t="e">
        <f>COUNTIF(N$3:N$64,"*" &amp;$P90 &amp;"*")+SUMPRODUCT(($L$3:$L$64=$Q89)*($M$3:$M$64=$P90))+SUMPRODUCT(($N$3:$N$64=$Q89)*($P$3:$P$64=$P90))&amp;" ("&amp;'Janv 15'!Z134&amp;")"</f>
        <v>#REF!</v>
      </c>
      <c r="AA90" s="95"/>
      <c r="AB90" s="95"/>
      <c r="AC90" s="95"/>
      <c r="AD90" s="95"/>
      <c r="AE90" s="95"/>
      <c r="AF90" s="95"/>
      <c r="AG90" s="95"/>
      <c r="AH90" s="95"/>
      <c r="AI90" s="95"/>
    </row>
    <row r="91" spans="1:35" ht="15.75" customHeight="1" x14ac:dyDescent="0.25">
      <c r="A91" s="159"/>
      <c r="B91" s="160"/>
      <c r="C91" s="160"/>
      <c r="D91" s="161"/>
      <c r="E91" s="191" t="s">
        <v>73</v>
      </c>
      <c r="F91" s="191" t="s">
        <v>74</v>
      </c>
      <c r="G91" s="191" t="s">
        <v>75</v>
      </c>
      <c r="H91" s="191" t="s">
        <v>76</v>
      </c>
      <c r="I91" s="191" t="s">
        <v>77</v>
      </c>
      <c r="J91" s="182"/>
      <c r="K91" s="19"/>
      <c r="L91" s="19"/>
      <c r="M91" s="19"/>
      <c r="N91" s="134"/>
      <c r="O91" s="135"/>
      <c r="P91" s="144" t="str">
        <f>Listes!A72</f>
        <v>NGUYEN</v>
      </c>
      <c r="Q91" s="145">
        <f t="shared" si="837"/>
        <v>0</v>
      </c>
      <c r="R91" s="146">
        <f t="shared" si="837"/>
        <v>0</v>
      </c>
      <c r="S91" s="146" t="e">
        <f>COUNTIF(G$3:G$64,"*" &amp;$P91 &amp;"*")+SUMPRODUCT(($L$3:$L$64=$Q90)*($M$3:$M$64=$P91))+SUMPRODUCT(($N$3:$N$64=$Q90)*($P$3:$P$64=$P91))&amp;" ("&amp;'Janv 15'!S135&amp;")"</f>
        <v>#REF!</v>
      </c>
      <c r="T91" s="146" t="e">
        <f>COUNTIF(H$3:H$64,"*" &amp;$P91 &amp;"*")+SUMPRODUCT(($L$3:$L$64=$Q90)*($M$3:$M$64=$P91))+SUMPRODUCT(($N$3:$N$64=$Q90)*($P$3:$P$64=$P91))&amp;" ("&amp;'Janv 15'!T135&amp;")"</f>
        <v>#REF!</v>
      </c>
      <c r="U91" s="146">
        <f t="shared" si="838"/>
        <v>0</v>
      </c>
      <c r="V91" s="146" t="e">
        <f>COUNTIF(J$3:J$64,"*" &amp;$P91 &amp;"*")+SUMPRODUCT(($L$3:$L$64=$Q90)*($M$3:$M$64=$P91))+SUMPRODUCT(($N$3:$N$64=$Q90)*($P$3:$P$64=$P91))&amp;" ("&amp;'Janv 15'!V135&amp;")"</f>
        <v>#REF!</v>
      </c>
      <c r="W91" s="146">
        <f t="shared" si="839"/>
        <v>0</v>
      </c>
      <c r="X91" s="146" t="e">
        <f>COUNTIF(L$3:L$64,"*" &amp;$P91 &amp;"*")+SUMPRODUCT(($L$3:$L$64=$Q90)*($M$3:$M$64=$P91))+SUMPRODUCT(($N$3:$N$64=$Q90)*($P$3:$P$64=$P91))&amp;" ("&amp;'Janv 15'!X135&amp;")"</f>
        <v>#REF!</v>
      </c>
      <c r="Y91" s="146">
        <f t="shared" si="840"/>
        <v>0</v>
      </c>
      <c r="Z91" s="147" t="e">
        <f>COUNTIF(N$3:N$64,"*" &amp;$P91 &amp;"*")+SUMPRODUCT(($L$3:$L$64=$Q90)*($M$3:$M$64=$P91))+SUMPRODUCT(($N$3:$N$64=$Q90)*($P$3:$P$64=$P91))&amp;" ("&amp;'Janv 15'!Z135&amp;")"</f>
        <v>#REF!</v>
      </c>
      <c r="AA91" s="95"/>
      <c r="AB91" s="95"/>
      <c r="AC91" s="95"/>
      <c r="AD91" s="95"/>
      <c r="AE91" s="95"/>
      <c r="AF91" s="95"/>
      <c r="AG91" s="95"/>
      <c r="AH91" s="95"/>
      <c r="AI91" s="95"/>
    </row>
    <row r="92" spans="1:35" ht="15.75" customHeight="1" x14ac:dyDescent="0.25">
      <c r="A92" s="163" t="s">
        <v>103</v>
      </c>
      <c r="B92" s="164"/>
      <c r="C92" s="165"/>
      <c r="D92" s="166" t="s">
        <v>104</v>
      </c>
      <c r="E92" s="167">
        <f t="shared" ref="E92:I93" si="849">E78</f>
        <v>0</v>
      </c>
      <c r="F92" s="192">
        <f t="shared" si="849"/>
        <v>0</v>
      </c>
      <c r="G92" s="192">
        <f t="shared" si="849"/>
        <v>0</v>
      </c>
      <c r="H92" s="192">
        <f t="shared" si="849"/>
        <v>0</v>
      </c>
      <c r="I92" s="192">
        <f t="shared" si="849"/>
        <v>0</v>
      </c>
      <c r="J92" s="182"/>
      <c r="K92" s="19"/>
      <c r="L92" s="19"/>
      <c r="M92" s="19"/>
      <c r="N92" s="134"/>
      <c r="O92" s="135"/>
      <c r="P92" s="8" t="str">
        <f>Listes!A73</f>
        <v>PORTALIER</v>
      </c>
      <c r="Q92" s="136">
        <f t="shared" si="837"/>
        <v>0</v>
      </c>
      <c r="R92" s="137">
        <f t="shared" si="837"/>
        <v>0</v>
      </c>
      <c r="S92" s="137" t="e">
        <f>COUNTIF(G$3:G$64,"*" &amp;$P92 &amp;"*")+SUMPRODUCT(($L$3:$L$64=$Q91)*($M$3:$M$64=$P92))+SUMPRODUCT(($N$3:$N$64=$Q91)*($P$3:$P$64=$P92))&amp;" ("&amp;'Janv 15'!S136&amp;")"</f>
        <v>#REF!</v>
      </c>
      <c r="T92" s="137" t="e">
        <f>COUNTIF(H$3:H$64,"*" &amp;$P92 &amp;"*")+SUMPRODUCT(($L$3:$L$64=$Q91)*($M$3:$M$64=$P92))+SUMPRODUCT(($N$3:$N$64=$Q91)*($P$3:$P$64=$P92))&amp;" ("&amp;'Janv 15'!T136&amp;")"</f>
        <v>#REF!</v>
      </c>
      <c r="U92" s="137">
        <f t="shared" si="838"/>
        <v>0</v>
      </c>
      <c r="V92" s="137" t="e">
        <f>COUNTIF(J$3:J$64,"*" &amp;$P92 &amp;"*")+SUMPRODUCT(($L$3:$L$64=$Q91)*($M$3:$M$64=$P92))+SUMPRODUCT(($N$3:$N$64=$Q91)*($P$3:$P$64=$P92))&amp;" ("&amp;'Janv 15'!V136&amp;")"</f>
        <v>#REF!</v>
      </c>
      <c r="W92" s="137">
        <f t="shared" si="839"/>
        <v>0</v>
      </c>
      <c r="X92" s="137" t="e">
        <f>COUNTIF(L$3:L$64,"*" &amp;$P92 &amp;"*")+SUMPRODUCT(($L$3:$L$64=$Q91)*($M$3:$M$64=$P92))+SUMPRODUCT(($N$3:$N$64=$Q91)*($P$3:$P$64=$P92))&amp;" ("&amp;'Janv 15'!X136&amp;")"</f>
        <v>#REF!</v>
      </c>
      <c r="Y92" s="137">
        <f t="shared" si="840"/>
        <v>0</v>
      </c>
      <c r="Z92" s="138" t="e">
        <f>COUNTIF(N$3:N$64,"*" &amp;$P92 &amp;"*")+SUMPRODUCT(($L$3:$L$64=$Q91)*($M$3:$M$64=$P92))+SUMPRODUCT(($N$3:$N$64=$Q91)*($P$3:$P$64=$P92))&amp;" ("&amp;'Janv 15'!Z136&amp;")"</f>
        <v>#REF!</v>
      </c>
      <c r="AA92" s="95"/>
      <c r="AB92" s="95"/>
      <c r="AC92" s="95"/>
      <c r="AD92" s="95"/>
      <c r="AE92" s="95"/>
      <c r="AF92" s="95"/>
      <c r="AG92" s="95"/>
      <c r="AH92" s="95"/>
      <c r="AI92" s="95"/>
    </row>
    <row r="93" spans="1:35" ht="15.75" customHeight="1" thickBot="1" x14ac:dyDescent="0.3">
      <c r="A93" s="193"/>
      <c r="B93" s="194"/>
      <c r="C93" s="195"/>
      <c r="D93" s="196" t="s">
        <v>105</v>
      </c>
      <c r="E93" s="197">
        <f t="shared" si="849"/>
        <v>0</v>
      </c>
      <c r="F93" s="198">
        <f t="shared" si="849"/>
        <v>0</v>
      </c>
      <c r="G93" s="198">
        <f t="shared" si="849"/>
        <v>0</v>
      </c>
      <c r="H93" s="198">
        <f t="shared" si="849"/>
        <v>0</v>
      </c>
      <c r="I93" s="198">
        <f t="shared" si="849"/>
        <v>0</v>
      </c>
      <c r="J93" s="19"/>
      <c r="K93" s="19"/>
      <c r="L93" s="19"/>
      <c r="M93" s="19"/>
      <c r="N93" s="134"/>
      <c r="O93" s="135"/>
      <c r="P93" s="144" t="str">
        <f>Listes!A74</f>
        <v>PETIT</v>
      </c>
      <c r="Q93" s="145">
        <f t="shared" si="837"/>
        <v>0</v>
      </c>
      <c r="R93" s="146">
        <f t="shared" si="837"/>
        <v>0</v>
      </c>
      <c r="S93" s="146" t="e">
        <f>COUNTIF(G$3:G$64,"*" &amp;$P93 &amp;"*")+SUMPRODUCT(($L$3:$L$64=$Q92)*($M$3:$M$64=$P93))+SUMPRODUCT(($N$3:$N$64=$Q92)*($P$3:$P$64=$P93))&amp;" ("&amp;'Janv 15'!S137&amp;")"</f>
        <v>#REF!</v>
      </c>
      <c r="T93" s="146" t="e">
        <f>COUNTIF(H$3:H$64,"*" &amp;$P93 &amp;"*")+SUMPRODUCT(($L$3:$L$64=$Q92)*($M$3:$M$64=$P93))+SUMPRODUCT(($N$3:$N$64=$Q92)*($P$3:$P$64=$P93))&amp;" ("&amp;'Janv 15'!T137&amp;")"</f>
        <v>#REF!</v>
      </c>
      <c r="U93" s="146">
        <f t="shared" si="838"/>
        <v>0</v>
      </c>
      <c r="V93" s="146" t="e">
        <f>COUNTIF(J$3:J$64,"*" &amp;$P93 &amp;"*")+SUMPRODUCT(($L$3:$L$64=$Q92)*($M$3:$M$64=$P93))+SUMPRODUCT(($N$3:$N$64=$Q92)*($P$3:$P$64=$P93))&amp;" ("&amp;'Janv 15'!V137&amp;")"</f>
        <v>#REF!</v>
      </c>
      <c r="W93" s="146">
        <f t="shared" si="839"/>
        <v>0</v>
      </c>
      <c r="X93" s="146" t="e">
        <f>COUNTIF(L$3:L$64,"*" &amp;$P93 &amp;"*")+SUMPRODUCT(($L$3:$L$64=$Q92)*($M$3:$M$64=$P93))+SUMPRODUCT(($N$3:$N$64=$Q92)*($P$3:$P$64=$P93))&amp;" ("&amp;'Janv 15'!X137&amp;")"</f>
        <v>#REF!</v>
      </c>
      <c r="Y93" s="146">
        <f t="shared" si="840"/>
        <v>0</v>
      </c>
      <c r="Z93" s="147" t="e">
        <f>COUNTIF(N$3:N$64,"*" &amp;$P93 &amp;"*")+SUMPRODUCT(($L$3:$L$64=$Q92)*($M$3:$M$64=$P93))+SUMPRODUCT(($N$3:$N$64=$Q92)*($P$3:$P$64=$P93))&amp;" ("&amp;'Janv 15'!Z137&amp;")"</f>
        <v>#REF!</v>
      </c>
      <c r="AA93" s="19"/>
      <c r="AB93" s="19"/>
      <c r="AC93" s="19"/>
      <c r="AD93" s="19"/>
      <c r="AE93" s="19"/>
      <c r="AF93" s="19"/>
      <c r="AG93" s="19"/>
      <c r="AH93" s="19"/>
      <c r="AI93" s="19"/>
    </row>
    <row r="94" spans="1:35" ht="15.75" customHeight="1" thickTop="1" x14ac:dyDescent="0.25">
      <c r="A94" s="199" t="s">
        <v>107</v>
      </c>
      <c r="B94" s="200"/>
      <c r="C94" s="201"/>
      <c r="D94" s="202"/>
      <c r="E94" s="203">
        <f>COUNTIF(E$3:E$64,"Congé")</f>
        <v>0</v>
      </c>
      <c r="F94" s="203">
        <f>COUNTIF(F$3:F$64,"Congé")</f>
        <v>0</v>
      </c>
      <c r="G94" s="203">
        <f>COUNTIF(G$3:G$64,"Congé")</f>
        <v>0</v>
      </c>
      <c r="H94" s="203">
        <f>COUNTIF(H$3:H$64,"Congé")</f>
        <v>0</v>
      </c>
      <c r="I94" s="203">
        <f>COUNTIF(I$3:I$64,"Congé")</f>
        <v>0</v>
      </c>
      <c r="J94" s="19"/>
      <c r="K94" s="19"/>
      <c r="L94" s="19"/>
      <c r="M94" s="19"/>
      <c r="N94" s="134"/>
      <c r="O94" s="135"/>
      <c r="P94" s="8" t="str">
        <f>Listes!A75</f>
        <v>TERD</v>
      </c>
      <c r="Q94" s="136">
        <f t="shared" si="837"/>
        <v>0</v>
      </c>
      <c r="R94" s="137">
        <f t="shared" si="837"/>
        <v>0</v>
      </c>
      <c r="S94" s="137" t="e">
        <f>COUNTIF(G$3:G$64,"*" &amp;$P94 &amp;"*")+SUMPRODUCT(($L$3:$L$64=$Q93)*($M$3:$M$64=$P94))+SUMPRODUCT(($N$3:$N$64=$Q93)*($P$3:$P$64=$P94))&amp;" ("&amp;'Janv 15'!S138&amp;")"</f>
        <v>#REF!</v>
      </c>
      <c r="T94" s="137" t="e">
        <f>COUNTIF(H$3:H$64,"*" &amp;$P94 &amp;"*")+SUMPRODUCT(($L$3:$L$64=$Q93)*($M$3:$M$64=$P94))+SUMPRODUCT(($N$3:$N$64=$Q93)*($P$3:$P$64=$P94))&amp;" ("&amp;'Janv 15'!T138&amp;")"</f>
        <v>#REF!</v>
      </c>
      <c r="U94" s="137">
        <f t="shared" si="838"/>
        <v>0</v>
      </c>
      <c r="V94" s="137" t="e">
        <f>COUNTIF(J$3:J$64,"*" &amp;$P94 &amp;"*")+SUMPRODUCT(($L$3:$L$64=$Q93)*($M$3:$M$64=$P94))+SUMPRODUCT(($N$3:$N$64=$Q93)*($P$3:$P$64=$P94))&amp;" ("&amp;'Janv 15'!V138&amp;")"</f>
        <v>#REF!</v>
      </c>
      <c r="W94" s="137">
        <f t="shared" si="839"/>
        <v>0</v>
      </c>
      <c r="X94" s="137" t="e">
        <f>COUNTIF(L$3:L$64,"*" &amp;$P94 &amp;"*")+SUMPRODUCT(($L$3:$L$64=$Q93)*($M$3:$M$64=$P94))+SUMPRODUCT(($N$3:$N$64=$Q93)*($P$3:$P$64=$P94))&amp;" ("&amp;'Janv 15'!X138&amp;")"</f>
        <v>#REF!</v>
      </c>
      <c r="Y94" s="137">
        <f t="shared" si="840"/>
        <v>0</v>
      </c>
      <c r="Z94" s="138" t="e">
        <f>COUNTIF(N$3:N$64,"*" &amp;$P94 &amp;"*")+SUMPRODUCT(($L$3:$L$64=$Q93)*($M$3:$M$64=$P94))+SUMPRODUCT(($N$3:$N$64=$Q93)*($P$3:$P$64=$P94))&amp;" ("&amp;'Janv 15'!Z138&amp;")"</f>
        <v>#REF!</v>
      </c>
      <c r="AA94" s="19"/>
      <c r="AB94" s="19"/>
      <c r="AC94" s="19"/>
      <c r="AD94" s="19"/>
      <c r="AE94" s="19"/>
      <c r="AF94" s="19"/>
      <c r="AG94" s="19"/>
      <c r="AH94" s="19"/>
      <c r="AI94" s="19"/>
    </row>
    <row r="95" spans="1:35" ht="15.75" customHeight="1" x14ac:dyDescent="0.25">
      <c r="A95" s="204" t="s">
        <v>108</v>
      </c>
      <c r="B95" s="205"/>
      <c r="C95" s="206" t="s">
        <v>109</v>
      </c>
      <c r="D95" s="207"/>
      <c r="E95" s="208">
        <f>COUNTIF(E$3:E$64,"Vac libre")</f>
        <v>0</v>
      </c>
      <c r="F95" s="208">
        <f>COUNTIF(F$3:F$64,"Vac libre")</f>
        <v>0</v>
      </c>
      <c r="G95" s="208">
        <f>COUNTIF(G$3:G$64,"Vac libre")</f>
        <v>0</v>
      </c>
      <c r="H95" s="208">
        <f>COUNTIF(H$3:H$64,"Vac libre")</f>
        <v>0</v>
      </c>
      <c r="I95" s="208">
        <f>COUNTIF(I$3:I$64,"Congé")</f>
        <v>0</v>
      </c>
      <c r="J95" s="19"/>
      <c r="K95" s="19"/>
      <c r="L95" s="19"/>
      <c r="M95" s="19"/>
      <c r="N95" s="134"/>
      <c r="O95" s="135"/>
      <c r="P95" s="144" t="str">
        <f>Listes!A76</f>
        <v>OSTRO</v>
      </c>
      <c r="Q95" s="145">
        <f t="shared" si="837"/>
        <v>0</v>
      </c>
      <c r="R95" s="146">
        <f t="shared" si="837"/>
        <v>0</v>
      </c>
      <c r="S95" s="146" t="e">
        <f>COUNTIF(G$3:G$64,"*" &amp;$P95 &amp;"*")+SUMPRODUCT(($L$3:$L$64=$Q94)*($M$3:$M$64=$P95))+SUMPRODUCT(($N$3:$N$64=$Q94)*($P$3:$P$64=$P95))&amp;" ("&amp;'Janv 15'!S139&amp;")"</f>
        <v>#REF!</v>
      </c>
      <c r="T95" s="146" t="e">
        <f>COUNTIF(H$3:H$64,"*" &amp;$P95 &amp;"*")+SUMPRODUCT(($L$3:$L$64=$Q94)*($M$3:$M$64=$P95))+SUMPRODUCT(($N$3:$N$64=$Q94)*($P$3:$P$64=$P95))&amp;" ("&amp;'Janv 15'!T139&amp;")"</f>
        <v>#REF!</v>
      </c>
      <c r="U95" s="146">
        <f t="shared" si="838"/>
        <v>0</v>
      </c>
      <c r="V95" s="146" t="e">
        <f>COUNTIF(J$3:J$64,"*" &amp;$P95 &amp;"*")+SUMPRODUCT(($L$3:$L$64=$Q94)*($M$3:$M$64=$P95))+SUMPRODUCT(($N$3:$N$64=$Q94)*($P$3:$P$64=$P95))&amp;" ("&amp;'Janv 15'!V139&amp;")"</f>
        <v>#REF!</v>
      </c>
      <c r="W95" s="146">
        <f t="shared" si="839"/>
        <v>0</v>
      </c>
      <c r="X95" s="146" t="e">
        <f>COUNTIF(L$3:L$64,"*" &amp;$P95 &amp;"*")+SUMPRODUCT(($L$3:$L$64=$Q94)*($M$3:$M$64=$P95))+SUMPRODUCT(($N$3:$N$64=$Q94)*($P$3:$P$64=$P95))&amp;" ("&amp;'Janv 15'!X139&amp;")"</f>
        <v>#REF!</v>
      </c>
      <c r="Y95" s="146">
        <f t="shared" si="840"/>
        <v>0</v>
      </c>
      <c r="Z95" s="147" t="e">
        <f>COUNTIF(N$3:N$64,"*" &amp;$P95 &amp;"*")+SUMPRODUCT(($L$3:$L$64=$Q94)*($M$3:$M$64=$P95))+SUMPRODUCT(($N$3:$N$64=$Q94)*($P$3:$P$64=$P95))&amp;" ("&amp;'Janv 15'!Z139&amp;")"</f>
        <v>#REF!</v>
      </c>
      <c r="AA95" s="19"/>
      <c r="AB95" s="19"/>
      <c r="AC95" s="19"/>
      <c r="AD95" s="19"/>
      <c r="AE95" s="19"/>
      <c r="AF95" s="19"/>
      <c r="AG95" s="19"/>
      <c r="AH95" s="19"/>
      <c r="AI95" s="19"/>
    </row>
    <row r="96" spans="1:35" ht="15.75" customHeight="1" x14ac:dyDescent="0.25">
      <c r="A96" s="209"/>
      <c r="B96" s="209"/>
      <c r="C96" s="210"/>
      <c r="D96" s="210"/>
      <c r="E96" s="211"/>
      <c r="F96" s="211"/>
      <c r="G96" s="211"/>
      <c r="H96" s="211"/>
      <c r="I96" s="211"/>
      <c r="J96" s="19"/>
      <c r="K96" s="19"/>
      <c r="L96" s="19"/>
      <c r="M96" s="19"/>
      <c r="N96" s="134"/>
      <c r="O96" s="135"/>
      <c r="P96" s="8" t="str">
        <f>Listes!A77</f>
        <v>WEIFF</v>
      </c>
      <c r="Q96" s="136">
        <f t="shared" si="837"/>
        <v>0</v>
      </c>
      <c r="R96" s="137">
        <f t="shared" si="837"/>
        <v>0</v>
      </c>
      <c r="S96" s="137" t="e">
        <f>COUNTIF(G$3:G$64,"*" &amp;$P96 &amp;"*")+SUMPRODUCT(($L$3:$L$64=$Q95)*($M$3:$M$64=$P96))+SUMPRODUCT(($N$3:$N$64=$Q95)*($P$3:$P$64=$P96))&amp;" ("&amp;'Janv 15'!S140&amp;")"</f>
        <v>#REF!</v>
      </c>
      <c r="T96" s="137" t="e">
        <f>COUNTIF(H$3:H$64,"*" &amp;$P96 &amp;"*")+SUMPRODUCT(($L$3:$L$64=$Q95)*($M$3:$M$64=$P96))+SUMPRODUCT(($N$3:$N$64=$Q95)*($P$3:$P$64=$P96))&amp;" ("&amp;'Janv 15'!T140&amp;")"</f>
        <v>#REF!</v>
      </c>
      <c r="U96" s="137">
        <f t="shared" si="838"/>
        <v>0</v>
      </c>
      <c r="V96" s="137" t="e">
        <f>COUNTIF(J$3:J$64,"*" &amp;$P96 &amp;"*")+SUMPRODUCT(($L$3:$L$64=$Q95)*($M$3:$M$64=$P96))+SUMPRODUCT(($N$3:$N$64=$Q95)*($P$3:$P$64=$P96))&amp;" ("&amp;'Janv 15'!V140&amp;")"</f>
        <v>#REF!</v>
      </c>
      <c r="W96" s="137">
        <f t="shared" si="839"/>
        <v>0</v>
      </c>
      <c r="X96" s="137" t="e">
        <f>COUNTIF(L$3:L$64,"*" &amp;$P96 &amp;"*")+SUMPRODUCT(($L$3:$L$64=$Q95)*($M$3:$M$64=$P96))+SUMPRODUCT(($N$3:$N$64=$Q95)*($P$3:$P$64=$P96))&amp;" ("&amp;'Janv 15'!X140&amp;")"</f>
        <v>#REF!</v>
      </c>
      <c r="Y96" s="137">
        <f t="shared" si="840"/>
        <v>0</v>
      </c>
      <c r="Z96" s="138" t="e">
        <f>COUNTIF(N$3:N$64,"*" &amp;$P96 &amp;"*")+SUMPRODUCT(($L$3:$L$64=$Q95)*($M$3:$M$64=$P96))+SUMPRODUCT(($N$3:$N$64=$Q95)*($P$3:$P$64=$P96))&amp;" ("&amp;'Janv 15'!Z140&amp;")"</f>
        <v>#REF!</v>
      </c>
      <c r="AA96" s="19"/>
      <c r="AB96" s="19"/>
      <c r="AC96" s="19"/>
      <c r="AD96" s="19"/>
      <c r="AE96" s="19"/>
      <c r="AF96" s="19"/>
      <c r="AG96" s="19"/>
      <c r="AH96" s="19"/>
      <c r="AI96" s="19"/>
    </row>
    <row r="97" spans="1:26" ht="15.75" customHeight="1" thickBot="1" x14ac:dyDescent="0.3">
      <c r="A97" s="209"/>
      <c r="B97" s="209"/>
      <c r="C97" s="210"/>
      <c r="D97" s="210"/>
      <c r="E97" s="211"/>
      <c r="F97" s="211"/>
      <c r="G97" s="211"/>
      <c r="H97" s="211"/>
      <c r="I97" s="211"/>
      <c r="J97" s="19"/>
      <c r="K97" s="19"/>
      <c r="L97" s="19"/>
      <c r="M97" s="19"/>
      <c r="N97" s="134"/>
      <c r="O97" s="135"/>
      <c r="P97" s="144" t="str">
        <f>Listes!A78</f>
        <v>LEBON</v>
      </c>
      <c r="Q97" s="145">
        <f t="shared" si="837"/>
        <v>0</v>
      </c>
      <c r="R97" s="146">
        <f t="shared" si="837"/>
        <v>0</v>
      </c>
      <c r="S97" s="146" t="e">
        <f>COUNTIF(G$3:G$64,"*" &amp;$P97 &amp;"*")+SUMPRODUCT(($L$3:$L$64=$Q96)*($M$3:$M$64=$P97))+SUMPRODUCT(($N$3:$N$64=$Q96)*($P$3:$P$64=$P97))&amp;" ("&amp;'Janv 15'!S141&amp;")"</f>
        <v>#REF!</v>
      </c>
      <c r="T97" s="146" t="e">
        <f>COUNTIF(H$3:H$64,"*" &amp;$P97 &amp;"*")+SUMPRODUCT(($L$3:$L$64=$Q96)*($M$3:$M$64=$P97))+SUMPRODUCT(($N$3:$N$64=$Q96)*($P$3:$P$64=$P97))&amp;" ("&amp;'Janv 15'!T141&amp;")"</f>
        <v>#REF!</v>
      </c>
      <c r="U97" s="146">
        <f t="shared" si="838"/>
        <v>0</v>
      </c>
      <c r="V97" s="146" t="e">
        <f>COUNTIF(J$3:J$64,"*" &amp;$P97 &amp;"*")+SUMPRODUCT(($L$3:$L$64=$Q96)*($M$3:$M$64=$P97))+SUMPRODUCT(($N$3:$N$64=$Q96)*($P$3:$P$64=$P97))&amp;" ("&amp;'Janv 15'!V141&amp;")"</f>
        <v>#REF!</v>
      </c>
      <c r="W97" s="146">
        <f t="shared" si="839"/>
        <v>0</v>
      </c>
      <c r="X97" s="146" t="e">
        <f>COUNTIF(L$3:L$64,"*" &amp;$P97 &amp;"*")+SUMPRODUCT(($L$3:$L$64=$Q96)*($M$3:$M$64=$P97))+SUMPRODUCT(($N$3:$N$64=$Q96)*($P$3:$P$64=$P97))&amp;" ("&amp;'Janv 15'!X141&amp;")"</f>
        <v>#REF!</v>
      </c>
      <c r="Y97" s="146">
        <f t="shared" si="840"/>
        <v>0</v>
      </c>
      <c r="Z97" s="147" t="e">
        <f>COUNTIF(N$3:N$64,"*" &amp;$P97 &amp;"*")+SUMPRODUCT(($L$3:$L$64=$Q96)*($M$3:$M$64=$P97))+SUMPRODUCT(($N$3:$N$64=$Q96)*($P$3:$P$64=$P97))&amp;" ("&amp;'Janv 15'!Z141&amp;")"</f>
        <v>#REF!</v>
      </c>
    </row>
    <row r="98" spans="1:26" ht="15.75" customHeight="1" thickBot="1" x14ac:dyDescent="0.3">
      <c r="A98" s="209"/>
      <c r="B98" s="209"/>
      <c r="C98" s="212" t="str">
        <f>"Vacations dûes en "&amp;CHOOSE(MONTH($B$3),"Janvier","Février","Mars","Avril","Mai","Juin","Juillet","Août","Septembre","Octobre","Novembre","Décembre")&amp;" "&amp;YEAR($B$3)</f>
        <v>Vacations dûes en Janvier 2015</v>
      </c>
      <c r="D98" s="213"/>
      <c r="E98" s="213"/>
      <c r="F98" s="213"/>
      <c r="G98" s="213"/>
      <c r="H98" s="213"/>
      <c r="I98" s="213"/>
      <c r="J98" s="213"/>
      <c r="K98" s="214"/>
      <c r="L98" s="19"/>
      <c r="M98" s="19"/>
      <c r="N98" s="134"/>
      <c r="O98" s="135"/>
      <c r="P98" s="8" t="str">
        <f>Listes!A79</f>
        <v>PIATON</v>
      </c>
      <c r="Q98" s="136">
        <f t="shared" si="837"/>
        <v>0</v>
      </c>
      <c r="R98" s="137">
        <f t="shared" si="837"/>
        <v>0</v>
      </c>
      <c r="S98" s="137" t="e">
        <f>COUNTIF(G$3:G$64,"*" &amp;$P98 &amp;"*")+SUMPRODUCT(($L$3:$L$64=$Q97)*($M$3:$M$64=$P98))+SUMPRODUCT(($N$3:$N$64=$Q97)*($P$3:$P$64=$P98))&amp;" ("&amp;'Janv 15'!S142&amp;")"</f>
        <v>#REF!</v>
      </c>
      <c r="T98" s="137" t="e">
        <f>COUNTIF(H$3:H$64,"*" &amp;$P98 &amp;"*")+SUMPRODUCT(($L$3:$L$64=$Q97)*($M$3:$M$64=$P98))+SUMPRODUCT(($N$3:$N$64=$Q97)*($P$3:$P$64=$P98))&amp;" ("&amp;'Janv 15'!T142&amp;")"</f>
        <v>#REF!</v>
      </c>
      <c r="U98" s="137">
        <f t="shared" si="838"/>
        <v>0</v>
      </c>
      <c r="V98" s="137" t="e">
        <f>COUNTIF(J$3:J$64,"*" &amp;$P98 &amp;"*")+SUMPRODUCT(($L$3:$L$64=$Q97)*($M$3:$M$64=$P98))+SUMPRODUCT(($N$3:$N$64=$Q97)*($P$3:$P$64=$P98))&amp;" ("&amp;'Janv 15'!V142&amp;")"</f>
        <v>#REF!</v>
      </c>
      <c r="W98" s="137">
        <f t="shared" si="839"/>
        <v>0</v>
      </c>
      <c r="X98" s="137" t="e">
        <f>COUNTIF(L$3:L$64,"*" &amp;$P98 &amp;"*")+SUMPRODUCT(($L$3:$L$64=$Q97)*($M$3:$M$64=$P98))+SUMPRODUCT(($N$3:$N$64=$Q97)*($P$3:$P$64=$P98))&amp;" ("&amp;'Janv 15'!X142&amp;")"</f>
        <v>#REF!</v>
      </c>
      <c r="Y98" s="137">
        <f t="shared" si="840"/>
        <v>0</v>
      </c>
      <c r="Z98" s="138" t="e">
        <f>COUNTIF(N$3:N$64,"*" &amp;$P98 &amp;"*")+SUMPRODUCT(($L$3:$L$64=$Q97)*($M$3:$M$64=$P98))+SUMPRODUCT(($N$3:$N$64=$Q97)*($P$3:$P$64=$P98))&amp;" ("&amp;'Janv 15'!Z142&amp;")"</f>
        <v>#REF!</v>
      </c>
    </row>
    <row r="99" spans="1:26" ht="15.75" customHeight="1" thickBot="1" x14ac:dyDescent="0.3">
      <c r="A99" s="209"/>
      <c r="B99" s="209"/>
      <c r="C99" s="212" t="s">
        <v>110</v>
      </c>
      <c r="D99" s="213"/>
      <c r="E99" s="215" t="s">
        <v>73</v>
      </c>
      <c r="F99" s="215" t="s">
        <v>74</v>
      </c>
      <c r="G99" s="215" t="s">
        <v>75</v>
      </c>
      <c r="H99" s="215" t="s">
        <v>76</v>
      </c>
      <c r="I99" s="215" t="s">
        <v>77</v>
      </c>
      <c r="J99" s="216" t="s">
        <v>111</v>
      </c>
      <c r="K99" s="217"/>
      <c r="L99" s="19"/>
      <c r="M99" s="19"/>
      <c r="N99" s="134"/>
      <c r="O99" s="135"/>
      <c r="P99" s="144" t="str">
        <f>Listes!A80</f>
        <v>NOAC</v>
      </c>
      <c r="Q99" s="145">
        <f t="shared" si="837"/>
        <v>0</v>
      </c>
      <c r="R99" s="146">
        <f t="shared" si="837"/>
        <v>0</v>
      </c>
      <c r="S99" s="146" t="e">
        <f>COUNTIF(G$3:G$64,"*" &amp;$P99 &amp;"*")+SUMPRODUCT(($L$3:$L$64=$Q98)*($M$3:$M$64=$P99))+SUMPRODUCT(($N$3:$N$64=$Q98)*($P$3:$P$64=$P99))&amp;" ("&amp;'Janv 15'!S143&amp;")"</f>
        <v>#REF!</v>
      </c>
      <c r="T99" s="146" t="e">
        <f>COUNTIF(H$3:H$64,"*" &amp;$P99 &amp;"*")+SUMPRODUCT(($L$3:$L$64=$Q98)*($M$3:$M$64=$P99))+SUMPRODUCT(($N$3:$N$64=$Q98)*($P$3:$P$64=$P99))&amp;" ("&amp;'Janv 15'!T143&amp;")"</f>
        <v>#REF!</v>
      </c>
      <c r="U99" s="146">
        <f t="shared" si="838"/>
        <v>0</v>
      </c>
      <c r="V99" s="146" t="e">
        <f>COUNTIF(J$3:J$64,"*" &amp;$P99 &amp;"*")+SUMPRODUCT(($L$3:$L$64=$Q98)*($M$3:$M$64=$P99))+SUMPRODUCT(($N$3:$N$64=$Q98)*($P$3:$P$64=$P99))&amp;" ("&amp;'Janv 15'!V143&amp;")"</f>
        <v>#REF!</v>
      </c>
      <c r="W99" s="146">
        <f t="shared" si="839"/>
        <v>0</v>
      </c>
      <c r="X99" s="146" t="e">
        <f>COUNTIF(L$3:L$64,"*" &amp;$P99 &amp;"*")+SUMPRODUCT(($L$3:$L$64=$Q98)*($M$3:$M$64=$P99))+SUMPRODUCT(($N$3:$N$64=$Q98)*($P$3:$P$64=$P99))&amp;" ("&amp;'Janv 15'!X143&amp;")"</f>
        <v>#REF!</v>
      </c>
      <c r="Y99" s="146">
        <f t="shared" si="840"/>
        <v>0</v>
      </c>
      <c r="Z99" s="147" t="e">
        <f>COUNTIF(N$3:N$64,"*" &amp;$P99 &amp;"*")+SUMPRODUCT(($L$3:$L$64=$Q98)*($M$3:$M$64=$P99))+SUMPRODUCT(($N$3:$N$64=$Q98)*($P$3:$P$64=$P99))&amp;" ("&amp;'Janv 15'!Z143&amp;")"</f>
        <v>#REF!</v>
      </c>
    </row>
    <row r="100" spans="1:26" ht="15.75" customHeight="1" x14ac:dyDescent="0.25">
      <c r="A100" s="209"/>
      <c r="B100" s="209"/>
      <c r="C100" s="218"/>
      <c r="D100" s="219"/>
      <c r="E100" s="220" t="str">
        <f>IF($C100="","",SUMPRODUCT(($K$3:$K64=$C100)*($L$3:$L64=E$99))+SUMPRODUCT(($N$3:$N64=$C100)*($O$3:$O64=E$99))+SUMPRODUCT(($AA$3:$AA$64=$C100)*($Z$3:$Z$64="MAROUANI"))+SUMPRODUCT(($AA$4:$AA$65=$C100)*($Z$3:$Z$64="MAROUANI")))</f>
        <v/>
      </c>
      <c r="F100" s="220" t="str">
        <f>IF($C100="","",SUMPRODUCT(($K$3:$K64=$C100)*($L$3:$L64=F$99))+SUMPRODUCT(($N$3:$N64=$C100)*($O$3:$O64=F$99))+SUMPRODUCT(($AA$3:$AA$64=$C100)*($Z$3:$Z$64="HALIMI"))+SUMPRODUCT(($AA$4:$AA$65=$C100)*($Z$3:$Z$64="HALIMI")))</f>
        <v/>
      </c>
      <c r="G100" s="220" t="str">
        <f>IF($C100="","",SUMPRODUCT(($K$3:$K64=$C100)*($L$3:$L64=G$99))+SUMPRODUCT(($N$3:$N64=$C100)*($O$3:$O64=G$99))+SUMPRODUCT(($AA$3:$AA$64=$C100)*($Z$3:$Z$64="LEPRIYA"))+SUMPRODUCT(($AA$4:$AA$65=$C100)*($Z$3:$Z$64="LEPRIYA")))</f>
        <v/>
      </c>
      <c r="H100" s="220" t="str">
        <f>IF($C100="","",SUMPRODUCT(($K$3:$K64=$C100)*($L$3:$L64=H$99))+SUMPRODUCT(($N$3:$N64=$C100)*($O$3:$O64=H$99))+SUMPRODUCT(($AA$3:$AA$64=$C100)*($Z$3:$Z$64="SERENI"))+SUMPRODUCT(($AA$4:$AA$65=$C100)*($Z$3:$Z$64="SERENI")))</f>
        <v/>
      </c>
      <c r="I100" s="220" t="str">
        <f>IF($C100="","",SUMPRODUCT(($K$3:$K64=$C100)*($L$3:$L64=I$99))+SUMPRODUCT(($N$3:$N64=$C100)*($O$3:$O64=I$99))+SUMPRODUCT(($AA$3:$AA$64=$C100)*($Z$3:$Z$64="SULTAN"))+SUMPRODUCT(($AA$4:$AA$65=$C100)*($Z$3:$Z$64="SULTAN")))</f>
        <v/>
      </c>
      <c r="J100" s="221" t="str">
        <f>IF($C100="","",SUMPRODUCT(($K$3:$K64=$C100)*($L$3:$L64=""))+SUMPRODUCT(($N$3:$N64=$C100)*($O$3:$O64=""))+SUMPRODUCT(($AA$3:$AA$64=$C100)*($Z$3:$Z$64=""))-SUMPRODUCT(($AA$4:$AA$65=$C100)*($Z$3:$Z$64&lt;&gt;"")))</f>
        <v/>
      </c>
      <c r="K100" s="222" t="str">
        <f>IF($C100="","",SUMPRODUCT(($K$3:$K64=$C100)*($L$3:$L64=K$99))+SUMPRODUCT(($N$3:$N64=$C100)*($O$3:$O64=K$99)))</f>
        <v/>
      </c>
      <c r="L100" s="19"/>
      <c r="M100" s="19"/>
      <c r="N100" s="134"/>
      <c r="O100" s="135"/>
      <c r="P100" s="8" t="str">
        <f>Listes!A81</f>
        <v>COLLIOT</v>
      </c>
      <c r="Q100" s="136">
        <f t="shared" si="837"/>
        <v>0</v>
      </c>
      <c r="R100" s="137">
        <f t="shared" si="837"/>
        <v>0</v>
      </c>
      <c r="S100" s="137" t="e">
        <f>COUNTIF(G$3:G$64,"*" &amp;$P100 &amp;"*")+SUMPRODUCT(($L$3:$L$64=$Q99)*($M$3:$M$64=$P100))+SUMPRODUCT(($N$3:$N$64=$Q99)*($P$3:$P$64=$P100))&amp;" ("&amp;'Janv 15'!S144&amp;")"</f>
        <v>#REF!</v>
      </c>
      <c r="T100" s="137" t="e">
        <f>COUNTIF(H$3:H$64,"*" &amp;$P100 &amp;"*")+SUMPRODUCT(($L$3:$L$64=$Q99)*($M$3:$M$64=$P100))+SUMPRODUCT(($N$3:$N$64=$Q99)*($P$3:$P$64=$P100))&amp;" ("&amp;'Janv 15'!T144&amp;")"</f>
        <v>#REF!</v>
      </c>
      <c r="U100" s="137">
        <f t="shared" si="838"/>
        <v>0</v>
      </c>
      <c r="V100" s="137" t="e">
        <f>COUNTIF(J$3:J$64,"*" &amp;$P100 &amp;"*")+SUMPRODUCT(($L$3:$L$64=$Q99)*($M$3:$M$64=$P100))+SUMPRODUCT(($N$3:$N$64=$Q99)*($P$3:$P$64=$P100))&amp;" ("&amp;'Janv 15'!V144&amp;")"</f>
        <v>#REF!</v>
      </c>
      <c r="W100" s="137">
        <f t="shared" si="839"/>
        <v>0</v>
      </c>
      <c r="X100" s="137" t="e">
        <f>COUNTIF(L$3:L$64,"*" &amp;$P100 &amp;"*")+SUMPRODUCT(($L$3:$L$64=$Q99)*($M$3:$M$64=$P100))+SUMPRODUCT(($N$3:$N$64=$Q99)*($P$3:$P$64=$P100))&amp;" ("&amp;'Janv 15'!X144&amp;")"</f>
        <v>#REF!</v>
      </c>
      <c r="Y100" s="137">
        <f t="shared" si="840"/>
        <v>0</v>
      </c>
      <c r="Z100" s="138" t="e">
        <f>COUNTIF(N$3:N$64,"*" &amp;$P100 &amp;"*")+SUMPRODUCT(($L$3:$L$64=$Q99)*($M$3:$M$64=$P100))+SUMPRODUCT(($N$3:$N$64=$Q99)*($P$3:$P$64=$P100))&amp;" ("&amp;'Janv 15'!Z144&amp;")"</f>
        <v>#REF!</v>
      </c>
    </row>
    <row r="101" spans="1:26" ht="15.75" customHeight="1" x14ac:dyDescent="0.25">
      <c r="A101" s="209"/>
      <c r="B101" s="209"/>
      <c r="C101" s="223"/>
      <c r="D101" s="224"/>
      <c r="E101" s="225" t="str">
        <f>IF($C101="","",SUMPRODUCT(($K$3:$K65=$C101)*($L$3:$L65=E$99))+SUMPRODUCT(($N$3:$N65=$C101)*($O$3:$O65=E$99))+SUMPRODUCT(($AA$3:$AA$64=$C101)*($Z$3:$Z$64="MAROUANI"))+SUMPRODUCT(($AA$4:$AA$65=$C101)*($Z$3:$Z$64="MAROUANI")))</f>
        <v/>
      </c>
      <c r="F101" s="225" t="str">
        <f>IF($C101="","",SUMPRODUCT(($K$3:$K65=$C101)*($L$3:$L65=F$99))+SUMPRODUCT(($N$3:$N65=$C101)*($O$3:$O65=F$99))+SUMPRODUCT(($AA$3:$AA$64=$C101)*($Z$3:$Z$64="HALIMI"))+SUMPRODUCT(($AA$4:$AA$65=$C101)*($Z$3:$Z$64="HALIMI")))</f>
        <v/>
      </c>
      <c r="G101" s="225" t="str">
        <f>IF($C101="","",SUMPRODUCT(($K$3:$K65=$C101)*($L$3:$L65=G$99))+SUMPRODUCT(($N$3:$N65=$C101)*($O$3:$O65=G$99))+SUMPRODUCT(($AA$3:$AA$64=$C101)*($Z$3:$Z$64="LEPRIYA"))+SUMPRODUCT(($AA$4:$AA$65=$C101)*($Z$3:$Z$64="LEPRIYA")))</f>
        <v/>
      </c>
      <c r="H101" s="225" t="str">
        <f>IF($C101="","",SUMPRODUCT(($K$3:$K65=$C101)*($L$3:$L65=H$99))+SUMPRODUCT(($N$3:$N65=$C101)*($O$3:$O65=H$99))+SUMPRODUCT(($AA$3:$AA$64=$C101)*($Z$3:$Z$64="SERENI"))+SUMPRODUCT(($AA$4:$AA$65=$C101)*($Z$3:$Z$64="SERENI")))</f>
        <v/>
      </c>
      <c r="I101" s="225" t="str">
        <f>IF($C101="","",SUMPRODUCT(($K$3:$K65=$C101)*($L$3:$L65=I$99))+SUMPRODUCT(($N$3:$N65=$C101)*($O$3:$O65=I$99))+SUMPRODUCT(($AA$3:$AA$64=$C101)*($Z$3:$Z$64="SULTAN"))+SUMPRODUCT(($AA$4:$AA$65=$C101)*($Z$3:$Z$64="SULTAN")))</f>
        <v/>
      </c>
      <c r="J101" s="226" t="str">
        <f>IF($C101="","",SUMPRODUCT(($K$3:$K65=$C101)*($L$3:$L65=""))+SUMPRODUCT(($N$3:$N65=$C101)*($O$3:$O65=""))+SUMPRODUCT(($AA$3:$AA$64=$C101)*($Z$3:$Z$64=""))-SUMPRODUCT(($AA$4:$AA$65=$C101)*($Z$3:$Z$64&lt;&gt;"")))</f>
        <v/>
      </c>
      <c r="K101" s="227" t="str">
        <f>IF($C101="","",SUMPRODUCT(($K$3:$K65=$C101)*($L$3:$L65=K$99))+SUMPRODUCT(($N$3:$N65=$C101)*($O$3:$O65=K$99)))</f>
        <v/>
      </c>
      <c r="L101" s="19"/>
      <c r="M101" s="19"/>
      <c r="N101" s="134"/>
      <c r="O101" s="135"/>
      <c r="P101" s="144" t="str">
        <f>Listes!A82</f>
        <v>DUSSUEIL</v>
      </c>
      <c r="Q101" s="145">
        <f t="shared" si="837"/>
        <v>0</v>
      </c>
      <c r="R101" s="146">
        <f t="shared" si="837"/>
        <v>0</v>
      </c>
      <c r="S101" s="146" t="e">
        <f>COUNTIF(G$3:G$64,"*" &amp;$P101 &amp;"*")+SUMPRODUCT(($L$3:$L$64=$Q100)*($M$3:$M$64=$P101))+SUMPRODUCT(($N$3:$N$64=$Q100)*($P$3:$P$64=$P101))&amp;" ("&amp;'Janv 15'!S145&amp;")"</f>
        <v>#REF!</v>
      </c>
      <c r="T101" s="146" t="e">
        <f>COUNTIF(H$3:H$64,"*" &amp;$P101 &amp;"*")+SUMPRODUCT(($L$3:$L$64=$Q100)*($M$3:$M$64=$P101))+SUMPRODUCT(($N$3:$N$64=$Q100)*($P$3:$P$64=$P101))&amp;" ("&amp;'Janv 15'!T145&amp;")"</f>
        <v>#REF!</v>
      </c>
      <c r="U101" s="146">
        <f t="shared" si="838"/>
        <v>0</v>
      </c>
      <c r="V101" s="146" t="e">
        <f>COUNTIF(J$3:J$64,"*" &amp;$P101 &amp;"*")+SUMPRODUCT(($L$3:$L$64=$Q100)*($M$3:$M$64=$P101))+SUMPRODUCT(($N$3:$N$64=$Q100)*($P$3:$P$64=$P101))&amp;" ("&amp;'Janv 15'!V145&amp;")"</f>
        <v>#REF!</v>
      </c>
      <c r="W101" s="146">
        <f t="shared" si="839"/>
        <v>0</v>
      </c>
      <c r="X101" s="146" t="e">
        <f>COUNTIF(L$3:L$64,"*" &amp;$P101 &amp;"*")+SUMPRODUCT(($L$3:$L$64=$Q100)*($M$3:$M$64=$P101))+SUMPRODUCT(($N$3:$N$64=$Q100)*($P$3:$P$64=$P101))&amp;" ("&amp;'Janv 15'!X145&amp;")"</f>
        <v>#REF!</v>
      </c>
      <c r="Y101" s="146">
        <f t="shared" si="840"/>
        <v>0</v>
      </c>
      <c r="Z101" s="147" t="e">
        <f>COUNTIF(N$3:N$64,"*" &amp;$P101 &amp;"*")+SUMPRODUCT(($L$3:$L$64=$Q100)*($M$3:$M$64=$P101))+SUMPRODUCT(($N$3:$N$64=$Q100)*($P$3:$P$64=$P101))&amp;" ("&amp;'Janv 15'!Z145&amp;")"</f>
        <v>#REF!</v>
      </c>
    </row>
    <row r="102" spans="1:26" ht="15.75" customHeight="1" x14ac:dyDescent="0.25">
      <c r="A102" s="209"/>
      <c r="B102" s="209"/>
      <c r="C102" s="228"/>
      <c r="D102" s="229"/>
      <c r="E102" s="230" t="str">
        <f>IF($C102="","",SUMPRODUCT(($K$3:$K66=$C102)*($L$3:$L66=E$99))+SUMPRODUCT(($N$3:$N66=$C102)*($O$3:$O66=E$99))+SUMPRODUCT(($AA$3:$AA$64=$C102)*($Z$3:$Z$64="MAROUANI"))+SUMPRODUCT(($AA$4:$AA$65=$C102)*($Z$3:$Z$64="MAROUANI")))</f>
        <v/>
      </c>
      <c r="F102" s="230" t="str">
        <f>IF($C102="","",SUMPRODUCT(($K$3:$K66=$C102)*($L$3:$L66=F$99))+SUMPRODUCT(($N$3:$N66=$C102)*($O$3:$O66=F$99))+SUMPRODUCT(($AA$3:$AA$64=$C102)*($Z$3:$Z$64="HALIMI"))+SUMPRODUCT(($AA$4:$AA$65=$C102)*($Z$3:$Z$64="HALIMI")))</f>
        <v/>
      </c>
      <c r="G102" s="230" t="str">
        <f>IF($C102="","",SUMPRODUCT(($K$3:$K66=$C102)*($L$3:$L66=G$99))+SUMPRODUCT(($N$3:$N66=$C102)*($O$3:$O66=G$99))+SUMPRODUCT(($AA$3:$AA$64=$C102)*($Z$3:$Z$64="LEPRIYA"))+SUMPRODUCT(($AA$4:$AA$65=$C102)*($Z$3:$Z$64="LEPRIYA")))</f>
        <v/>
      </c>
      <c r="H102" s="230" t="str">
        <f>IF($C102="","",SUMPRODUCT(($K$3:$K66=$C102)*($L$3:$L66=H$99))+SUMPRODUCT(($N$3:$N66=$C102)*($O$3:$O66=H$99))+SUMPRODUCT(($AA$3:$AA$64=$C102)*($Z$3:$Z$64="SERENI"))+SUMPRODUCT(($AA$4:$AA$65=$C102)*($Z$3:$Z$64="SERENI")))</f>
        <v/>
      </c>
      <c r="I102" s="230" t="str">
        <f>IF($C102="","",SUMPRODUCT(($K$3:$K66=$C102)*($L$3:$L66=I$99))+SUMPRODUCT(($N$3:$N66=$C102)*($O$3:$O66=I$99))+SUMPRODUCT(($AA$3:$AA$64=$C102)*($Z$3:$Z$64="SULTAN"))+SUMPRODUCT(($AA$4:$AA$65=$C102)*($Z$3:$Z$64="SULTAN")))</f>
        <v/>
      </c>
      <c r="J102" s="231" t="str">
        <f>IF($C102="","",SUMPRODUCT(($K$3:$K66=$C102)*($L$3:$L66=""))+SUMPRODUCT(($N$3:$N66=$C102)*($O$3:$O66=""))+SUMPRODUCT(($AA$3:$AA$64=$C102)*($Z$3:$Z$64=""))-SUMPRODUCT(($AA$4:$AA$65=$C102)*($Z$3:$Z$64&lt;&gt;"")))</f>
        <v/>
      </c>
      <c r="K102" s="232" t="str">
        <f>IF($C102="","",SUMPRODUCT(($K$3:$K66=$C102)*($L$3:$L66=K$99))+SUMPRODUCT(($N$3:$N66=$C102)*($O$3:$O66=K$99)))</f>
        <v/>
      </c>
      <c r="L102" s="19"/>
      <c r="M102" s="19"/>
      <c r="N102" s="134"/>
      <c r="O102" s="135"/>
      <c r="P102" s="8" t="str">
        <f>Listes!A83</f>
        <v>FAUCHE</v>
      </c>
      <c r="Q102" s="136">
        <f t="shared" si="837"/>
        <v>0</v>
      </c>
      <c r="R102" s="137">
        <f t="shared" si="837"/>
        <v>0</v>
      </c>
      <c r="S102" s="137" t="e">
        <f>COUNTIF(G$3:G$64,"*" &amp;$P102 &amp;"*")+SUMPRODUCT(($L$3:$L$64=$Q101)*($M$3:$M$64=$P102))+SUMPRODUCT(($N$3:$N$64=$Q101)*($P$3:$P$64=$P102))&amp;" ("&amp;'Janv 15'!S146&amp;")"</f>
        <v>#REF!</v>
      </c>
      <c r="T102" s="137" t="e">
        <f>COUNTIF(H$3:H$64,"*" &amp;$P102 &amp;"*")+SUMPRODUCT(($L$3:$L$64=$Q101)*($M$3:$M$64=$P102))+SUMPRODUCT(($N$3:$N$64=$Q101)*($P$3:$P$64=$P102))&amp;" ("&amp;'Janv 15'!T146&amp;")"</f>
        <v>#REF!</v>
      </c>
      <c r="U102" s="137">
        <f t="shared" si="838"/>
        <v>0</v>
      </c>
      <c r="V102" s="137" t="e">
        <f>COUNTIF(J$3:J$64,"*" &amp;$P102 &amp;"*")+SUMPRODUCT(($L$3:$L$64=$Q101)*($M$3:$M$64=$P102))+SUMPRODUCT(($N$3:$N$64=$Q101)*($P$3:$P$64=$P102))&amp;" ("&amp;'Janv 15'!V146&amp;")"</f>
        <v>#REF!</v>
      </c>
      <c r="W102" s="137">
        <f t="shared" si="839"/>
        <v>0</v>
      </c>
      <c r="X102" s="137" t="e">
        <f>COUNTIF(L$3:L$64,"*" &amp;$P102 &amp;"*")+SUMPRODUCT(($L$3:$L$64=$Q101)*($M$3:$M$64=$P102))+SUMPRODUCT(($N$3:$N$64=$Q101)*($P$3:$P$64=$P102))&amp;" ("&amp;'Janv 15'!X146&amp;")"</f>
        <v>#REF!</v>
      </c>
      <c r="Y102" s="137">
        <f t="shared" si="840"/>
        <v>0</v>
      </c>
      <c r="Z102" s="138" t="e">
        <f>COUNTIF(N$3:N$64,"*" &amp;$P102 &amp;"*")+SUMPRODUCT(($L$3:$L$64=$Q101)*($M$3:$M$64=$P102))+SUMPRODUCT(($N$3:$N$64=$Q101)*($P$3:$P$64=$P102))&amp;" ("&amp;'Janv 15'!Z146&amp;")"</f>
        <v>#REF!</v>
      </c>
    </row>
    <row r="103" spans="1:26" ht="15.75" customHeight="1" x14ac:dyDescent="0.25">
      <c r="A103" s="209"/>
      <c r="B103" s="209"/>
      <c r="C103" s="223"/>
      <c r="D103" s="224"/>
      <c r="E103" s="225" t="str">
        <f>IF($C103="","",SUMPRODUCT(($K$3:$K67=$C103)*($L$3:$L67=E$99))+SUMPRODUCT(($N$3:$N67=$C103)*($O$3:$O67=E$99))+SUMPRODUCT(($AA$3:$AA$64=$C103)*($Z$3:$Z$64="MAROUANI"))+SUMPRODUCT(($AA$4:$AA$65=$C103)*($Z$3:$Z$64="MAROUANI")))</f>
        <v/>
      </c>
      <c r="F103" s="225" t="str">
        <f>IF($C103="","",SUMPRODUCT(($K$3:$K67=$C103)*($L$3:$L67=F$99))+SUMPRODUCT(($N$3:$N67=$C103)*($O$3:$O67=F$99))+SUMPRODUCT(($AA$3:$AA$64=$C103)*($Z$3:$Z$64="HALIMI"))+SUMPRODUCT(($AA$4:$AA$65=$C103)*($Z$3:$Z$64="HALIMI")))</f>
        <v/>
      </c>
      <c r="G103" s="225" t="str">
        <f>IF($C103="","",SUMPRODUCT(($K$3:$K67=$C103)*($L$3:$L67=G$99))+SUMPRODUCT(($N$3:$N67=$C103)*($O$3:$O67=G$99))+SUMPRODUCT(($AA$3:$AA$64=$C103)*($Z$3:$Z$64="LEPRIYA"))+SUMPRODUCT(($AA$4:$AA$65=$C103)*($Z$3:$Z$64="LEPRIYA")))</f>
        <v/>
      </c>
      <c r="H103" s="225" t="str">
        <f>IF($C103="","",SUMPRODUCT(($K$3:$K67=$C103)*($L$3:$L67=H$99))+SUMPRODUCT(($N$3:$N67=$C103)*($O$3:$O67=H$99))+SUMPRODUCT(($AA$3:$AA$64=$C103)*($Z$3:$Z$64="SERENI"))+SUMPRODUCT(($AA$4:$AA$65=$C103)*($Z$3:$Z$64="SERENI")))</f>
        <v/>
      </c>
      <c r="I103" s="225" t="str">
        <f>IF($C103="","",SUMPRODUCT(($K$3:$K67=$C103)*($L$3:$L67=I$99))+SUMPRODUCT(($N$3:$N67=$C103)*($O$3:$O67=I$99))+SUMPRODUCT(($AA$3:$AA$64=$C103)*($Z$3:$Z$64="SULTAN"))+SUMPRODUCT(($AA$4:$AA$65=$C103)*($Z$3:$Z$64="SULTAN")))</f>
        <v/>
      </c>
      <c r="J103" s="226" t="str">
        <f>IF($C103="","",SUMPRODUCT(($K$3:$K67=$C103)*($L$3:$L67=""))+SUMPRODUCT(($N$3:$N67=$C103)*($O$3:$O67=""))+SUMPRODUCT(($AA$3:$AA$64=$C103)*($Z$3:$Z$64=""))-SUMPRODUCT(($AA$4:$AA$65=$C103)*($Z$3:$Z$64&lt;&gt;"")))</f>
        <v/>
      </c>
      <c r="K103" s="227" t="str">
        <f>IF($C103="","",SUMPRODUCT(($K$3:$K67=$C103)*($L$3:$L67=K$99))+SUMPRODUCT(($N$3:$N67=$C103)*($O$3:$O67=K$99)))</f>
        <v/>
      </c>
      <c r="L103" s="19"/>
      <c r="M103" s="19"/>
      <c r="N103" s="134"/>
      <c r="O103" s="135"/>
      <c r="P103" s="144">
        <f>Listes!A84</f>
        <v>0</v>
      </c>
      <c r="Q103" s="145">
        <f t="shared" si="837"/>
        <v>0</v>
      </c>
      <c r="R103" s="146">
        <f t="shared" si="837"/>
        <v>0</v>
      </c>
      <c r="S103" s="146" t="e">
        <f>COUNTIF(G$3:G$64,"*" &amp;$P103 &amp;"*")+SUMPRODUCT(($L$3:$L$64=$Q102)*($M$3:$M$64=$P103))+SUMPRODUCT(($N$3:$N$64=$Q102)*($P$3:$P$64=$P103))&amp;" ("&amp;'Janv 15'!S147&amp;")"</f>
        <v>#REF!</v>
      </c>
      <c r="T103" s="146" t="e">
        <f>COUNTIF(H$3:H$64,"*" &amp;$P103 &amp;"*")+SUMPRODUCT(($L$3:$L$64=$Q102)*($M$3:$M$64=$P103))+SUMPRODUCT(($N$3:$N$64=$Q102)*($P$3:$P$64=$P103))&amp;" ("&amp;'Janv 15'!T147&amp;")"</f>
        <v>#REF!</v>
      </c>
      <c r="U103" s="146">
        <f t="shared" si="838"/>
        <v>0</v>
      </c>
      <c r="V103" s="146" t="e">
        <f>COUNTIF(J$3:J$64,"*" &amp;$P103 &amp;"*")+SUMPRODUCT(($L$3:$L$64=$Q102)*($M$3:$M$64=$P103))+SUMPRODUCT(($N$3:$N$64=$Q102)*($P$3:$P$64=$P103))&amp;" ("&amp;'Janv 15'!V147&amp;")"</f>
        <v>#REF!</v>
      </c>
      <c r="W103" s="146">
        <f t="shared" si="839"/>
        <v>0</v>
      </c>
      <c r="X103" s="146" t="e">
        <f>COUNTIF(L$3:L$64,"*" &amp;$P103 &amp;"*")+SUMPRODUCT(($L$3:$L$64=$Q102)*($M$3:$M$64=$P103))+SUMPRODUCT(($N$3:$N$64=$Q102)*($P$3:$P$64=$P103))&amp;" ("&amp;'Janv 15'!X147&amp;")"</f>
        <v>#REF!</v>
      </c>
      <c r="Y103" s="146">
        <f t="shared" si="840"/>
        <v>0</v>
      </c>
      <c r="Z103" s="147" t="e">
        <f>COUNTIF(N$3:N$64,"*" &amp;$P103 &amp;"*")+SUMPRODUCT(($L$3:$L$64=$Q102)*($M$3:$M$64=$P103))+SUMPRODUCT(($N$3:$N$64=$Q102)*($P$3:$P$64=$P103))&amp;" ("&amp;'Janv 15'!Z147&amp;")"</f>
        <v>#REF!</v>
      </c>
    </row>
    <row r="104" spans="1:26" ht="15.75" customHeight="1" x14ac:dyDescent="0.25">
      <c r="A104" s="209"/>
      <c r="B104" s="209"/>
      <c r="C104" s="228"/>
      <c r="D104" s="229"/>
      <c r="E104" s="230" t="str">
        <f>IF($C104="","",SUMPRODUCT(($K$3:$K68=$C104)*($L$3:$L68=E$99))+SUMPRODUCT(($N$3:$N68=$C104)*($O$3:$O68=E$99))+SUMPRODUCT(($AA$3:$AA$64=$C104)*($Z$3:$Z$64="MAROUANI"))+SUMPRODUCT(($AA$4:$AA$65=$C104)*($Z$3:$Z$64="MAROUANI")))</f>
        <v/>
      </c>
      <c r="F104" s="230" t="str">
        <f>IF($C104="","",SUMPRODUCT(($K$3:$K68=$C104)*($L$3:$L68=F$99))+SUMPRODUCT(($N$3:$N68=$C104)*($O$3:$O68=F$99))+SUMPRODUCT(($AA$3:$AA$64=$C104)*($Z$3:$Z$64="HALIMI"))+SUMPRODUCT(($AA$4:$AA$65=$C104)*($Z$3:$Z$64="HALIMI")))</f>
        <v/>
      </c>
      <c r="G104" s="230" t="str">
        <f>IF($C104="","",SUMPRODUCT(($K$3:$K68=$C104)*($L$3:$L68=G$99))+SUMPRODUCT(($N$3:$N68=$C104)*($O$3:$O68=G$99))+SUMPRODUCT(($AA$3:$AA$64=$C104)*($Z$3:$Z$64="LEPRIYA"))+SUMPRODUCT(($AA$4:$AA$65=$C104)*($Z$3:$Z$64="LEPRIYA")))</f>
        <v/>
      </c>
      <c r="H104" s="230" t="str">
        <f>IF($C104="","",SUMPRODUCT(($K$3:$K68=$C104)*($L$3:$L68=H$99))+SUMPRODUCT(($N$3:$N68=$C104)*($O$3:$O68=H$99))+SUMPRODUCT(($AA$3:$AA$64=$C104)*($Z$3:$Z$64="SERENI"))+SUMPRODUCT(($AA$4:$AA$65=$C104)*($Z$3:$Z$64="SERENI")))</f>
        <v/>
      </c>
      <c r="I104" s="230" t="str">
        <f>IF($C104="","",SUMPRODUCT(($K$3:$K68=$C104)*($L$3:$L68=I$99))+SUMPRODUCT(($N$3:$N68=$C104)*($O$3:$O68=I$99))+SUMPRODUCT(($AA$3:$AA$64=$C104)*($Z$3:$Z$64="SULTAN"))+SUMPRODUCT(($AA$4:$AA$65=$C104)*($Z$3:$Z$64="SULTAN")))</f>
        <v/>
      </c>
      <c r="J104" s="231" t="str">
        <f>IF($C104="","",SUMPRODUCT(($K$3:$K68=$C104)*($L$3:$L68=""))+SUMPRODUCT(($N$3:$N68=$C104)*($O$3:$O68=""))+SUMPRODUCT(($AA$3:$AA$64=$C104)*($Z$3:$Z$64=""))-SUMPRODUCT(($AA$4:$AA$65=$C104)*($Z$3:$Z$64&lt;&gt;"")))</f>
        <v/>
      </c>
      <c r="K104" s="232" t="str">
        <f>IF($C104="","",SUMPRODUCT(($K$3:$K68=$C104)*($L$3:$L68=K$99))+SUMPRODUCT(($N$3:$N68=$C104)*($O$3:$O68=K$99)))</f>
        <v/>
      </c>
      <c r="L104" s="19"/>
      <c r="M104" s="19"/>
      <c r="N104" s="134"/>
      <c r="O104" s="135"/>
      <c r="P104" s="8">
        <f>Listes!A85</f>
        <v>0</v>
      </c>
      <c r="Q104" s="136">
        <f t="shared" si="837"/>
        <v>0</v>
      </c>
      <c r="R104" s="137">
        <f t="shared" si="837"/>
        <v>0</v>
      </c>
      <c r="S104" s="137" t="e">
        <f>COUNTIF(G$3:G$64,"*" &amp;$P104 &amp;"*")+SUMPRODUCT(($L$3:$L$64=$Q103)*($M$3:$M$64=$P104))+SUMPRODUCT(($N$3:$N$64=$Q103)*($P$3:$P$64=$P104))&amp;" ("&amp;'Janv 15'!S148&amp;")"</f>
        <v>#REF!</v>
      </c>
      <c r="T104" s="137" t="e">
        <f>COUNTIF(H$3:H$64,"*" &amp;$P104 &amp;"*")+SUMPRODUCT(($L$3:$L$64=$Q103)*($M$3:$M$64=$P104))+SUMPRODUCT(($N$3:$N$64=$Q103)*($P$3:$P$64=$P104))&amp;" ("&amp;'Janv 15'!T148&amp;")"</f>
        <v>#REF!</v>
      </c>
      <c r="U104" s="137">
        <f t="shared" si="838"/>
        <v>0</v>
      </c>
      <c r="V104" s="137" t="e">
        <f>COUNTIF(J$3:J$64,"*" &amp;$P104 &amp;"*")+SUMPRODUCT(($L$3:$L$64=$Q103)*($M$3:$M$64=$P104))+SUMPRODUCT(($N$3:$N$64=$Q103)*($P$3:$P$64=$P104))&amp;" ("&amp;'Janv 15'!V148&amp;")"</f>
        <v>#REF!</v>
      </c>
      <c r="W104" s="137">
        <f t="shared" si="839"/>
        <v>0</v>
      </c>
      <c r="X104" s="137" t="e">
        <f>COUNTIF(L$3:L$64,"*" &amp;$P104 &amp;"*")+SUMPRODUCT(($L$3:$L$64=$Q103)*($M$3:$M$64=$P104))+SUMPRODUCT(($N$3:$N$64=$Q103)*($P$3:$P$64=$P104))&amp;" ("&amp;'Janv 15'!X148&amp;")"</f>
        <v>#REF!</v>
      </c>
      <c r="Y104" s="137">
        <f t="shared" si="840"/>
        <v>0</v>
      </c>
      <c r="Z104" s="138" t="e">
        <f>COUNTIF(N$3:N$64,"*" &amp;$P104 &amp;"*")+SUMPRODUCT(($L$3:$L$64=$Q103)*($M$3:$M$64=$P104))+SUMPRODUCT(($N$3:$N$64=$Q103)*($P$3:$P$64=$P104))&amp;" ("&amp;'Janv 15'!Z148&amp;")"</f>
        <v>#REF!</v>
      </c>
    </row>
    <row r="105" spans="1:26" ht="15.75" customHeight="1" x14ac:dyDescent="0.25">
      <c r="A105" s="209"/>
      <c r="B105" s="209"/>
      <c r="C105" s="223"/>
      <c r="D105" s="224"/>
      <c r="E105" s="225" t="str">
        <f>IF($C105="","",SUMPRODUCT(($K$3:$K69=$C105)*($L$3:$L69=E$99))+SUMPRODUCT(($N$3:$N69=$C105)*($O$3:$O69=E$99))+SUMPRODUCT(($AA$3:$AA$64=$C105)*($Z$3:$Z$64="MAROUANI"))+SUMPRODUCT(($AA$4:$AA$65=$C105)*($Z$3:$Z$64="MAROUANI")))</f>
        <v/>
      </c>
      <c r="F105" s="225" t="str">
        <f>IF($C105="","",SUMPRODUCT(($K$3:$K69=$C105)*($L$3:$L69=F$99))+SUMPRODUCT(($N$3:$N69=$C105)*($O$3:$O69=F$99))+SUMPRODUCT(($AA$3:$AA$64=$C105)*($Z$3:$Z$64="HALIMI"))+SUMPRODUCT(($AA$4:$AA$65=$C105)*($Z$3:$Z$64="HALIMI")))</f>
        <v/>
      </c>
      <c r="G105" s="225" t="str">
        <f>IF($C105="","",SUMPRODUCT(($K$3:$K69=$C105)*($L$3:$L69=G$99))+SUMPRODUCT(($N$3:$N69=$C105)*($O$3:$O69=G$99))+SUMPRODUCT(($AA$3:$AA$64=$C105)*($Z$3:$Z$64="LEPRIYA"))+SUMPRODUCT(($AA$4:$AA$65=$C105)*($Z$3:$Z$64="LEPRIYA")))</f>
        <v/>
      </c>
      <c r="H105" s="225" t="str">
        <f>IF($C105="","",SUMPRODUCT(($K$3:$K69=$C105)*($L$3:$L69=H$99))+SUMPRODUCT(($N$3:$N69=$C105)*($O$3:$O69=H$99))+SUMPRODUCT(($AA$3:$AA$64=$C105)*($Z$3:$Z$64="SERENI"))+SUMPRODUCT(($AA$4:$AA$65=$C105)*($Z$3:$Z$64="SERENI")))</f>
        <v/>
      </c>
      <c r="I105" s="225" t="str">
        <f>IF($C105="","",SUMPRODUCT(($K$3:$K69=$C105)*($L$3:$L69=I$99))+SUMPRODUCT(($N$3:$N69=$C105)*($O$3:$O69=I$99))+SUMPRODUCT(($AA$3:$AA$64=$C105)*($Z$3:$Z$64="SULTAN"))+SUMPRODUCT(($AA$4:$AA$65=$C105)*($Z$3:$Z$64="SULTAN")))</f>
        <v/>
      </c>
      <c r="J105" s="226" t="str">
        <f>IF($C105="","",SUMPRODUCT(($K$3:$K69=$C105)*($L$3:$L69=""))+SUMPRODUCT(($N$3:$N69=$C105)*($O$3:$O69=""))+SUMPRODUCT(($AA$3:$AA$64=$C105)*($Z$3:$Z$64=""))-SUMPRODUCT(($AA$4:$AA$65=$C105)*($Z$3:$Z$64&lt;&gt;"")))</f>
        <v/>
      </c>
      <c r="K105" s="227" t="str">
        <f>IF($C105="","",SUMPRODUCT(($K$3:$K69=$C105)*($L$3:$L69=K$99))+SUMPRODUCT(($N$3:$N69=$C105)*($O$3:$O69=K$99)))</f>
        <v/>
      </c>
      <c r="L105" s="19"/>
      <c r="M105" s="19"/>
      <c r="N105" s="134"/>
      <c r="O105" s="135"/>
      <c r="P105" s="144">
        <f>Listes!A86</f>
        <v>0</v>
      </c>
      <c r="Q105" s="145">
        <f t="shared" si="837"/>
        <v>0</v>
      </c>
      <c r="R105" s="146">
        <f t="shared" si="837"/>
        <v>0</v>
      </c>
      <c r="S105" s="146" t="e">
        <f>COUNTIF(G$3:G$64,"*" &amp;$P105 &amp;"*")+SUMPRODUCT(($L$3:$L$64=$Q104)*($M$3:$M$64=$P105))+SUMPRODUCT(($N$3:$N$64=$Q104)*($P$3:$P$64=$P105))&amp;" ("&amp;'Janv 15'!S149&amp;")"</f>
        <v>#REF!</v>
      </c>
      <c r="T105" s="146" t="e">
        <f>COUNTIF(H$3:H$64,"*" &amp;$P105 &amp;"*")+SUMPRODUCT(($L$3:$L$64=$Q104)*($M$3:$M$64=$P105))+SUMPRODUCT(($N$3:$N$64=$Q104)*($P$3:$P$64=$P105))&amp;" ("&amp;'Janv 15'!T149&amp;")"</f>
        <v>#REF!</v>
      </c>
      <c r="U105" s="146">
        <f t="shared" si="838"/>
        <v>0</v>
      </c>
      <c r="V105" s="146" t="e">
        <f>COUNTIF(J$3:J$64,"*" &amp;$P105 &amp;"*")+SUMPRODUCT(($L$3:$L$64=$Q104)*($M$3:$M$64=$P105))+SUMPRODUCT(($N$3:$N$64=$Q104)*($P$3:$P$64=$P105))&amp;" ("&amp;'Janv 15'!V149&amp;")"</f>
        <v>#REF!</v>
      </c>
      <c r="W105" s="146">
        <f t="shared" si="839"/>
        <v>0</v>
      </c>
      <c r="X105" s="146" t="e">
        <f>COUNTIF(L$3:L$64,"*" &amp;$P105 &amp;"*")+SUMPRODUCT(($L$3:$L$64=$Q104)*($M$3:$M$64=$P105))+SUMPRODUCT(($N$3:$N$64=$Q104)*($P$3:$P$64=$P105))&amp;" ("&amp;'Janv 15'!X149&amp;")"</f>
        <v>#REF!</v>
      </c>
      <c r="Y105" s="146">
        <f t="shared" si="840"/>
        <v>0</v>
      </c>
      <c r="Z105" s="147" t="e">
        <f>COUNTIF(N$3:N$64,"*" &amp;$P105 &amp;"*")+SUMPRODUCT(($L$3:$L$64=$Q104)*($M$3:$M$64=$P105))+SUMPRODUCT(($N$3:$N$64=$Q104)*($P$3:$P$64=$P105))&amp;" ("&amp;'Janv 15'!Z149&amp;")"</f>
        <v>#REF!</v>
      </c>
    </row>
    <row r="106" spans="1:26" ht="15.75" customHeight="1" x14ac:dyDescent="0.25">
      <c r="A106" s="209"/>
      <c r="B106" s="209"/>
      <c r="C106" s="228"/>
      <c r="D106" s="229"/>
      <c r="E106" s="230" t="str">
        <f>IF($C106="","",SUMPRODUCT(($K$3:$K70=$C106)*($L$3:$L70=E$99))+SUMPRODUCT(($N$3:$N70=$C106)*($O$3:$O70=E$99))+SUMPRODUCT(($AA$3:$AA$64=$C106)*($Z$3:$Z$64="MAROUANI"))+SUMPRODUCT(($AA$4:$AA$65=$C106)*($Z$3:$Z$64="MAROUANI")))</f>
        <v/>
      </c>
      <c r="F106" s="230" t="str">
        <f>IF($C106="","",SUMPRODUCT(($K$3:$K70=$C106)*($L$3:$L70=F$99))+SUMPRODUCT(($N$3:$N70=$C106)*($O$3:$O70=F$99))+SUMPRODUCT(($AA$3:$AA$64=$C106)*($Z$3:$Z$64="HALIMI"))+SUMPRODUCT(($AA$4:$AA$65=$C106)*($Z$3:$Z$64="HALIMI")))</f>
        <v/>
      </c>
      <c r="G106" s="230" t="str">
        <f>IF($C106="","",SUMPRODUCT(($K$3:$K70=$C106)*($L$3:$L70=G$99))+SUMPRODUCT(($N$3:$N70=$C106)*($O$3:$O70=G$99))+SUMPRODUCT(($AA$3:$AA$64=$C106)*($Z$3:$Z$64="LEPRIYA"))+SUMPRODUCT(($AA$4:$AA$65=$C106)*($Z$3:$Z$64="LEPRIYA")))</f>
        <v/>
      </c>
      <c r="H106" s="230" t="str">
        <f>IF($C106="","",SUMPRODUCT(($K$3:$K70=$C106)*($L$3:$L70=H$99))+SUMPRODUCT(($N$3:$N70=$C106)*($O$3:$O70=H$99))+SUMPRODUCT(($AA$3:$AA$64=$C106)*($Z$3:$Z$64="SERENI"))+SUMPRODUCT(($AA$4:$AA$65=$C106)*($Z$3:$Z$64="SERENI")))</f>
        <v/>
      </c>
      <c r="I106" s="230" t="str">
        <f>IF($C106="","",SUMPRODUCT(($K$3:$K70=$C106)*($L$3:$L70=I$99))+SUMPRODUCT(($N$3:$N70=$C106)*($O$3:$O70=I$99))+SUMPRODUCT(($AA$3:$AA$64=$C106)*($Z$3:$Z$64="SULTAN"))+SUMPRODUCT(($AA$4:$AA$65=$C106)*($Z$3:$Z$64="SULTAN")))</f>
        <v/>
      </c>
      <c r="J106" s="231" t="str">
        <f>IF($C106="","",SUMPRODUCT(($K$3:$K70=$C106)*($L$3:$L70=""))+SUMPRODUCT(($N$3:$N70=$C106)*($O$3:$O70=""))+SUMPRODUCT(($AA$3:$AA$64=$C106)*($Z$3:$Z$64=""))-SUMPRODUCT(($AA$4:$AA$65=$C106)*($Z$3:$Z$64&lt;&gt;"")))</f>
        <v/>
      </c>
      <c r="K106" s="232" t="str">
        <f>IF($C106="","",SUMPRODUCT(($K$3:$K70=$C106)*($L$3:$L70=K$99))+SUMPRODUCT(($N$3:$N70=$C106)*($O$3:$O70=K$99)))</f>
        <v/>
      </c>
      <c r="L106" s="19"/>
      <c r="M106" s="19"/>
      <c r="N106" s="134"/>
      <c r="O106" s="135"/>
      <c r="P106" s="8">
        <f>Listes!A87</f>
        <v>0</v>
      </c>
      <c r="Q106" s="136">
        <f t="shared" si="837"/>
        <v>0</v>
      </c>
      <c r="R106" s="137">
        <f t="shared" si="837"/>
        <v>0</v>
      </c>
      <c r="S106" s="137" t="e">
        <f>COUNTIF(G$3:G$64,"*" &amp;$P106 &amp;"*")+SUMPRODUCT(($L$3:$L$64=$Q105)*($M$3:$M$64=$P106))+SUMPRODUCT(($N$3:$N$64=$Q105)*($P$3:$P$64=$P106))&amp;" ("&amp;'Janv 15'!S150&amp;")"</f>
        <v>#REF!</v>
      </c>
      <c r="T106" s="137" t="e">
        <f>COUNTIF(H$3:H$64,"*" &amp;$P106 &amp;"*")+SUMPRODUCT(($L$3:$L$64=$Q105)*($M$3:$M$64=$P106))+SUMPRODUCT(($N$3:$N$64=$Q105)*($P$3:$P$64=$P106))&amp;" ("&amp;'Janv 15'!T150&amp;")"</f>
        <v>#REF!</v>
      </c>
      <c r="U106" s="137">
        <f t="shared" si="838"/>
        <v>0</v>
      </c>
      <c r="V106" s="137" t="e">
        <f>COUNTIF(J$3:J$64,"*" &amp;$P106 &amp;"*")+SUMPRODUCT(($L$3:$L$64=$Q105)*($M$3:$M$64=$P106))+SUMPRODUCT(($N$3:$N$64=$Q105)*($P$3:$P$64=$P106))&amp;" ("&amp;'Janv 15'!V150&amp;")"</f>
        <v>#REF!</v>
      </c>
      <c r="W106" s="137">
        <f t="shared" si="839"/>
        <v>0</v>
      </c>
      <c r="X106" s="137" t="e">
        <f>COUNTIF(L$3:L$64,"*" &amp;$P106 &amp;"*")+SUMPRODUCT(($L$3:$L$64=$Q105)*($M$3:$M$64=$P106))+SUMPRODUCT(($N$3:$N$64=$Q105)*($P$3:$P$64=$P106))&amp;" ("&amp;'Janv 15'!X150&amp;")"</f>
        <v>#REF!</v>
      </c>
      <c r="Y106" s="137">
        <f t="shared" si="840"/>
        <v>0</v>
      </c>
      <c r="Z106" s="138" t="e">
        <f>COUNTIF(N$3:N$64,"*" &amp;$P106 &amp;"*")+SUMPRODUCT(($L$3:$L$64=$Q105)*($M$3:$M$64=$P106))+SUMPRODUCT(($N$3:$N$64=$Q105)*($P$3:$P$64=$P106))&amp;" ("&amp;'Janv 15'!Z150&amp;")"</f>
        <v>#REF!</v>
      </c>
    </row>
    <row r="107" spans="1:26" ht="15.75" customHeight="1" thickBot="1" x14ac:dyDescent="0.3">
      <c r="A107" s="209"/>
      <c r="B107" s="209"/>
      <c r="C107" s="223"/>
      <c r="D107" s="224"/>
      <c r="E107" s="225" t="str">
        <f>IF($C107="","",SUMPRODUCT(($K$3:$K71=$C107)*($L$3:$L71=E$99))+SUMPRODUCT(($N$3:$N71=$C107)*($O$3:$O71=E$99))+SUMPRODUCT(($AA$3:$AA$64=$C107)*($Z$3:$Z$64="MAROUANI"))+SUMPRODUCT(($AA$4:$AA$65=$C107)*($Z$3:$Z$64="MAROUANI")))</f>
        <v/>
      </c>
      <c r="F107" s="225" t="str">
        <f>IF($C107="","",SUMPRODUCT(($K$3:$K71=$C107)*($L$3:$L71=F$99))+SUMPRODUCT(($N$3:$N71=$C107)*($O$3:$O71=F$99))+SUMPRODUCT(($AA$3:$AA$64=$C107)*($Z$3:$Z$64="HALIMI"))+SUMPRODUCT(($AA$4:$AA$65=$C107)*($Z$3:$Z$64="HALIMI")))</f>
        <v/>
      </c>
      <c r="G107" s="225" t="str">
        <f>IF($C107="","",SUMPRODUCT(($K$3:$K71=$C107)*($L$3:$L71=G$99))+SUMPRODUCT(($N$3:$N71=$C107)*($O$3:$O71=G$99))+SUMPRODUCT(($AA$3:$AA$64=$C107)*($Z$3:$Z$64="LEPRIYA"))+SUMPRODUCT(($AA$4:$AA$65=$C107)*($Z$3:$Z$64="LEPRIYA")))</f>
        <v/>
      </c>
      <c r="H107" s="225" t="str">
        <f>IF($C107="","",SUMPRODUCT(($K$3:$K71=$C107)*($L$3:$L71=H$99))+SUMPRODUCT(($N$3:$N71=$C107)*($O$3:$O71=H$99))+SUMPRODUCT(($AA$3:$AA$64=$C107)*($Z$3:$Z$64="SERENI"))+SUMPRODUCT(($AA$4:$AA$65=$C107)*($Z$3:$Z$64="SERENI")))</f>
        <v/>
      </c>
      <c r="I107" s="225" t="str">
        <f>IF($C107="","",SUMPRODUCT(($K$3:$K71=$C107)*($L$3:$L71=I$99))+SUMPRODUCT(($N$3:$N71=$C107)*($O$3:$O71=I$99))+SUMPRODUCT(($AA$3:$AA$64=$C107)*($Z$3:$Z$64="SULTAN"))+SUMPRODUCT(($AA$4:$AA$65=$C107)*($Z$3:$Z$64="SULTAN")))</f>
        <v/>
      </c>
      <c r="J107" s="226" t="str">
        <f>IF($C107="","",SUMPRODUCT(($K$3:$K71=$C107)*($L$3:$L71=""))+SUMPRODUCT(($N$3:$N71=$C107)*($O$3:$O71=""))+SUMPRODUCT(($AA$3:$AA$64=$C107)*($Z$3:$Z$64=""))-SUMPRODUCT(($AA$4:$AA$65=$C107)*($Z$3:$Z$64&lt;&gt;"")))</f>
        <v/>
      </c>
      <c r="K107" s="227" t="str">
        <f>IF($C107="","",SUMPRODUCT(($K$3:$K71=$C107)*($L$3:$L71=K$99))+SUMPRODUCT(($N$3:$N71=$C107)*($O$3:$O71=K$99)))</f>
        <v/>
      </c>
      <c r="L107" s="19"/>
      <c r="M107" s="19"/>
      <c r="N107" s="233"/>
      <c r="O107" s="234"/>
      <c r="P107" s="235">
        <f>Listes!A88</f>
        <v>0</v>
      </c>
      <c r="Q107" s="236">
        <f t="shared" si="837"/>
        <v>0</v>
      </c>
      <c r="R107" s="237">
        <f t="shared" si="837"/>
        <v>0</v>
      </c>
      <c r="S107" s="237" t="e">
        <f>COUNTIF(G$3:G$64,"*" &amp;$P107 &amp;"*")+SUMPRODUCT(($L$3:$L$64=$Q106)*($M$3:$M$64=$P107))+SUMPRODUCT(($N$3:$N$64=$Q106)*($P$3:$P$64=$P107))&amp;" ("&amp;'Janv 15'!S151&amp;")"</f>
        <v>#REF!</v>
      </c>
      <c r="T107" s="237" t="e">
        <f>COUNTIF(H$3:H$64,"*" &amp;$P107 &amp;"*")+SUMPRODUCT(($L$3:$L$64=$Q106)*($M$3:$M$64=$P107))+SUMPRODUCT(($N$3:$N$64=$Q106)*($P$3:$P$64=$P107))&amp;" ("&amp;'Janv 15'!T151&amp;")"</f>
        <v>#REF!</v>
      </c>
      <c r="U107" s="237">
        <f t="shared" si="838"/>
        <v>0</v>
      </c>
      <c r="V107" s="237" t="e">
        <f>COUNTIF(J$3:J$64,"*" &amp;$P107 &amp;"*")+SUMPRODUCT(($L$3:$L$64=$Q106)*($M$3:$M$64=$P107))+SUMPRODUCT(($N$3:$N$64=$Q106)*($P$3:$P$64=$P107))&amp;" ("&amp;'Janv 15'!V151&amp;")"</f>
        <v>#REF!</v>
      </c>
      <c r="W107" s="237">
        <f t="shared" si="839"/>
        <v>0</v>
      </c>
      <c r="X107" s="237" t="e">
        <f>COUNTIF(L$3:L$64,"*" &amp;$P107 &amp;"*")+SUMPRODUCT(($L$3:$L$64=$Q106)*($M$3:$M$64=$P107))+SUMPRODUCT(($N$3:$N$64=$Q106)*($P$3:$P$64=$P107))&amp;" ("&amp;'Janv 15'!X151&amp;")"</f>
        <v>#REF!</v>
      </c>
      <c r="Y107" s="237">
        <f t="shared" si="840"/>
        <v>0</v>
      </c>
      <c r="Z107" s="238" t="e">
        <f>COUNTIF(N$3:N$64,"*" &amp;$P107 &amp;"*")+SUMPRODUCT(($L$3:$L$64=$Q106)*($M$3:$M$64=$P107))+SUMPRODUCT(($N$3:$N$64=$Q106)*($P$3:$P$64=$P107))&amp;" ("&amp;'Janv 15'!Z151&amp;")"</f>
        <v>#REF!</v>
      </c>
    </row>
    <row r="108" spans="1:26" ht="15.75" customHeight="1" x14ac:dyDescent="0.25">
      <c r="A108" s="19"/>
      <c r="B108" s="19"/>
      <c r="C108" s="228"/>
      <c r="D108" s="229"/>
      <c r="E108" s="230" t="str">
        <f>IF($C108="","",SUMPRODUCT(($K$3:$K72=$C108)*($L$3:$L72=E$99))+SUMPRODUCT(($N$3:$N72=$C108)*($O$3:$O72=E$99))+SUMPRODUCT(($AA$3:$AA$64=$C108)*($Z$3:$Z$64="MAROUANI"))+SUMPRODUCT(($AA$4:$AA$65=$C108)*($Z$3:$Z$64="MAROUANI")))</f>
        <v/>
      </c>
      <c r="F108" s="230" t="str">
        <f>IF($C108="","",SUMPRODUCT(($K$3:$K72=$C108)*($L$3:$L72=F$99))+SUMPRODUCT(($N$3:$N72=$C108)*($O$3:$O72=F$99))+SUMPRODUCT(($AA$3:$AA$64=$C108)*($Z$3:$Z$64="HALIMI"))+SUMPRODUCT(($AA$4:$AA$65=$C108)*($Z$3:$Z$64="HALIMI")))</f>
        <v/>
      </c>
      <c r="G108" s="230" t="str">
        <f>IF($C108="","",SUMPRODUCT(($K$3:$K72=$C108)*($L$3:$L72=G$99))+SUMPRODUCT(($N$3:$N72=$C108)*($O$3:$O72=G$99))+SUMPRODUCT(($AA$3:$AA$64=$C108)*($Z$3:$Z$64="LEPRIYA"))+SUMPRODUCT(($AA$4:$AA$65=$C108)*($Z$3:$Z$64="LEPRIYA")))</f>
        <v/>
      </c>
      <c r="H108" s="230" t="str">
        <f>IF($C108="","",SUMPRODUCT(($K$3:$K72=$C108)*($L$3:$L72=H$99))+SUMPRODUCT(($N$3:$N72=$C108)*($O$3:$O72=H$99))+SUMPRODUCT(($AA$3:$AA$64=$C108)*($Z$3:$Z$64="SERENI"))+SUMPRODUCT(($AA$4:$AA$65=$C108)*($Z$3:$Z$64="SERENI")))</f>
        <v/>
      </c>
      <c r="I108" s="230" t="str">
        <f>IF($C108="","",SUMPRODUCT(($K$3:$K72=$C108)*($L$3:$L72=I$99))+SUMPRODUCT(($N$3:$N72=$C108)*($O$3:$O72=I$99))+SUMPRODUCT(($AA$3:$AA$64=$C108)*($Z$3:$Z$64="SULTAN"))+SUMPRODUCT(($AA$4:$AA$65=$C108)*($Z$3:$Z$64="SULTAN")))</f>
        <v/>
      </c>
      <c r="J108" s="231" t="str">
        <f>IF($C108="","",SUMPRODUCT(($K$3:$K72=$C108)*($L$3:$L72=""))+SUMPRODUCT(($N$3:$N72=$C108)*($O$3:$O72=""))+SUMPRODUCT(($AA$3:$AA$64=$C108)*($Z$3:$Z$64=""))-SUMPRODUCT(($AA$4:$AA$65=$C108)*($Z$3:$Z$64&lt;&gt;"")))</f>
        <v/>
      </c>
      <c r="K108" s="232" t="str">
        <f>IF($C108="","",SUMPRODUCT(($K$3:$K72=$C108)*($L$3:$L72=K$99))+SUMPRODUCT(($N$3:$N72=$C108)*($O$3:$O72=K$99)))</f>
        <v/>
      </c>
      <c r="L108" s="19"/>
      <c r="M108" s="19"/>
      <c r="N108" s="19"/>
      <c r="O108" s="19"/>
      <c r="P108" s="239"/>
      <c r="Q108" s="239"/>
      <c r="R108" s="239"/>
      <c r="S108" s="239"/>
      <c r="T108" s="239"/>
      <c r="U108" s="239"/>
      <c r="V108" s="239"/>
      <c r="W108" s="239"/>
      <c r="X108" s="239"/>
      <c r="Y108" s="239"/>
      <c r="Z108" s="239"/>
    </row>
    <row r="109" spans="1:26" ht="12.75" customHeight="1" x14ac:dyDescent="0.25">
      <c r="A109" s="19"/>
      <c r="B109" s="19"/>
      <c r="C109" s="223"/>
      <c r="D109" s="224"/>
      <c r="E109" s="225" t="str">
        <f>IF($C109="","",SUMPRODUCT(($K$3:$K73=$C109)*($L$3:$L73=E$99))+SUMPRODUCT(($N$3:$N73=$C109)*($O$3:$O73=E$99))+SUMPRODUCT(($AA$3:$AA$64=$C109)*($Z$3:$Z$64="MAROUANI"))+SUMPRODUCT(($AA$4:$AA$65=$C109)*($Z$3:$Z$64="MAROUANI")))</f>
        <v/>
      </c>
      <c r="F109" s="225" t="str">
        <f>IF($C109="","",SUMPRODUCT(($K$3:$K73=$C109)*($L$3:$L73=F$99))+SUMPRODUCT(($N$3:$N73=$C109)*($O$3:$O73=F$99))+SUMPRODUCT(($AA$3:$AA$64=$C109)*($Z$3:$Z$64="HALIMI"))+SUMPRODUCT(($AA$4:$AA$65=$C109)*($Z$3:$Z$64="HALIMI")))</f>
        <v/>
      </c>
      <c r="G109" s="225" t="str">
        <f>IF($C109="","",SUMPRODUCT(($K$3:$K73=$C109)*($L$3:$L73=G$99))+SUMPRODUCT(($N$3:$N73=$C109)*($O$3:$O73=G$99))+SUMPRODUCT(($AA$3:$AA$64=$C109)*($Z$3:$Z$64="LEPRIYA"))+SUMPRODUCT(($AA$4:$AA$65=$C109)*($Z$3:$Z$64="LEPRIYA")))</f>
        <v/>
      </c>
      <c r="H109" s="225" t="str">
        <f>IF($C109="","",SUMPRODUCT(($K$3:$K73=$C109)*($L$3:$L73=H$99))+SUMPRODUCT(($N$3:$N73=$C109)*($O$3:$O73=H$99))+SUMPRODUCT(($AA$3:$AA$64=$C109)*($Z$3:$Z$64="SERENI"))+SUMPRODUCT(($AA$4:$AA$65=$C109)*($Z$3:$Z$64="SERENI")))</f>
        <v/>
      </c>
      <c r="I109" s="225" t="str">
        <f>IF($C109="","",SUMPRODUCT(($K$3:$K73=$C109)*($L$3:$L73=I$99))+SUMPRODUCT(($N$3:$N73=$C109)*($O$3:$O73=I$99))+SUMPRODUCT(($AA$3:$AA$64=$C109)*($Z$3:$Z$64="SULTAN"))+SUMPRODUCT(($AA$4:$AA$65=$C109)*($Z$3:$Z$64="SULTAN")))</f>
        <v/>
      </c>
      <c r="J109" s="226" t="str">
        <f>IF($C109="","",SUMPRODUCT(($K$3:$K73=$C109)*($L$3:$L73=""))+SUMPRODUCT(($N$3:$N73=$C109)*($O$3:$O73=""))+SUMPRODUCT(($AA$3:$AA$64=$C109)*($Z$3:$Z$64=""))-SUMPRODUCT(($AA$4:$AA$65=$C109)*($Z$3:$Z$64&lt;&gt;"")))</f>
        <v/>
      </c>
      <c r="K109" s="227" t="str">
        <f>IF($C109="","",SUMPRODUCT(($K$3:$K73=$C109)*($L$3:$L73=K$99))+SUMPRODUCT(($N$3:$N73=$C109)*($O$3:$O73=K$99)))</f>
        <v/>
      </c>
      <c r="L109" s="19"/>
      <c r="M109" s="19"/>
      <c r="N109" s="19"/>
      <c r="O109" s="19"/>
      <c r="P109" s="19"/>
      <c r="Q109" s="19"/>
      <c r="R109" s="19"/>
      <c r="S109" s="19"/>
      <c r="T109" s="19"/>
      <c r="U109" s="19"/>
      <c r="V109" s="19"/>
      <c r="W109" s="19"/>
      <c r="X109" s="19"/>
      <c r="Y109" s="19"/>
      <c r="Z109" s="19"/>
    </row>
    <row r="110" spans="1:26" ht="12.75" customHeight="1" thickBot="1" x14ac:dyDescent="0.3">
      <c r="A110" s="19"/>
      <c r="B110" s="19"/>
      <c r="C110" s="240" t="s">
        <v>112</v>
      </c>
      <c r="D110" s="241"/>
      <c r="E110" s="242" t="str">
        <f>IF($C110="","",SUMPRODUCT(($K$3:$K74=$C110)*($L$3:$L74=E$99))+SUMPRODUCT(($N$3:$N74=$C110)*($O$3:$O74=E$99))+SUMPRODUCT(($AA$3:$AA$64=$C110)*($Z$3:$Z$64="MAROUANI"))+SUMPRODUCT(($AA$4:$AA$65=$C110)*($Z$3:$Z$64="MAROUANI")))</f>
        <v/>
      </c>
      <c r="F110" s="242" t="str">
        <f>IF($C110="","",SUMPRODUCT(($K$3:$K74=$C110)*($L$3:$L74=F$99))+SUMPRODUCT(($N$3:$N74=$C110)*($O$3:$O74=F$99))+SUMPRODUCT(($AA$3:$AA$64=$C110)*($Z$3:$Z$64="HALIMI"))+SUMPRODUCT(($AA$4:$AA$65=$C110)*($Z$3:$Z$64="HALIMI")))</f>
        <v/>
      </c>
      <c r="G110" s="242" t="str">
        <f>IF($C110="","",SUMPRODUCT(($K$3:$K74=$C110)*($L$3:$L74=G$99))+SUMPRODUCT(($N$3:$N74=$C110)*($O$3:$O74=G$99))+SUMPRODUCT(($AA$3:$AA$64=$C110)*($Z$3:$Z$64="LEPRIYA"))+SUMPRODUCT(($AA$4:$AA$65=$C110)*($Z$3:$Z$64="LEPRIYA")))</f>
        <v/>
      </c>
      <c r="H110" s="242" t="str">
        <f>IF($C110="","",SUMPRODUCT(($K$3:$K74=$C110)*($L$3:$L74=H$99))+SUMPRODUCT(($N$3:$N74=$C110)*($O$3:$O74=H$99))+SUMPRODUCT(($AA$3:$AA$64=$C110)*($Z$3:$Z$64="SERENI"))+SUMPRODUCT(($AA$4:$AA$65=$C110)*($Z$3:$Z$64="SERENI")))</f>
        <v/>
      </c>
      <c r="I110" s="242" t="str">
        <f>IF($C110="","",SUMPRODUCT(($K$3:$K74=$C110)*($L$3:$L74=I$99))+SUMPRODUCT(($N$3:$N74=$C110)*($O$3:$O74=I$99))+SUMPRODUCT(($AA$3:$AA$64=$C110)*($Z$3:$Z$64="SULTAN"))+SUMPRODUCT(($AA$4:$AA$65=$C110)*($Z$3:$Z$64="SULTAN")))</f>
        <v/>
      </c>
      <c r="J110" s="243" t="str">
        <f>IF($C110="","",SUMPRODUCT(($K$3:$K74=$C110)*($L$3:$L74=""))+SUMPRODUCT(($N$3:$N74=$C110)*($O$3:$O74=""))+SUMPRODUCT(($AA$3:$AA$64=$C110)*($Z$3:$Z$64=""))-SUMPRODUCT(($AA$4:$AA$65=$C110)*($Z$3:$Z$64&lt;&gt;"")))</f>
        <v/>
      </c>
      <c r="K110" s="244" t="str">
        <f>IF($C110="","",SUMPRODUCT(($K$3:$K74=$C110)*($L$3:$L74=K$99))+SUMPRODUCT(($N$3:$N74=$C110)*($O$3:$O74=K$99)))</f>
        <v/>
      </c>
      <c r="L110" s="19"/>
      <c r="M110" s="19"/>
      <c r="N110" s="19"/>
      <c r="O110" s="19"/>
      <c r="P110" s="19"/>
      <c r="Q110" s="19"/>
      <c r="R110" s="19"/>
      <c r="S110" s="19"/>
      <c r="T110" s="19"/>
      <c r="U110" s="19"/>
      <c r="V110" s="19"/>
      <c r="W110" s="19"/>
      <c r="X110" s="19"/>
      <c r="Y110" s="19"/>
      <c r="Z110" s="19"/>
    </row>
    <row r="112" spans="1:26" ht="12.75" hidden="1" customHeight="1" x14ac:dyDescent="0.25">
      <c r="A112" s="19"/>
      <c r="B112" s="19"/>
      <c r="C112" s="19"/>
      <c r="D112" s="19"/>
      <c r="E112" s="19"/>
      <c r="F112" s="19"/>
      <c r="G112" s="19"/>
      <c r="H112" s="19"/>
      <c r="I112" s="19"/>
      <c r="J112" s="19"/>
      <c r="K112" s="19"/>
      <c r="L112" s="19"/>
      <c r="M112" s="19"/>
      <c r="N112" s="97"/>
      <c r="O112" s="97"/>
      <c r="P112" s="97"/>
      <c r="Q112" s="103" t="s">
        <v>95</v>
      </c>
      <c r="R112" s="104"/>
      <c r="S112" s="104"/>
      <c r="T112" s="104"/>
      <c r="U112" s="104"/>
      <c r="V112" s="104"/>
      <c r="W112" s="104"/>
      <c r="X112" s="104"/>
      <c r="Y112" s="104"/>
      <c r="Z112" s="105"/>
    </row>
    <row r="113" spans="2:26" ht="12.75" hidden="1" customHeight="1" thickBot="1" x14ac:dyDescent="0.3">
      <c r="B113" s="19"/>
      <c r="C113" s="19"/>
      <c r="D113" s="19"/>
      <c r="E113" s="19"/>
      <c r="F113" s="19"/>
      <c r="G113" s="19"/>
      <c r="H113" s="19"/>
      <c r="I113" s="19"/>
      <c r="J113" s="19"/>
      <c r="K113" s="19"/>
      <c r="L113" s="19"/>
      <c r="M113" s="19"/>
      <c r="N113" s="95"/>
      <c r="O113" s="95"/>
      <c r="P113" s="19"/>
      <c r="Q113" s="111"/>
      <c r="R113" s="112"/>
      <c r="S113" s="112"/>
      <c r="T113" s="112"/>
      <c r="U113" s="112"/>
      <c r="V113" s="112"/>
      <c r="W113" s="112"/>
      <c r="X113" s="112"/>
      <c r="Y113" s="112"/>
      <c r="Z113" s="113"/>
    </row>
    <row r="114" spans="2:26" ht="12.75" hidden="1" customHeight="1" thickBot="1" x14ac:dyDescent="0.3">
      <c r="B114" s="19"/>
      <c r="C114" s="19"/>
      <c r="D114" s="19"/>
      <c r="E114" s="19"/>
      <c r="F114" s="19"/>
      <c r="G114" s="19"/>
      <c r="H114" s="19"/>
      <c r="I114" s="19"/>
      <c r="J114" s="19"/>
      <c r="K114" s="19"/>
      <c r="L114" s="19"/>
      <c r="M114" s="19"/>
      <c r="N114" s="95"/>
      <c r="O114" s="95"/>
      <c r="P114" s="119"/>
      <c r="Q114" s="245" t="s">
        <v>73</v>
      </c>
      <c r="R114" s="246" t="s">
        <v>74</v>
      </c>
      <c r="S114" s="246"/>
      <c r="T114" s="246"/>
      <c r="U114" s="246" t="s">
        <v>75</v>
      </c>
      <c r="V114" s="246"/>
      <c r="W114" s="246" t="s">
        <v>76</v>
      </c>
      <c r="X114" s="246"/>
      <c r="Y114" s="246" t="s">
        <v>77</v>
      </c>
      <c r="Z114" s="247"/>
    </row>
    <row r="115" spans="2:26" ht="12.75" hidden="1" customHeight="1" x14ac:dyDescent="0.25">
      <c r="B115" s="19"/>
      <c r="C115" s="19"/>
      <c r="D115" s="19"/>
      <c r="E115" s="19"/>
      <c r="F115" s="19"/>
      <c r="G115" s="19"/>
      <c r="H115" s="19"/>
      <c r="I115" s="19"/>
      <c r="J115" s="19"/>
      <c r="K115" s="19"/>
      <c r="L115" s="19"/>
      <c r="M115" s="19"/>
      <c r="N115" s="123" t="s">
        <v>39</v>
      </c>
      <c r="O115" s="124"/>
      <c r="P115" s="7" t="str">
        <f>Listes!A52</f>
        <v>LEFOLL</v>
      </c>
      <c r="Q115" s="248">
        <f t="shared" ref="Q115:R151" si="850">IF($P115="","",COUNTIF(E$3:E$64,"*" &amp;$P115 &amp;"*")+COUNTIFS($L$3:$L$64,Q$70,$M$3:$M$64,"*" &amp;$P115 &amp;"*")+COUNTIFS($O$3:$O$64,Q$70,$P$3:$P$64,"*" &amp;$P115 &amp;"*"))</f>
        <v>0</v>
      </c>
      <c r="R115" s="249">
        <f t="shared" si="850"/>
        <v>0</v>
      </c>
      <c r="S115" s="249" t="e">
        <f>COUNTIF(G$3:G$64,"*" &amp;$P115 &amp;"*")+SUMPRODUCT(($L$3:$L$64=$Q114)*($M$3:$M$64=$P115))+SUMPRODUCT(($N$3:$N$64=$Q114)*($P$3:$P$64=$P115))&amp;" ("&amp;'Janv 15'!#REF!&amp;")"</f>
        <v>#REF!</v>
      </c>
      <c r="T115" s="249" t="e">
        <f>COUNTIF(H$3:H$64,"*" &amp;$P115 &amp;"*")+SUMPRODUCT(($L$3:$L$64=$Q114)*($M$3:$M$64=$P115))+SUMPRODUCT(($N$3:$N$64=$Q114)*($P$3:$P$64=$P115))&amp;" ("&amp;'Janv 15'!#REF!&amp;")"</f>
        <v>#REF!</v>
      </c>
      <c r="U115" s="249">
        <f t="shared" ref="U115:U151" si="851">IF($P115="","",COUNTIF(G$3:G$64,"*" &amp;$P115 &amp;"*")+COUNTIFS($L$3:$L$64,U$70,$M$3:$M$64,"*" &amp;$P115 &amp;"*")+COUNTIFS($O$3:$O$64,U$70,$P$3:$P$64,"*" &amp;$P115 &amp;"*"))</f>
        <v>0</v>
      </c>
      <c r="V115" s="249" t="e">
        <f>COUNTIF(J$3:J$64,"*" &amp;$P115 &amp;"*")+SUMPRODUCT(($L$3:$L$64=$Q114)*($M$3:$M$64=$P115))+SUMPRODUCT(($N$3:$N$64=$Q114)*($P$3:$P$64=$P115))&amp;" ("&amp;'Janv 15'!#REF!&amp;")"</f>
        <v>#REF!</v>
      </c>
      <c r="W115" s="249">
        <f t="shared" ref="W115:W151" si="852">IF($P115="","",COUNTIF(H$3:H$64,"*" &amp;$P115 &amp;"*")+COUNTIFS($L$3:$L$64,W$70,$M$3:$M$64,"*" &amp;$P115 &amp;"*")+COUNTIFS($O$3:$O$64,W$70,$P$3:$P$64,"*" &amp;$P115 &amp;"*"))</f>
        <v>0</v>
      </c>
      <c r="X115" s="249" t="e">
        <f>COUNTIF(L$3:L$64,"*" &amp;$P115 &amp;"*")+SUMPRODUCT(($L$3:$L$64=$Q114)*($M$3:$M$64=$P115))+SUMPRODUCT(($N$3:$N$64=$Q114)*($P$3:$P$64=$P115))&amp;" ("&amp;'Janv 15'!#REF!&amp;")"</f>
        <v>#REF!</v>
      </c>
      <c r="Y115" s="249">
        <f t="shared" ref="Y115:Y151" si="853">IF($P115="","",COUNTIF(I$3:I$64,"*" &amp;$P115 &amp;"*")+COUNTIFS($L$3:$L$64,Y$70,$M$3:$M$64,"*" &amp;$P115 &amp;"*")+COUNTIFS($O$3:$O$64,Y$70,$P$3:$P$64,"*" &amp;$P115 &amp;"*"))</f>
        <v>0</v>
      </c>
      <c r="Z115" s="250" t="e">
        <f>COUNTIF(N$3:N$64,"*" &amp;$P115 &amp;"*")+SUMPRODUCT(($L$3:$L$64=$Q114)*($M$3:$M$64=$P115))+SUMPRODUCT(($N$3:$N$64=$Q114)*($P$3:$P$64=$P115))&amp;" ("&amp;'Janv 15'!#REF!&amp;")"</f>
        <v>#REF!</v>
      </c>
    </row>
    <row r="116" spans="2:26" ht="12.75" hidden="1" customHeight="1" x14ac:dyDescent="0.25">
      <c r="B116" s="19"/>
      <c r="C116" s="19"/>
      <c r="D116" s="19"/>
      <c r="E116" s="19"/>
      <c r="F116" s="19"/>
      <c r="G116" s="19"/>
      <c r="H116" s="19"/>
      <c r="I116" s="19"/>
      <c r="J116" s="19"/>
      <c r="K116" s="19"/>
      <c r="L116" s="19"/>
      <c r="M116" s="19"/>
      <c r="N116" s="134"/>
      <c r="O116" s="135"/>
      <c r="P116" s="8" t="str">
        <f>Listes!A53</f>
        <v>VDB</v>
      </c>
      <c r="Q116" s="136">
        <f t="shared" si="850"/>
        <v>0</v>
      </c>
      <c r="R116" s="137">
        <f t="shared" si="850"/>
        <v>0</v>
      </c>
      <c r="S116" s="137" t="e">
        <f>COUNTIF(G$3:G$64,"*" &amp;$P116 &amp;"*")+SUMPRODUCT(($L$3:$L$64=$Q115)*($M$3:$M$64=$P116))+SUMPRODUCT(($N$3:$N$64=$Q115)*($P$3:$P$64=$P116))&amp;" ("&amp;'Janv 15'!#REF!&amp;")"</f>
        <v>#REF!</v>
      </c>
      <c r="T116" s="137" t="e">
        <f>COUNTIF(H$3:H$64,"*" &amp;$P116 &amp;"*")+SUMPRODUCT(($L$3:$L$64=$Q115)*($M$3:$M$64=$P116))+SUMPRODUCT(($N$3:$N$64=$Q115)*($P$3:$P$64=$P116))&amp;" ("&amp;'Janv 15'!#REF!&amp;")"</f>
        <v>#REF!</v>
      </c>
      <c r="U116" s="137">
        <f t="shared" si="851"/>
        <v>0</v>
      </c>
      <c r="V116" s="137" t="e">
        <f>COUNTIF(J$3:J$64,"*" &amp;$P116 &amp;"*")+SUMPRODUCT(($L$3:$L$64=$Q115)*($M$3:$M$64=$P116))+SUMPRODUCT(($N$3:$N$64=$Q115)*($P$3:$P$64=$P116))&amp;" ("&amp;'Janv 15'!#REF!&amp;")"</f>
        <v>#REF!</v>
      </c>
      <c r="W116" s="137">
        <f t="shared" si="852"/>
        <v>0</v>
      </c>
      <c r="X116" s="137" t="e">
        <f>COUNTIF(L$3:L$64,"*" &amp;$P116 &amp;"*")+SUMPRODUCT(($L$3:$L$64=$Q115)*($M$3:$M$64=$P116))+SUMPRODUCT(($N$3:$N$64=$Q115)*($P$3:$P$64=$P116))&amp;" ("&amp;'Janv 15'!#REF!&amp;")"</f>
        <v>#REF!</v>
      </c>
      <c r="Y116" s="137">
        <f t="shared" si="853"/>
        <v>0</v>
      </c>
      <c r="Z116" s="138" t="e">
        <f>COUNTIF(N$3:N$64,"*" &amp;$P116 &amp;"*")+SUMPRODUCT(($L$3:$L$64=$Q115)*($M$3:$M$64=$P116))+SUMPRODUCT(($N$3:$N$64=$Q115)*($P$3:$P$64=$P116))&amp;" ("&amp;'Janv 15'!#REF!&amp;")"</f>
        <v>#REF!</v>
      </c>
    </row>
    <row r="117" spans="2:26" ht="12.75" hidden="1" customHeight="1" x14ac:dyDescent="0.25">
      <c r="B117" s="19"/>
      <c r="C117" s="19"/>
      <c r="D117" s="19"/>
      <c r="E117" s="19"/>
      <c r="F117" s="19"/>
      <c r="G117" s="19"/>
      <c r="H117" s="19"/>
      <c r="I117" s="19"/>
      <c r="J117" s="19"/>
      <c r="K117" s="19"/>
      <c r="L117" s="19"/>
      <c r="M117" s="19"/>
      <c r="N117" s="134"/>
      <c r="O117" s="135"/>
      <c r="P117" s="8" t="str">
        <f>Listes!A54</f>
        <v>DUFFIET</v>
      </c>
      <c r="Q117" s="136">
        <f t="shared" si="850"/>
        <v>0</v>
      </c>
      <c r="R117" s="137">
        <f t="shared" si="850"/>
        <v>0</v>
      </c>
      <c r="S117" s="137" t="e">
        <f>COUNTIF(G$3:G$64,"*" &amp;$P117 &amp;"*")+SUMPRODUCT(($L$3:$L$64=$Q115)*($M$3:$M$64=$P117))+SUMPRODUCT(($N$3:$N$64=$Q115)*($P$3:$P$64=$P117))&amp;" ("&amp;'Janv 15'!#REF!&amp;")"</f>
        <v>#REF!</v>
      </c>
      <c r="T117" s="137" t="e">
        <f>COUNTIF(H$3:H$64,"*" &amp;$P117 &amp;"*")+SUMPRODUCT(($L$3:$L$64=$Q115)*($M$3:$M$64=$P117))+SUMPRODUCT(($N$3:$N$64=$Q115)*($P$3:$P$64=$P117))&amp;" ("&amp;'Janv 15'!#REF!&amp;")"</f>
        <v>#REF!</v>
      </c>
      <c r="U117" s="137">
        <f t="shared" si="851"/>
        <v>0</v>
      </c>
      <c r="V117" s="137" t="e">
        <f>COUNTIF(J$3:J$64,"*" &amp;$P117 &amp;"*")+SUMPRODUCT(($L$3:$L$64=$Q115)*($M$3:$M$64=$P117))+SUMPRODUCT(($N$3:$N$64=$Q115)*($P$3:$P$64=$P117))&amp;" ("&amp;'Janv 15'!#REF!&amp;")"</f>
        <v>#REF!</v>
      </c>
      <c r="W117" s="137">
        <f t="shared" si="852"/>
        <v>0</v>
      </c>
      <c r="X117" s="137" t="e">
        <f>COUNTIF(L$3:L$64,"*" &amp;$P117 &amp;"*")+SUMPRODUCT(($L$3:$L$64=$Q115)*($M$3:$M$64=$P117))+SUMPRODUCT(($N$3:$N$64=$Q115)*($P$3:$P$64=$P117))&amp;" ("&amp;'Janv 15'!#REF!&amp;")"</f>
        <v>#REF!</v>
      </c>
      <c r="Y117" s="137">
        <f t="shared" si="853"/>
        <v>0</v>
      </c>
      <c r="Z117" s="138" t="e">
        <f>COUNTIF(N$3:N$64,"*" &amp;$P117 &amp;"*")+SUMPRODUCT(($L$3:$L$64=$Q115)*($M$3:$M$64=$P117))+SUMPRODUCT(($N$3:$N$64=$Q115)*($P$3:$P$64=$P117))&amp;" ("&amp;'Janv 15'!#REF!&amp;")"</f>
        <v>#REF!</v>
      </c>
    </row>
    <row r="118" spans="2:26" ht="12.75" hidden="1" customHeight="1" x14ac:dyDescent="0.25">
      <c r="B118" s="19"/>
      <c r="C118" s="19"/>
      <c r="D118" s="19"/>
      <c r="E118" s="19"/>
      <c r="F118" s="19"/>
      <c r="G118" s="19"/>
      <c r="H118" s="19"/>
      <c r="I118" s="19"/>
      <c r="J118" s="19"/>
      <c r="K118" s="19"/>
      <c r="L118" s="19"/>
      <c r="M118" s="19"/>
      <c r="N118" s="134"/>
      <c r="O118" s="135"/>
      <c r="P118" s="9" t="str">
        <f>Listes!A55</f>
        <v>MEZIANE</v>
      </c>
      <c r="Q118" s="136">
        <f t="shared" si="850"/>
        <v>0</v>
      </c>
      <c r="R118" s="137">
        <f t="shared" si="850"/>
        <v>0</v>
      </c>
      <c r="S118" s="137" t="e">
        <f>COUNTIF(G$3:G$64,"*" &amp;$P118 &amp;"*")+SUMPRODUCT(($L$3:$L$64=$Q116)*($M$3:$M$64=$P118))+SUMPRODUCT(($N$3:$N$64=$Q116)*($P$3:$P$64=$P118))&amp;" ("&amp;'Janv 15'!#REF!&amp;")"</f>
        <v>#REF!</v>
      </c>
      <c r="T118" s="137" t="e">
        <f>COUNTIF(H$3:H$64,"*" &amp;$P118 &amp;"*")+SUMPRODUCT(($L$3:$L$64=$Q116)*($M$3:$M$64=$P118))+SUMPRODUCT(($N$3:$N$64=$Q116)*($P$3:$P$64=$P118))&amp;" ("&amp;'Janv 15'!#REF!&amp;")"</f>
        <v>#REF!</v>
      </c>
      <c r="U118" s="137">
        <f t="shared" si="851"/>
        <v>0</v>
      </c>
      <c r="V118" s="137" t="e">
        <f>COUNTIF(J$3:J$64,"*" &amp;$P118 &amp;"*")+SUMPRODUCT(($L$3:$L$64=$Q116)*($M$3:$M$64=$P118))+SUMPRODUCT(($N$3:$N$64=$Q116)*($P$3:$P$64=$P118))&amp;" ("&amp;'Janv 15'!#REF!&amp;")"</f>
        <v>#REF!</v>
      </c>
      <c r="W118" s="137">
        <f t="shared" si="852"/>
        <v>0</v>
      </c>
      <c r="X118" s="137" t="e">
        <f>COUNTIF(L$3:L$64,"*" &amp;$P118 &amp;"*")+SUMPRODUCT(($L$3:$L$64=$Q116)*($M$3:$M$64=$P118))+SUMPRODUCT(($N$3:$N$64=$Q116)*($P$3:$P$64=$P118))&amp;" ("&amp;'Janv 15'!#REF!&amp;")"</f>
        <v>#REF!</v>
      </c>
      <c r="Y118" s="137">
        <f t="shared" si="853"/>
        <v>0</v>
      </c>
      <c r="Z118" s="138" t="e">
        <f>COUNTIF(N$3:N$64,"*" &amp;$P118 &amp;"*")+SUMPRODUCT(($L$3:$L$64=$Q116)*($M$3:$M$64=$P118))+SUMPRODUCT(($N$3:$N$64=$Q116)*($P$3:$P$64=$P118))&amp;" ("&amp;'Janv 15'!#REF!&amp;")"</f>
        <v>#REF!</v>
      </c>
    </row>
    <row r="119" spans="2:26" ht="12.75" hidden="1" customHeight="1" x14ac:dyDescent="0.25">
      <c r="B119" s="19"/>
      <c r="C119" s="19"/>
      <c r="D119" s="19"/>
      <c r="E119" s="19"/>
      <c r="F119" s="19"/>
      <c r="G119" s="19"/>
      <c r="H119" s="19"/>
      <c r="I119" s="19"/>
      <c r="J119" s="19"/>
      <c r="K119" s="19"/>
      <c r="L119" s="19"/>
      <c r="M119" s="19"/>
      <c r="N119" s="134"/>
      <c r="O119" s="135"/>
      <c r="P119" s="8" t="str">
        <f>Listes!A56</f>
        <v>SOLIGNAC</v>
      </c>
      <c r="Q119" s="136">
        <f t="shared" si="850"/>
        <v>0</v>
      </c>
      <c r="R119" s="137">
        <f t="shared" si="850"/>
        <v>0</v>
      </c>
      <c r="S119" s="137" t="e">
        <f>COUNTIF(G$3:G$64,"*" &amp;$P119 &amp;"*")+SUMPRODUCT(($L$3:$L$64=$Q118)*($M$3:$M$64=$P119))+SUMPRODUCT(($N$3:$N$64=$Q118)*($P$3:$P$64=$P119))&amp;" ("&amp;'Janv 15'!#REF!&amp;")"</f>
        <v>#REF!</v>
      </c>
      <c r="T119" s="137" t="e">
        <f>COUNTIF(H$3:H$64,"*" &amp;$P119 &amp;"*")+SUMPRODUCT(($L$3:$L$64=$Q118)*($M$3:$M$64=$P119))+SUMPRODUCT(($N$3:$N$64=$Q118)*($P$3:$P$64=$P119))&amp;" ("&amp;'Janv 15'!#REF!&amp;")"</f>
        <v>#REF!</v>
      </c>
      <c r="U119" s="137">
        <f t="shared" si="851"/>
        <v>0</v>
      </c>
      <c r="V119" s="137" t="e">
        <f>COUNTIF(J$3:J$64,"*" &amp;$P119 &amp;"*")+SUMPRODUCT(($L$3:$L$64=$Q118)*($M$3:$M$64=$P119))+SUMPRODUCT(($N$3:$N$64=$Q118)*($P$3:$P$64=$P119))&amp;" ("&amp;'Janv 15'!#REF!&amp;")"</f>
        <v>#REF!</v>
      </c>
      <c r="W119" s="137">
        <f t="shared" si="852"/>
        <v>0</v>
      </c>
      <c r="X119" s="137" t="e">
        <f>COUNTIF(L$3:L$64,"*" &amp;$P119 &amp;"*")+SUMPRODUCT(($L$3:$L$64=$Q118)*($M$3:$M$64=$P119))+SUMPRODUCT(($N$3:$N$64=$Q118)*($P$3:$P$64=$P119))&amp;" ("&amp;'Janv 15'!#REF!&amp;")"</f>
        <v>#REF!</v>
      </c>
      <c r="Y119" s="137">
        <f t="shared" si="853"/>
        <v>0</v>
      </c>
      <c r="Z119" s="138" t="e">
        <f>COUNTIF(N$3:N$64,"*" &amp;$P119 &amp;"*")+SUMPRODUCT(($L$3:$L$64=$Q118)*($M$3:$M$64=$P119))+SUMPRODUCT(($N$3:$N$64=$Q118)*($P$3:$P$64=$P119))&amp;" ("&amp;'Janv 15'!#REF!&amp;")"</f>
        <v>#REF!</v>
      </c>
    </row>
    <row r="120" spans="2:26" ht="12.75" hidden="1" customHeight="1" x14ac:dyDescent="0.25">
      <c r="B120" s="19"/>
      <c r="C120" s="19"/>
      <c r="D120" s="19"/>
      <c r="E120" s="19"/>
      <c r="F120" s="19"/>
      <c r="G120" s="19"/>
      <c r="H120" s="19"/>
      <c r="I120" s="19"/>
      <c r="J120" s="19"/>
      <c r="K120" s="19"/>
      <c r="L120" s="19"/>
      <c r="M120" s="19"/>
      <c r="N120" s="134"/>
      <c r="O120" s="135"/>
      <c r="P120" s="8" t="str">
        <f>Listes!A57</f>
        <v>TOUZ</v>
      </c>
      <c r="Q120" s="136">
        <f t="shared" si="850"/>
        <v>0</v>
      </c>
      <c r="R120" s="137">
        <f t="shared" si="850"/>
        <v>0</v>
      </c>
      <c r="S120" s="137" t="e">
        <f>COUNTIF(G$3:G$64,"*" &amp;$P120 &amp;"*")+SUMPRODUCT(($L$3:$L$64=$Q119)*($M$3:$M$64=$P120))+SUMPRODUCT(($N$3:$N$64=$Q119)*($P$3:$P$64=$P120))&amp;" ("&amp;'Janv 15'!#REF!&amp;")"</f>
        <v>#REF!</v>
      </c>
      <c r="T120" s="137" t="e">
        <f>COUNTIF(H$3:H$64,"*" &amp;$P120 &amp;"*")+SUMPRODUCT(($L$3:$L$64=$Q119)*($M$3:$M$64=$P120))+SUMPRODUCT(($N$3:$N$64=$Q119)*($P$3:$P$64=$P120))&amp;" ("&amp;'Janv 15'!#REF!&amp;")"</f>
        <v>#REF!</v>
      </c>
      <c r="U120" s="137">
        <f t="shared" si="851"/>
        <v>0</v>
      </c>
      <c r="V120" s="137" t="e">
        <f>COUNTIF(J$3:J$64,"*" &amp;$P120 &amp;"*")+SUMPRODUCT(($L$3:$L$64=$Q119)*($M$3:$M$64=$P120))+SUMPRODUCT(($N$3:$N$64=$Q119)*($P$3:$P$64=$P120))&amp;" ("&amp;'Janv 15'!#REF!&amp;")"</f>
        <v>#REF!</v>
      </c>
      <c r="W120" s="137">
        <f t="shared" si="852"/>
        <v>0</v>
      </c>
      <c r="X120" s="137" t="e">
        <f>COUNTIF(L$3:L$64,"*" &amp;$P120 &amp;"*")+SUMPRODUCT(($L$3:$L$64=$Q119)*($M$3:$M$64=$P120))+SUMPRODUCT(($N$3:$N$64=$Q119)*($P$3:$P$64=$P120))&amp;" ("&amp;'Janv 15'!#REF!&amp;")"</f>
        <v>#REF!</v>
      </c>
      <c r="Y120" s="137">
        <f t="shared" si="853"/>
        <v>0</v>
      </c>
      <c r="Z120" s="138" t="e">
        <f>COUNTIF(N$3:N$64,"*" &amp;$P120 &amp;"*")+SUMPRODUCT(($L$3:$L$64=$Q119)*($M$3:$M$64=$P120))+SUMPRODUCT(($N$3:$N$64=$Q119)*($P$3:$P$64=$P120))&amp;" ("&amp;'Janv 15'!#REF!&amp;")"</f>
        <v>#REF!</v>
      </c>
    </row>
    <row r="121" spans="2:26" ht="12.75" hidden="1" customHeight="1" x14ac:dyDescent="0.25">
      <c r="B121" s="19"/>
      <c r="C121" s="19"/>
      <c r="D121" s="19"/>
      <c r="E121" s="19"/>
      <c r="F121" s="19"/>
      <c r="G121" s="19"/>
      <c r="H121" s="19"/>
      <c r="I121" s="19"/>
      <c r="J121" s="19"/>
      <c r="K121" s="19"/>
      <c r="L121" s="19"/>
      <c r="M121" s="19"/>
      <c r="N121" s="134"/>
      <c r="O121" s="135"/>
      <c r="P121" s="8" t="str">
        <f>Listes!A58</f>
        <v>ZEYNE</v>
      </c>
      <c r="Q121" s="136">
        <f t="shared" si="850"/>
        <v>0</v>
      </c>
      <c r="R121" s="137">
        <f t="shared" si="850"/>
        <v>0</v>
      </c>
      <c r="S121" s="137" t="e">
        <f>COUNTIF(G$3:G$64,"*" &amp;$P121 &amp;"*")+SUMPRODUCT(($L$3:$L$64=$Q120)*($M$3:$M$64=$P121))+SUMPRODUCT(($N$3:$N$64=$Q120)*($P$3:$P$64=$P121))&amp;" ("&amp;'Janv 15'!#REF!&amp;")"</f>
        <v>#REF!</v>
      </c>
      <c r="T121" s="137" t="e">
        <f>COUNTIF(H$3:H$64,"*" &amp;$P121 &amp;"*")+SUMPRODUCT(($L$3:$L$64=$Q120)*($M$3:$M$64=$P121))+SUMPRODUCT(($N$3:$N$64=$Q120)*($P$3:$P$64=$P121))&amp;" ("&amp;'Janv 15'!#REF!&amp;")"</f>
        <v>#REF!</v>
      </c>
      <c r="U121" s="137">
        <f t="shared" si="851"/>
        <v>0</v>
      </c>
      <c r="V121" s="137" t="e">
        <f>COUNTIF(J$3:J$64,"*" &amp;$P121 &amp;"*")+SUMPRODUCT(($L$3:$L$64=$Q120)*($M$3:$M$64=$P121))+SUMPRODUCT(($N$3:$N$64=$Q120)*($P$3:$P$64=$P121))&amp;" ("&amp;'Janv 15'!#REF!&amp;")"</f>
        <v>#REF!</v>
      </c>
      <c r="W121" s="137">
        <f t="shared" si="852"/>
        <v>0</v>
      </c>
      <c r="X121" s="137" t="e">
        <f>COUNTIF(L$3:L$64,"*" &amp;$P121 &amp;"*")+SUMPRODUCT(($L$3:$L$64=$Q120)*($M$3:$M$64=$P121))+SUMPRODUCT(($N$3:$N$64=$Q120)*($P$3:$P$64=$P121))&amp;" ("&amp;'Janv 15'!#REF!&amp;")"</f>
        <v>#REF!</v>
      </c>
      <c r="Y121" s="137">
        <f t="shared" si="853"/>
        <v>0</v>
      </c>
      <c r="Z121" s="138" t="e">
        <f>COUNTIF(N$3:N$64,"*" &amp;$P121 &amp;"*")+SUMPRODUCT(($L$3:$L$64=$Q120)*($M$3:$M$64=$P121))+SUMPRODUCT(($N$3:$N$64=$Q120)*($P$3:$P$64=$P121))&amp;" ("&amp;'Janv 15'!#REF!&amp;")"</f>
        <v>#REF!</v>
      </c>
    </row>
    <row r="122" spans="2:26" ht="12.75" hidden="1" customHeight="1" x14ac:dyDescent="0.25">
      <c r="B122" s="19"/>
      <c r="C122" s="19"/>
      <c r="D122" s="19"/>
      <c r="E122" s="19"/>
      <c r="F122" s="19"/>
      <c r="G122" s="19"/>
      <c r="H122" s="19"/>
      <c r="I122" s="19"/>
      <c r="J122" s="19"/>
      <c r="K122" s="19"/>
      <c r="L122" s="19"/>
      <c r="M122" s="19"/>
      <c r="N122" s="134"/>
      <c r="O122" s="135"/>
      <c r="P122" s="8" t="str">
        <f>Listes!A59</f>
        <v>WELBY</v>
      </c>
      <c r="Q122" s="136">
        <f t="shared" si="850"/>
        <v>0</v>
      </c>
      <c r="R122" s="137">
        <f t="shared" si="850"/>
        <v>0</v>
      </c>
      <c r="S122" s="137" t="e">
        <f>COUNTIF(G$3:G$64,"*" &amp;$P122 &amp;"*")+SUMPRODUCT(($L$3:$L$64=$Q121)*($M$3:$M$64=$P122))+SUMPRODUCT(($N$3:$N$64=$Q121)*($P$3:$P$64=$P122))&amp;" ("&amp;'Janv 15'!#REF!&amp;")"</f>
        <v>#REF!</v>
      </c>
      <c r="T122" s="137" t="e">
        <f>COUNTIF(H$3:H$64,"*" &amp;$P122 &amp;"*")+SUMPRODUCT(($L$3:$L$64=$Q121)*($M$3:$M$64=$P122))+SUMPRODUCT(($N$3:$N$64=$Q121)*($P$3:$P$64=$P122))&amp;" ("&amp;'Janv 15'!#REF!&amp;")"</f>
        <v>#REF!</v>
      </c>
      <c r="U122" s="137">
        <f t="shared" si="851"/>
        <v>0</v>
      </c>
      <c r="V122" s="137" t="e">
        <f>COUNTIF(J$3:J$64,"*" &amp;$P122 &amp;"*")+SUMPRODUCT(($L$3:$L$64=$Q121)*($M$3:$M$64=$P122))+SUMPRODUCT(($N$3:$N$64=$Q121)*($P$3:$P$64=$P122))&amp;" ("&amp;'Janv 15'!#REF!&amp;")"</f>
        <v>#REF!</v>
      </c>
      <c r="W122" s="137">
        <f t="shared" si="852"/>
        <v>0</v>
      </c>
      <c r="X122" s="137" t="e">
        <f>COUNTIF(L$3:L$64,"*" &amp;$P122 &amp;"*")+SUMPRODUCT(($L$3:$L$64=$Q121)*($M$3:$M$64=$P122))+SUMPRODUCT(($N$3:$N$64=$Q121)*($P$3:$P$64=$P122))&amp;" ("&amp;'Janv 15'!#REF!&amp;")"</f>
        <v>#REF!</v>
      </c>
      <c r="Y122" s="137">
        <f t="shared" si="853"/>
        <v>0</v>
      </c>
      <c r="Z122" s="138" t="e">
        <f>COUNTIF(N$3:N$64,"*" &amp;$P122 &amp;"*")+SUMPRODUCT(($L$3:$L$64=$Q121)*($M$3:$M$64=$P122))+SUMPRODUCT(($N$3:$N$64=$Q121)*($P$3:$P$64=$P122))&amp;" ("&amp;'Janv 15'!#REF!&amp;")"</f>
        <v>#REF!</v>
      </c>
    </row>
    <row r="123" spans="2:26" ht="12.75" hidden="1" customHeight="1" x14ac:dyDescent="0.25">
      <c r="B123" s="88"/>
      <c r="C123" s="88"/>
      <c r="D123" s="88"/>
      <c r="E123" s="88"/>
      <c r="F123" s="88"/>
      <c r="G123" s="88"/>
      <c r="H123" s="19"/>
      <c r="I123" s="19"/>
      <c r="J123" s="19"/>
      <c r="K123" s="19"/>
      <c r="L123" s="19"/>
      <c r="M123" s="19"/>
      <c r="N123" s="134"/>
      <c r="O123" s="135"/>
      <c r="P123" s="8" t="str">
        <f>Listes!A60</f>
        <v>ALEX</v>
      </c>
      <c r="Q123" s="136">
        <f t="shared" si="850"/>
        <v>0</v>
      </c>
      <c r="R123" s="137">
        <f t="shared" si="850"/>
        <v>0</v>
      </c>
      <c r="S123" s="137" t="e">
        <f>COUNTIF(G$3:G$64,"*" &amp;$P123 &amp;"*")+SUMPRODUCT(($L$3:$L$64=$Q122)*($M$3:$M$64=$P123))+SUMPRODUCT(($N$3:$N$64=$Q122)*($P$3:$P$64=$P123))&amp;" ("&amp;'Janv 15'!#REF!&amp;")"</f>
        <v>#REF!</v>
      </c>
      <c r="T123" s="137" t="e">
        <f>COUNTIF(H$3:H$64,"*" &amp;$P123 &amp;"*")+SUMPRODUCT(($L$3:$L$64=$Q122)*($M$3:$M$64=$P123))+SUMPRODUCT(($N$3:$N$64=$Q122)*($P$3:$P$64=$P123))&amp;" ("&amp;'Janv 15'!#REF!&amp;")"</f>
        <v>#REF!</v>
      </c>
      <c r="U123" s="137">
        <f t="shared" si="851"/>
        <v>0</v>
      </c>
      <c r="V123" s="137" t="e">
        <f>COUNTIF(J$3:J$64,"*" &amp;$P123 &amp;"*")+SUMPRODUCT(($L$3:$L$64=$Q122)*($M$3:$M$64=$P123))+SUMPRODUCT(($N$3:$N$64=$Q122)*($P$3:$P$64=$P123))&amp;" ("&amp;'Janv 15'!#REF!&amp;")"</f>
        <v>#REF!</v>
      </c>
      <c r="W123" s="137">
        <f t="shared" si="852"/>
        <v>0</v>
      </c>
      <c r="X123" s="137" t="e">
        <f>COUNTIF(L$3:L$64,"*" &amp;$P123 &amp;"*")+SUMPRODUCT(($L$3:$L$64=$Q122)*($M$3:$M$64=$P123))+SUMPRODUCT(($N$3:$N$64=$Q122)*($P$3:$P$64=$P123))&amp;" ("&amp;'Janv 15'!#REF!&amp;")"</f>
        <v>#REF!</v>
      </c>
      <c r="Y123" s="137">
        <f t="shared" si="853"/>
        <v>0</v>
      </c>
      <c r="Z123" s="138" t="e">
        <f>COUNTIF(N$3:N$64,"*" &amp;$P123 &amp;"*")+SUMPRODUCT(($L$3:$L$64=$Q122)*($M$3:$M$64=$P123))+SUMPRODUCT(($N$3:$N$64=$Q122)*($P$3:$P$64=$P123))&amp;" ("&amp;'Janv 15'!#REF!&amp;")"</f>
        <v>#REF!</v>
      </c>
    </row>
    <row r="124" spans="2:26" ht="12.75" hidden="1" customHeight="1" x14ac:dyDescent="0.25">
      <c r="B124" s="88"/>
      <c r="C124" s="88"/>
      <c r="D124" s="88"/>
      <c r="E124" s="88"/>
      <c r="F124" s="88"/>
      <c r="G124" s="88"/>
      <c r="H124" s="19"/>
      <c r="I124" s="19"/>
      <c r="J124" s="19"/>
      <c r="K124" s="19"/>
      <c r="L124" s="19"/>
      <c r="M124" s="19"/>
      <c r="N124" s="134"/>
      <c r="O124" s="135"/>
      <c r="P124" s="8" t="str">
        <f>Listes!A61</f>
        <v>IRANI</v>
      </c>
      <c r="Q124" s="136">
        <f t="shared" si="850"/>
        <v>0</v>
      </c>
      <c r="R124" s="137">
        <f t="shared" si="850"/>
        <v>0</v>
      </c>
      <c r="S124" s="137" t="e">
        <f>COUNTIF(G$3:G$64,"*" &amp;$P124 &amp;"*")+SUMPRODUCT(($L$3:$L$64=$Q123)*($M$3:$M$64=$P124))+SUMPRODUCT(($N$3:$N$64=$Q123)*($P$3:$P$64=$P124))&amp;" ("&amp;'Janv 15'!#REF!&amp;")"</f>
        <v>#REF!</v>
      </c>
      <c r="T124" s="137" t="e">
        <f>COUNTIF(H$3:H$64,"*" &amp;$P124 &amp;"*")+SUMPRODUCT(($L$3:$L$64=$Q123)*($M$3:$M$64=$P124))+SUMPRODUCT(($N$3:$N$64=$Q123)*($P$3:$P$64=$P124))&amp;" ("&amp;'Janv 15'!#REF!&amp;")"</f>
        <v>#REF!</v>
      </c>
      <c r="U124" s="137">
        <f t="shared" si="851"/>
        <v>0</v>
      </c>
      <c r="V124" s="137" t="e">
        <f>COUNTIF(J$3:J$64,"*" &amp;$P124 &amp;"*")+SUMPRODUCT(($L$3:$L$64=$Q123)*($M$3:$M$64=$P124))+SUMPRODUCT(($N$3:$N$64=$Q123)*($P$3:$P$64=$P124))&amp;" ("&amp;'Janv 15'!#REF!&amp;")"</f>
        <v>#REF!</v>
      </c>
      <c r="W124" s="137">
        <f t="shared" si="852"/>
        <v>0</v>
      </c>
      <c r="X124" s="137" t="e">
        <f>COUNTIF(L$3:L$64,"*" &amp;$P124 &amp;"*")+SUMPRODUCT(($L$3:$L$64=$Q123)*($M$3:$M$64=$P124))+SUMPRODUCT(($N$3:$N$64=$Q123)*($P$3:$P$64=$P124))&amp;" ("&amp;'Janv 15'!#REF!&amp;")"</f>
        <v>#REF!</v>
      </c>
      <c r="Y124" s="137">
        <f t="shared" si="853"/>
        <v>0</v>
      </c>
      <c r="Z124" s="138" t="e">
        <f>COUNTIF(N$3:N$64,"*" &amp;$P124 &amp;"*")+SUMPRODUCT(($L$3:$L$64=$Q123)*($M$3:$M$64=$P124))+SUMPRODUCT(($N$3:$N$64=$Q123)*($P$3:$P$64=$P124))&amp;" ("&amp;'Janv 15'!#REF!&amp;")"</f>
        <v>#REF!</v>
      </c>
    </row>
    <row r="125" spans="2:26" ht="12.75" hidden="1" customHeight="1" x14ac:dyDescent="0.25">
      <c r="B125" s="88"/>
      <c r="C125" s="88"/>
      <c r="D125" s="88"/>
      <c r="E125" s="88"/>
      <c r="F125" s="88"/>
      <c r="G125" s="88"/>
      <c r="H125" s="19"/>
      <c r="I125" s="19"/>
      <c r="J125" s="19"/>
      <c r="K125" s="19"/>
      <c r="L125" s="19"/>
      <c r="M125" s="19"/>
      <c r="N125" s="134"/>
      <c r="O125" s="135"/>
      <c r="P125" s="8" t="str">
        <f>Listes!A62</f>
        <v>KHAYAT</v>
      </c>
      <c r="Q125" s="136">
        <f t="shared" si="850"/>
        <v>0</v>
      </c>
      <c r="R125" s="137">
        <f t="shared" si="850"/>
        <v>0</v>
      </c>
      <c r="S125" s="137" t="e">
        <f>COUNTIF(G$3:G$64,"*" &amp;$P125 &amp;"*")+SUMPRODUCT(($L$3:$L$64=$Q124)*($M$3:$M$64=$P125))+SUMPRODUCT(($N$3:$N$64=$Q124)*($P$3:$P$64=$P125))&amp;" ("&amp;'Janv 15'!#REF!&amp;")"</f>
        <v>#REF!</v>
      </c>
      <c r="T125" s="137" t="e">
        <f>COUNTIF(H$3:H$64,"*" &amp;$P125 &amp;"*")+SUMPRODUCT(($L$3:$L$64=$Q124)*($M$3:$M$64=$P125))+SUMPRODUCT(($N$3:$N$64=$Q124)*($P$3:$P$64=$P125))&amp;" ("&amp;'Janv 15'!#REF!&amp;")"</f>
        <v>#REF!</v>
      </c>
      <c r="U125" s="137">
        <f t="shared" si="851"/>
        <v>0</v>
      </c>
      <c r="V125" s="137" t="e">
        <f>COUNTIF(J$3:J$64,"*" &amp;$P125 &amp;"*")+SUMPRODUCT(($L$3:$L$64=$Q124)*($M$3:$M$64=$P125))+SUMPRODUCT(($N$3:$N$64=$Q124)*($P$3:$P$64=$P125))&amp;" ("&amp;'Janv 15'!#REF!&amp;")"</f>
        <v>#REF!</v>
      </c>
      <c r="W125" s="137">
        <f t="shared" si="852"/>
        <v>0</v>
      </c>
      <c r="X125" s="137" t="e">
        <f>COUNTIF(L$3:L$64,"*" &amp;$P125 &amp;"*")+SUMPRODUCT(($L$3:$L$64=$Q124)*($M$3:$M$64=$P125))+SUMPRODUCT(($N$3:$N$64=$Q124)*($P$3:$P$64=$P125))&amp;" ("&amp;'Janv 15'!#REF!&amp;")"</f>
        <v>#REF!</v>
      </c>
      <c r="Y125" s="137">
        <f t="shared" si="853"/>
        <v>0</v>
      </c>
      <c r="Z125" s="138" t="e">
        <f>COUNTIF(N$3:N$64,"*" &amp;$P125 &amp;"*")+SUMPRODUCT(($L$3:$L$64=$Q124)*($M$3:$M$64=$P125))+SUMPRODUCT(($N$3:$N$64=$Q124)*($P$3:$P$64=$P125))&amp;" ("&amp;'Janv 15'!#REF!&amp;")"</f>
        <v>#REF!</v>
      </c>
    </row>
    <row r="126" spans="2:26" ht="12.75" hidden="1" customHeight="1" x14ac:dyDescent="0.25">
      <c r="B126" s="88"/>
      <c r="C126" s="88"/>
      <c r="D126" s="88"/>
      <c r="E126" s="88"/>
      <c r="F126" s="88"/>
      <c r="G126" s="88"/>
      <c r="H126" s="19"/>
      <c r="I126" s="19"/>
      <c r="J126" s="19"/>
      <c r="K126" s="19"/>
      <c r="L126" s="19"/>
      <c r="M126" s="19"/>
      <c r="N126" s="134"/>
      <c r="O126" s="135"/>
      <c r="P126" s="8" t="str">
        <f>Listes!A63</f>
        <v>PARIENTE</v>
      </c>
      <c r="Q126" s="136">
        <f t="shared" si="850"/>
        <v>0</v>
      </c>
      <c r="R126" s="137">
        <f t="shared" si="850"/>
        <v>0</v>
      </c>
      <c r="S126" s="137" t="e">
        <f>COUNTIF(G$3:G$64,"*" &amp;$P126 &amp;"*")+SUMPRODUCT(($L$3:$L$64=$Q125)*($M$3:$M$64=$P126))+SUMPRODUCT(($N$3:$N$64=$Q125)*($P$3:$P$64=$P126))&amp;" ("&amp;'Janv 15'!#REF!&amp;")"</f>
        <v>#REF!</v>
      </c>
      <c r="T126" s="137" t="e">
        <f>COUNTIF(H$3:H$64,"*" &amp;$P126 &amp;"*")+SUMPRODUCT(($L$3:$L$64=$Q125)*($M$3:$M$64=$P126))+SUMPRODUCT(($N$3:$N$64=$Q125)*($P$3:$P$64=$P126))&amp;" ("&amp;'Janv 15'!#REF!&amp;")"</f>
        <v>#REF!</v>
      </c>
      <c r="U126" s="137">
        <f t="shared" si="851"/>
        <v>0</v>
      </c>
      <c r="V126" s="137" t="e">
        <f>COUNTIF(J$3:J$64,"*" &amp;$P126 &amp;"*")+SUMPRODUCT(($L$3:$L$64=$Q125)*($M$3:$M$64=$P126))+SUMPRODUCT(($N$3:$N$64=$Q125)*($P$3:$P$64=$P126))&amp;" ("&amp;'Janv 15'!#REF!&amp;")"</f>
        <v>#REF!</v>
      </c>
      <c r="W126" s="137">
        <f t="shared" si="852"/>
        <v>0</v>
      </c>
      <c r="X126" s="137" t="e">
        <f>COUNTIF(L$3:L$64,"*" &amp;$P126 &amp;"*")+SUMPRODUCT(($L$3:$L$64=$Q125)*($M$3:$M$64=$P126))+SUMPRODUCT(($N$3:$N$64=$Q125)*($P$3:$P$64=$P126))&amp;" ("&amp;'Janv 15'!#REF!&amp;")"</f>
        <v>#REF!</v>
      </c>
      <c r="Y126" s="137">
        <f t="shared" si="853"/>
        <v>0</v>
      </c>
      <c r="Z126" s="138" t="e">
        <f>COUNTIF(N$3:N$64,"*" &amp;$P126 &amp;"*")+SUMPRODUCT(($L$3:$L$64=$Q125)*($M$3:$M$64=$P126))+SUMPRODUCT(($N$3:$N$64=$Q125)*($P$3:$P$64=$P126))&amp;" ("&amp;'Janv 15'!#REF!&amp;")"</f>
        <v>#REF!</v>
      </c>
    </row>
    <row r="127" spans="2:26" ht="12.75" hidden="1" customHeight="1" x14ac:dyDescent="0.25">
      <c r="B127" s="88"/>
      <c r="C127" s="88"/>
      <c r="D127" s="88"/>
      <c r="E127" s="88"/>
      <c r="F127" s="88"/>
      <c r="G127" s="88"/>
      <c r="H127" s="19"/>
      <c r="I127" s="19"/>
      <c r="J127" s="19"/>
      <c r="K127" s="19"/>
      <c r="L127" s="19"/>
      <c r="M127" s="19"/>
      <c r="N127" s="134"/>
      <c r="O127" s="135"/>
      <c r="P127" s="10" t="str">
        <f>Listes!A64</f>
        <v>SOUED</v>
      </c>
      <c r="Q127" s="136">
        <f t="shared" si="850"/>
        <v>0</v>
      </c>
      <c r="R127" s="137">
        <f t="shared" si="850"/>
        <v>0</v>
      </c>
      <c r="S127" s="137" t="e">
        <f>COUNTIF(G$3:G$64,"*" &amp;$P127 &amp;"*")+SUMPRODUCT(($L$3:$L$64=$Q126)*($M$3:$M$64=$P127))+SUMPRODUCT(($N$3:$N$64=$Q126)*($P$3:$P$64=$P127))&amp;" ("&amp;'Janv 15'!#REF!&amp;")"</f>
        <v>#REF!</v>
      </c>
      <c r="T127" s="137" t="e">
        <f>COUNTIF(H$3:H$64,"*" &amp;$P127 &amp;"*")+SUMPRODUCT(($L$3:$L$64=$Q126)*($M$3:$M$64=$P127))+SUMPRODUCT(($N$3:$N$64=$Q126)*($P$3:$P$64=$P127))&amp;" ("&amp;'Janv 15'!#REF!&amp;")"</f>
        <v>#REF!</v>
      </c>
      <c r="U127" s="137">
        <f t="shared" si="851"/>
        <v>0</v>
      </c>
      <c r="V127" s="137" t="e">
        <f>COUNTIF(J$3:J$64,"*" &amp;$P127 &amp;"*")+SUMPRODUCT(($L$3:$L$64=$Q126)*($M$3:$M$64=$P127))+SUMPRODUCT(($N$3:$N$64=$Q126)*($P$3:$P$64=$P127))&amp;" ("&amp;'Janv 15'!#REF!&amp;")"</f>
        <v>#REF!</v>
      </c>
      <c r="W127" s="137">
        <f t="shared" si="852"/>
        <v>0</v>
      </c>
      <c r="X127" s="137" t="e">
        <f>COUNTIF(L$3:L$64,"*" &amp;$P127 &amp;"*")+SUMPRODUCT(($L$3:$L$64=$Q126)*($M$3:$M$64=$P127))+SUMPRODUCT(($N$3:$N$64=$Q126)*($P$3:$P$64=$P127))&amp;" ("&amp;'Janv 15'!#REF!&amp;")"</f>
        <v>#REF!</v>
      </c>
      <c r="Y127" s="137">
        <f t="shared" si="853"/>
        <v>0</v>
      </c>
      <c r="Z127" s="138" t="e">
        <f>COUNTIF(N$3:N$64,"*" &amp;$P127 &amp;"*")+SUMPRODUCT(($L$3:$L$64=$Q126)*($M$3:$M$64=$P127))+SUMPRODUCT(($N$3:$N$64=$Q126)*($P$3:$P$64=$P127))&amp;" ("&amp;'Janv 15'!#REF!&amp;")"</f>
        <v>#REF!</v>
      </c>
    </row>
    <row r="128" spans="2:26" ht="12.75" hidden="1" customHeight="1" x14ac:dyDescent="0.25">
      <c r="B128" s="88"/>
      <c r="C128" s="251"/>
      <c r="D128" s="88"/>
      <c r="E128" s="88"/>
      <c r="F128" s="88"/>
      <c r="G128" s="88"/>
      <c r="H128" s="19"/>
      <c r="I128" s="19"/>
      <c r="J128" s="19"/>
      <c r="K128" s="19"/>
      <c r="L128" s="19"/>
      <c r="M128" s="19"/>
      <c r="N128" s="134"/>
      <c r="O128" s="135"/>
      <c r="P128" s="10" t="str">
        <f>Listes!A65</f>
        <v>CHARR</v>
      </c>
      <c r="Q128" s="136">
        <f t="shared" si="850"/>
        <v>0</v>
      </c>
      <c r="R128" s="137">
        <f t="shared" si="850"/>
        <v>0</v>
      </c>
      <c r="S128" s="137" t="e">
        <f>COUNTIF(G$3:G$64,"*" &amp;$P128 &amp;"*")+SUMPRODUCT(($L$3:$L$64=$Q127)*($M$3:$M$64=$P128))+SUMPRODUCT(($N$3:$N$64=$Q127)*($P$3:$P$64=$P128))&amp;" ("&amp;'Janv 15'!#REF!&amp;")"</f>
        <v>#REF!</v>
      </c>
      <c r="T128" s="137" t="e">
        <f>COUNTIF(H$3:H$64,"*" &amp;$P128 &amp;"*")+SUMPRODUCT(($L$3:$L$64=$Q127)*($M$3:$M$64=$P128))+SUMPRODUCT(($N$3:$N$64=$Q127)*($P$3:$P$64=$P128))&amp;" ("&amp;'Janv 15'!#REF!&amp;")"</f>
        <v>#REF!</v>
      </c>
      <c r="U128" s="137">
        <f t="shared" si="851"/>
        <v>0</v>
      </c>
      <c r="V128" s="137" t="e">
        <f>COUNTIF(J$3:J$64,"*" &amp;$P128 &amp;"*")+SUMPRODUCT(($L$3:$L$64=$Q127)*($M$3:$M$64=$P128))+SUMPRODUCT(($N$3:$N$64=$Q127)*($P$3:$P$64=$P128))&amp;" ("&amp;'Janv 15'!#REF!&amp;")"</f>
        <v>#REF!</v>
      </c>
      <c r="W128" s="137">
        <f t="shared" si="852"/>
        <v>0</v>
      </c>
      <c r="X128" s="137" t="e">
        <f>COUNTIF(L$3:L$64,"*" &amp;$P128 &amp;"*")+SUMPRODUCT(($L$3:$L$64=$Q127)*($M$3:$M$64=$P128))+SUMPRODUCT(($N$3:$N$64=$Q127)*($P$3:$P$64=$P128))&amp;" ("&amp;'Janv 15'!#REF!&amp;")"</f>
        <v>#REF!</v>
      </c>
      <c r="Y128" s="137">
        <f t="shared" si="853"/>
        <v>0</v>
      </c>
      <c r="Z128" s="138" t="e">
        <f>COUNTIF(N$3:N$64,"*" &amp;$P128 &amp;"*")+SUMPRODUCT(($L$3:$L$64=$Q127)*($M$3:$M$64=$P128))+SUMPRODUCT(($N$3:$N$64=$Q127)*($P$3:$P$64=$P128))&amp;" ("&amp;'Janv 15'!#REF!&amp;")"</f>
        <v>#REF!</v>
      </c>
    </row>
    <row r="129" spans="2:26" ht="12.75" hidden="1" customHeight="1" x14ac:dyDescent="0.25">
      <c r="B129" s="88"/>
      <c r="C129" s="88"/>
      <c r="D129" s="88"/>
      <c r="E129" s="88"/>
      <c r="F129" s="88"/>
      <c r="G129" s="88"/>
      <c r="H129" s="19"/>
      <c r="I129" s="19"/>
      <c r="J129" s="19"/>
      <c r="K129" s="19"/>
      <c r="L129" s="19"/>
      <c r="M129" s="19"/>
      <c r="N129" s="134"/>
      <c r="O129" s="135"/>
      <c r="P129" s="10" t="str">
        <f>Listes!A66</f>
        <v>RIBATET</v>
      </c>
      <c r="Q129" s="136">
        <f t="shared" si="850"/>
        <v>0</v>
      </c>
      <c r="R129" s="137">
        <f t="shared" si="850"/>
        <v>0</v>
      </c>
      <c r="S129" s="137" t="e">
        <f>COUNTIF(G$3:G$64,"*" &amp;$P129 &amp;"*")+SUMPRODUCT(($L$3:$L$64=$Q128)*($M$3:$M$64=$P129))+SUMPRODUCT(($N$3:$N$64=$Q128)*($P$3:$P$64=$P129))&amp;" ("&amp;'Janv 15'!#REF!&amp;")"</f>
        <v>#REF!</v>
      </c>
      <c r="T129" s="137" t="e">
        <f>COUNTIF(H$3:H$64,"*" &amp;$P129 &amp;"*")+SUMPRODUCT(($L$3:$L$64=$Q128)*($M$3:$M$64=$P129))+SUMPRODUCT(($N$3:$N$64=$Q128)*($P$3:$P$64=$P129))&amp;" ("&amp;'Janv 15'!#REF!&amp;")"</f>
        <v>#REF!</v>
      </c>
      <c r="U129" s="137">
        <f t="shared" si="851"/>
        <v>0</v>
      </c>
      <c r="V129" s="137" t="e">
        <f>COUNTIF(J$3:J$64,"*" &amp;$P129 &amp;"*")+SUMPRODUCT(($L$3:$L$64=$Q128)*($M$3:$M$64=$P129))+SUMPRODUCT(($N$3:$N$64=$Q128)*($P$3:$P$64=$P129))&amp;" ("&amp;'Janv 15'!#REF!&amp;")"</f>
        <v>#REF!</v>
      </c>
      <c r="W129" s="137">
        <f t="shared" si="852"/>
        <v>0</v>
      </c>
      <c r="X129" s="137" t="e">
        <f>COUNTIF(L$3:L$64,"*" &amp;$P129 &amp;"*")+SUMPRODUCT(($L$3:$L$64=$Q128)*($M$3:$M$64=$P129))+SUMPRODUCT(($N$3:$N$64=$Q128)*($P$3:$P$64=$P129))&amp;" ("&amp;'Janv 15'!#REF!&amp;")"</f>
        <v>#REF!</v>
      </c>
      <c r="Y129" s="137">
        <f t="shared" si="853"/>
        <v>0</v>
      </c>
      <c r="Z129" s="138" t="e">
        <f>COUNTIF(N$3:N$64,"*" &amp;$P129 &amp;"*")+SUMPRODUCT(($L$3:$L$64=$Q128)*($M$3:$M$64=$P129))+SUMPRODUCT(($N$3:$N$64=$Q128)*($P$3:$P$64=$P129))&amp;" ("&amp;'Janv 15'!#REF!&amp;")"</f>
        <v>#REF!</v>
      </c>
    </row>
    <row r="130" spans="2:26" ht="12.75" hidden="1" customHeight="1" x14ac:dyDescent="0.25">
      <c r="B130" s="88"/>
      <c r="C130" s="88"/>
      <c r="D130" s="88"/>
      <c r="E130" s="88"/>
      <c r="F130" s="88"/>
      <c r="G130" s="88"/>
      <c r="H130" s="19"/>
      <c r="I130" s="19"/>
      <c r="J130" s="19"/>
      <c r="K130" s="19"/>
      <c r="L130" s="19"/>
      <c r="M130" s="19"/>
      <c r="N130" s="134"/>
      <c r="O130" s="135"/>
      <c r="P130" s="8" t="str">
        <f>Listes!A67</f>
        <v>KAROUBI</v>
      </c>
      <c r="Q130" s="136">
        <f t="shared" si="850"/>
        <v>0</v>
      </c>
      <c r="R130" s="137">
        <f t="shared" si="850"/>
        <v>0</v>
      </c>
      <c r="S130" s="137" t="e">
        <f>COUNTIF(G$3:G$64,"*" &amp;$P130 &amp;"*")+SUMPRODUCT(($L$3:$L$64=$Q129)*($M$3:$M$64=$P130))+SUMPRODUCT(($N$3:$N$64=$Q129)*($P$3:$P$64=$P130))&amp;" ("&amp;'Janv 15'!#REF!&amp;")"</f>
        <v>#REF!</v>
      </c>
      <c r="T130" s="137" t="e">
        <f>COUNTIF(H$3:H$64,"*" &amp;$P130 &amp;"*")+SUMPRODUCT(($L$3:$L$64=$Q129)*($M$3:$M$64=$P130))+SUMPRODUCT(($N$3:$N$64=$Q129)*($P$3:$P$64=$P130))&amp;" ("&amp;'Janv 15'!#REF!&amp;")"</f>
        <v>#REF!</v>
      </c>
      <c r="U130" s="137">
        <f t="shared" si="851"/>
        <v>0</v>
      </c>
      <c r="V130" s="137" t="e">
        <f>COUNTIF(J$3:J$64,"*" &amp;$P130 &amp;"*")+SUMPRODUCT(($L$3:$L$64=$Q129)*($M$3:$M$64=$P130))+SUMPRODUCT(($N$3:$N$64=$Q129)*($P$3:$P$64=$P130))&amp;" ("&amp;'Janv 15'!#REF!&amp;")"</f>
        <v>#REF!</v>
      </c>
      <c r="W130" s="137">
        <f t="shared" si="852"/>
        <v>0</v>
      </c>
      <c r="X130" s="137" t="e">
        <f>COUNTIF(L$3:L$64,"*" &amp;$P130 &amp;"*")+SUMPRODUCT(($L$3:$L$64=$Q129)*($M$3:$M$64=$P130))+SUMPRODUCT(($N$3:$N$64=$Q129)*($P$3:$P$64=$P130))&amp;" ("&amp;'Janv 15'!#REF!&amp;")"</f>
        <v>#REF!</v>
      </c>
      <c r="Y130" s="137">
        <f t="shared" si="853"/>
        <v>0</v>
      </c>
      <c r="Z130" s="138" t="e">
        <f>COUNTIF(N$3:N$64,"*" &amp;$P130 &amp;"*")+SUMPRODUCT(($L$3:$L$64=$Q129)*($M$3:$M$64=$P130))+SUMPRODUCT(($N$3:$N$64=$Q129)*($P$3:$P$64=$P130))&amp;" ("&amp;'Janv 15'!#REF!&amp;")"</f>
        <v>#REF!</v>
      </c>
    </row>
    <row r="131" spans="2:26" ht="12.75" hidden="1" customHeight="1" x14ac:dyDescent="0.25">
      <c r="B131" s="88"/>
      <c r="C131" s="88"/>
      <c r="D131" s="88"/>
      <c r="E131" s="88"/>
      <c r="F131" s="88"/>
      <c r="G131" s="88"/>
      <c r="H131" s="19"/>
      <c r="I131" s="19"/>
      <c r="J131" s="19"/>
      <c r="K131" s="19"/>
      <c r="L131" s="19"/>
      <c r="M131" s="19"/>
      <c r="N131" s="134"/>
      <c r="O131" s="135"/>
      <c r="P131" s="8" t="str">
        <f>Listes!A68</f>
        <v>DUSSAUX</v>
      </c>
      <c r="Q131" s="136">
        <f t="shared" si="850"/>
        <v>0</v>
      </c>
      <c r="R131" s="137">
        <f t="shared" si="850"/>
        <v>0</v>
      </c>
      <c r="S131" s="137" t="e">
        <f>COUNTIF(G$3:G$64,"*" &amp;$P131 &amp;"*")+SUMPRODUCT(($L$3:$L$64=$Q130)*($M$3:$M$64=$P131))+SUMPRODUCT(($N$3:$N$64=$Q130)*($P$3:$P$64=$P131))&amp;" ("&amp;'Janv 15'!#REF!&amp;")"</f>
        <v>#REF!</v>
      </c>
      <c r="T131" s="137" t="e">
        <f>COUNTIF(H$3:H$64,"*" &amp;$P131 &amp;"*")+SUMPRODUCT(($L$3:$L$64=$Q130)*($M$3:$M$64=$P131))+SUMPRODUCT(($N$3:$N$64=$Q130)*($P$3:$P$64=$P131))&amp;" ("&amp;'Janv 15'!#REF!&amp;")"</f>
        <v>#REF!</v>
      </c>
      <c r="U131" s="137">
        <f t="shared" si="851"/>
        <v>0</v>
      </c>
      <c r="V131" s="137" t="e">
        <f>COUNTIF(J$3:J$64,"*" &amp;$P131 &amp;"*")+SUMPRODUCT(($L$3:$L$64=$Q130)*($M$3:$M$64=$P131))+SUMPRODUCT(($N$3:$N$64=$Q130)*($P$3:$P$64=$P131))&amp;" ("&amp;'Janv 15'!#REF!&amp;")"</f>
        <v>#REF!</v>
      </c>
      <c r="W131" s="137">
        <f t="shared" si="852"/>
        <v>0</v>
      </c>
      <c r="X131" s="137" t="e">
        <f>COUNTIF(L$3:L$64,"*" &amp;$P131 &amp;"*")+SUMPRODUCT(($L$3:$L$64=$Q130)*($M$3:$M$64=$P131))+SUMPRODUCT(($N$3:$N$64=$Q130)*($P$3:$P$64=$P131))&amp;" ("&amp;'Janv 15'!#REF!&amp;")"</f>
        <v>#REF!</v>
      </c>
      <c r="Y131" s="137">
        <f t="shared" si="853"/>
        <v>0</v>
      </c>
      <c r="Z131" s="138" t="e">
        <f>COUNTIF(N$3:N$64,"*" &amp;$P131 &amp;"*")+SUMPRODUCT(($L$3:$L$64=$Q130)*($M$3:$M$64=$P131))+SUMPRODUCT(($N$3:$N$64=$Q130)*($P$3:$P$64=$P131))&amp;" ("&amp;'Janv 15'!#REF!&amp;")"</f>
        <v>#REF!</v>
      </c>
    </row>
    <row r="132" spans="2:26" ht="12.75" hidden="1" customHeight="1" x14ac:dyDescent="0.25">
      <c r="B132" s="88"/>
      <c r="C132" s="88"/>
      <c r="D132" s="88"/>
      <c r="E132" s="88"/>
      <c r="F132" s="88"/>
      <c r="G132" s="88"/>
      <c r="H132" s="19"/>
      <c r="I132" s="19"/>
      <c r="J132" s="19"/>
      <c r="K132" s="19"/>
      <c r="L132" s="19"/>
      <c r="M132" s="19"/>
      <c r="N132" s="134"/>
      <c r="O132" s="135"/>
      <c r="P132" s="10" t="str">
        <f>Listes!A69</f>
        <v>MARTIN</v>
      </c>
      <c r="Q132" s="136">
        <f t="shared" si="850"/>
        <v>0</v>
      </c>
      <c r="R132" s="137">
        <f t="shared" si="850"/>
        <v>0</v>
      </c>
      <c r="S132" s="137" t="e">
        <f>COUNTIF(G$3:G$64,"*" &amp;$P132 &amp;"*")+SUMPRODUCT(($L$3:$L$64=$Q131)*($M$3:$M$64=$P132))+SUMPRODUCT(($N$3:$N$64=$Q131)*($P$3:$P$64=$P132))&amp;" ("&amp;'Janv 15'!#REF!&amp;")"</f>
        <v>#REF!</v>
      </c>
      <c r="T132" s="137" t="e">
        <f>COUNTIF(H$3:H$64,"*" &amp;$P132 &amp;"*")+SUMPRODUCT(($L$3:$L$64=$Q131)*($M$3:$M$64=$P132))+SUMPRODUCT(($N$3:$N$64=$Q131)*($P$3:$P$64=$P132))&amp;" ("&amp;'Janv 15'!#REF!&amp;")"</f>
        <v>#REF!</v>
      </c>
      <c r="U132" s="137">
        <f t="shared" si="851"/>
        <v>0</v>
      </c>
      <c r="V132" s="137" t="e">
        <f>COUNTIF(J$3:J$64,"*" &amp;$P132 &amp;"*")+SUMPRODUCT(($L$3:$L$64=$Q131)*($M$3:$M$64=$P132))+SUMPRODUCT(($N$3:$N$64=$Q131)*($P$3:$P$64=$P132))&amp;" ("&amp;'Janv 15'!#REF!&amp;")"</f>
        <v>#REF!</v>
      </c>
      <c r="W132" s="137">
        <f t="shared" si="852"/>
        <v>0</v>
      </c>
      <c r="X132" s="137" t="e">
        <f>COUNTIF(L$3:L$64,"*" &amp;$P132 &amp;"*")+SUMPRODUCT(($L$3:$L$64=$Q131)*($M$3:$M$64=$P132))+SUMPRODUCT(($N$3:$N$64=$Q131)*($P$3:$P$64=$P132))&amp;" ("&amp;'Janv 15'!#REF!&amp;")"</f>
        <v>#REF!</v>
      </c>
      <c r="Y132" s="137">
        <f t="shared" si="853"/>
        <v>0</v>
      </c>
      <c r="Z132" s="138" t="e">
        <f>COUNTIF(N$3:N$64,"*" &amp;$P132 &amp;"*")+SUMPRODUCT(($L$3:$L$64=$Q131)*($M$3:$M$64=$P132))+SUMPRODUCT(($N$3:$N$64=$Q131)*($P$3:$P$64=$P132))&amp;" ("&amp;'Janv 15'!#REF!&amp;")"</f>
        <v>#REF!</v>
      </c>
    </row>
    <row r="133" spans="2:26" ht="12.75" hidden="1" customHeight="1" x14ac:dyDescent="0.25">
      <c r="B133" s="19"/>
      <c r="C133" s="19"/>
      <c r="D133" s="19"/>
      <c r="E133" s="19"/>
      <c r="F133" s="19"/>
      <c r="G133" s="19"/>
      <c r="H133" s="19"/>
      <c r="I133" s="19"/>
      <c r="J133" s="19"/>
      <c r="K133" s="19"/>
      <c r="L133" s="19"/>
      <c r="M133" s="19"/>
      <c r="N133" s="134"/>
      <c r="O133" s="135"/>
      <c r="P133" s="10" t="str">
        <f>Listes!A70</f>
        <v>GALL</v>
      </c>
      <c r="Q133" s="136">
        <f t="shared" si="850"/>
        <v>0</v>
      </c>
      <c r="R133" s="137">
        <f t="shared" si="850"/>
        <v>0</v>
      </c>
      <c r="S133" s="137" t="e">
        <f>COUNTIF(G$3:G$64,"*" &amp;$P133 &amp;"*")+SUMPRODUCT(($L$3:$L$64=$Q132)*($M$3:$M$64=$P133))+SUMPRODUCT(($N$3:$N$64=$Q132)*($P$3:$P$64=$P133))&amp;" ("&amp;'Janv 15'!#REF!&amp;")"</f>
        <v>#REF!</v>
      </c>
      <c r="T133" s="137" t="e">
        <f>COUNTIF(H$3:H$64,"*" &amp;$P133 &amp;"*")+SUMPRODUCT(($L$3:$L$64=$Q132)*($M$3:$M$64=$P133))+SUMPRODUCT(($N$3:$N$64=$Q132)*($P$3:$P$64=$P133))&amp;" ("&amp;'Janv 15'!#REF!&amp;")"</f>
        <v>#REF!</v>
      </c>
      <c r="U133" s="137">
        <f t="shared" si="851"/>
        <v>0</v>
      </c>
      <c r="V133" s="137" t="e">
        <f>COUNTIF(J$3:J$64,"*" &amp;$P133 &amp;"*")+SUMPRODUCT(($L$3:$L$64=$Q132)*($M$3:$M$64=$P133))+SUMPRODUCT(($N$3:$N$64=$Q132)*($P$3:$P$64=$P133))&amp;" ("&amp;'Janv 15'!#REF!&amp;")"</f>
        <v>#REF!</v>
      </c>
      <c r="W133" s="137">
        <f t="shared" si="852"/>
        <v>0</v>
      </c>
      <c r="X133" s="137" t="e">
        <f>COUNTIF(L$3:L$64,"*" &amp;$P133 &amp;"*")+SUMPRODUCT(($L$3:$L$64=$Q132)*($M$3:$M$64=$P133))+SUMPRODUCT(($N$3:$N$64=$Q132)*($P$3:$P$64=$P133))&amp;" ("&amp;'Janv 15'!#REF!&amp;")"</f>
        <v>#REF!</v>
      </c>
      <c r="Y133" s="137">
        <f t="shared" si="853"/>
        <v>0</v>
      </c>
      <c r="Z133" s="138" t="e">
        <f>COUNTIF(N$3:N$64,"*" &amp;$P133 &amp;"*")+SUMPRODUCT(($L$3:$L$64=$Q132)*($M$3:$M$64=$P133))+SUMPRODUCT(($N$3:$N$64=$Q132)*($P$3:$P$64=$P133))&amp;" ("&amp;'Janv 15'!#REF!&amp;")"</f>
        <v>#REF!</v>
      </c>
    </row>
    <row r="134" spans="2:26" ht="12.75" hidden="1" customHeight="1" x14ac:dyDescent="0.25">
      <c r="B134" s="19"/>
      <c r="C134" s="19"/>
      <c r="D134" s="19"/>
      <c r="E134" s="19"/>
      <c r="F134" s="19"/>
      <c r="G134" s="19"/>
      <c r="H134" s="19"/>
      <c r="I134" s="19"/>
      <c r="J134" s="19"/>
      <c r="K134" s="19"/>
      <c r="L134" s="19"/>
      <c r="M134" s="19"/>
      <c r="N134" s="134"/>
      <c r="O134" s="135"/>
      <c r="P134" s="10" t="str">
        <f>Listes!A71</f>
        <v>BLANCHET</v>
      </c>
      <c r="Q134" s="136">
        <f t="shared" si="850"/>
        <v>0</v>
      </c>
      <c r="R134" s="137">
        <f t="shared" si="850"/>
        <v>0</v>
      </c>
      <c r="S134" s="137" t="e">
        <f>COUNTIF(G$3:G$64,"*" &amp;$P134 &amp;"*")+SUMPRODUCT(($L$3:$L$64=$Q133)*($M$3:$M$64=$P134))+SUMPRODUCT(($N$3:$N$64=$Q133)*($P$3:$P$64=$P134))&amp;" ("&amp;'Janv 15'!#REF!&amp;")"</f>
        <v>#REF!</v>
      </c>
      <c r="T134" s="137" t="e">
        <f>COUNTIF(H$3:H$64,"*" &amp;$P134 &amp;"*")+SUMPRODUCT(($L$3:$L$64=$Q133)*($M$3:$M$64=$P134))+SUMPRODUCT(($N$3:$N$64=$Q133)*($P$3:$P$64=$P134))&amp;" ("&amp;'Janv 15'!#REF!&amp;")"</f>
        <v>#REF!</v>
      </c>
      <c r="U134" s="137">
        <f t="shared" si="851"/>
        <v>0</v>
      </c>
      <c r="V134" s="137" t="e">
        <f>COUNTIF(J$3:J$64,"*" &amp;$P134 &amp;"*")+SUMPRODUCT(($L$3:$L$64=$Q133)*($M$3:$M$64=$P134))+SUMPRODUCT(($N$3:$N$64=$Q133)*($P$3:$P$64=$P134))&amp;" ("&amp;'Janv 15'!#REF!&amp;")"</f>
        <v>#REF!</v>
      </c>
      <c r="W134" s="137">
        <f t="shared" si="852"/>
        <v>0</v>
      </c>
      <c r="X134" s="137" t="e">
        <f>COUNTIF(L$3:L$64,"*" &amp;$P134 &amp;"*")+SUMPRODUCT(($L$3:$L$64=$Q133)*($M$3:$M$64=$P134))+SUMPRODUCT(($N$3:$N$64=$Q133)*($P$3:$P$64=$P134))&amp;" ("&amp;'Janv 15'!#REF!&amp;")"</f>
        <v>#REF!</v>
      </c>
      <c r="Y134" s="137">
        <f t="shared" si="853"/>
        <v>0</v>
      </c>
      <c r="Z134" s="138" t="e">
        <f>COUNTIF(N$3:N$64,"*" &amp;$P134 &amp;"*")+SUMPRODUCT(($L$3:$L$64=$Q133)*($M$3:$M$64=$P134))+SUMPRODUCT(($N$3:$N$64=$Q133)*($P$3:$P$64=$P134))&amp;" ("&amp;'Janv 15'!#REF!&amp;")"</f>
        <v>#REF!</v>
      </c>
    </row>
    <row r="135" spans="2:26" ht="12.75" hidden="1" customHeight="1" x14ac:dyDescent="0.25">
      <c r="B135" s="19"/>
      <c r="C135" s="19"/>
      <c r="D135" s="19"/>
      <c r="E135" s="19"/>
      <c r="F135" s="19"/>
      <c r="G135" s="19"/>
      <c r="H135" s="19"/>
      <c r="I135" s="19"/>
      <c r="J135" s="19"/>
      <c r="K135" s="19"/>
      <c r="L135" s="19"/>
      <c r="M135" s="19"/>
      <c r="N135" s="134"/>
      <c r="O135" s="135"/>
      <c r="P135" s="10" t="str">
        <f>Listes!A72</f>
        <v>NGUYEN</v>
      </c>
      <c r="Q135" s="136">
        <f t="shared" si="850"/>
        <v>0</v>
      </c>
      <c r="R135" s="137">
        <f t="shared" si="850"/>
        <v>0</v>
      </c>
      <c r="S135" s="137" t="e">
        <f>COUNTIF(G$3:G$64,"*" &amp;$P135 &amp;"*")+SUMPRODUCT(($L$3:$L$64=$Q134)*($M$3:$M$64=$P135))+SUMPRODUCT(($N$3:$N$64=$Q134)*($P$3:$P$64=$P135))&amp;" ("&amp;'Janv 15'!#REF!&amp;")"</f>
        <v>#REF!</v>
      </c>
      <c r="T135" s="137" t="e">
        <f>COUNTIF(H$3:H$64,"*" &amp;$P135 &amp;"*")+SUMPRODUCT(($L$3:$L$64=$Q134)*($M$3:$M$64=$P135))+SUMPRODUCT(($N$3:$N$64=$Q134)*($P$3:$P$64=$P135))&amp;" ("&amp;'Janv 15'!#REF!&amp;")"</f>
        <v>#REF!</v>
      </c>
      <c r="U135" s="137">
        <f t="shared" si="851"/>
        <v>0</v>
      </c>
      <c r="V135" s="137" t="e">
        <f>COUNTIF(J$3:J$64,"*" &amp;$P135 &amp;"*")+SUMPRODUCT(($L$3:$L$64=$Q134)*($M$3:$M$64=$P135))+SUMPRODUCT(($N$3:$N$64=$Q134)*($P$3:$P$64=$P135))&amp;" ("&amp;'Janv 15'!#REF!&amp;")"</f>
        <v>#REF!</v>
      </c>
      <c r="W135" s="137">
        <f t="shared" si="852"/>
        <v>0</v>
      </c>
      <c r="X135" s="137" t="e">
        <f>COUNTIF(L$3:L$64,"*" &amp;$P135 &amp;"*")+SUMPRODUCT(($L$3:$L$64=$Q134)*($M$3:$M$64=$P135))+SUMPRODUCT(($N$3:$N$64=$Q134)*($P$3:$P$64=$P135))&amp;" ("&amp;'Janv 15'!#REF!&amp;")"</f>
        <v>#REF!</v>
      </c>
      <c r="Y135" s="137">
        <f t="shared" si="853"/>
        <v>0</v>
      </c>
      <c r="Z135" s="138" t="e">
        <f>COUNTIF(N$3:N$64,"*" &amp;$P135 &amp;"*")+SUMPRODUCT(($L$3:$L$64=$Q134)*($M$3:$M$64=$P135))+SUMPRODUCT(($N$3:$N$64=$Q134)*($P$3:$P$64=$P135))&amp;" ("&amp;'Janv 15'!#REF!&amp;")"</f>
        <v>#REF!</v>
      </c>
    </row>
    <row r="136" spans="2:26" ht="12.75" hidden="1" customHeight="1" x14ac:dyDescent="0.25">
      <c r="B136" s="19"/>
      <c r="C136" s="19"/>
      <c r="D136" s="19"/>
      <c r="E136" s="19"/>
      <c r="F136" s="19"/>
      <c r="G136" s="19"/>
      <c r="H136" s="19"/>
      <c r="I136" s="19"/>
      <c r="J136" s="19"/>
      <c r="K136" s="19"/>
      <c r="L136" s="19"/>
      <c r="M136" s="19"/>
      <c r="N136" s="134"/>
      <c r="O136" s="135"/>
      <c r="P136" s="10" t="str">
        <f>Listes!A73</f>
        <v>PORTALIER</v>
      </c>
      <c r="Q136" s="136">
        <f t="shared" si="850"/>
        <v>0</v>
      </c>
      <c r="R136" s="137">
        <f t="shared" si="850"/>
        <v>0</v>
      </c>
      <c r="S136" s="137" t="e">
        <f>COUNTIF(G$3:G$64,"*" &amp;$P136 &amp;"*")+SUMPRODUCT(($L$3:$L$64=$Q135)*($M$3:$M$64=$P136))+SUMPRODUCT(($N$3:$N$64=$Q135)*($P$3:$P$64=$P136))&amp;" ("&amp;'Janv 15'!#REF!&amp;")"</f>
        <v>#REF!</v>
      </c>
      <c r="T136" s="137" t="e">
        <f>COUNTIF(H$3:H$64,"*" &amp;$P136 &amp;"*")+SUMPRODUCT(($L$3:$L$64=$Q135)*($M$3:$M$64=$P136))+SUMPRODUCT(($N$3:$N$64=$Q135)*($P$3:$P$64=$P136))&amp;" ("&amp;'Janv 15'!#REF!&amp;")"</f>
        <v>#REF!</v>
      </c>
      <c r="U136" s="137">
        <f t="shared" si="851"/>
        <v>0</v>
      </c>
      <c r="V136" s="137" t="e">
        <f>COUNTIF(J$3:J$64,"*" &amp;$P136 &amp;"*")+SUMPRODUCT(($L$3:$L$64=$Q135)*($M$3:$M$64=$P136))+SUMPRODUCT(($N$3:$N$64=$Q135)*($P$3:$P$64=$P136))&amp;" ("&amp;'Janv 15'!#REF!&amp;")"</f>
        <v>#REF!</v>
      </c>
      <c r="W136" s="137">
        <f t="shared" si="852"/>
        <v>0</v>
      </c>
      <c r="X136" s="137" t="e">
        <f>COUNTIF(L$3:L$64,"*" &amp;$P136 &amp;"*")+SUMPRODUCT(($L$3:$L$64=$Q135)*($M$3:$M$64=$P136))+SUMPRODUCT(($N$3:$N$64=$Q135)*($P$3:$P$64=$P136))&amp;" ("&amp;'Janv 15'!#REF!&amp;")"</f>
        <v>#REF!</v>
      </c>
      <c r="Y136" s="137">
        <f t="shared" si="853"/>
        <v>0</v>
      </c>
      <c r="Z136" s="138" t="e">
        <f>COUNTIF(N$3:N$64,"*" &amp;$P136 &amp;"*")+SUMPRODUCT(($L$3:$L$64=$Q135)*($M$3:$M$64=$P136))+SUMPRODUCT(($N$3:$N$64=$Q135)*($P$3:$P$64=$P136))&amp;" ("&amp;'Janv 15'!#REF!&amp;")"</f>
        <v>#REF!</v>
      </c>
    </row>
    <row r="137" spans="2:26" ht="12.75" hidden="1" customHeight="1" x14ac:dyDescent="0.25">
      <c r="B137" s="19"/>
      <c r="C137" s="19"/>
      <c r="D137" s="19"/>
      <c r="E137" s="19"/>
      <c r="F137" s="19"/>
      <c r="G137" s="19"/>
      <c r="H137" s="19"/>
      <c r="I137" s="19"/>
      <c r="J137" s="19"/>
      <c r="K137" s="19"/>
      <c r="L137" s="19"/>
      <c r="M137" s="19"/>
      <c r="N137" s="134"/>
      <c r="O137" s="135"/>
      <c r="P137" s="10" t="str">
        <f>Listes!A74</f>
        <v>PETIT</v>
      </c>
      <c r="Q137" s="136">
        <f t="shared" si="850"/>
        <v>0</v>
      </c>
      <c r="R137" s="137">
        <f t="shared" si="850"/>
        <v>0</v>
      </c>
      <c r="S137" s="137" t="e">
        <f>COUNTIF(G$3:G$64,"*" &amp;$P137 &amp;"*")+SUMPRODUCT(($L$3:$L$64=$Q136)*($M$3:$M$64=$P137))+SUMPRODUCT(($N$3:$N$64=$Q136)*($P$3:$P$64=$P137))&amp;" ("&amp;'Janv 15'!#REF!&amp;")"</f>
        <v>#REF!</v>
      </c>
      <c r="T137" s="137" t="e">
        <f>COUNTIF(H$3:H$64,"*" &amp;$P137 &amp;"*")+SUMPRODUCT(($L$3:$L$64=$Q136)*($M$3:$M$64=$P137))+SUMPRODUCT(($N$3:$N$64=$Q136)*($P$3:$P$64=$P137))&amp;" ("&amp;'Janv 15'!#REF!&amp;")"</f>
        <v>#REF!</v>
      </c>
      <c r="U137" s="137">
        <f t="shared" si="851"/>
        <v>0</v>
      </c>
      <c r="V137" s="137" t="e">
        <f>COUNTIF(J$3:J$64,"*" &amp;$P137 &amp;"*")+SUMPRODUCT(($L$3:$L$64=$Q136)*($M$3:$M$64=$P137))+SUMPRODUCT(($N$3:$N$64=$Q136)*($P$3:$P$64=$P137))&amp;" ("&amp;'Janv 15'!#REF!&amp;")"</f>
        <v>#REF!</v>
      </c>
      <c r="W137" s="137">
        <f t="shared" si="852"/>
        <v>0</v>
      </c>
      <c r="X137" s="137" t="e">
        <f>COUNTIF(L$3:L$64,"*" &amp;$P137 &amp;"*")+SUMPRODUCT(($L$3:$L$64=$Q136)*($M$3:$M$64=$P137))+SUMPRODUCT(($N$3:$N$64=$Q136)*($P$3:$P$64=$P137))&amp;" ("&amp;'Janv 15'!#REF!&amp;")"</f>
        <v>#REF!</v>
      </c>
      <c r="Y137" s="137">
        <f t="shared" si="853"/>
        <v>0</v>
      </c>
      <c r="Z137" s="138" t="e">
        <f>COUNTIF(N$3:N$64,"*" &amp;$P137 &amp;"*")+SUMPRODUCT(($L$3:$L$64=$Q136)*($M$3:$M$64=$P137))+SUMPRODUCT(($N$3:$N$64=$Q136)*($P$3:$P$64=$P137))&amp;" ("&amp;'Janv 15'!#REF!&amp;")"</f>
        <v>#REF!</v>
      </c>
    </row>
    <row r="138" spans="2:26" ht="12.75" hidden="1" customHeight="1" x14ac:dyDescent="0.25">
      <c r="B138" s="19"/>
      <c r="C138" s="19"/>
      <c r="D138" s="19"/>
      <c r="E138" s="19"/>
      <c r="F138" s="19"/>
      <c r="G138" s="19"/>
      <c r="H138" s="19"/>
      <c r="I138" s="19"/>
      <c r="J138" s="19"/>
      <c r="K138" s="19"/>
      <c r="L138" s="19"/>
      <c r="M138" s="19"/>
      <c r="N138" s="134"/>
      <c r="O138" s="135"/>
      <c r="P138" s="10" t="str">
        <f>Listes!A75</f>
        <v>TERD</v>
      </c>
      <c r="Q138" s="136">
        <f t="shared" si="850"/>
        <v>0</v>
      </c>
      <c r="R138" s="137">
        <f t="shared" si="850"/>
        <v>0</v>
      </c>
      <c r="S138" s="137" t="e">
        <f>COUNTIF(G$3:G$64,"*" &amp;$P138 &amp;"*")+SUMPRODUCT(($L$3:$L$64=$Q137)*($M$3:$M$64=$P138))+SUMPRODUCT(($N$3:$N$64=$Q137)*($P$3:$P$64=$P138))&amp;" ("&amp;'Janv 15'!#REF!&amp;")"</f>
        <v>#REF!</v>
      </c>
      <c r="T138" s="137" t="e">
        <f>COUNTIF(H$3:H$64,"*" &amp;$P138 &amp;"*")+SUMPRODUCT(($L$3:$L$64=$Q137)*($M$3:$M$64=$P138))+SUMPRODUCT(($N$3:$N$64=$Q137)*($P$3:$P$64=$P138))&amp;" ("&amp;'Janv 15'!#REF!&amp;")"</f>
        <v>#REF!</v>
      </c>
      <c r="U138" s="137">
        <f t="shared" si="851"/>
        <v>0</v>
      </c>
      <c r="V138" s="137" t="e">
        <f>COUNTIF(J$3:J$64,"*" &amp;$P138 &amp;"*")+SUMPRODUCT(($L$3:$L$64=$Q137)*($M$3:$M$64=$P138))+SUMPRODUCT(($N$3:$N$64=$Q137)*($P$3:$P$64=$P138))&amp;" ("&amp;'Janv 15'!#REF!&amp;")"</f>
        <v>#REF!</v>
      </c>
      <c r="W138" s="137">
        <f t="shared" si="852"/>
        <v>0</v>
      </c>
      <c r="X138" s="137" t="e">
        <f>COUNTIF(L$3:L$64,"*" &amp;$P138 &amp;"*")+SUMPRODUCT(($L$3:$L$64=$Q137)*($M$3:$M$64=$P138))+SUMPRODUCT(($N$3:$N$64=$Q137)*($P$3:$P$64=$P138))&amp;" ("&amp;'Janv 15'!#REF!&amp;")"</f>
        <v>#REF!</v>
      </c>
      <c r="Y138" s="137">
        <f t="shared" si="853"/>
        <v>0</v>
      </c>
      <c r="Z138" s="138" t="e">
        <f>COUNTIF(N$3:N$64,"*" &amp;$P138 &amp;"*")+SUMPRODUCT(($L$3:$L$64=$Q137)*($M$3:$M$64=$P138))+SUMPRODUCT(($N$3:$N$64=$Q137)*($P$3:$P$64=$P138))&amp;" ("&amp;'Janv 15'!#REF!&amp;")"</f>
        <v>#REF!</v>
      </c>
    </row>
    <row r="139" spans="2:26" ht="12.75" hidden="1" customHeight="1" x14ac:dyDescent="0.25">
      <c r="B139" s="19"/>
      <c r="C139" s="19"/>
      <c r="D139" s="19"/>
      <c r="E139" s="19"/>
      <c r="F139" s="19"/>
      <c r="G139" s="19"/>
      <c r="H139" s="19"/>
      <c r="I139" s="19"/>
      <c r="J139" s="19"/>
      <c r="K139" s="19"/>
      <c r="L139" s="19"/>
      <c r="M139" s="19"/>
      <c r="N139" s="134"/>
      <c r="O139" s="135"/>
      <c r="P139" s="10" t="str">
        <f>Listes!A76</f>
        <v>OSTRO</v>
      </c>
      <c r="Q139" s="252">
        <f t="shared" si="850"/>
        <v>0</v>
      </c>
      <c r="R139" s="137">
        <f t="shared" si="850"/>
        <v>0</v>
      </c>
      <c r="S139" s="137" t="e">
        <f>COUNTIF(G$3:G$64,"*" &amp;$P139 &amp;"*")+SUMPRODUCT(($L$3:$L$64=$Q138)*($M$3:$M$64=$P139))+SUMPRODUCT(($N$3:$N$64=$Q138)*($P$3:$P$64=$P139))&amp;" ("&amp;'Janv 15'!#REF!&amp;")"</f>
        <v>#REF!</v>
      </c>
      <c r="T139" s="137" t="e">
        <f>COUNTIF(H$3:H$64,"*" &amp;$P139 &amp;"*")+SUMPRODUCT(($L$3:$L$64=$Q138)*($M$3:$M$64=$P139))+SUMPRODUCT(($N$3:$N$64=$Q138)*($P$3:$P$64=$P139))&amp;" ("&amp;'Janv 15'!#REF!&amp;")"</f>
        <v>#REF!</v>
      </c>
      <c r="U139" s="137">
        <f t="shared" si="851"/>
        <v>0</v>
      </c>
      <c r="V139" s="137" t="e">
        <f>COUNTIF(J$3:J$64,"*" &amp;$P139 &amp;"*")+SUMPRODUCT(($L$3:$L$64=$Q138)*($M$3:$M$64=$P139))+SUMPRODUCT(($N$3:$N$64=$Q138)*($P$3:$P$64=$P139))&amp;" ("&amp;'Janv 15'!#REF!&amp;")"</f>
        <v>#REF!</v>
      </c>
      <c r="W139" s="137">
        <f t="shared" si="852"/>
        <v>0</v>
      </c>
      <c r="X139" s="137" t="e">
        <f>COUNTIF(L$3:L$64,"*" &amp;$P139 &amp;"*")+SUMPRODUCT(($L$3:$L$64=$Q138)*($M$3:$M$64=$P139))+SUMPRODUCT(($N$3:$N$64=$Q138)*($P$3:$P$64=$P139))&amp;" ("&amp;'Janv 15'!#REF!&amp;")"</f>
        <v>#REF!</v>
      </c>
      <c r="Y139" s="137">
        <f t="shared" si="853"/>
        <v>0</v>
      </c>
      <c r="Z139" s="138" t="e">
        <f>COUNTIF(N$3:N$64,"*" &amp;$P139 &amp;"*")+SUMPRODUCT(($L$3:$L$64=$Q138)*($M$3:$M$64=$P139))+SUMPRODUCT(($N$3:$N$64=$Q138)*($P$3:$P$64=$P139))&amp;" ("&amp;'Janv 15'!#REF!&amp;")"</f>
        <v>#REF!</v>
      </c>
    </row>
    <row r="140" spans="2:26" ht="12.75" hidden="1" customHeight="1" x14ac:dyDescent="0.25">
      <c r="B140" s="19"/>
      <c r="C140" s="19"/>
      <c r="D140" s="19"/>
      <c r="E140" s="19"/>
      <c r="F140" s="19"/>
      <c r="G140" s="19"/>
      <c r="H140" s="19"/>
      <c r="I140" s="19"/>
      <c r="J140" s="19"/>
      <c r="K140" s="19"/>
      <c r="L140" s="19"/>
      <c r="M140" s="19"/>
      <c r="N140" s="134"/>
      <c r="O140" s="135"/>
      <c r="P140" s="10" t="str">
        <f>Listes!A77</f>
        <v>WEIFF</v>
      </c>
      <c r="Q140" s="252">
        <f t="shared" si="850"/>
        <v>0</v>
      </c>
      <c r="R140" s="137">
        <f t="shared" si="850"/>
        <v>0</v>
      </c>
      <c r="S140" s="137" t="e">
        <f>COUNTIF(G$3:G$64,"*" &amp;$P140 &amp;"*")+SUMPRODUCT(($L$3:$L$64=$Q139)*($M$3:$M$64=$P140))+SUMPRODUCT(($N$3:$N$64=$Q139)*($P$3:$P$64=$P140))&amp;" ("&amp;'Janv 15'!#REF!&amp;")"</f>
        <v>#REF!</v>
      </c>
      <c r="T140" s="137" t="e">
        <f>COUNTIF(H$3:H$64,"*" &amp;$P140 &amp;"*")+SUMPRODUCT(($L$3:$L$64=$Q139)*($M$3:$M$64=$P140))+SUMPRODUCT(($N$3:$N$64=$Q139)*($P$3:$P$64=$P140))&amp;" ("&amp;'Janv 15'!#REF!&amp;")"</f>
        <v>#REF!</v>
      </c>
      <c r="U140" s="137">
        <f t="shared" si="851"/>
        <v>0</v>
      </c>
      <c r="V140" s="137" t="e">
        <f>COUNTIF(J$3:J$64,"*" &amp;$P140 &amp;"*")+SUMPRODUCT(($L$3:$L$64=$Q139)*($M$3:$M$64=$P140))+SUMPRODUCT(($N$3:$N$64=$Q139)*($P$3:$P$64=$P140))&amp;" ("&amp;'Janv 15'!#REF!&amp;")"</f>
        <v>#REF!</v>
      </c>
      <c r="W140" s="137">
        <f t="shared" si="852"/>
        <v>0</v>
      </c>
      <c r="X140" s="137" t="e">
        <f>COUNTIF(L$3:L$64,"*" &amp;$P140 &amp;"*")+SUMPRODUCT(($L$3:$L$64=$Q139)*($M$3:$M$64=$P140))+SUMPRODUCT(($N$3:$N$64=$Q139)*($P$3:$P$64=$P140))&amp;" ("&amp;'Janv 15'!#REF!&amp;")"</f>
        <v>#REF!</v>
      </c>
      <c r="Y140" s="137">
        <f t="shared" si="853"/>
        <v>0</v>
      </c>
      <c r="Z140" s="138" t="e">
        <f>COUNTIF(N$3:N$64,"*" &amp;$P140 &amp;"*")+SUMPRODUCT(($L$3:$L$64=$Q139)*($M$3:$M$64=$P140))+SUMPRODUCT(($N$3:$N$64=$Q139)*($P$3:$P$64=$P140))&amp;" ("&amp;'Janv 15'!#REF!&amp;")"</f>
        <v>#REF!</v>
      </c>
    </row>
    <row r="141" spans="2:26" ht="12.75" hidden="1" customHeight="1" x14ac:dyDescent="0.25">
      <c r="B141" s="19"/>
      <c r="C141" s="19"/>
      <c r="D141" s="19"/>
      <c r="E141" s="19"/>
      <c r="F141" s="19"/>
      <c r="G141" s="19"/>
      <c r="H141" s="19"/>
      <c r="I141" s="19"/>
      <c r="J141" s="19"/>
      <c r="K141" s="19"/>
      <c r="L141" s="19"/>
      <c r="M141" s="19"/>
      <c r="N141" s="134"/>
      <c r="O141" s="135"/>
      <c r="P141" s="10" t="str">
        <f>Listes!A78</f>
        <v>LEBON</v>
      </c>
      <c r="Q141" s="252">
        <f t="shared" si="850"/>
        <v>0</v>
      </c>
      <c r="R141" s="137">
        <f t="shared" si="850"/>
        <v>0</v>
      </c>
      <c r="S141" s="137" t="e">
        <f>COUNTIF(G$3:G$64,"*" &amp;$P141 &amp;"*")+SUMPRODUCT(($L$3:$L$64=$Q140)*($M$3:$M$64=$P141))+SUMPRODUCT(($N$3:$N$64=$Q140)*($P$3:$P$64=$P141))&amp;" ("&amp;'Janv 15'!#REF!&amp;")"</f>
        <v>#REF!</v>
      </c>
      <c r="T141" s="137" t="e">
        <f>COUNTIF(H$3:H$64,"*" &amp;$P141 &amp;"*")+SUMPRODUCT(($L$3:$L$64=$Q140)*($M$3:$M$64=$P141))+SUMPRODUCT(($N$3:$N$64=$Q140)*($P$3:$P$64=$P141))&amp;" ("&amp;'Janv 15'!#REF!&amp;")"</f>
        <v>#REF!</v>
      </c>
      <c r="U141" s="137">
        <f t="shared" si="851"/>
        <v>0</v>
      </c>
      <c r="V141" s="137" t="e">
        <f>COUNTIF(J$3:J$64,"*" &amp;$P141 &amp;"*")+SUMPRODUCT(($L$3:$L$64=$Q140)*($M$3:$M$64=$P141))+SUMPRODUCT(($N$3:$N$64=$Q140)*($P$3:$P$64=$P141))&amp;" ("&amp;'Janv 15'!#REF!&amp;")"</f>
        <v>#REF!</v>
      </c>
      <c r="W141" s="137">
        <f t="shared" si="852"/>
        <v>0</v>
      </c>
      <c r="X141" s="137" t="e">
        <f>COUNTIF(L$3:L$64,"*" &amp;$P141 &amp;"*")+SUMPRODUCT(($L$3:$L$64=$Q140)*($M$3:$M$64=$P141))+SUMPRODUCT(($N$3:$N$64=$Q140)*($P$3:$P$64=$P141))&amp;" ("&amp;'Janv 15'!#REF!&amp;")"</f>
        <v>#REF!</v>
      </c>
      <c r="Y141" s="137">
        <f t="shared" si="853"/>
        <v>0</v>
      </c>
      <c r="Z141" s="138" t="e">
        <f>COUNTIF(N$3:N$64,"*" &amp;$P141 &amp;"*")+SUMPRODUCT(($L$3:$L$64=$Q140)*($M$3:$M$64=$P141))+SUMPRODUCT(($N$3:$N$64=$Q140)*($P$3:$P$64=$P141))&amp;" ("&amp;'Janv 15'!#REF!&amp;")"</f>
        <v>#REF!</v>
      </c>
    </row>
    <row r="142" spans="2:26" ht="12.75" hidden="1" customHeight="1" x14ac:dyDescent="0.25">
      <c r="B142" s="19"/>
      <c r="C142" s="19"/>
      <c r="D142" s="19"/>
      <c r="E142" s="19"/>
      <c r="F142" s="19"/>
      <c r="G142" s="19"/>
      <c r="H142" s="19"/>
      <c r="I142" s="19"/>
      <c r="J142" s="19"/>
      <c r="K142" s="19"/>
      <c r="L142" s="19"/>
      <c r="M142" s="19"/>
      <c r="N142" s="134"/>
      <c r="O142" s="135"/>
      <c r="P142" s="10" t="str">
        <f>Listes!A79</f>
        <v>PIATON</v>
      </c>
      <c r="Q142" s="252">
        <f t="shared" si="850"/>
        <v>0</v>
      </c>
      <c r="R142" s="137">
        <f t="shared" si="850"/>
        <v>0</v>
      </c>
      <c r="S142" s="137" t="e">
        <f>COUNTIF(G$3:G$64,"*" &amp;$P142 &amp;"*")+SUMPRODUCT(($L$3:$L$64=$Q141)*($M$3:$M$64=$P142))+SUMPRODUCT(($N$3:$N$64=$Q141)*($P$3:$P$64=$P142))&amp;" ("&amp;'Janv 15'!#REF!&amp;")"</f>
        <v>#REF!</v>
      </c>
      <c r="T142" s="137" t="e">
        <f>COUNTIF(H$3:H$64,"*" &amp;$P142 &amp;"*")+SUMPRODUCT(($L$3:$L$64=$Q141)*($M$3:$M$64=$P142))+SUMPRODUCT(($N$3:$N$64=$Q141)*($P$3:$P$64=$P142))&amp;" ("&amp;'Janv 15'!#REF!&amp;")"</f>
        <v>#REF!</v>
      </c>
      <c r="U142" s="137">
        <f t="shared" si="851"/>
        <v>0</v>
      </c>
      <c r="V142" s="137" t="e">
        <f>COUNTIF(J$3:J$64,"*" &amp;$P142 &amp;"*")+SUMPRODUCT(($L$3:$L$64=$Q141)*($M$3:$M$64=$P142))+SUMPRODUCT(($N$3:$N$64=$Q141)*($P$3:$P$64=$P142))&amp;" ("&amp;'Janv 15'!#REF!&amp;")"</f>
        <v>#REF!</v>
      </c>
      <c r="W142" s="137">
        <f t="shared" si="852"/>
        <v>0</v>
      </c>
      <c r="X142" s="137" t="e">
        <f>COUNTIF(L$3:L$64,"*" &amp;$P142 &amp;"*")+SUMPRODUCT(($L$3:$L$64=$Q141)*($M$3:$M$64=$P142))+SUMPRODUCT(($N$3:$N$64=$Q141)*($P$3:$P$64=$P142))&amp;" ("&amp;'Janv 15'!#REF!&amp;")"</f>
        <v>#REF!</v>
      </c>
      <c r="Y142" s="137">
        <f t="shared" si="853"/>
        <v>0</v>
      </c>
      <c r="Z142" s="138" t="e">
        <f>COUNTIF(N$3:N$64,"*" &amp;$P142 &amp;"*")+SUMPRODUCT(($L$3:$L$64=$Q141)*($M$3:$M$64=$P142))+SUMPRODUCT(($N$3:$N$64=$Q141)*($P$3:$P$64=$P142))&amp;" ("&amp;'Janv 15'!#REF!&amp;")"</f>
        <v>#REF!</v>
      </c>
    </row>
    <row r="143" spans="2:26" ht="12.75" hidden="1" customHeight="1" x14ac:dyDescent="0.25">
      <c r="B143" s="19"/>
      <c r="C143" s="19"/>
      <c r="D143" s="19"/>
      <c r="E143" s="19"/>
      <c r="F143" s="19"/>
      <c r="G143" s="19"/>
      <c r="H143" s="19"/>
      <c r="I143" s="19"/>
      <c r="J143" s="19"/>
      <c r="K143" s="19"/>
      <c r="L143" s="19"/>
      <c r="M143" s="19"/>
      <c r="N143" s="134"/>
      <c r="O143" s="135"/>
      <c r="P143" s="11" t="str">
        <f>Listes!A80</f>
        <v>NOAC</v>
      </c>
      <c r="Q143" s="252">
        <f t="shared" si="850"/>
        <v>0</v>
      </c>
      <c r="R143" s="137">
        <f t="shared" si="850"/>
        <v>0</v>
      </c>
      <c r="S143" s="137" t="e">
        <f>COUNTIF(G$3:G$64,"*" &amp;$P143 &amp;"*")+SUMPRODUCT(($L$3:$L$64=$Q142)*($M$3:$M$64=$P143))+SUMPRODUCT(($N$3:$N$64=$Q142)*($P$3:$P$64=$P143))&amp;" ("&amp;'Janv 15'!#REF!&amp;")"</f>
        <v>#REF!</v>
      </c>
      <c r="T143" s="137" t="e">
        <f>COUNTIF(H$3:H$64,"*" &amp;$P143 &amp;"*")+SUMPRODUCT(($L$3:$L$64=$Q142)*($M$3:$M$64=$P143))+SUMPRODUCT(($N$3:$N$64=$Q142)*($P$3:$P$64=$P143))&amp;" ("&amp;'Janv 15'!#REF!&amp;")"</f>
        <v>#REF!</v>
      </c>
      <c r="U143" s="137">
        <f t="shared" si="851"/>
        <v>0</v>
      </c>
      <c r="V143" s="137" t="e">
        <f>COUNTIF(J$3:J$64,"*" &amp;$P143 &amp;"*")+SUMPRODUCT(($L$3:$L$64=$Q142)*($M$3:$M$64=$P143))+SUMPRODUCT(($N$3:$N$64=$Q142)*($P$3:$P$64=$P143))&amp;" ("&amp;'Janv 15'!#REF!&amp;")"</f>
        <v>#REF!</v>
      </c>
      <c r="W143" s="137">
        <f t="shared" si="852"/>
        <v>0</v>
      </c>
      <c r="X143" s="137" t="e">
        <f>COUNTIF(L$3:L$64,"*" &amp;$P143 &amp;"*")+SUMPRODUCT(($L$3:$L$64=$Q142)*($M$3:$M$64=$P143))+SUMPRODUCT(($N$3:$N$64=$Q142)*($P$3:$P$64=$P143))&amp;" ("&amp;'Janv 15'!#REF!&amp;")"</f>
        <v>#REF!</v>
      </c>
      <c r="Y143" s="137">
        <f t="shared" si="853"/>
        <v>0</v>
      </c>
      <c r="Z143" s="138" t="e">
        <f>COUNTIF(N$3:N$64,"*" &amp;$P143 &amp;"*")+SUMPRODUCT(($L$3:$L$64=$Q142)*($M$3:$M$64=$P143))+SUMPRODUCT(($N$3:$N$64=$Q142)*($P$3:$P$64=$P143))&amp;" ("&amp;'Janv 15'!#REF!&amp;")"</f>
        <v>#REF!</v>
      </c>
    </row>
    <row r="144" spans="2:26" ht="12.75" hidden="1" customHeight="1" x14ac:dyDescent="0.25">
      <c r="B144" s="19"/>
      <c r="C144" s="19"/>
      <c r="D144" s="19"/>
      <c r="E144" s="19"/>
      <c r="F144" s="19"/>
      <c r="G144" s="19"/>
      <c r="H144" s="19"/>
      <c r="I144" s="19"/>
      <c r="J144" s="19"/>
      <c r="K144" s="19"/>
      <c r="L144" s="19"/>
      <c r="M144" s="19"/>
      <c r="N144" s="134"/>
      <c r="O144" s="135"/>
      <c r="P144" s="11" t="str">
        <f>Listes!A81</f>
        <v>COLLIOT</v>
      </c>
      <c r="Q144" s="252">
        <f t="shared" si="850"/>
        <v>0</v>
      </c>
      <c r="R144" s="137">
        <f t="shared" si="850"/>
        <v>0</v>
      </c>
      <c r="S144" s="137" t="e">
        <f>COUNTIF(G$3:G$64,"*" &amp;$P144 &amp;"*")+SUMPRODUCT(($L$3:$L$64=$Q143)*($M$3:$M$64=$P144))+SUMPRODUCT(($N$3:$N$64=$Q143)*($P$3:$P$64=$P144))&amp;" ("&amp;'Janv 15'!#REF!&amp;")"</f>
        <v>#REF!</v>
      </c>
      <c r="T144" s="137" t="e">
        <f>COUNTIF(H$3:H$64,"*" &amp;$P144 &amp;"*")+SUMPRODUCT(($L$3:$L$64=$Q143)*($M$3:$M$64=$P144))+SUMPRODUCT(($N$3:$N$64=$Q143)*($P$3:$P$64=$P144))&amp;" ("&amp;'Janv 15'!#REF!&amp;")"</f>
        <v>#REF!</v>
      </c>
      <c r="U144" s="137">
        <f t="shared" si="851"/>
        <v>0</v>
      </c>
      <c r="V144" s="137" t="e">
        <f>COUNTIF(J$3:J$64,"*" &amp;$P144 &amp;"*")+SUMPRODUCT(($L$3:$L$64=$Q143)*($M$3:$M$64=$P144))+SUMPRODUCT(($N$3:$N$64=$Q143)*($P$3:$P$64=$P144))&amp;" ("&amp;'Janv 15'!#REF!&amp;")"</f>
        <v>#REF!</v>
      </c>
      <c r="W144" s="137">
        <f t="shared" si="852"/>
        <v>0</v>
      </c>
      <c r="X144" s="137" t="e">
        <f>COUNTIF(L$3:L$64,"*" &amp;$P144 &amp;"*")+SUMPRODUCT(($L$3:$L$64=$Q143)*($M$3:$M$64=$P144))+SUMPRODUCT(($N$3:$N$64=$Q143)*($P$3:$P$64=$P144))&amp;" ("&amp;'Janv 15'!#REF!&amp;")"</f>
        <v>#REF!</v>
      </c>
      <c r="Y144" s="137">
        <f t="shared" si="853"/>
        <v>0</v>
      </c>
      <c r="Z144" s="138" t="e">
        <f>COUNTIF(N$3:N$64,"*" &amp;$P144 &amp;"*")+SUMPRODUCT(($L$3:$L$64=$Q143)*($M$3:$M$64=$P144))+SUMPRODUCT(($N$3:$N$64=$Q143)*($P$3:$P$64=$P144))&amp;" ("&amp;'Janv 15'!#REF!&amp;")"</f>
        <v>#REF!</v>
      </c>
    </row>
    <row r="145" spans="14:26" ht="12.75" hidden="1" customHeight="1" x14ac:dyDescent="0.25">
      <c r="N145" s="134"/>
      <c r="O145" s="135"/>
      <c r="P145" s="11" t="str">
        <f>Listes!A82</f>
        <v>DUSSUEIL</v>
      </c>
      <c r="Q145" s="252">
        <f t="shared" si="850"/>
        <v>0</v>
      </c>
      <c r="R145" s="137">
        <f t="shared" si="850"/>
        <v>0</v>
      </c>
      <c r="S145" s="137" t="e">
        <f>COUNTIF(G$3:G$64,"*" &amp;$P145 &amp;"*")+SUMPRODUCT(($L$3:$L$64=$Q144)*($M$3:$M$64=$P145))+SUMPRODUCT(($N$3:$N$64=$Q144)*($P$3:$P$64=$P145))&amp;" ("&amp;'Janv 15'!#REF!&amp;")"</f>
        <v>#REF!</v>
      </c>
      <c r="T145" s="137" t="e">
        <f>COUNTIF(H$3:H$64,"*" &amp;$P145 &amp;"*")+SUMPRODUCT(($L$3:$L$64=$Q144)*($M$3:$M$64=$P145))+SUMPRODUCT(($N$3:$N$64=$Q144)*($P$3:$P$64=$P145))&amp;" ("&amp;'Janv 15'!#REF!&amp;")"</f>
        <v>#REF!</v>
      </c>
      <c r="U145" s="137">
        <f t="shared" si="851"/>
        <v>0</v>
      </c>
      <c r="V145" s="137" t="e">
        <f>COUNTIF(J$3:J$64,"*" &amp;$P145 &amp;"*")+SUMPRODUCT(($L$3:$L$64=$Q144)*($M$3:$M$64=$P145))+SUMPRODUCT(($N$3:$N$64=$Q144)*($P$3:$P$64=$P145))&amp;" ("&amp;'Janv 15'!#REF!&amp;")"</f>
        <v>#REF!</v>
      </c>
      <c r="W145" s="137">
        <f t="shared" si="852"/>
        <v>0</v>
      </c>
      <c r="X145" s="137" t="e">
        <f>COUNTIF(L$3:L$64,"*" &amp;$P145 &amp;"*")+SUMPRODUCT(($L$3:$L$64=$Q144)*($M$3:$M$64=$P145))+SUMPRODUCT(($N$3:$N$64=$Q144)*($P$3:$P$64=$P145))&amp;" ("&amp;'Janv 15'!#REF!&amp;")"</f>
        <v>#REF!</v>
      </c>
      <c r="Y145" s="137">
        <f t="shared" si="853"/>
        <v>0</v>
      </c>
      <c r="Z145" s="138" t="e">
        <f>COUNTIF(N$3:N$64,"*" &amp;$P145 &amp;"*")+SUMPRODUCT(($L$3:$L$64=$Q144)*($M$3:$M$64=$P145))+SUMPRODUCT(($N$3:$N$64=$Q144)*($P$3:$P$64=$P145))&amp;" ("&amp;'Janv 15'!#REF!&amp;")"</f>
        <v>#REF!</v>
      </c>
    </row>
    <row r="146" spans="14:26" ht="12.75" hidden="1" customHeight="1" x14ac:dyDescent="0.25">
      <c r="N146" s="134"/>
      <c r="O146" s="135"/>
      <c r="P146" s="11" t="str">
        <f>Listes!A83</f>
        <v>FAUCHE</v>
      </c>
      <c r="Q146" s="252">
        <f t="shared" si="850"/>
        <v>0</v>
      </c>
      <c r="R146" s="137">
        <f t="shared" si="850"/>
        <v>0</v>
      </c>
      <c r="S146" s="137" t="e">
        <f>COUNTIF(G$3:G$64,"*" &amp;$P146 &amp;"*")+SUMPRODUCT(($L$3:$L$64=$Q145)*($M$3:$M$64=$P146))+SUMPRODUCT(($N$3:$N$64=$Q145)*($P$3:$P$64=$P146))&amp;" ("&amp;'Janv 15'!#REF!&amp;")"</f>
        <v>#REF!</v>
      </c>
      <c r="T146" s="137" t="e">
        <f>COUNTIF(H$3:H$64,"*" &amp;$P146 &amp;"*")+SUMPRODUCT(($L$3:$L$64=$Q145)*($M$3:$M$64=$P146))+SUMPRODUCT(($N$3:$N$64=$Q145)*($P$3:$P$64=$P146))&amp;" ("&amp;'Janv 15'!#REF!&amp;")"</f>
        <v>#REF!</v>
      </c>
      <c r="U146" s="137">
        <f t="shared" si="851"/>
        <v>0</v>
      </c>
      <c r="V146" s="137" t="e">
        <f>COUNTIF(J$3:J$64,"*" &amp;$P146 &amp;"*")+SUMPRODUCT(($L$3:$L$64=$Q145)*($M$3:$M$64=$P146))+SUMPRODUCT(($N$3:$N$64=$Q145)*($P$3:$P$64=$P146))&amp;" ("&amp;'Janv 15'!#REF!&amp;")"</f>
        <v>#REF!</v>
      </c>
      <c r="W146" s="137">
        <f t="shared" si="852"/>
        <v>0</v>
      </c>
      <c r="X146" s="137" t="e">
        <f>COUNTIF(L$3:L$64,"*" &amp;$P146 &amp;"*")+SUMPRODUCT(($L$3:$L$64=$Q145)*($M$3:$M$64=$P146))+SUMPRODUCT(($N$3:$N$64=$Q145)*($P$3:$P$64=$P146))&amp;" ("&amp;'Janv 15'!#REF!&amp;")"</f>
        <v>#REF!</v>
      </c>
      <c r="Y146" s="137">
        <f t="shared" si="853"/>
        <v>0</v>
      </c>
      <c r="Z146" s="138" t="e">
        <f>COUNTIF(N$3:N$64,"*" &amp;$P146 &amp;"*")+SUMPRODUCT(($L$3:$L$64=$Q145)*($M$3:$M$64=$P146))+SUMPRODUCT(($N$3:$N$64=$Q145)*($P$3:$P$64=$P146))&amp;" ("&amp;'Janv 15'!#REF!&amp;")"</f>
        <v>#REF!</v>
      </c>
    </row>
    <row r="147" spans="14:26" ht="12.75" hidden="1" customHeight="1" x14ac:dyDescent="0.25">
      <c r="N147" s="134"/>
      <c r="O147" s="135"/>
      <c r="P147" s="11">
        <f>Listes!A84</f>
        <v>0</v>
      </c>
      <c r="Q147" s="252">
        <f t="shared" si="850"/>
        <v>0</v>
      </c>
      <c r="R147" s="137">
        <f t="shared" si="850"/>
        <v>0</v>
      </c>
      <c r="S147" s="137" t="e">
        <f>COUNTIF(G$3:G$64,"*" &amp;$P147 &amp;"*")+SUMPRODUCT(($L$3:$L$64=$Q146)*($M$3:$M$64=$P147))+SUMPRODUCT(($N$3:$N$64=$Q146)*($P$3:$P$64=$P147))&amp;" ("&amp;'Janv 15'!#REF!&amp;")"</f>
        <v>#REF!</v>
      </c>
      <c r="T147" s="137" t="e">
        <f>COUNTIF(H$3:H$64,"*" &amp;$P147 &amp;"*")+SUMPRODUCT(($L$3:$L$64=$Q146)*($M$3:$M$64=$P147))+SUMPRODUCT(($N$3:$N$64=$Q146)*($P$3:$P$64=$P147))&amp;" ("&amp;'Janv 15'!#REF!&amp;")"</f>
        <v>#REF!</v>
      </c>
      <c r="U147" s="137">
        <f t="shared" si="851"/>
        <v>0</v>
      </c>
      <c r="V147" s="137" t="e">
        <f>COUNTIF(J$3:J$64,"*" &amp;$P147 &amp;"*")+SUMPRODUCT(($L$3:$L$64=$Q146)*($M$3:$M$64=$P147))+SUMPRODUCT(($N$3:$N$64=$Q146)*($P$3:$P$64=$P147))&amp;" ("&amp;'Janv 15'!#REF!&amp;")"</f>
        <v>#REF!</v>
      </c>
      <c r="W147" s="137">
        <f t="shared" si="852"/>
        <v>0</v>
      </c>
      <c r="X147" s="137" t="e">
        <f>COUNTIF(L$3:L$64,"*" &amp;$P147 &amp;"*")+SUMPRODUCT(($L$3:$L$64=$Q146)*($M$3:$M$64=$P147))+SUMPRODUCT(($N$3:$N$64=$Q146)*($P$3:$P$64=$P147))&amp;" ("&amp;'Janv 15'!#REF!&amp;")"</f>
        <v>#REF!</v>
      </c>
      <c r="Y147" s="137">
        <f t="shared" si="853"/>
        <v>0</v>
      </c>
      <c r="Z147" s="138" t="e">
        <f>COUNTIF(N$3:N$64,"*" &amp;$P147 &amp;"*")+SUMPRODUCT(($L$3:$L$64=$Q146)*($M$3:$M$64=$P147))+SUMPRODUCT(($N$3:$N$64=$Q146)*($P$3:$P$64=$P147))&amp;" ("&amp;'Janv 15'!#REF!&amp;")"</f>
        <v>#REF!</v>
      </c>
    </row>
    <row r="148" spans="14:26" ht="12.75" hidden="1" customHeight="1" x14ac:dyDescent="0.25">
      <c r="N148" s="134"/>
      <c r="O148" s="135"/>
      <c r="P148" s="11">
        <f>Listes!A85</f>
        <v>0</v>
      </c>
      <c r="Q148" s="252">
        <f t="shared" si="850"/>
        <v>0</v>
      </c>
      <c r="R148" s="137">
        <f t="shared" si="850"/>
        <v>0</v>
      </c>
      <c r="S148" s="137" t="e">
        <f>COUNTIF(G$3:G$64,"*" &amp;$P148 &amp;"*")+SUMPRODUCT(($L$3:$L$64=$Q147)*($M$3:$M$64=$P148))+SUMPRODUCT(($N$3:$N$64=$Q147)*($P$3:$P$64=$P148))&amp;" ("&amp;'Janv 15'!#REF!&amp;")"</f>
        <v>#REF!</v>
      </c>
      <c r="T148" s="137" t="e">
        <f>COUNTIF(H$3:H$64,"*" &amp;$P148 &amp;"*")+SUMPRODUCT(($L$3:$L$64=$Q147)*($M$3:$M$64=$P148))+SUMPRODUCT(($N$3:$N$64=$Q147)*($P$3:$P$64=$P148))&amp;" ("&amp;'Janv 15'!#REF!&amp;")"</f>
        <v>#REF!</v>
      </c>
      <c r="U148" s="137">
        <f t="shared" si="851"/>
        <v>0</v>
      </c>
      <c r="V148" s="137" t="e">
        <f>COUNTIF(J$3:J$64,"*" &amp;$P148 &amp;"*")+SUMPRODUCT(($L$3:$L$64=$Q147)*($M$3:$M$64=$P148))+SUMPRODUCT(($N$3:$N$64=$Q147)*($P$3:$P$64=$P148))&amp;" ("&amp;'Janv 15'!#REF!&amp;")"</f>
        <v>#REF!</v>
      </c>
      <c r="W148" s="137">
        <f t="shared" si="852"/>
        <v>0</v>
      </c>
      <c r="X148" s="137" t="e">
        <f>COUNTIF(L$3:L$64,"*" &amp;$P148 &amp;"*")+SUMPRODUCT(($L$3:$L$64=$Q147)*($M$3:$M$64=$P148))+SUMPRODUCT(($N$3:$N$64=$Q147)*($P$3:$P$64=$P148))&amp;" ("&amp;'Janv 15'!#REF!&amp;")"</f>
        <v>#REF!</v>
      </c>
      <c r="Y148" s="137">
        <f t="shared" si="853"/>
        <v>0</v>
      </c>
      <c r="Z148" s="138" t="e">
        <f>COUNTIF(N$3:N$64,"*" &amp;$P148 &amp;"*")+SUMPRODUCT(($L$3:$L$64=$Q147)*($M$3:$M$64=$P148))+SUMPRODUCT(($N$3:$N$64=$Q147)*($P$3:$P$64=$P148))&amp;" ("&amp;'Janv 15'!#REF!&amp;")"</f>
        <v>#REF!</v>
      </c>
    </row>
    <row r="149" spans="14:26" ht="12.75" hidden="1" customHeight="1" x14ac:dyDescent="0.25">
      <c r="N149" s="134"/>
      <c r="O149" s="135"/>
      <c r="P149" s="11">
        <f>Listes!A86</f>
        <v>0</v>
      </c>
      <c r="Q149" s="252">
        <f t="shared" si="850"/>
        <v>0</v>
      </c>
      <c r="R149" s="137">
        <f t="shared" si="850"/>
        <v>0</v>
      </c>
      <c r="S149" s="137" t="e">
        <f>COUNTIF(G$3:G$64,"*" &amp;$P149 &amp;"*")+SUMPRODUCT(($L$3:$L$64=$Q148)*($M$3:$M$64=$P149))+SUMPRODUCT(($N$3:$N$64=$Q148)*($P$3:$P$64=$P149))&amp;" ("&amp;'Janv 15'!#REF!&amp;")"</f>
        <v>#REF!</v>
      </c>
      <c r="T149" s="137" t="e">
        <f>COUNTIF(H$3:H$64,"*" &amp;$P149 &amp;"*")+SUMPRODUCT(($L$3:$L$64=$Q148)*($M$3:$M$64=$P149))+SUMPRODUCT(($N$3:$N$64=$Q148)*($P$3:$P$64=$P149))&amp;" ("&amp;'Janv 15'!#REF!&amp;")"</f>
        <v>#REF!</v>
      </c>
      <c r="U149" s="137">
        <f t="shared" si="851"/>
        <v>0</v>
      </c>
      <c r="V149" s="137" t="e">
        <f>COUNTIF(J$3:J$64,"*" &amp;$P149 &amp;"*")+SUMPRODUCT(($L$3:$L$64=$Q148)*($M$3:$M$64=$P149))+SUMPRODUCT(($N$3:$N$64=$Q148)*($P$3:$P$64=$P149))&amp;" ("&amp;'Janv 15'!#REF!&amp;")"</f>
        <v>#REF!</v>
      </c>
      <c r="W149" s="137">
        <f t="shared" si="852"/>
        <v>0</v>
      </c>
      <c r="X149" s="137" t="e">
        <f>COUNTIF(L$3:L$64,"*" &amp;$P149 &amp;"*")+SUMPRODUCT(($L$3:$L$64=$Q148)*($M$3:$M$64=$P149))+SUMPRODUCT(($N$3:$N$64=$Q148)*($P$3:$P$64=$P149))&amp;" ("&amp;'Janv 15'!#REF!&amp;")"</f>
        <v>#REF!</v>
      </c>
      <c r="Y149" s="137">
        <f t="shared" si="853"/>
        <v>0</v>
      </c>
      <c r="Z149" s="138" t="e">
        <f>COUNTIF(N$3:N$64,"*" &amp;$P149 &amp;"*")+SUMPRODUCT(($L$3:$L$64=$Q148)*($M$3:$M$64=$P149))+SUMPRODUCT(($N$3:$N$64=$Q148)*($P$3:$P$64=$P149))&amp;" ("&amp;'Janv 15'!#REF!&amp;")"</f>
        <v>#REF!</v>
      </c>
    </row>
    <row r="150" spans="14:26" ht="12.75" hidden="1" customHeight="1" x14ac:dyDescent="0.25">
      <c r="N150" s="134"/>
      <c r="O150" s="135"/>
      <c r="P150" s="11">
        <f>Listes!A87</f>
        <v>0</v>
      </c>
      <c r="Q150" s="252">
        <f t="shared" si="850"/>
        <v>0</v>
      </c>
      <c r="R150" s="137">
        <f t="shared" si="850"/>
        <v>0</v>
      </c>
      <c r="S150" s="137" t="e">
        <f>COUNTIF(G$3:G$64,"*" &amp;$P150 &amp;"*")+SUMPRODUCT(($L$3:$L$64=$Q149)*($M$3:$M$64=$P150))+SUMPRODUCT(($N$3:$N$64=$Q149)*($P$3:$P$64=$P150))&amp;" ("&amp;'Janv 15'!#REF!&amp;")"</f>
        <v>#REF!</v>
      </c>
      <c r="T150" s="137" t="e">
        <f>COUNTIF(H$3:H$64,"*" &amp;$P150 &amp;"*")+SUMPRODUCT(($L$3:$L$64=$Q149)*($M$3:$M$64=$P150))+SUMPRODUCT(($N$3:$N$64=$Q149)*($P$3:$P$64=$P150))&amp;" ("&amp;'Janv 15'!#REF!&amp;")"</f>
        <v>#REF!</v>
      </c>
      <c r="U150" s="137">
        <f t="shared" si="851"/>
        <v>0</v>
      </c>
      <c r="V150" s="137" t="e">
        <f>COUNTIF(J$3:J$64,"*" &amp;$P150 &amp;"*")+SUMPRODUCT(($L$3:$L$64=$Q149)*($M$3:$M$64=$P150))+SUMPRODUCT(($N$3:$N$64=$Q149)*($P$3:$P$64=$P150))&amp;" ("&amp;'Janv 15'!#REF!&amp;")"</f>
        <v>#REF!</v>
      </c>
      <c r="W150" s="137">
        <f t="shared" si="852"/>
        <v>0</v>
      </c>
      <c r="X150" s="137" t="e">
        <f>COUNTIF(L$3:L$64,"*" &amp;$P150 &amp;"*")+SUMPRODUCT(($L$3:$L$64=$Q149)*($M$3:$M$64=$P150))+SUMPRODUCT(($N$3:$N$64=$Q149)*($P$3:$P$64=$P150))&amp;" ("&amp;'Janv 15'!#REF!&amp;")"</f>
        <v>#REF!</v>
      </c>
      <c r="Y150" s="137">
        <f t="shared" si="853"/>
        <v>0</v>
      </c>
      <c r="Z150" s="138" t="e">
        <f>COUNTIF(N$3:N$64,"*" &amp;$P150 &amp;"*")+SUMPRODUCT(($L$3:$L$64=$Q149)*($M$3:$M$64=$P150))+SUMPRODUCT(($N$3:$N$64=$Q149)*($P$3:$P$64=$P150))&amp;" ("&amp;'Janv 15'!#REF!&amp;")"</f>
        <v>#REF!</v>
      </c>
    </row>
    <row r="151" spans="14:26" ht="12.75" hidden="1" customHeight="1" thickBot="1" x14ac:dyDescent="0.3">
      <c r="N151" s="233"/>
      <c r="O151" s="234"/>
      <c r="P151" s="12">
        <f>Listes!A88</f>
        <v>0</v>
      </c>
      <c r="Q151" s="253">
        <f t="shared" si="850"/>
        <v>0</v>
      </c>
      <c r="R151" s="254">
        <f t="shared" si="850"/>
        <v>0</v>
      </c>
      <c r="S151" s="254" t="e">
        <f>COUNTIF(G$3:G$64,"*" &amp;$P151 &amp;"*")+SUMPRODUCT(($L$3:$L$64=$Q150)*($M$3:$M$64=$P151))+SUMPRODUCT(($N$3:$N$64=$Q150)*($P$3:$P$64=$P151))&amp;" ("&amp;'Janv 15'!#REF!&amp;")"</f>
        <v>#REF!</v>
      </c>
      <c r="T151" s="254" t="e">
        <f>COUNTIF(H$3:H$64,"*" &amp;$P151 &amp;"*")+SUMPRODUCT(($L$3:$L$64=$Q150)*($M$3:$M$64=$P151))+SUMPRODUCT(($N$3:$N$64=$Q150)*($P$3:$P$64=$P151))&amp;" ("&amp;'Janv 15'!#REF!&amp;")"</f>
        <v>#REF!</v>
      </c>
      <c r="U151" s="254">
        <f t="shared" si="851"/>
        <v>0</v>
      </c>
      <c r="V151" s="254" t="e">
        <f>COUNTIF(J$3:J$64,"*" &amp;$P151 &amp;"*")+SUMPRODUCT(($L$3:$L$64=$Q150)*($M$3:$M$64=$P151))+SUMPRODUCT(($N$3:$N$64=$Q150)*($P$3:$P$64=$P151))&amp;" ("&amp;'Janv 15'!#REF!&amp;")"</f>
        <v>#REF!</v>
      </c>
      <c r="W151" s="254">
        <f t="shared" si="852"/>
        <v>0</v>
      </c>
      <c r="X151" s="254" t="e">
        <f>COUNTIF(L$3:L$64,"*" &amp;$P151 &amp;"*")+SUMPRODUCT(($L$3:$L$64=$Q150)*($M$3:$M$64=$P151))+SUMPRODUCT(($N$3:$N$64=$Q150)*($P$3:$P$64=$P151))&amp;" ("&amp;'Janv 15'!#REF!&amp;")"</f>
        <v>#REF!</v>
      </c>
      <c r="Y151" s="254">
        <f t="shared" si="853"/>
        <v>0</v>
      </c>
      <c r="Z151" s="255" t="e">
        <f>COUNTIF(N$3:N$64,"*" &amp;$P151 &amp;"*")+SUMPRODUCT(($L$3:$L$64=$Q150)*($M$3:$M$64=$P151))+SUMPRODUCT(($N$3:$N$64=$Q150)*($P$3:$P$64=$P151))&amp;" ("&amp;'Janv 15'!#REF!&amp;")"</f>
        <v>#REF!</v>
      </c>
    </row>
    <row r="152" spans="14:26" ht="12.75" customHeight="1" x14ac:dyDescent="0.25">
      <c r="N152" s="19"/>
      <c r="O152" s="19"/>
      <c r="P152" s="19"/>
      <c r="Q152" s="19"/>
      <c r="R152" s="19"/>
      <c r="S152" s="19"/>
      <c r="T152" s="19"/>
      <c r="U152" s="19"/>
      <c r="V152" s="19"/>
      <c r="W152" s="19"/>
      <c r="X152" s="19"/>
      <c r="Y152" s="19"/>
      <c r="Z152" s="19"/>
    </row>
  </sheetData>
  <dataConsolidate/>
  <mergeCells count="733">
    <mergeCell ref="R150:T150"/>
    <mergeCell ref="U150:V150"/>
    <mergeCell ref="W150:X150"/>
    <mergeCell ref="Y150:Z150"/>
    <mergeCell ref="R151:T151"/>
    <mergeCell ref="U151:V151"/>
    <mergeCell ref="W151:X151"/>
    <mergeCell ref="Y151:Z151"/>
    <mergeCell ref="R148:T148"/>
    <mergeCell ref="U148:V148"/>
    <mergeCell ref="W148:X148"/>
    <mergeCell ref="Y148:Z148"/>
    <mergeCell ref="R149:T149"/>
    <mergeCell ref="U149:V149"/>
    <mergeCell ref="W149:X149"/>
    <mergeCell ref="Y149:Z149"/>
    <mergeCell ref="R146:T146"/>
    <mergeCell ref="U146:V146"/>
    <mergeCell ref="W146:X146"/>
    <mergeCell ref="Y146:Z146"/>
    <mergeCell ref="R147:T147"/>
    <mergeCell ref="U147:V147"/>
    <mergeCell ref="W147:X147"/>
    <mergeCell ref="Y147:Z147"/>
    <mergeCell ref="R144:T144"/>
    <mergeCell ref="U144:V144"/>
    <mergeCell ref="W144:X144"/>
    <mergeCell ref="Y144:Z144"/>
    <mergeCell ref="R145:T145"/>
    <mergeCell ref="U145:V145"/>
    <mergeCell ref="W145:X145"/>
    <mergeCell ref="Y145:Z145"/>
    <mergeCell ref="R142:T142"/>
    <mergeCell ref="U142:V142"/>
    <mergeCell ref="W142:X142"/>
    <mergeCell ref="Y142:Z142"/>
    <mergeCell ref="R143:T143"/>
    <mergeCell ref="U143:V143"/>
    <mergeCell ref="W143:X143"/>
    <mergeCell ref="Y143:Z143"/>
    <mergeCell ref="R140:T140"/>
    <mergeCell ref="U140:V140"/>
    <mergeCell ref="W140:X140"/>
    <mergeCell ref="Y140:Z140"/>
    <mergeCell ref="R141:T141"/>
    <mergeCell ref="U141:V141"/>
    <mergeCell ref="W141:X141"/>
    <mergeCell ref="Y141:Z141"/>
    <mergeCell ref="R138:T138"/>
    <mergeCell ref="U138:V138"/>
    <mergeCell ref="W138:X138"/>
    <mergeCell ref="Y138:Z138"/>
    <mergeCell ref="R139:T139"/>
    <mergeCell ref="U139:V139"/>
    <mergeCell ref="W139:X139"/>
    <mergeCell ref="Y139:Z139"/>
    <mergeCell ref="R136:T136"/>
    <mergeCell ref="U136:V136"/>
    <mergeCell ref="W136:X136"/>
    <mergeCell ref="Y136:Z136"/>
    <mergeCell ref="R137:T137"/>
    <mergeCell ref="U137:V137"/>
    <mergeCell ref="W137:X137"/>
    <mergeCell ref="Y137:Z137"/>
    <mergeCell ref="R134:T134"/>
    <mergeCell ref="U134:V134"/>
    <mergeCell ref="W134:X134"/>
    <mergeCell ref="Y134:Z134"/>
    <mergeCell ref="R135:T135"/>
    <mergeCell ref="U135:V135"/>
    <mergeCell ref="W135:X135"/>
    <mergeCell ref="Y135:Z135"/>
    <mergeCell ref="R132:T132"/>
    <mergeCell ref="U132:V132"/>
    <mergeCell ref="W132:X132"/>
    <mergeCell ref="Y132:Z132"/>
    <mergeCell ref="R133:T133"/>
    <mergeCell ref="U133:V133"/>
    <mergeCell ref="W133:X133"/>
    <mergeCell ref="Y133:Z133"/>
    <mergeCell ref="R130:T130"/>
    <mergeCell ref="U130:V130"/>
    <mergeCell ref="W130:X130"/>
    <mergeCell ref="Y130:Z130"/>
    <mergeCell ref="R131:T131"/>
    <mergeCell ref="U131:V131"/>
    <mergeCell ref="W131:X131"/>
    <mergeCell ref="Y131:Z131"/>
    <mergeCell ref="R128:T128"/>
    <mergeCell ref="U128:V128"/>
    <mergeCell ref="W128:X128"/>
    <mergeCell ref="Y128:Z128"/>
    <mergeCell ref="R129:T129"/>
    <mergeCell ref="U129:V129"/>
    <mergeCell ref="W129:X129"/>
    <mergeCell ref="Y129:Z129"/>
    <mergeCell ref="R126:T126"/>
    <mergeCell ref="U126:V126"/>
    <mergeCell ref="W126:X126"/>
    <mergeCell ref="Y126:Z126"/>
    <mergeCell ref="R127:T127"/>
    <mergeCell ref="U127:V127"/>
    <mergeCell ref="W127:X127"/>
    <mergeCell ref="Y127:Z127"/>
    <mergeCell ref="R124:T124"/>
    <mergeCell ref="U124:V124"/>
    <mergeCell ref="W124:X124"/>
    <mergeCell ref="Y124:Z124"/>
    <mergeCell ref="R125:T125"/>
    <mergeCell ref="U125:V125"/>
    <mergeCell ref="W125:X125"/>
    <mergeCell ref="Y125:Z125"/>
    <mergeCell ref="R122:T122"/>
    <mergeCell ref="U122:V122"/>
    <mergeCell ref="W122:X122"/>
    <mergeCell ref="Y122:Z122"/>
    <mergeCell ref="R123:T123"/>
    <mergeCell ref="U123:V123"/>
    <mergeCell ref="W123:X123"/>
    <mergeCell ref="Y123:Z123"/>
    <mergeCell ref="R120:T120"/>
    <mergeCell ref="U120:V120"/>
    <mergeCell ref="W120:X120"/>
    <mergeCell ref="Y120:Z120"/>
    <mergeCell ref="R121:T121"/>
    <mergeCell ref="U121:V121"/>
    <mergeCell ref="W121:X121"/>
    <mergeCell ref="Y121:Z121"/>
    <mergeCell ref="R118:T118"/>
    <mergeCell ref="U118:V118"/>
    <mergeCell ref="W118:X118"/>
    <mergeCell ref="Y118:Z118"/>
    <mergeCell ref="R119:T119"/>
    <mergeCell ref="U119:V119"/>
    <mergeCell ref="W119:X119"/>
    <mergeCell ref="Y119:Z119"/>
    <mergeCell ref="R116:T116"/>
    <mergeCell ref="U116:V116"/>
    <mergeCell ref="W116:X116"/>
    <mergeCell ref="Y116:Z116"/>
    <mergeCell ref="R117:T117"/>
    <mergeCell ref="U117:V117"/>
    <mergeCell ref="W117:X117"/>
    <mergeCell ref="Y117:Z117"/>
    <mergeCell ref="Q112:Z113"/>
    <mergeCell ref="R114:T114"/>
    <mergeCell ref="U114:V114"/>
    <mergeCell ref="W114:X114"/>
    <mergeCell ref="Y114:Z114"/>
    <mergeCell ref="N115:O151"/>
    <mergeCell ref="R115:T115"/>
    <mergeCell ref="U115:V115"/>
    <mergeCell ref="W115:X115"/>
    <mergeCell ref="Y115:Z115"/>
    <mergeCell ref="C108:D108"/>
    <mergeCell ref="J108:K108"/>
    <mergeCell ref="C109:D109"/>
    <mergeCell ref="J109:K109"/>
    <mergeCell ref="C110:D110"/>
    <mergeCell ref="J110:K110"/>
    <mergeCell ref="C107:D107"/>
    <mergeCell ref="J107:K107"/>
    <mergeCell ref="R107:T107"/>
    <mergeCell ref="U107:V107"/>
    <mergeCell ref="W107:X107"/>
    <mergeCell ref="Y107:Z107"/>
    <mergeCell ref="C106:D106"/>
    <mergeCell ref="J106:K106"/>
    <mergeCell ref="R106:T106"/>
    <mergeCell ref="U106:V106"/>
    <mergeCell ref="W106:X106"/>
    <mergeCell ref="Y106:Z106"/>
    <mergeCell ref="C105:D105"/>
    <mergeCell ref="J105:K105"/>
    <mergeCell ref="R105:T105"/>
    <mergeCell ref="U105:V105"/>
    <mergeCell ref="W105:X105"/>
    <mergeCell ref="Y105:Z105"/>
    <mergeCell ref="C104:D104"/>
    <mergeCell ref="J104:K104"/>
    <mergeCell ref="R104:T104"/>
    <mergeCell ref="U104:V104"/>
    <mergeCell ref="W104:X104"/>
    <mergeCell ref="Y104:Z104"/>
    <mergeCell ref="C103:D103"/>
    <mergeCell ref="J103:K103"/>
    <mergeCell ref="R103:T103"/>
    <mergeCell ref="U103:V103"/>
    <mergeCell ref="W103:X103"/>
    <mergeCell ref="Y103:Z103"/>
    <mergeCell ref="C102:D102"/>
    <mergeCell ref="J102:K102"/>
    <mergeCell ref="R102:T102"/>
    <mergeCell ref="U102:V102"/>
    <mergeCell ref="W102:X102"/>
    <mergeCell ref="Y102:Z102"/>
    <mergeCell ref="C101:D101"/>
    <mergeCell ref="J101:K101"/>
    <mergeCell ref="R101:T101"/>
    <mergeCell ref="U101:V101"/>
    <mergeCell ref="W101:X101"/>
    <mergeCell ref="Y101:Z101"/>
    <mergeCell ref="C100:D100"/>
    <mergeCell ref="J100:K100"/>
    <mergeCell ref="R100:T100"/>
    <mergeCell ref="U100:V100"/>
    <mergeCell ref="W100:X100"/>
    <mergeCell ref="Y100:Z100"/>
    <mergeCell ref="C98:K98"/>
    <mergeCell ref="R98:T98"/>
    <mergeCell ref="U98:V98"/>
    <mergeCell ref="W98:X98"/>
    <mergeCell ref="Y98:Z98"/>
    <mergeCell ref="C99:D99"/>
    <mergeCell ref="R99:T99"/>
    <mergeCell ref="U99:V99"/>
    <mergeCell ref="W99:X99"/>
    <mergeCell ref="Y99:Z99"/>
    <mergeCell ref="Y95:Z95"/>
    <mergeCell ref="R96:T96"/>
    <mergeCell ref="U96:V96"/>
    <mergeCell ref="W96:X96"/>
    <mergeCell ref="Y96:Z96"/>
    <mergeCell ref="R97:T97"/>
    <mergeCell ref="U97:V97"/>
    <mergeCell ref="W97:X97"/>
    <mergeCell ref="Y97:Z97"/>
    <mergeCell ref="A94:D94"/>
    <mergeCell ref="R94:T94"/>
    <mergeCell ref="U94:V94"/>
    <mergeCell ref="W94:X94"/>
    <mergeCell ref="Y94:Z94"/>
    <mergeCell ref="A95:B95"/>
    <mergeCell ref="C95:D95"/>
    <mergeCell ref="R95:T95"/>
    <mergeCell ref="U95:V95"/>
    <mergeCell ref="W95:X95"/>
    <mergeCell ref="A92:C93"/>
    <mergeCell ref="R92:T92"/>
    <mergeCell ref="U92:V92"/>
    <mergeCell ref="W92:X92"/>
    <mergeCell ref="Y92:Z92"/>
    <mergeCell ref="R93:T93"/>
    <mergeCell ref="U93:V93"/>
    <mergeCell ref="W93:X93"/>
    <mergeCell ref="Y93:Z93"/>
    <mergeCell ref="R90:T90"/>
    <mergeCell ref="U90:V90"/>
    <mergeCell ref="W90:X90"/>
    <mergeCell ref="Y90:Z90"/>
    <mergeCell ref="R91:T91"/>
    <mergeCell ref="U91:V91"/>
    <mergeCell ref="W91:X91"/>
    <mergeCell ref="Y91:Z91"/>
    <mergeCell ref="A88:D88"/>
    <mergeCell ref="R88:T88"/>
    <mergeCell ref="U88:V88"/>
    <mergeCell ref="W88:X88"/>
    <mergeCell ref="Y88:Z88"/>
    <mergeCell ref="A89:D89"/>
    <mergeCell ref="R89:T89"/>
    <mergeCell ref="U89:V89"/>
    <mergeCell ref="W89:X89"/>
    <mergeCell ref="Y89:Z89"/>
    <mergeCell ref="A86:D86"/>
    <mergeCell ref="R86:T86"/>
    <mergeCell ref="U86:V86"/>
    <mergeCell ref="W86:X86"/>
    <mergeCell ref="Y86:Z86"/>
    <mergeCell ref="A87:D87"/>
    <mergeCell ref="R87:T87"/>
    <mergeCell ref="U87:V87"/>
    <mergeCell ref="W87:X87"/>
    <mergeCell ref="Y87:Z87"/>
    <mergeCell ref="A84:D84"/>
    <mergeCell ref="R84:T84"/>
    <mergeCell ref="U84:V84"/>
    <mergeCell ref="W84:X84"/>
    <mergeCell ref="Y84:Z84"/>
    <mergeCell ref="A85:D85"/>
    <mergeCell ref="R85:T85"/>
    <mergeCell ref="U85:V85"/>
    <mergeCell ref="W85:X85"/>
    <mergeCell ref="Y85:Z85"/>
    <mergeCell ref="E82:I82"/>
    <mergeCell ref="R82:T82"/>
    <mergeCell ref="U82:V82"/>
    <mergeCell ref="W82:X82"/>
    <mergeCell ref="Y82:Z82"/>
    <mergeCell ref="A83:D83"/>
    <mergeCell ref="R83:T83"/>
    <mergeCell ref="U83:V83"/>
    <mergeCell ref="W83:X83"/>
    <mergeCell ref="Y83:Z83"/>
    <mergeCell ref="R80:T80"/>
    <mergeCell ref="U80:V80"/>
    <mergeCell ref="W80:X80"/>
    <mergeCell ref="Y80:Z80"/>
    <mergeCell ref="R81:T81"/>
    <mergeCell ref="U81:V81"/>
    <mergeCell ref="W81:X81"/>
    <mergeCell ref="Y81:Z81"/>
    <mergeCell ref="A78:C79"/>
    <mergeCell ref="R78:T78"/>
    <mergeCell ref="U78:V78"/>
    <mergeCell ref="W78:X78"/>
    <mergeCell ref="Y78:Z78"/>
    <mergeCell ref="R79:T79"/>
    <mergeCell ref="U79:V79"/>
    <mergeCell ref="W79:X79"/>
    <mergeCell ref="Y79:Z79"/>
    <mergeCell ref="R76:T76"/>
    <mergeCell ref="U76:V76"/>
    <mergeCell ref="W76:X76"/>
    <mergeCell ref="Y76:Z76"/>
    <mergeCell ref="R77:T77"/>
    <mergeCell ref="U77:V77"/>
    <mergeCell ref="W77:X77"/>
    <mergeCell ref="Y77:Z77"/>
    <mergeCell ref="A74:D74"/>
    <mergeCell ref="R74:T74"/>
    <mergeCell ref="U74:V74"/>
    <mergeCell ref="W74:X74"/>
    <mergeCell ref="Y74:Z74"/>
    <mergeCell ref="A75:D75"/>
    <mergeCell ref="R75:T75"/>
    <mergeCell ref="U75:V75"/>
    <mergeCell ref="W75:X75"/>
    <mergeCell ref="Y75:Z75"/>
    <mergeCell ref="Y72:Z72"/>
    <mergeCell ref="A73:D73"/>
    <mergeCell ref="R73:T73"/>
    <mergeCell ref="U73:V73"/>
    <mergeCell ref="W73:X73"/>
    <mergeCell ref="Y73:Z73"/>
    <mergeCell ref="A71:D71"/>
    <mergeCell ref="N71:O107"/>
    <mergeCell ref="R71:T71"/>
    <mergeCell ref="U71:V71"/>
    <mergeCell ref="W71:X71"/>
    <mergeCell ref="Y71:Z71"/>
    <mergeCell ref="A72:D72"/>
    <mergeCell ref="R72:T72"/>
    <mergeCell ref="U72:V72"/>
    <mergeCell ref="W72:X72"/>
    <mergeCell ref="A69:D69"/>
    <mergeCell ref="A70:D70"/>
    <mergeCell ref="R70:T70"/>
    <mergeCell ref="U70:V70"/>
    <mergeCell ref="W70:X70"/>
    <mergeCell ref="Y70:Z70"/>
    <mergeCell ref="AC63:AC64"/>
    <mergeCell ref="F66:H66"/>
    <mergeCell ref="S66:W66"/>
    <mergeCell ref="AA66:AC66"/>
    <mergeCell ref="E68:I68"/>
    <mergeCell ref="Q68:Z69"/>
    <mergeCell ref="U63:U64"/>
    <mergeCell ref="V63:V64"/>
    <mergeCell ref="W63:W64"/>
    <mergeCell ref="X63:X64"/>
    <mergeCell ref="Y63:Y64"/>
    <mergeCell ref="Z63:Z64"/>
    <mergeCell ref="W61:W62"/>
    <mergeCell ref="X61:X62"/>
    <mergeCell ref="Y61:Y62"/>
    <mergeCell ref="Z61:Z62"/>
    <mergeCell ref="AC61:AC62"/>
    <mergeCell ref="A63:A64"/>
    <mergeCell ref="B63:B64"/>
    <mergeCell ref="R63:R64"/>
    <mergeCell ref="S63:S64"/>
    <mergeCell ref="T63:T64"/>
    <mergeCell ref="Y59:Y60"/>
    <mergeCell ref="Z59:Z60"/>
    <mergeCell ref="AC59:AC60"/>
    <mergeCell ref="A61:A62"/>
    <mergeCell ref="B61:B62"/>
    <mergeCell ref="R61:R62"/>
    <mergeCell ref="S61:S62"/>
    <mergeCell ref="T61:T62"/>
    <mergeCell ref="U61:U62"/>
    <mergeCell ref="V61:V62"/>
    <mergeCell ref="AC57:AC58"/>
    <mergeCell ref="A59:A60"/>
    <mergeCell ref="B59:B60"/>
    <mergeCell ref="R59:R60"/>
    <mergeCell ref="S59:S60"/>
    <mergeCell ref="T59:T60"/>
    <mergeCell ref="U59:U60"/>
    <mergeCell ref="V59:V60"/>
    <mergeCell ref="W59:W60"/>
    <mergeCell ref="X59:X60"/>
    <mergeCell ref="U57:U58"/>
    <mergeCell ref="V57:V58"/>
    <mergeCell ref="W57:W58"/>
    <mergeCell ref="X57:X58"/>
    <mergeCell ref="Y57:Y58"/>
    <mergeCell ref="Z57:Z58"/>
    <mergeCell ref="W55:W56"/>
    <mergeCell ref="X55:X56"/>
    <mergeCell ref="Y55:Y56"/>
    <mergeCell ref="Z55:Z56"/>
    <mergeCell ref="AC55:AC56"/>
    <mergeCell ref="A57:A58"/>
    <mergeCell ref="B57:B58"/>
    <mergeCell ref="R57:R58"/>
    <mergeCell ref="S57:S58"/>
    <mergeCell ref="T57:T58"/>
    <mergeCell ref="Y53:Y54"/>
    <mergeCell ref="Z53:Z54"/>
    <mergeCell ref="AC53:AC54"/>
    <mergeCell ref="A55:A56"/>
    <mergeCell ref="B55:B56"/>
    <mergeCell ref="R55:R56"/>
    <mergeCell ref="S55:S56"/>
    <mergeCell ref="T55:T56"/>
    <mergeCell ref="U55:U56"/>
    <mergeCell ref="V55:V56"/>
    <mergeCell ref="AC51:AC52"/>
    <mergeCell ref="A53:A54"/>
    <mergeCell ref="B53:B54"/>
    <mergeCell ref="R53:R54"/>
    <mergeCell ref="S53:S54"/>
    <mergeCell ref="T53:T54"/>
    <mergeCell ref="U53:U54"/>
    <mergeCell ref="V53:V54"/>
    <mergeCell ref="W53:W54"/>
    <mergeCell ref="X53:X54"/>
    <mergeCell ref="U51:U52"/>
    <mergeCell ref="V51:V52"/>
    <mergeCell ref="W51:W52"/>
    <mergeCell ref="X51:X52"/>
    <mergeCell ref="Y51:Y52"/>
    <mergeCell ref="Z51:Z52"/>
    <mergeCell ref="W49:W50"/>
    <mergeCell ref="X49:X50"/>
    <mergeCell ref="Y49:Y50"/>
    <mergeCell ref="Z49:Z50"/>
    <mergeCell ref="AC49:AC50"/>
    <mergeCell ref="A51:A52"/>
    <mergeCell ref="B51:B52"/>
    <mergeCell ref="R51:R52"/>
    <mergeCell ref="S51:S52"/>
    <mergeCell ref="T51:T52"/>
    <mergeCell ref="Y47:Y48"/>
    <mergeCell ref="Z47:Z48"/>
    <mergeCell ref="AC47:AC48"/>
    <mergeCell ref="A49:A50"/>
    <mergeCell ref="B49:B50"/>
    <mergeCell ref="R49:R50"/>
    <mergeCell ref="S49:S50"/>
    <mergeCell ref="T49:T50"/>
    <mergeCell ref="U49:U50"/>
    <mergeCell ref="V49:V50"/>
    <mergeCell ref="AC45:AC46"/>
    <mergeCell ref="A47:A48"/>
    <mergeCell ref="B47:B48"/>
    <mergeCell ref="R47:R48"/>
    <mergeCell ref="S47:S48"/>
    <mergeCell ref="T47:T48"/>
    <mergeCell ref="U47:U48"/>
    <mergeCell ref="V47:V48"/>
    <mergeCell ref="W47:W48"/>
    <mergeCell ref="X47:X48"/>
    <mergeCell ref="U45:U46"/>
    <mergeCell ref="V45:V46"/>
    <mergeCell ref="W45:W46"/>
    <mergeCell ref="X45:X46"/>
    <mergeCell ref="Y45:Y46"/>
    <mergeCell ref="Z45:Z46"/>
    <mergeCell ref="W43:W44"/>
    <mergeCell ref="X43:X44"/>
    <mergeCell ref="Y43:Y44"/>
    <mergeCell ref="Z43:Z44"/>
    <mergeCell ref="AC43:AC44"/>
    <mergeCell ref="A45:A46"/>
    <mergeCell ref="B45:B46"/>
    <mergeCell ref="R45:R46"/>
    <mergeCell ref="S45:S46"/>
    <mergeCell ref="T45:T46"/>
    <mergeCell ref="Y41:Y42"/>
    <mergeCell ref="Z41:Z42"/>
    <mergeCell ref="AC41:AC42"/>
    <mergeCell ref="A43:A44"/>
    <mergeCell ref="B43:B44"/>
    <mergeCell ref="R43:R44"/>
    <mergeCell ref="S43:S44"/>
    <mergeCell ref="T43:T44"/>
    <mergeCell ref="U43:U44"/>
    <mergeCell ref="V43:V44"/>
    <mergeCell ref="AC39:AC40"/>
    <mergeCell ref="A41:A42"/>
    <mergeCell ref="B41:B42"/>
    <mergeCell ref="R41:R42"/>
    <mergeCell ref="S41:S42"/>
    <mergeCell ref="T41:T42"/>
    <mergeCell ref="U41:U42"/>
    <mergeCell ref="V41:V42"/>
    <mergeCell ref="W41:W42"/>
    <mergeCell ref="X41:X42"/>
    <mergeCell ref="U39:U40"/>
    <mergeCell ref="V39:V40"/>
    <mergeCell ref="W39:W40"/>
    <mergeCell ref="X39:X40"/>
    <mergeCell ref="Y39:Y40"/>
    <mergeCell ref="Z39:Z40"/>
    <mergeCell ref="W37:W38"/>
    <mergeCell ref="X37:X38"/>
    <mergeCell ref="Y37:Y38"/>
    <mergeCell ref="Z37:Z38"/>
    <mergeCell ref="AC37:AC38"/>
    <mergeCell ref="A39:A40"/>
    <mergeCell ref="B39:B40"/>
    <mergeCell ref="R39:R40"/>
    <mergeCell ref="S39:S40"/>
    <mergeCell ref="T39:T40"/>
    <mergeCell ref="Y35:Y36"/>
    <mergeCell ref="Z35:Z36"/>
    <mergeCell ref="AC35:AC36"/>
    <mergeCell ref="A37:A38"/>
    <mergeCell ref="B37:B38"/>
    <mergeCell ref="R37:R38"/>
    <mergeCell ref="S37:S38"/>
    <mergeCell ref="T37:T38"/>
    <mergeCell ref="U37:U38"/>
    <mergeCell ref="V37:V38"/>
    <mergeCell ref="AC33:AC34"/>
    <mergeCell ref="A35:A36"/>
    <mergeCell ref="B35:B36"/>
    <mergeCell ref="R35:R36"/>
    <mergeCell ref="S35:S36"/>
    <mergeCell ref="T35:T36"/>
    <mergeCell ref="U35:U36"/>
    <mergeCell ref="V35:V36"/>
    <mergeCell ref="W35:W36"/>
    <mergeCell ref="X35:X36"/>
    <mergeCell ref="U33:U34"/>
    <mergeCell ref="V33:V34"/>
    <mergeCell ref="W33:W34"/>
    <mergeCell ref="X33:X34"/>
    <mergeCell ref="Y33:Y34"/>
    <mergeCell ref="Z33:Z34"/>
    <mergeCell ref="W31:W32"/>
    <mergeCell ref="X31:X32"/>
    <mergeCell ref="Y31:Y32"/>
    <mergeCell ref="Z31:Z32"/>
    <mergeCell ref="AC31:AC32"/>
    <mergeCell ref="A33:A34"/>
    <mergeCell ref="B33:B34"/>
    <mergeCell ref="R33:R34"/>
    <mergeCell ref="S33:S34"/>
    <mergeCell ref="T33:T34"/>
    <mergeCell ref="Y29:Y30"/>
    <mergeCell ref="Z29:Z30"/>
    <mergeCell ref="AC29:AC30"/>
    <mergeCell ref="A31:A32"/>
    <mergeCell ref="B31:B32"/>
    <mergeCell ref="R31:R32"/>
    <mergeCell ref="S31:S32"/>
    <mergeCell ref="T31:T32"/>
    <mergeCell ref="U31:U32"/>
    <mergeCell ref="V31:V32"/>
    <mergeCell ref="AC27:AC28"/>
    <mergeCell ref="A29:A30"/>
    <mergeCell ref="B29:B30"/>
    <mergeCell ref="R29:R30"/>
    <mergeCell ref="S29:S30"/>
    <mergeCell ref="T29:T30"/>
    <mergeCell ref="U29:U30"/>
    <mergeCell ref="V29:V30"/>
    <mergeCell ref="W29:W30"/>
    <mergeCell ref="X29:X30"/>
    <mergeCell ref="U27:U28"/>
    <mergeCell ref="V27:V28"/>
    <mergeCell ref="W27:W28"/>
    <mergeCell ref="X27:X28"/>
    <mergeCell ref="Y27:Y28"/>
    <mergeCell ref="Z27:Z28"/>
    <mergeCell ref="W25:W26"/>
    <mergeCell ref="X25:X26"/>
    <mergeCell ref="Y25:Y26"/>
    <mergeCell ref="Z25:Z26"/>
    <mergeCell ref="AC25:AC26"/>
    <mergeCell ref="A27:A28"/>
    <mergeCell ref="B27:B28"/>
    <mergeCell ref="R27:R28"/>
    <mergeCell ref="S27:S28"/>
    <mergeCell ref="T27:T28"/>
    <mergeCell ref="Y23:Y24"/>
    <mergeCell ref="Z23:Z24"/>
    <mergeCell ref="AC23:AC24"/>
    <mergeCell ref="A25:A26"/>
    <mergeCell ref="B25:B26"/>
    <mergeCell ref="R25:R26"/>
    <mergeCell ref="S25:S26"/>
    <mergeCell ref="T25:T26"/>
    <mergeCell ref="U25:U26"/>
    <mergeCell ref="V25:V26"/>
    <mergeCell ref="AC21:AC22"/>
    <mergeCell ref="A23:A24"/>
    <mergeCell ref="B23:B24"/>
    <mergeCell ref="R23:R24"/>
    <mergeCell ref="S23:S24"/>
    <mergeCell ref="T23:T24"/>
    <mergeCell ref="U23:U24"/>
    <mergeCell ref="V23:V24"/>
    <mergeCell ref="W23:W24"/>
    <mergeCell ref="X23:X24"/>
    <mergeCell ref="U21:U22"/>
    <mergeCell ref="V21:V22"/>
    <mergeCell ref="W21:W22"/>
    <mergeCell ref="X21:X22"/>
    <mergeCell ref="Y21:Y22"/>
    <mergeCell ref="Z21:Z22"/>
    <mergeCell ref="W19:W20"/>
    <mergeCell ref="X19:X20"/>
    <mergeCell ref="Y19:Y20"/>
    <mergeCell ref="Z19:Z20"/>
    <mergeCell ref="AC19:AC20"/>
    <mergeCell ref="A21:A22"/>
    <mergeCell ref="B21:B22"/>
    <mergeCell ref="R21:R22"/>
    <mergeCell ref="S21:S22"/>
    <mergeCell ref="T21:T22"/>
    <mergeCell ref="Y17:Y18"/>
    <mergeCell ref="Z17:Z18"/>
    <mergeCell ref="AC17:AC18"/>
    <mergeCell ref="A19:A20"/>
    <mergeCell ref="B19:B20"/>
    <mergeCell ref="R19:R20"/>
    <mergeCell ref="S19:S20"/>
    <mergeCell ref="T19:T20"/>
    <mergeCell ref="U19:U20"/>
    <mergeCell ref="V19:V20"/>
    <mergeCell ref="AC15:AC16"/>
    <mergeCell ref="A17:A18"/>
    <mergeCell ref="B17:B18"/>
    <mergeCell ref="R17:R18"/>
    <mergeCell ref="S17:S18"/>
    <mergeCell ref="T17:T18"/>
    <mergeCell ref="U17:U18"/>
    <mergeCell ref="V17:V18"/>
    <mergeCell ref="W17:W18"/>
    <mergeCell ref="X17:X18"/>
    <mergeCell ref="U15:U16"/>
    <mergeCell ref="V15:V16"/>
    <mergeCell ref="W15:W16"/>
    <mergeCell ref="X15:X16"/>
    <mergeCell ref="Y15:Y16"/>
    <mergeCell ref="Z15:Z16"/>
    <mergeCell ref="W13:W14"/>
    <mergeCell ref="X13:X14"/>
    <mergeCell ref="Y13:Y14"/>
    <mergeCell ref="Z13:Z14"/>
    <mergeCell ref="AC13:AC14"/>
    <mergeCell ref="A15:A16"/>
    <mergeCell ref="B15:B16"/>
    <mergeCell ref="R15:R16"/>
    <mergeCell ref="S15:S16"/>
    <mergeCell ref="T15:T16"/>
    <mergeCell ref="Y11:Y12"/>
    <mergeCell ref="Z11:Z12"/>
    <mergeCell ref="AC11:AC12"/>
    <mergeCell ref="A13:A14"/>
    <mergeCell ref="B13:B14"/>
    <mergeCell ref="R13:R14"/>
    <mergeCell ref="S13:S14"/>
    <mergeCell ref="T13:T14"/>
    <mergeCell ref="U13:U14"/>
    <mergeCell ref="V13:V14"/>
    <mergeCell ref="AC9:AC10"/>
    <mergeCell ref="A11:A12"/>
    <mergeCell ref="B11:B12"/>
    <mergeCell ref="R11:R12"/>
    <mergeCell ref="S11:S12"/>
    <mergeCell ref="T11:T12"/>
    <mergeCell ref="U11:U12"/>
    <mergeCell ref="V11:V12"/>
    <mergeCell ref="W11:W12"/>
    <mergeCell ref="X11:X12"/>
    <mergeCell ref="U9:U10"/>
    <mergeCell ref="V9:V10"/>
    <mergeCell ref="W9:W10"/>
    <mergeCell ref="X9:X10"/>
    <mergeCell ref="Y9:Y10"/>
    <mergeCell ref="Z9:Z10"/>
    <mergeCell ref="W7:W8"/>
    <mergeCell ref="X7:X8"/>
    <mergeCell ref="Y7:Y8"/>
    <mergeCell ref="Z7:Z8"/>
    <mergeCell ref="AC7:AC8"/>
    <mergeCell ref="A9:A10"/>
    <mergeCell ref="B9:B10"/>
    <mergeCell ref="R9:R10"/>
    <mergeCell ref="S9:S10"/>
    <mergeCell ref="T9:T10"/>
    <mergeCell ref="Y5:Y6"/>
    <mergeCell ref="Z5:Z6"/>
    <mergeCell ref="AC5:AC6"/>
    <mergeCell ref="A7:A8"/>
    <mergeCell ref="B7:B8"/>
    <mergeCell ref="R7:R8"/>
    <mergeCell ref="S7:S8"/>
    <mergeCell ref="T7:T8"/>
    <mergeCell ref="U7:U8"/>
    <mergeCell ref="V7:V8"/>
    <mergeCell ref="AC3:AC4"/>
    <mergeCell ref="A5:A6"/>
    <mergeCell ref="B5:B6"/>
    <mergeCell ref="R5:R6"/>
    <mergeCell ref="S5:S6"/>
    <mergeCell ref="T5:T6"/>
    <mergeCell ref="U5:U6"/>
    <mergeCell ref="V5:V6"/>
    <mergeCell ref="W5:W6"/>
    <mergeCell ref="X5:X6"/>
    <mergeCell ref="U3:U4"/>
    <mergeCell ref="V3:V4"/>
    <mergeCell ref="W3:W4"/>
    <mergeCell ref="X3:X4"/>
    <mergeCell ref="Y3:Y4"/>
    <mergeCell ref="Z3:Z4"/>
    <mergeCell ref="R1:W1"/>
    <mergeCell ref="X1:AI1"/>
    <mergeCell ref="C2:D2"/>
    <mergeCell ref="K2:M2"/>
    <mergeCell ref="N2:P2"/>
    <mergeCell ref="A3:A4"/>
    <mergeCell ref="B3:B4"/>
    <mergeCell ref="R3:R4"/>
    <mergeCell ref="S3:S4"/>
    <mergeCell ref="T3:T4"/>
  </mergeCells>
  <conditionalFormatting sqref="E92:I92 E78:I78">
    <cfRule type="expression" dxfId="37" priority="12">
      <formula>(E79-E78)&lt;0</formula>
    </cfRule>
    <cfRule type="expression" dxfId="36" priority="13">
      <formula>(E79-E78)&gt;0</formula>
    </cfRule>
    <cfRule type="expression" dxfId="35" priority="14">
      <formula>(E79-E78)=0</formula>
    </cfRule>
  </conditionalFormatting>
  <conditionalFormatting sqref="Q3:Q64">
    <cfRule type="cellIs" dxfId="34" priority="10" operator="notEqual">
      <formula>""</formula>
    </cfRule>
  </conditionalFormatting>
  <conditionalFormatting sqref="E3:I3 E5:I5 E7:I7 E9:I9 E11:I11 E13:I13 E15:I15 E17:I17 E19:I19 E21:I21 E23:I23 E25:I25 E27:I27 E29:I29 E31:I31 E39:I39 E41:I41 E43:I43 E45:I45 E47:I47 E49:I49 E51:I51 E53:I53 E55:I55 E57:I57 E59:I59 E61:I61 E63:I63 E33:I33 E35:I35 E37:I37">
    <cfRule type="expression" dxfId="33" priority="16">
      <formula>AND(E3="",OR(AND(E$2="HM",WEEKDAY($B3,2)=5),AND(E$2="PH",WEEKDAY($B3,2)=4),AND(E$2="RL",WEEKDAY($B3,2)=5),AND(E$2="MJS",WEEKDAY($B3,2)=3),AND(E$2="AS",OR(WEEKDAY($B3,2)=2,WEEKDAY($B3,2)=4))))</formula>
    </cfRule>
  </conditionalFormatting>
  <conditionalFormatting sqref="E4:I4 E6:I6 E8:I8 E10:I10 E12:I12 E14:I14 E16:I16 E18:I18 E20:I20 E22:I22 E24:I24 E26:I26 E28:I28 E30:I30 E32:I32 E40:I40 E42:I42 E44:I44 E46:I46 E48:I48 E50:I50 E52:I52 E54:I54 E56:I56 E58:I58 E60:I60 E62:I62 E64:I64 E34:I34 E36:I36 E38:I38">
    <cfRule type="expression" dxfId="32" priority="15">
      <formula>AND(E4="",OR(AND(E$2="HM",WEEKDAY($B3,2)=5),AND(E$2="PH",WEEKDAY($B3,2)=4),AND(E$2="RL",WEEKDAY($B3,2)=5),AND(E$2="MJS",WEEKDAY($B3,2)=3),AND(E$2="AS",OR(WEEKDAY($B3,2)=2,WEEKDAY($B3,2)=4))))</formula>
    </cfRule>
  </conditionalFormatting>
  <conditionalFormatting sqref="C3:D64">
    <cfRule type="expression" dxfId="31" priority="17">
      <formula>AND(MOD(ROW(C3),2)&lt;&gt;0,C3&lt;&gt;"")</formula>
    </cfRule>
    <cfRule type="expression" dxfId="30" priority="18">
      <formula>AND(MOD(ROW(C3),2)=0,C3&lt;&gt;"")</formula>
    </cfRule>
  </conditionalFormatting>
  <conditionalFormatting sqref="C3:D64 T3:W64 Z3:AC3 K3:Q64 Z4:AB4">
    <cfRule type="cellIs" dxfId="29" priority="8" operator="equal">
      <formula>""</formula>
    </cfRule>
  </conditionalFormatting>
  <conditionalFormatting sqref="T3:W64 Z3:AC3 K3:Q64 Z4:AB4">
    <cfRule type="expression" dxfId="28" priority="7">
      <formula>K3&lt;&gt;""</formula>
    </cfRule>
  </conditionalFormatting>
  <conditionalFormatting sqref="E3:I64">
    <cfRule type="expression" dxfId="27" priority="5">
      <formula>E3&lt;&gt;""</formula>
    </cfRule>
    <cfRule type="expression" dxfId="26" priority="6">
      <formula>E$2=$O3</formula>
    </cfRule>
    <cfRule type="expression" dxfId="25" priority="11">
      <formula>E$2=$L3</formula>
    </cfRule>
  </conditionalFormatting>
  <conditionalFormatting sqref="Z5:AB64">
    <cfRule type="cellIs" dxfId="24" priority="4" operator="equal">
      <formula>""</formula>
    </cfRule>
  </conditionalFormatting>
  <conditionalFormatting sqref="Z5:AB64">
    <cfRule type="expression" dxfId="23" priority="3">
      <formula>Z5&lt;&gt;""</formula>
    </cfRule>
  </conditionalFormatting>
  <conditionalFormatting sqref="AC5 AC7 AC9 AC11 AC13 AC15 AC17 AC19 AC21 AC23 AC25 AC27 AC29 AC31 AC33 AC35 AC37 AC39 AC41 AC43 AC45 AC47 AC49 AC51 AC53 AC55 AC57 AC59 AC61 AC63">
    <cfRule type="cellIs" dxfId="22" priority="2" operator="equal">
      <formula>""</formula>
    </cfRule>
  </conditionalFormatting>
  <conditionalFormatting sqref="AC5 AC7 AC9 AC11 AC13 AC15 AC17 AC19 AC21 AC23 AC25 AC27 AC29 AC31 AC33 AC35 AC37 AC39 AC41 AC43 AC45 AC47 AC49 AC51 AC53 AC55 AC57 AC59 AC61 AC63">
    <cfRule type="expression" dxfId="21" priority="1">
      <formula>AC5&lt;&gt;""</formula>
    </cfRule>
  </conditionalFormatting>
  <dataValidations count="10">
    <dataValidation type="list" errorStyle="warning" allowBlank="1" showErrorMessage="1" prompt="Cliquez ici et saisissez une des valeurs de la liste. la liste d'éléments" sqref="U3:U64 W3:W64">
      <formula1>CONSULTATIONS</formula1>
    </dataValidation>
    <dataValidation type="list" allowBlank="1" sqref="E3:I64">
      <formula1>"Congé,vac libre,OFF"</formula1>
    </dataValidation>
    <dataValidation type="list" allowBlank="1" showInputMessage="1" showErrorMessage="1" sqref="K3:K64 C100:D110 N3:N64">
      <formula1>vacataires</formula1>
    </dataValidation>
    <dataValidation type="list" allowBlank="1" showInputMessage="1" showErrorMessage="1" sqref="J3:J64 AD3:AD64">
      <formula1>"X,XX,XXX,XXXX"</formula1>
    </dataValidation>
    <dataValidation errorStyle="warning" allowBlank="1" showErrorMessage="1" prompt="Cliquez ici et saisissez une des valeurs de la liste. la liste d'éléments" sqref="P3:P64 M3:M64"/>
    <dataValidation errorStyle="warning" allowBlank="1" showInputMessage="1" showErrorMessage="1" prompt="Cliquez ici et saisissez une des valeurs de la liste. la liste d'éléments" sqref="AB3:AB64 AC3 AC5 AC7 AC9 AC11 AC13 AC15 AC17 AC19 AC21 AC23 AC25 AC27 AC29 AC31 AC33 AC35 AC37 AC39 AC41 AC43 AC45 AC47 AC49 AC51 AC53 AC55 AC57 AC59 AC61 AC63"/>
    <dataValidation type="list" errorStyle="warning" allowBlank="1" showErrorMessage="1" prompt="Cliquez ici et saisissez une des valeurs de la liste. la liste d'éléments" sqref="Q3:Q64 AA3:AA64">
      <formula1>vacataires</formula1>
    </dataValidation>
    <dataValidation type="list" errorStyle="warning" allowBlank="1" showErrorMessage="1" prompt="Cliquez ici et saisissez une des valeurs de la liste. la liste d'éléments" sqref="Z63 Z3 Z5 Z7 Z9 Z11 Z13 Z15 Z17 Z19 Z21 Z23 Z25 Z27 Z29 Z31 Z33 Z35 Z37 Z39 Z41 Z43 Z45 Z47 Z49 Z51 Z53 Z55 Z57 Z59 Z61 D3:D64">
      <formula1>ARE</formula1>
    </dataValidation>
    <dataValidation type="list" errorStyle="warning" allowBlank="1" showErrorMessage="1" sqref="T3 V3 T7:T63 V5 T5 V7:V63">
      <formula1>"HM,PH,RL,MJS,AS,VAC1,VAC2,VAC3,"</formula1>
    </dataValidation>
    <dataValidation type="list" allowBlank="1" showInputMessage="1" showErrorMessage="1" sqref="L3:L64 O3:O64">
      <formula1>"HM,PH,RL,MJS,AS"</formula1>
    </dataValidation>
  </dataValidations>
  <printOptions horizontalCentered="1" verticalCentered="1"/>
  <pageMargins left="0.23622047244094502" right="0.15748031496063" top="0.23622047244094502" bottom="0.27559055118110198" header="0.15748031496063" footer="0.196850393700787"/>
  <pageSetup paperSize="9" scale="49" orientation="portrait" cellComments="atEnd" horizontalDpi="4294967293" verticalDpi="4294967293" r:id="rId1"/>
  <extLst>
    <ext xmlns:x14="http://schemas.microsoft.com/office/spreadsheetml/2009/9/main" uri="{78C0D931-6437-407d-A8EE-F0AAD7539E65}">
      <x14:conditionalFormattings>
        <x14:conditionalFormatting xmlns:xm="http://schemas.microsoft.com/office/excel/2006/main">
          <x14:cfRule type="containsText" priority="9" operator="containsText" id="{6CE1D082-189E-4B93-B5E6-E9AB76618C0F}">
            <xm:f>NOT(ISERROR(SEARCH("CCB",E3)))</xm:f>
            <xm:f>"CCB"</xm:f>
            <x14:dxf>
              <fill>
                <patternFill>
                  <bgColor rgb="FFFF66FF"/>
                </patternFill>
              </fill>
            </x14:dxf>
          </x14:cfRule>
          <xm:sqref>E3:I64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pageSetUpPr fitToPage="1"/>
  </sheetPr>
  <dimension ref="A1:AO152"/>
  <sheetViews>
    <sheetView showZeros="0" tabSelected="1" zoomScale="70" zoomScaleNormal="70" zoomScalePageLayoutView="70" workbookViewId="0">
      <pane ySplit="2" topLeftCell="A42" activePane="bottomLeft" state="frozen"/>
      <selection activeCell="A76" sqref="A76"/>
      <selection pane="bottomLeft" activeCell="A76" sqref="A76"/>
    </sheetView>
  </sheetViews>
  <sheetFormatPr baseColWidth="10" defaultColWidth="17.140625" defaultRowHeight="12.75" customHeight="1" x14ac:dyDescent="0.25"/>
  <cols>
    <col min="1" max="1" width="4.42578125" customWidth="1"/>
    <col min="2" max="2" width="4.85546875" bestFit="1" customWidth="1"/>
    <col min="3" max="3" width="5" customWidth="1"/>
    <col min="4" max="4" width="9.140625" customWidth="1"/>
    <col min="5" max="9" width="19.42578125" customWidth="1"/>
    <col min="10" max="10" width="5.28515625" customWidth="1"/>
    <col min="11" max="11" width="10.28515625" bestFit="1" customWidth="1"/>
    <col min="12" max="12" width="4.42578125" bestFit="1" customWidth="1"/>
    <col min="13" max="13" width="15.28515625" customWidth="1"/>
    <col min="14" max="14" width="8.42578125" bestFit="1" customWidth="1"/>
    <col min="15" max="15" width="4.42578125" bestFit="1" customWidth="1"/>
    <col min="16" max="16" width="17.42578125" customWidth="1"/>
    <col min="17" max="17" width="15" customWidth="1"/>
    <col min="18" max="18" width="5.28515625" bestFit="1" customWidth="1"/>
    <col min="19" max="19" width="5.42578125" bestFit="1" customWidth="1"/>
    <col min="20" max="20" width="5.7109375" customWidth="1"/>
    <col min="21" max="21" width="10" customWidth="1"/>
    <col min="22" max="22" width="5.7109375" customWidth="1"/>
    <col min="23" max="23" width="10" customWidth="1"/>
    <col min="24" max="24" width="5.28515625" bestFit="1" customWidth="1"/>
    <col min="25" max="25" width="5.42578125" bestFit="1" customWidth="1"/>
    <col min="26" max="27" width="10" customWidth="1"/>
    <col min="28" max="29" width="17" customWidth="1"/>
    <col min="30" max="30" width="10" customWidth="1"/>
    <col min="31" max="31" width="8.7109375" hidden="1" customWidth="1"/>
    <col min="32" max="32" width="7.140625" hidden="1" customWidth="1"/>
    <col min="33" max="33" width="6.85546875" hidden="1" customWidth="1"/>
    <col min="34" max="34" width="7.7109375" hidden="1" customWidth="1"/>
    <col min="35" max="35" width="10.28515625" hidden="1" customWidth="1"/>
  </cols>
  <sheetData>
    <row r="1" spans="1:35" ht="25.5" customHeight="1" thickTop="1" thickBot="1" x14ac:dyDescent="0.4">
      <c r="A1" s="13" t="str">
        <f>"Mois de "&amp;CHOOSE(MONTH($B$3),"janvier","février","mars","avril","mai","juin","juillet","aout","septembre","octobre","novembre","décembre")&amp;" "&amp;YEAR($B$3)</f>
        <v>Mois de février 2015</v>
      </c>
      <c r="B1" s="14"/>
      <c r="C1" s="14"/>
      <c r="D1" s="13"/>
      <c r="E1" s="13"/>
      <c r="F1" s="13"/>
      <c r="G1" s="13"/>
      <c r="H1" s="13"/>
      <c r="I1" s="13"/>
      <c r="J1" s="14"/>
      <c r="K1" s="14"/>
      <c r="L1" s="14"/>
      <c r="M1" s="14"/>
      <c r="N1" s="14"/>
      <c r="O1" s="14"/>
      <c r="P1" s="14"/>
      <c r="Q1" s="15"/>
      <c r="R1" s="16" t="str">
        <f>"Consultations "&amp;CHOOSE(MONTH($B$3),"janvier","février","mars","avril","mai","juin","juillet","aout","septembre","octobre","novembre","décembre")&amp;" "&amp;YEAR($B$3)</f>
        <v>Consultations février 2015</v>
      </c>
      <c r="S1" s="17"/>
      <c r="T1" s="17"/>
      <c r="U1" s="17"/>
      <c r="V1" s="17"/>
      <c r="W1" s="18"/>
      <c r="X1" s="16" t="str">
        <f>"CCB "&amp;CHOOSE(MONTH($B$3),"janvier","février","mars","avril","mai","juin","juillet","aout","septembre","octobre","novembre","décembre")&amp;" "&amp;YEAR($B$3)</f>
        <v>CCB février 2015</v>
      </c>
      <c r="Y1" s="17"/>
      <c r="Z1" s="17"/>
      <c r="AA1" s="17"/>
      <c r="AB1" s="17"/>
      <c r="AC1" s="17"/>
      <c r="AD1" s="17"/>
      <c r="AE1" s="17"/>
      <c r="AF1" s="17"/>
      <c r="AG1" s="17"/>
      <c r="AH1" s="17"/>
      <c r="AI1" s="18"/>
    </row>
    <row r="2" spans="1:35" ht="15" customHeight="1" thickBot="1" x14ac:dyDescent="0.3">
      <c r="A2" s="20"/>
      <c r="B2" s="21" t="s">
        <v>71</v>
      </c>
      <c r="C2" s="22" t="s">
        <v>72</v>
      </c>
      <c r="D2" s="23"/>
      <c r="E2" s="24" t="s">
        <v>73</v>
      </c>
      <c r="F2" s="25" t="s">
        <v>74</v>
      </c>
      <c r="G2" s="25" t="s">
        <v>75</v>
      </c>
      <c r="H2" s="25" t="s">
        <v>76</v>
      </c>
      <c r="I2" s="25" t="s">
        <v>77</v>
      </c>
      <c r="J2" s="26" t="s">
        <v>78</v>
      </c>
      <c r="K2" s="27" t="s">
        <v>79</v>
      </c>
      <c r="L2" s="28"/>
      <c r="M2" s="29"/>
      <c r="N2" s="27" t="s">
        <v>80</v>
      </c>
      <c r="O2" s="28"/>
      <c r="P2" s="29"/>
      <c r="Q2" s="30" t="s">
        <v>81</v>
      </c>
      <c r="R2" s="31" t="s">
        <v>82</v>
      </c>
      <c r="S2" s="25" t="s">
        <v>71</v>
      </c>
      <c r="T2" s="32" t="s">
        <v>83</v>
      </c>
      <c r="U2" s="32" t="s">
        <v>84</v>
      </c>
      <c r="V2" s="32" t="s">
        <v>85</v>
      </c>
      <c r="W2" s="33" t="s">
        <v>84</v>
      </c>
      <c r="X2" s="34" t="s">
        <v>82</v>
      </c>
      <c r="Y2" s="35" t="s">
        <v>71</v>
      </c>
      <c r="Z2" s="36" t="s">
        <v>86</v>
      </c>
      <c r="AA2" s="36" t="s">
        <v>87</v>
      </c>
      <c r="AB2" s="36" t="s">
        <v>88</v>
      </c>
      <c r="AC2" s="36" t="s">
        <v>89</v>
      </c>
      <c r="AD2" s="37" t="s">
        <v>90</v>
      </c>
      <c r="AE2" s="38" t="s">
        <v>73</v>
      </c>
      <c r="AF2" s="35" t="s">
        <v>74</v>
      </c>
      <c r="AG2" s="35" t="s">
        <v>75</v>
      </c>
      <c r="AH2" s="35" t="s">
        <v>76</v>
      </c>
      <c r="AI2" s="35" t="s">
        <v>77</v>
      </c>
    </row>
    <row r="3" spans="1:35" ht="15.75" thickBot="1" x14ac:dyDescent="0.3">
      <c r="A3" s="39" t="str">
        <f>IF((B3=""),"",CHOOSE(WEEKDAY(B3,2),"L","M","M","J","V","S","D"))</f>
        <v>D</v>
      </c>
      <c r="B3" s="40">
        <v>42036</v>
      </c>
      <c r="C3" s="41" t="str">
        <f>IF(D3="","","Dom :")</f>
        <v/>
      </c>
      <c r="D3" s="42"/>
      <c r="E3" s="43" t="str">
        <f>IF(($T3="HM"),IF(($U3="9H-12H"),"CS 9H-12H",""),IF(($V3="HM"),IF(($W3="9H-12H"),"CS 9H-12H",""),""))&amp;IF($Z3="MAROUANI",IF($A3="D","","CCB"),"")</f>
        <v/>
      </c>
      <c r="F3" s="44" t="str">
        <f>IF(($T3="PH"),IF(($U3="9H-12H"),"CS 9H-12H",""),IF(($V3="PH"),IF(($W3="9H-12H"),"CS 9H-12H",""),""))&amp;IF($Z3="HALIMI",IF($A3="D","","CCB"),"")</f>
        <v/>
      </c>
      <c r="G3" s="45" t="str">
        <f>IF(($T3="RL"),IF(($U3="9H-12H"),"CS 9H-12H",""),IF(($V3="RL"),IF(($W3="9H-12H"),"CS 9H-12H",""),""))&amp;IF($Z3="LEPRIYA",IF($A3="D","","CCB"),"")</f>
        <v/>
      </c>
      <c r="H3" s="45" t="str">
        <f>IF(($T3="MJS"),IF(($U3="9H-12H"),"CS 9H-12H",""),IF(($V3="MJS"),IF(($W3="9H-12H"),"CS 9H-12H",""),""))&amp;IF($Z3="SERENI",IF($A3="D","","CCB"),"")</f>
        <v/>
      </c>
      <c r="I3" s="44" t="str">
        <f>IF(($T3="AS"),IF(($U3="9H-12H"),"CS 9H-12H",""),IF(($V3="AS"),IF(($W3="9H-12H"),"CS 9H-12H",""),""))&amp;IF($Z3="SULTAN",IF($A3="D","","CCB"),"")</f>
        <v/>
      </c>
      <c r="J3" s="46"/>
      <c r="K3" s="47"/>
      <c r="L3" s="48"/>
      <c r="M3" s="49" t="str">
        <f>IF(($T3="VAC1"),IF(($U3="9H-12H"),"CS 9H-12H",""),IF(($V3="VAC1"),IF(($W3="9H-12H"),"CS 9H-12H",""),""))&amp;IF($L3="HM",$E3,IF($L3="PH",$F3,IF($L3="RL",$G3,IF($L3="MJS",$H3,IF($L3="AS",$I3,"")))))</f>
        <v/>
      </c>
      <c r="N3" s="47"/>
      <c r="O3" s="48"/>
      <c r="P3" s="49" t="str">
        <f>IF(($T3="VAC2"),IF(($U3="9H-12H"),"CS 9H-12H",""),IF(($V3="VAC2"),IF(($W3="9H-12H"),"CS 9H-12H",""),""))&amp;IF($O3="HM",$E3,IF($O3="PH",$F3,IF($O3="RL",$G3,IF($O3="MJS",$H3,IF($O3="AS",$I3,"")))))</f>
        <v/>
      </c>
      <c r="Q3" s="50"/>
      <c r="R3" s="256" t="str">
        <f>A3</f>
        <v>D</v>
      </c>
      <c r="S3" s="257">
        <f>$B$3</f>
        <v>42036</v>
      </c>
      <c r="T3" s="258"/>
      <c r="U3" s="259"/>
      <c r="V3" s="258"/>
      <c r="W3" s="260"/>
      <c r="X3" s="56" t="str">
        <f>A3</f>
        <v>D</v>
      </c>
      <c r="Y3" s="57">
        <f>B3</f>
        <v>42036</v>
      </c>
      <c r="Z3" s="58" t="s">
        <v>3</v>
      </c>
      <c r="AA3" s="59"/>
      <c r="AB3" s="59"/>
      <c r="AC3" s="54"/>
      <c r="AD3" s="60"/>
      <c r="AE3" s="61" t="str">
        <f>IF($D3="MAROUANI",IF($A3="S","Sam",IF(OR($A3="L",$A3="M",$A3="J",$A3="V"),"Sem","")),"")</f>
        <v/>
      </c>
      <c r="AF3" s="62" t="str">
        <f>IF($D3="HALIMI",IF($A3="S","Sam",IF(OR($A3="L",$A3="M",$A3="J",$A3="V"),"Sem","")),"")</f>
        <v/>
      </c>
      <c r="AG3" s="62" t="str">
        <f>IF($D3="LEPRIYA",IF($A3="S","Sam",IF(OR($A3="L",$A3="M",$A3="J",$A3="V"),"Sem","")),"")</f>
        <v/>
      </c>
      <c r="AH3" s="62" t="str">
        <f>IF($D3="SERENI",IF($A3="S","Sam",IF(OR($A3="L",$A3="M",$A3="J",$A3="V"),"Sem","")),"")</f>
        <v/>
      </c>
      <c r="AI3" s="62" t="str">
        <f>IF($D3="SULTAN",IF($A3="S","Sam",IF(OR($A3="L",$A3="M",$A3="J",$A3="V"),"Sem","")),"")</f>
        <v/>
      </c>
    </row>
    <row r="4" spans="1:35" ht="15.75" customHeight="1" thickBot="1" x14ac:dyDescent="0.3">
      <c r="A4" s="63"/>
      <c r="B4" s="64"/>
      <c r="C4" s="65" t="str">
        <f>IF($D4="","","CCB :")</f>
        <v>CCB :</v>
      </c>
      <c r="D4" s="66" t="str">
        <f>IF($Z3="","",$Z3)</f>
        <v>LEPRIYA</v>
      </c>
      <c r="E4" s="67" t="str">
        <f>IF(($T3="HM"),IF(($U3="9H-12H"),"",("CS "&amp;$U3)),IF(($V3="HM"),IF(($W3="9H-12H"),"",("CS "&amp;$W3)),""))&amp;IF($Z3="MAROUANI",IF(OR($A3="S",$A3="D"),"","CCB"),"")</f>
        <v/>
      </c>
      <c r="F4" s="68" t="str">
        <f>IF(($T3="PH"),IF(($U3="9H-12H"),"",("CS "&amp;$U3)),IF(($V3="PH"),IF(($W3="9H-12H"),"",("CS "&amp;$W3)),""))&amp;IF($Z3="HALIMI",IF(OR($A3="S",$A3="D"),"","CCB"),"")</f>
        <v/>
      </c>
      <c r="G4" s="69" t="str">
        <f>IF(($T3="RL"),IF(($U3="9H-12H"),"",("CS "&amp;$U3)),IF(($V3="RL"),IF(($W3="9H-12H"),"",("CS "&amp;$W3)),""))&amp;IF($Z3="LEPRIYA",IF(OR($A3="S",$A3="D"),"","CCB"),"")</f>
        <v/>
      </c>
      <c r="H4" s="69" t="str">
        <f>IF(($T3="MJS"),IF(($U3="9H-12H"),"",("CS "&amp;$U3)),IF(($V3="MJS"),IF(($W3="9H-12H"),"",("CS "&amp;$W3)),""))&amp;IF($Z3="SERENI",IF(OR($A3="S",$A3="D"),"","CCB"),"")</f>
        <v/>
      </c>
      <c r="I4" s="68" t="str">
        <f>IF(($T3="AS"),IF(($U3="9H-12H"),"",("CS "&amp;$U3)),IF(($V3="AS"),IF(($W3="9H-12H"),"",("CS "&amp;$W3)),""))&amp;IF($Z3="SULTAN",IF(OR($A3="S",$A3="D"),"","CCB"),"")</f>
        <v/>
      </c>
      <c r="J4" s="70"/>
      <c r="K4" s="71"/>
      <c r="L4" s="72"/>
      <c r="M4" s="73" t="str">
        <f>IF(($T3="VAC1"),IF(($U3="9H-12H"),"",("CS "&amp;$U3)),IF(($V3="VAC1"),IF(($W3="9H-12H"),"",("CS "&amp;$W3)),""))&amp;IF($L4="HM",$E4,IF($L4="PH",$F4,IF($L4="RL",$G4,IF($L4="MJS",$H4,IF($L4="AS",$I4,"")))))</f>
        <v/>
      </c>
      <c r="N4" s="71"/>
      <c r="O4" s="72"/>
      <c r="P4" s="73" t="str">
        <f>IF(($T3="VAC2"),IF(($U3="9H-12H"),"",("CS "&amp;$U3)),IF(($V3="VAC2"),IF(($W3="9H-12H"),"",("CS "&amp;$W3)),""))&amp;IF($O4="HM",$E4,IF($O4="PH",$F4,IF($O4="RL",$G4,IF($O4="MJS",$H4,IF($O4="AS",$I4,"")))))</f>
        <v/>
      </c>
      <c r="Q4" s="74"/>
      <c r="R4" s="256"/>
      <c r="S4" s="257"/>
      <c r="T4" s="258"/>
      <c r="U4" s="259"/>
      <c r="V4" s="258"/>
      <c r="W4" s="260"/>
      <c r="X4" s="80"/>
      <c r="Y4" s="81"/>
      <c r="Z4" s="82"/>
      <c r="AA4" s="83"/>
      <c r="AB4" s="83"/>
      <c r="AC4" s="78"/>
      <c r="AD4" s="84"/>
      <c r="AE4" s="85" t="str">
        <f>IF($Z3="MAROUANI",IF(OR($A3="S",$A3="D"),"WE CCB","Sem CCB"),"")</f>
        <v/>
      </c>
      <c r="AF4" s="86" t="str">
        <f>IF($Z3="HALIMI",IF(OR($A3="S",$A3="D"),"WE CCB","Sem CCB"),"")</f>
        <v/>
      </c>
      <c r="AG4" s="86" t="str">
        <f>IF($Z3="LEPRIYA",IF(OR($A3="S",$A3="D"),"WE CCB","Sem CCB"),"")</f>
        <v>WE CCB</v>
      </c>
      <c r="AH4" s="86" t="str">
        <f>IF($Z3="SERENI",IF(OR($A3="S",$A3="D"),"WE CCB","Sem CCB"),"")</f>
        <v/>
      </c>
      <c r="AI4" s="86" t="str">
        <f>IF($Z3="SULTAN",IF(OR($A3="S",$A3="D"),"WE CCB","Sem CCB"),"")</f>
        <v/>
      </c>
    </row>
    <row r="5" spans="1:35" ht="15.75" thickBot="1" x14ac:dyDescent="0.3">
      <c r="A5" s="39" t="str">
        <f>IF((B5=""),"",CHOOSE(WEEKDAY(B5,2),"L","M","M","J","V","S","D"))</f>
        <v>L</v>
      </c>
      <c r="B5" s="40">
        <f>IF(($B3=""),"",IF((MONTH(B3)=MONTH(($B3+1))),($B3+1),""))</f>
        <v>42037</v>
      </c>
      <c r="C5" s="41" t="str">
        <f t="shared" ref="C5" si="0">IF(D5="","","Dom :")</f>
        <v>Dom :</v>
      </c>
      <c r="D5" s="42" t="s">
        <v>5</v>
      </c>
      <c r="E5" s="43" t="s">
        <v>113</v>
      </c>
      <c r="F5" s="44" t="s">
        <v>114</v>
      </c>
      <c r="G5" s="45" t="str">
        <f t="shared" ref="G5" si="1">IF(($T5="RL"),IF(($U5="9H-12H"),"CS 9H-12H",""),IF(($V5="RL"),IF(($W5="9H-12H"),"CS 9H-12H",""),""))&amp;IF($Z5="LEPRIYA",IF($A5="D","","CCB"),"")</f>
        <v>CCB</v>
      </c>
      <c r="H5" s="261" t="s">
        <v>115</v>
      </c>
      <c r="I5" s="44" t="s">
        <v>116</v>
      </c>
      <c r="J5" s="46" t="s">
        <v>117</v>
      </c>
      <c r="K5" s="47"/>
      <c r="L5" s="48"/>
      <c r="M5" s="49" t="str">
        <f t="shared" ref="M5" si="2">IF(($T5="VAC1"),IF(($U5="9H-12H"),"CS 9H-12H",""),IF(($V5="VAC1"),IF(($W5="9H-12H"),"CS 9H-12H",""),""))&amp;IF($L5="HM",$E5,IF($L5="PH",$F5,IF($L5="RL",$G5,IF($L5="MJS",$H5,IF($L5="AS",$I5,"")))))</f>
        <v/>
      </c>
      <c r="N5" s="47"/>
      <c r="O5" s="48"/>
      <c r="P5" s="49" t="str">
        <f t="shared" ref="P5" si="3">IF(($T5="VAC2"),IF(($U5="9H-12H"),"CS 9H-12H",""),IF(($V5="VAC2"),IF(($W5="9H-12H"),"CS 9H-12H",""),""))&amp;IF($O5="HM",$E5,IF($O5="PH",$F5,IF($O5="RL",$G5,IF($O5="MJS",$H5,IF($O5="AS",$I5,"")))))</f>
        <v/>
      </c>
      <c r="Q5" s="50"/>
      <c r="R5" s="256" t="str">
        <f>A5</f>
        <v>L</v>
      </c>
      <c r="S5" s="257">
        <f>B5</f>
        <v>42037</v>
      </c>
      <c r="T5" s="258" t="s">
        <v>74</v>
      </c>
      <c r="U5" s="259" t="s">
        <v>35</v>
      </c>
      <c r="V5" s="258" t="s">
        <v>77</v>
      </c>
      <c r="W5" s="260" t="s">
        <v>34</v>
      </c>
      <c r="X5" s="56" t="str">
        <f t="shared" ref="X5:Y5" si="4">A5</f>
        <v>L</v>
      </c>
      <c r="Y5" s="57">
        <f t="shared" si="4"/>
        <v>42037</v>
      </c>
      <c r="Z5" s="58" t="s">
        <v>3</v>
      </c>
      <c r="AA5" s="59"/>
      <c r="AB5" s="59"/>
      <c r="AC5" s="54"/>
      <c r="AD5" s="60"/>
      <c r="AE5" s="61" t="str">
        <f t="shared" ref="AE5" si="5">IF($D5="MAROUANI",IF($A5="S","Sam",IF(OR($A5="L",$A5="M",$A5="J",$A5="V"),"Sem","")),"")</f>
        <v/>
      </c>
      <c r="AF5" s="62" t="str">
        <f t="shared" ref="AF5" si="6">IF($D5="HALIMI",IF($A5="S","Sam",IF(OR($A5="L",$A5="M",$A5="J",$A5="V"),"Sem","")),"")</f>
        <v/>
      </c>
      <c r="AG5" s="62" t="str">
        <f t="shared" ref="AG5" si="7">IF($D5="LEPRIYA",IF($A5="S","Sam",IF(OR($A5="L",$A5="M",$A5="J",$A5="V"),"Sem","")),"")</f>
        <v/>
      </c>
      <c r="AH5" s="62" t="str">
        <f t="shared" ref="AH5" si="8">IF($D5="SERENI",IF($A5="S","Sam",IF(OR($A5="L",$A5="M",$A5="J",$A5="V"),"Sem","")),"")</f>
        <v/>
      </c>
      <c r="AI5" s="62" t="str">
        <f t="shared" ref="AI5" si="9">IF($D5="SULTAN",IF($A5="S","Sam",IF(OR($A5="L",$A5="M",$A5="J",$A5="V"),"Sem","")),"")</f>
        <v>Sem</v>
      </c>
    </row>
    <row r="6" spans="1:35" ht="15.75" thickBot="1" x14ac:dyDescent="0.3">
      <c r="A6" s="63"/>
      <c r="B6" s="64"/>
      <c r="C6" s="65" t="str">
        <f t="shared" ref="C6" si="10">IF($D6="","","CCB :")</f>
        <v>CCB :</v>
      </c>
      <c r="D6" s="66" t="str">
        <f t="shared" ref="D6" si="11">IF($Z5="","",$Z5)</f>
        <v>LEPRIYA</v>
      </c>
      <c r="E6" s="67" t="s">
        <v>118</v>
      </c>
      <c r="F6" s="68" t="str">
        <f t="shared" ref="F6" si="12">IF(($T5="PH"),IF(($U5="9H-12H"),"",("CS "&amp;$U5)),IF(($V5="PH"),IF(($W5="9H-12H"),"",("CS "&amp;$W5)),""))&amp;IF($Z5="HALIMI",IF(OR($A5="S",$A5="D"),"","CCB"),"")</f>
        <v>CS Ort 14H-18H</v>
      </c>
      <c r="G6" s="69" t="str">
        <f t="shared" ref="G6" si="13">IF(($T5="RL"),IF(($U5="9H-12H"),"",("CS "&amp;$U5)),IF(($V5="RL"),IF(($W5="9H-12H"),"",("CS "&amp;$W5)),""))&amp;IF($Z5="LEPRIYA",IF(OR($A5="S",$A5="D"),"","CCB"),"")</f>
        <v>CCB</v>
      </c>
      <c r="H6" s="262" t="s">
        <v>115</v>
      </c>
      <c r="I6" s="68" t="str">
        <f t="shared" ref="I6" si="14">IF(($T5="AS"),IF(($U5="9H-12H"),"",("CS "&amp;$U5)),IF(($V5="AS"),IF(($W5="9H-12H"),"",("CS "&amp;$W5)),""))&amp;IF($Z5="SULTAN",IF(OR($A5="S",$A5="D"),"","CCB"),"")</f>
        <v>CS 14h30-18h30</v>
      </c>
      <c r="J6" s="70" t="s">
        <v>119</v>
      </c>
      <c r="K6" s="71"/>
      <c r="L6" s="72"/>
      <c r="M6" s="73" t="str">
        <f t="shared" ref="M6" si="15">IF(($T5="VAC1"),IF(($U5="9H-12H"),"",("CS "&amp;$U5)),IF(($V5="VAC1"),IF(($W5="9H-12H"),"",("CS "&amp;$W5)),""))&amp;IF($L6="HM",$E6,IF($L6="PH",$F6,IF($L6="RL",$G6,IF($L6="MJS",$H6,IF($L6="AS",$I6,"")))))</f>
        <v/>
      </c>
      <c r="N6" s="71"/>
      <c r="O6" s="72"/>
      <c r="P6" s="73" t="str">
        <f t="shared" ref="P6" si="16">IF(($T5="VAC2"),IF(($U5="9H-12H"),"",("CS "&amp;$U5)),IF(($V5="VAC2"),IF(($W5="9H-12H"),"",("CS "&amp;$W5)),""))&amp;IF($O6="HM",$E6,IF($O6="PH",$F6,IF($O6="RL",$G6,IF($O6="MJS",$H6,IF($O6="AS",$I6,"")))))</f>
        <v/>
      </c>
      <c r="Q6" s="74"/>
      <c r="R6" s="256"/>
      <c r="S6" s="257"/>
      <c r="T6" s="258"/>
      <c r="U6" s="259"/>
      <c r="V6" s="258"/>
      <c r="W6" s="260"/>
      <c r="X6" s="80"/>
      <c r="Y6" s="81"/>
      <c r="Z6" s="82"/>
      <c r="AA6" s="83"/>
      <c r="AB6" s="83"/>
      <c r="AC6" s="78"/>
      <c r="AD6" s="84"/>
      <c r="AE6" s="85" t="str">
        <f t="shared" ref="AE6" si="17">IF($Z5="MAROUANI",IF(OR($A5="S",$A5="D"),"WE CCB","Sem CCB"),"")</f>
        <v/>
      </c>
      <c r="AF6" s="86" t="str">
        <f t="shared" ref="AF6" si="18">IF($Z5="HALIMI",IF(OR($A5="S",$A5="D"),"WE CCB","Sem CCB"),"")</f>
        <v/>
      </c>
      <c r="AG6" s="86" t="str">
        <f t="shared" ref="AG6" si="19">IF($Z5="LEPRIYA",IF(OR($A5="S",$A5="D"),"WE CCB","Sem CCB"),"")</f>
        <v>Sem CCB</v>
      </c>
      <c r="AH6" s="86" t="str">
        <f t="shared" ref="AH6" si="20">IF($Z5="SERENI",IF(OR($A5="S",$A5="D"),"WE CCB","Sem CCB"),"")</f>
        <v/>
      </c>
      <c r="AI6" s="86" t="str">
        <f t="shared" ref="AI6" si="21">IF($Z5="SULTAN",IF(OR($A5="S",$A5="D"),"WE CCB","Sem CCB"),"")</f>
        <v/>
      </c>
    </row>
    <row r="7" spans="1:35" ht="15.75" thickBot="1" x14ac:dyDescent="0.3">
      <c r="A7" s="39" t="str">
        <f>IF((B7=""),"",CHOOSE(WEEKDAY(B7,2),"L","M","M","J","V","S","D"))</f>
        <v>M</v>
      </c>
      <c r="B7" s="40">
        <f>IF(($B5=""),"",IF((MONTH(B5)=MONTH(($B5+1))),($B5+1),""))</f>
        <v>42038</v>
      </c>
      <c r="C7" s="41" t="str">
        <f t="shared" ref="C7" si="22">IF(D7="","","Dom :")</f>
        <v>Dom :</v>
      </c>
      <c r="D7" s="42" t="s">
        <v>2</v>
      </c>
      <c r="E7" s="43" t="s">
        <v>120</v>
      </c>
      <c r="F7" s="44" t="s">
        <v>121</v>
      </c>
      <c r="G7" s="45" t="str">
        <f t="shared" ref="G7" si="23">IF(($T7="RL"),IF(($U7="9H-12H"),"CS 9H-12H",""),IF(($V7="RL"),IF(($W7="9H-12H"),"CS 9H-12H",""),""))&amp;IF($Z7="LEPRIYA",IF($A7="D","","CCB"),"")</f>
        <v>CCB</v>
      </c>
      <c r="H7" s="261" t="s">
        <v>115</v>
      </c>
      <c r="I7" s="44" t="str">
        <f t="shared" ref="I7" si="24">IF(($T7="AS"),IF(($U7="9H-12H"),"CS 9H-12H",""),IF(($V7="AS"),IF(($W7="9H-12H"),"CS 9H-12H",""),""))&amp;IF($Z7="SULTAN",IF($A7="D","","CCB"),"")</f>
        <v/>
      </c>
      <c r="J7" s="46" t="s">
        <v>117</v>
      </c>
      <c r="K7" s="47" t="s">
        <v>15</v>
      </c>
      <c r="L7" s="48"/>
      <c r="M7" s="49" t="str">
        <f t="shared" ref="M7" si="25">IF(($T7="VAC1"),IF(($U7="9H-12H"),"CS 9H-12H",""),IF(($V7="VAC1"),IF(($W7="9H-12H"),"CS 9H-12H",""),""))&amp;IF($L7="HM",$E7,IF($L7="PH",$F7,IF($L7="RL",$G7,IF($L7="MJS",$H7,IF($L7="AS",$I7,"")))))</f>
        <v/>
      </c>
      <c r="N7" s="47"/>
      <c r="O7" s="48"/>
      <c r="P7" s="49" t="str">
        <f t="shared" ref="P7" si="26">IF(($T7="VAC2"),IF(($U7="9H-12H"),"CS 9H-12H",""),IF(($V7="VAC2"),IF(($W7="9H-12H"),"CS 9H-12H",""),""))&amp;IF($O7="HM",$E7,IF($O7="PH",$F7,IF($O7="RL",$G7,IF($O7="MJS",$H7,IF($O7="AS",$I7,"")))))</f>
        <v/>
      </c>
      <c r="Q7" s="50"/>
      <c r="R7" s="256" t="str">
        <f>A7</f>
        <v>M</v>
      </c>
      <c r="S7" s="257">
        <f>B7</f>
        <v>42038</v>
      </c>
      <c r="T7" s="258" t="s">
        <v>73</v>
      </c>
      <c r="U7" s="259" t="s">
        <v>34</v>
      </c>
      <c r="V7" s="258" t="s">
        <v>122</v>
      </c>
      <c r="W7" s="260" t="s">
        <v>33</v>
      </c>
      <c r="X7" s="56" t="str">
        <f t="shared" ref="X7:Y7" si="27">A7</f>
        <v>M</v>
      </c>
      <c r="Y7" s="57">
        <f t="shared" si="27"/>
        <v>42038</v>
      </c>
      <c r="Z7" s="58" t="s">
        <v>3</v>
      </c>
      <c r="AA7" s="59"/>
      <c r="AB7" s="59"/>
      <c r="AC7" s="54"/>
      <c r="AD7" s="60"/>
      <c r="AE7" s="61" t="str">
        <f t="shared" ref="AE7" si="28">IF($D7="MAROUANI",IF($A7="S","Sam",IF(OR($A7="L",$A7="M",$A7="J",$A7="V"),"Sem","")),"")</f>
        <v/>
      </c>
      <c r="AF7" s="62" t="str">
        <f t="shared" ref="AF7" si="29">IF($D7="HALIMI",IF($A7="S","Sam",IF(OR($A7="L",$A7="M",$A7="J",$A7="V"),"Sem","")),"")</f>
        <v>Sem</v>
      </c>
      <c r="AG7" s="62" t="str">
        <f t="shared" ref="AG7" si="30">IF($D7="LEPRIYA",IF($A7="S","Sam",IF(OR($A7="L",$A7="M",$A7="J",$A7="V"),"Sem","")),"")</f>
        <v/>
      </c>
      <c r="AH7" s="62" t="str">
        <f t="shared" ref="AH7" si="31">IF($D7="SERENI",IF($A7="S","Sam",IF(OR($A7="L",$A7="M",$A7="J",$A7="V"),"Sem","")),"")</f>
        <v/>
      </c>
      <c r="AI7" s="62" t="str">
        <f t="shared" ref="AI7" si="32">IF($D7="SULTAN",IF($A7="S","Sam",IF(OR($A7="L",$A7="M",$A7="J",$A7="V"),"Sem","")),"")</f>
        <v/>
      </c>
    </row>
    <row r="8" spans="1:35" ht="15.75" thickBot="1" x14ac:dyDescent="0.3">
      <c r="A8" s="63"/>
      <c r="B8" s="64"/>
      <c r="C8" s="65" t="str">
        <f t="shared" ref="C8" si="33">IF($D8="","","CCB :")</f>
        <v>CCB :</v>
      </c>
      <c r="D8" s="66" t="str">
        <f t="shared" ref="D8" si="34">IF($Z7="","",$Z7)</f>
        <v>LEPRIYA</v>
      </c>
      <c r="E8" s="67" t="str">
        <f t="shared" ref="E8" si="35">IF(($T7="HM"),IF(($U7="9H-12H"),"",("CS "&amp;$U7)),IF(($V7="HM"),IF(($W7="9H-12H"),"",("CS "&amp;$W7)),""))&amp;IF($Z7="MAROUANI",IF(OR($A7="S",$A7="D"),"","CCB"),"")</f>
        <v>CS 14h30-18h30</v>
      </c>
      <c r="F8" s="68" t="s">
        <v>123</v>
      </c>
      <c r="G8" s="69" t="str">
        <f t="shared" ref="G8" si="36">IF(($T7="RL"),IF(($U7="9H-12H"),"",("CS "&amp;$U7)),IF(($V7="RL"),IF(($W7="9H-12H"),"",("CS "&amp;$W7)),""))&amp;IF($Z7="LEPRIYA",IF(OR($A7="S",$A7="D"),"","CCB"),"")</f>
        <v>CCB</v>
      </c>
      <c r="H8" s="262" t="s">
        <v>115</v>
      </c>
      <c r="I8" s="68" t="str">
        <f t="shared" ref="I8" si="37">IF(($T7="AS"),IF(($U7="9H-12H"),"",("CS "&amp;$U7)),IF(($V7="AS"),IF(($W7="9H-12H"),"",("CS "&amp;$W7)),""))&amp;IF($Z7="SULTAN",IF(OR($A7="S",$A7="D"),"","CCB"),"")</f>
        <v/>
      </c>
      <c r="J8" s="70" t="s">
        <v>119</v>
      </c>
      <c r="K8" s="71" t="s">
        <v>15</v>
      </c>
      <c r="L8" s="72"/>
      <c r="M8" s="73" t="str">
        <f t="shared" ref="M8" si="38">IF(($T7="VAC1"),IF(($U7="9H-12H"),"",("CS "&amp;$U7)),IF(($V7="VAC1"),IF(($W7="9H-12H"),"",("CS "&amp;$W7)),""))&amp;IF($L8="HM",$E8,IF($L8="PH",$F8,IF($L8="RL",$G8,IF($L8="MJS",$H8,IF($L8="AS",$I8,"")))))</f>
        <v>CS 14H-18H</v>
      </c>
      <c r="N8" s="71"/>
      <c r="O8" s="72"/>
      <c r="P8" s="73" t="str">
        <f t="shared" ref="P8" si="39">IF(($T7="VAC2"),IF(($U7="9H-12H"),"",("CS "&amp;$U7)),IF(($V7="VAC2"),IF(($W7="9H-12H"),"",("CS "&amp;$W7)),""))&amp;IF($O8="HM",$E8,IF($O8="PH",$F8,IF($O8="RL",$G8,IF($O8="MJS",$H8,IF($O8="AS",$I8,"")))))</f>
        <v/>
      </c>
      <c r="Q8" s="74"/>
      <c r="R8" s="256"/>
      <c r="S8" s="257"/>
      <c r="T8" s="258"/>
      <c r="U8" s="259"/>
      <c r="V8" s="258"/>
      <c r="W8" s="260"/>
      <c r="X8" s="80"/>
      <c r="Y8" s="81"/>
      <c r="Z8" s="82"/>
      <c r="AA8" s="83"/>
      <c r="AB8" s="83"/>
      <c r="AC8" s="78"/>
      <c r="AD8" s="84"/>
      <c r="AE8" s="85" t="str">
        <f t="shared" ref="AE8" si="40">IF($Z7="MAROUANI",IF(OR($A7="S",$A7="D"),"WE CCB","Sem CCB"),"")</f>
        <v/>
      </c>
      <c r="AF8" s="86" t="str">
        <f t="shared" ref="AF8" si="41">IF($Z7="HALIMI",IF(OR($A7="S",$A7="D"),"WE CCB","Sem CCB"),"")</f>
        <v/>
      </c>
      <c r="AG8" s="86" t="str">
        <f t="shared" ref="AG8" si="42">IF($Z7="LEPRIYA",IF(OR($A7="S",$A7="D"),"WE CCB","Sem CCB"),"")</f>
        <v>Sem CCB</v>
      </c>
      <c r="AH8" s="86" t="str">
        <f t="shared" ref="AH8" si="43">IF($Z7="SERENI",IF(OR($A7="S",$A7="D"),"WE CCB","Sem CCB"),"")</f>
        <v/>
      </c>
      <c r="AI8" s="86" t="str">
        <f t="shared" ref="AI8" si="44">IF($Z7="SULTAN",IF(OR($A7="S",$A7="D"),"WE CCB","Sem CCB"),"")</f>
        <v/>
      </c>
    </row>
    <row r="9" spans="1:35" ht="15.75" thickBot="1" x14ac:dyDescent="0.3">
      <c r="A9" s="39" t="str">
        <f>IF((B9=""),"",CHOOSE(WEEKDAY(B9,2),"L","M","M","J","V","S","D"))</f>
        <v>M</v>
      </c>
      <c r="B9" s="40">
        <f>IF(($B7=""),"",IF((MONTH(B7)=MONTH(($B7+1))),($B7+1),""))</f>
        <v>42039</v>
      </c>
      <c r="C9" s="41" t="str">
        <f t="shared" ref="C9" si="45">IF(D9="","","Dom :")</f>
        <v>Dom :</v>
      </c>
      <c r="D9" s="42" t="s">
        <v>5</v>
      </c>
      <c r="E9" s="43" t="s">
        <v>124</v>
      </c>
      <c r="F9" s="44" t="s">
        <v>125</v>
      </c>
      <c r="G9" s="45" t="str">
        <f t="shared" ref="G9" si="46">IF(($T9="RL"),IF(($U9="9H-12H"),"CS 9H-12H",""),IF(($V9="RL"),IF(($W9="9H-12H"),"CS 9H-12H",""),""))&amp;IF($Z9="LEPRIYA",IF($A9="D","","CCB"),"")</f>
        <v>CCB</v>
      </c>
      <c r="H9" s="261" t="s">
        <v>115</v>
      </c>
      <c r="I9" s="44" t="s">
        <v>126</v>
      </c>
      <c r="J9" s="46" t="s">
        <v>117</v>
      </c>
      <c r="K9" s="47"/>
      <c r="L9" s="48"/>
      <c r="M9" s="49" t="str">
        <f t="shared" ref="M9" si="47">IF(($T9="VAC1"),IF(($U9="9H-12H"),"CS 9H-12H",""),IF(($V9="VAC1"),IF(($W9="9H-12H"),"CS 9H-12H",""),""))&amp;IF($L9="HM",$E9,IF($L9="PH",$F9,IF($L9="RL",$G9,IF($L9="MJS",$H9,IF($L9="AS",$I9,"")))))</f>
        <v/>
      </c>
      <c r="N9" s="47"/>
      <c r="O9" s="48"/>
      <c r="P9" s="49" t="str">
        <f t="shared" ref="P9" si="48">IF(($T9="VAC2"),IF(($U9="9H-12H"),"CS 9H-12H",""),IF(($V9="VAC2"),IF(($W9="9H-12H"),"CS 9H-12H",""),""))&amp;IF($O9="HM",$E9,IF($O9="PH",$F9,IF($O9="RL",$G9,IF($O9="MJS",$H9,IF($O9="AS",$I9,"")))))</f>
        <v/>
      </c>
      <c r="Q9" s="50"/>
      <c r="R9" s="256" t="str">
        <f>A9</f>
        <v>M</v>
      </c>
      <c r="S9" s="257">
        <f>B9</f>
        <v>42039</v>
      </c>
      <c r="T9" s="258" t="s">
        <v>73</v>
      </c>
      <c r="U9" s="259" t="s">
        <v>34</v>
      </c>
      <c r="V9" s="258" t="s">
        <v>77</v>
      </c>
      <c r="W9" s="260" t="s">
        <v>33</v>
      </c>
      <c r="X9" s="56" t="str">
        <f t="shared" ref="X9:Y9" si="49">A9</f>
        <v>M</v>
      </c>
      <c r="Y9" s="57">
        <f t="shared" si="49"/>
        <v>42039</v>
      </c>
      <c r="Z9" s="58" t="s">
        <v>3</v>
      </c>
      <c r="AA9" s="59"/>
      <c r="AB9" s="59"/>
      <c r="AC9" s="54"/>
      <c r="AD9" s="60"/>
      <c r="AE9" s="61" t="str">
        <f t="shared" ref="AE9" si="50">IF($D9="MAROUANI",IF($A9="S","Sam",IF(OR($A9="L",$A9="M",$A9="J",$A9="V"),"Sem","")),"")</f>
        <v/>
      </c>
      <c r="AF9" s="62" t="str">
        <f t="shared" ref="AF9" si="51">IF($D9="HALIMI",IF($A9="S","Sam",IF(OR($A9="L",$A9="M",$A9="J",$A9="V"),"Sem","")),"")</f>
        <v/>
      </c>
      <c r="AG9" s="62" t="str">
        <f t="shared" ref="AG9" si="52">IF($D9="LEPRIYA",IF($A9="S","Sam",IF(OR($A9="L",$A9="M",$A9="J",$A9="V"),"Sem","")),"")</f>
        <v/>
      </c>
      <c r="AH9" s="62" t="str">
        <f t="shared" ref="AH9" si="53">IF($D9="SERENI",IF($A9="S","Sam",IF(OR($A9="L",$A9="M",$A9="J",$A9="V"),"Sem","")),"")</f>
        <v/>
      </c>
      <c r="AI9" s="62" t="str">
        <f t="shared" ref="AI9" si="54">IF($D9="SULTAN",IF($A9="S","Sam",IF(OR($A9="L",$A9="M",$A9="J",$A9="V"),"Sem","")),"")</f>
        <v>Sem</v>
      </c>
    </row>
    <row r="10" spans="1:35" ht="15.75" thickBot="1" x14ac:dyDescent="0.3">
      <c r="A10" s="63"/>
      <c r="B10" s="64"/>
      <c r="C10" s="65" t="str">
        <f t="shared" ref="C10" si="55">IF($D10="","","CCB :")</f>
        <v>CCB :</v>
      </c>
      <c r="D10" s="66" t="str">
        <f t="shared" ref="D10" si="56">IF($Z9="","",$Z9)</f>
        <v>LEPRIYA</v>
      </c>
      <c r="E10" s="67" t="str">
        <f t="shared" ref="E10" si="57">IF(($T9="HM"),IF(($U9="9H-12H"),"",("CS "&amp;$U9)),IF(($V9="HM"),IF(($W9="9H-12H"),"",("CS "&amp;$W9)),""))&amp;IF($Z9="MAROUANI",IF(OR($A9="S",$A9="D"),"","CCB"),"")</f>
        <v>CS 14h30-18h30</v>
      </c>
      <c r="F10" s="68" t="s">
        <v>127</v>
      </c>
      <c r="G10" s="69" t="str">
        <f t="shared" ref="G10" si="58">IF(($T9="RL"),IF(($U9="9H-12H"),"",("CS "&amp;$U9)),IF(($V9="RL"),IF(($W9="9H-12H"),"",("CS "&amp;$W9)),""))&amp;IF($Z9="LEPRIYA",IF(OR($A9="S",$A9="D"),"","CCB"),"")</f>
        <v>CCB</v>
      </c>
      <c r="H10" s="262" t="s">
        <v>115</v>
      </c>
      <c r="I10" s="68" t="str">
        <f t="shared" ref="I10" si="59">IF(($T9="AS"),IF(($U9="9H-12H"),"",("CS "&amp;$U9)),IF(($V9="AS"),IF(($W9="9H-12H"),"",("CS "&amp;$W9)),""))&amp;IF($Z9="SULTAN",IF(OR($A9="S",$A9="D"),"","CCB"),"")</f>
        <v>CS 14H-18H</v>
      </c>
      <c r="J10" s="70" t="s">
        <v>119</v>
      </c>
      <c r="K10" s="71"/>
      <c r="L10" s="72"/>
      <c r="M10" s="73" t="str">
        <f t="shared" ref="M10" si="60">IF(($T9="VAC1"),IF(($U9="9H-12H"),"",("CS "&amp;$U9)),IF(($V9="VAC1"),IF(($W9="9H-12H"),"",("CS "&amp;$W9)),""))&amp;IF($L10="HM",$E10,IF($L10="PH",$F10,IF($L10="RL",$G10,IF($L10="MJS",$H10,IF($L10="AS",$I10,"")))))</f>
        <v/>
      </c>
      <c r="N10" s="71"/>
      <c r="O10" s="72"/>
      <c r="P10" s="73" t="str">
        <f t="shared" ref="P10" si="61">IF(($T9="VAC2"),IF(($U9="9H-12H"),"",("CS "&amp;$U9)),IF(($V9="VAC2"),IF(($W9="9H-12H"),"",("CS "&amp;$W9)),""))&amp;IF($O10="HM",$E10,IF($O10="PH",$F10,IF($O10="RL",$G10,IF($O10="MJS",$H10,IF($O10="AS",$I10,"")))))</f>
        <v/>
      </c>
      <c r="Q10" s="74"/>
      <c r="R10" s="256"/>
      <c r="S10" s="257"/>
      <c r="T10" s="258"/>
      <c r="U10" s="259"/>
      <c r="V10" s="258"/>
      <c r="W10" s="260"/>
      <c r="X10" s="80"/>
      <c r="Y10" s="81"/>
      <c r="Z10" s="82"/>
      <c r="AA10" s="83"/>
      <c r="AB10" s="83"/>
      <c r="AC10" s="78"/>
      <c r="AD10" s="84"/>
      <c r="AE10" s="85" t="str">
        <f t="shared" ref="AE10" si="62">IF($Z9="MAROUANI",IF(OR($A9="S",$A9="D"),"WE CCB","Sem CCB"),"")</f>
        <v/>
      </c>
      <c r="AF10" s="86" t="str">
        <f t="shared" ref="AF10" si="63">IF($Z9="HALIMI",IF(OR($A9="S",$A9="D"),"WE CCB","Sem CCB"),"")</f>
        <v/>
      </c>
      <c r="AG10" s="86" t="str">
        <f t="shared" ref="AG10" si="64">IF($Z9="LEPRIYA",IF(OR($A9="S",$A9="D"),"WE CCB","Sem CCB"),"")</f>
        <v>Sem CCB</v>
      </c>
      <c r="AH10" s="86" t="str">
        <f t="shared" ref="AH10" si="65">IF($Z9="SERENI",IF(OR($A9="S",$A9="D"),"WE CCB","Sem CCB"),"")</f>
        <v/>
      </c>
      <c r="AI10" s="86" t="str">
        <f t="shared" ref="AI10" si="66">IF($Z9="SULTAN",IF(OR($A9="S",$A9="D"),"WE CCB","Sem CCB"),"")</f>
        <v/>
      </c>
    </row>
    <row r="11" spans="1:35" ht="15.75" thickBot="1" x14ac:dyDescent="0.3">
      <c r="A11" s="39" t="str">
        <f>IF((B11=""),"",CHOOSE(WEEKDAY(B11,2),"L","M","M","J","V","S","D"))</f>
        <v>J</v>
      </c>
      <c r="B11" s="40">
        <f>IF(($B9=""),"",IF((MONTH(B9)=MONTH(($B9+1))),($B9+1),""))</f>
        <v>42040</v>
      </c>
      <c r="C11" s="41" t="str">
        <f t="shared" ref="C11" si="67">IF(D11="","","Dom :")</f>
        <v>Dom :</v>
      </c>
      <c r="D11" s="42" t="s">
        <v>1</v>
      </c>
      <c r="E11" s="43" t="s">
        <v>40</v>
      </c>
      <c r="F11" s="44" t="s">
        <v>44</v>
      </c>
      <c r="G11" s="45" t="str">
        <f t="shared" ref="G11" si="68">IF(($T11="RL"),IF(($U11="9H-12H"),"CS 9H-12H",""),IF(($V11="RL"),IF(($W11="9H-12H"),"CS 9H-12H",""),""))&amp;IF($Z11="LEPRIYA",IF($A11="D","","CCB"),"")</f>
        <v>CCB</v>
      </c>
      <c r="H11" s="261" t="s">
        <v>115</v>
      </c>
      <c r="I11" s="44" t="s">
        <v>128</v>
      </c>
      <c r="J11" s="46" t="s">
        <v>117</v>
      </c>
      <c r="K11" s="47" t="s">
        <v>15</v>
      </c>
      <c r="L11" s="48"/>
      <c r="M11" s="49" t="str">
        <f t="shared" ref="M11" si="69">IF(($T11="VAC1"),IF(($U11="9H-12H"),"CS 9H-12H",""),IF(($V11="VAC1"),IF(($W11="9H-12H"),"CS 9H-12H",""),""))&amp;IF($L11="HM",$E11,IF($L11="PH",$F11,IF($L11="RL",$G11,IF($L11="MJS",$H11,IF($L11="AS",$I11,"")))))</f>
        <v/>
      </c>
      <c r="N11" s="47"/>
      <c r="O11" s="48"/>
      <c r="P11" s="49" t="str">
        <f t="shared" ref="P11" si="70">IF(($T11="VAC2"),IF(($U11="9H-12H"),"CS 9H-12H",""),IF(($V11="VAC2"),IF(($W11="9H-12H"),"CS 9H-12H",""),""))&amp;IF($O11="HM",$E11,IF($O11="PH",$F11,IF($O11="RL",$G11,IF($O11="MJS",$H11,IF($O11="AS",$I11,"")))))</f>
        <v/>
      </c>
      <c r="Q11" s="50"/>
      <c r="R11" s="256" t="str">
        <f>A11</f>
        <v>J</v>
      </c>
      <c r="S11" s="257">
        <f>B11</f>
        <v>42040</v>
      </c>
      <c r="T11" s="258" t="s">
        <v>74</v>
      </c>
      <c r="U11" s="259" t="s">
        <v>34</v>
      </c>
      <c r="V11" s="258" t="s">
        <v>77</v>
      </c>
      <c r="W11" s="260" t="s">
        <v>33</v>
      </c>
      <c r="X11" s="56" t="str">
        <f t="shared" ref="X11:Y11" si="71">A11</f>
        <v>J</v>
      </c>
      <c r="Y11" s="57">
        <f t="shared" si="71"/>
        <v>42040</v>
      </c>
      <c r="Z11" s="58" t="s">
        <v>3</v>
      </c>
      <c r="AA11" s="59"/>
      <c r="AB11" s="59"/>
      <c r="AC11" s="54"/>
      <c r="AD11" s="60"/>
      <c r="AE11" s="61" t="str">
        <f t="shared" ref="AE11" si="72">IF($D11="MAROUANI",IF($A11="S","Sam",IF(OR($A11="L",$A11="M",$A11="J",$A11="V"),"Sem","")),"")</f>
        <v>Sem</v>
      </c>
      <c r="AF11" s="62" t="str">
        <f t="shared" ref="AF11" si="73">IF($D11="HALIMI",IF($A11="S","Sam",IF(OR($A11="L",$A11="M",$A11="J",$A11="V"),"Sem","")),"")</f>
        <v/>
      </c>
      <c r="AG11" s="62" t="str">
        <f t="shared" ref="AG11" si="74">IF($D11="LEPRIYA",IF($A11="S","Sam",IF(OR($A11="L",$A11="M",$A11="J",$A11="V"),"Sem","")),"")</f>
        <v/>
      </c>
      <c r="AH11" s="62" t="str">
        <f t="shared" ref="AH11" si="75">IF($D11="SERENI",IF($A11="S","Sam",IF(OR($A11="L",$A11="M",$A11="J",$A11="V"),"Sem","")),"")</f>
        <v/>
      </c>
      <c r="AI11" s="62" t="str">
        <f t="shared" ref="AI11" si="76">IF($D11="SULTAN",IF($A11="S","Sam",IF(OR($A11="L",$A11="M",$A11="J",$A11="V"),"Sem","")),"")</f>
        <v/>
      </c>
    </row>
    <row r="12" spans="1:35" ht="15.75" thickBot="1" x14ac:dyDescent="0.3">
      <c r="A12" s="63"/>
      <c r="B12" s="64"/>
      <c r="C12" s="65" t="str">
        <f t="shared" ref="C12" si="77">IF($D12="","","CCB :")</f>
        <v>CCB :</v>
      </c>
      <c r="D12" s="66" t="str">
        <f t="shared" ref="D12" si="78">IF($Z11="","",$Z11)</f>
        <v>LEPRIYA</v>
      </c>
      <c r="E12" s="67" t="s">
        <v>129</v>
      </c>
      <c r="F12" s="68" t="str">
        <f t="shared" ref="F12" si="79">IF(($T11="PH"),IF(($U11="9H-12H"),"",("CS "&amp;$U11)),IF(($V11="PH"),IF(($W11="9H-12H"),"",("CS "&amp;$W11)),""))&amp;IF($Z11="HALIMI",IF(OR($A11="S",$A11="D"),"","CCB"),"")</f>
        <v>CS 14h30-18h30</v>
      </c>
      <c r="G12" s="69" t="str">
        <f t="shared" ref="G12" si="80">IF(($T11="RL"),IF(($U11="9H-12H"),"",("CS "&amp;$U11)),IF(($V11="RL"),IF(($W11="9H-12H"),"",("CS "&amp;$W11)),""))&amp;IF($Z11="LEPRIYA",IF(OR($A11="S",$A11="D"),"","CCB"),"")</f>
        <v>CCB</v>
      </c>
      <c r="H12" s="262" t="s">
        <v>115</v>
      </c>
      <c r="I12" s="68" t="str">
        <f t="shared" ref="I12" si="81">IF(($T11="AS"),IF(($U11="9H-12H"),"",("CS "&amp;$U11)),IF(($V11="AS"),IF(($W11="9H-12H"),"",("CS "&amp;$W11)),""))&amp;IF($Z11="SULTAN",IF(OR($A11="S",$A11="D"),"","CCB"),"")</f>
        <v>CS 14H-18H</v>
      </c>
      <c r="J12" s="70" t="s">
        <v>117</v>
      </c>
      <c r="K12" s="71" t="s">
        <v>15</v>
      </c>
      <c r="L12" s="72"/>
      <c r="M12" s="73" t="str">
        <f t="shared" ref="M12" si="82">IF(($T11="VAC1"),IF(($U11="9H-12H"),"",("CS "&amp;$U11)),IF(($V11="VAC1"),IF(($W11="9H-12H"),"",("CS "&amp;$W11)),""))&amp;IF($L12="HM",$E12,IF($L12="PH",$F12,IF($L12="RL",$G12,IF($L12="MJS",$H12,IF($L12="AS",$I12,"")))))</f>
        <v/>
      </c>
      <c r="N12" s="71"/>
      <c r="O12" s="72"/>
      <c r="P12" s="73" t="str">
        <f t="shared" ref="P12" si="83">IF(($T11="VAC2"),IF(($U11="9H-12H"),"",("CS "&amp;$U11)),IF(($V11="VAC2"),IF(($W11="9H-12H"),"",("CS "&amp;$W11)),""))&amp;IF($O12="HM",$E12,IF($O12="PH",$F12,IF($O12="RL",$G12,IF($O12="MJS",$H12,IF($O12="AS",$I12,"")))))</f>
        <v/>
      </c>
      <c r="Q12" s="74"/>
      <c r="R12" s="256"/>
      <c r="S12" s="257"/>
      <c r="T12" s="258"/>
      <c r="U12" s="259"/>
      <c r="V12" s="258"/>
      <c r="W12" s="260"/>
      <c r="X12" s="80"/>
      <c r="Y12" s="81"/>
      <c r="Z12" s="82"/>
      <c r="AA12" s="83"/>
      <c r="AB12" s="83"/>
      <c r="AC12" s="78"/>
      <c r="AD12" s="84"/>
      <c r="AE12" s="85" t="str">
        <f t="shared" ref="AE12" si="84">IF($Z11="MAROUANI",IF(OR($A11="S",$A11="D"),"WE CCB","Sem CCB"),"")</f>
        <v/>
      </c>
      <c r="AF12" s="86" t="str">
        <f t="shared" ref="AF12" si="85">IF($Z11="HALIMI",IF(OR($A11="S",$A11="D"),"WE CCB","Sem CCB"),"")</f>
        <v/>
      </c>
      <c r="AG12" s="86" t="str">
        <f t="shared" ref="AG12" si="86">IF($Z11="LEPRIYA",IF(OR($A11="S",$A11="D"),"WE CCB","Sem CCB"),"")</f>
        <v>Sem CCB</v>
      </c>
      <c r="AH12" s="86" t="str">
        <f t="shared" ref="AH12" si="87">IF($Z11="SERENI",IF(OR($A11="S",$A11="D"),"WE CCB","Sem CCB"),"")</f>
        <v/>
      </c>
      <c r="AI12" s="86" t="str">
        <f t="shared" ref="AI12" si="88">IF($Z11="SULTAN",IF(OR($A11="S",$A11="D"),"WE CCB","Sem CCB"),"")</f>
        <v/>
      </c>
    </row>
    <row r="13" spans="1:35" ht="15.75" thickBot="1" x14ac:dyDescent="0.3">
      <c r="A13" s="39" t="str">
        <f>IF((B13=""),"",CHOOSE(WEEKDAY(B13,2),"L","M","M","J","V","S","D"))</f>
        <v>V</v>
      </c>
      <c r="B13" s="40">
        <f>IF(($B11=""),"",IF((MONTH(B11)=MONTH(($B11+1))),($B11+1),""))</f>
        <v>42041</v>
      </c>
      <c r="C13" s="41" t="str">
        <f t="shared" ref="C13" si="89">IF(D13="","","Dom :")</f>
        <v>Dom :</v>
      </c>
      <c r="D13" s="42" t="s">
        <v>5</v>
      </c>
      <c r="E13" s="43" t="s">
        <v>130</v>
      </c>
      <c r="F13" s="44" t="s">
        <v>131</v>
      </c>
      <c r="G13" s="45" t="str">
        <f t="shared" ref="G13" si="90">IF(($T13="RL"),IF(($U13="9H-12H"),"CS 9H-12H",""),IF(($V13="RL"),IF(($W13="9H-12H"),"CS 9H-12H",""),""))&amp;IF($Z13="LEPRIYA",IF($A13="D","","CCB"),"")</f>
        <v>CCB</v>
      </c>
      <c r="H13" s="261" t="s">
        <v>115</v>
      </c>
      <c r="I13" s="44" t="s">
        <v>132</v>
      </c>
      <c r="J13" s="46" t="s">
        <v>117</v>
      </c>
      <c r="K13" s="47" t="s">
        <v>12</v>
      </c>
      <c r="L13" s="48"/>
      <c r="M13" s="49" t="str">
        <f t="shared" ref="M13" si="91">IF(($T13="VAC1"),IF(($U13="9H-12H"),"CS 9H-12H",""),IF(($V13="VAC1"),IF(($W13="9H-12H"),"CS 9H-12H",""),""))&amp;IF($L13="HM",$E13,IF($L13="PH",$F13,IF($L13="RL",$G13,IF($L13="MJS",$H13,IF($L13="AS",$I13,"")))))</f>
        <v/>
      </c>
      <c r="N13" s="47"/>
      <c r="O13" s="48"/>
      <c r="P13" s="49" t="str">
        <f t="shared" ref="P13" si="92">IF(($T13="VAC2"),IF(($U13="9H-12H"),"CS 9H-12H",""),IF(($V13="VAC2"),IF(($W13="9H-12H"),"CS 9H-12H",""),""))&amp;IF($O13="HM",$E13,IF($O13="PH",$F13,IF($O13="RL",$G13,IF($O13="MJS",$H13,IF($O13="AS",$I13,"")))))</f>
        <v/>
      </c>
      <c r="Q13" s="50"/>
      <c r="R13" s="256" t="str">
        <f>A13</f>
        <v>V</v>
      </c>
      <c r="S13" s="257">
        <f>B13</f>
        <v>42041</v>
      </c>
      <c r="T13" s="258" t="s">
        <v>74</v>
      </c>
      <c r="U13" s="259" t="s">
        <v>35</v>
      </c>
      <c r="V13" s="258" t="s">
        <v>77</v>
      </c>
      <c r="W13" s="260" t="s">
        <v>33</v>
      </c>
      <c r="X13" s="56" t="str">
        <f t="shared" ref="X13:Y13" si="93">A13</f>
        <v>V</v>
      </c>
      <c r="Y13" s="57">
        <f t="shared" si="93"/>
        <v>42041</v>
      </c>
      <c r="Z13" s="58" t="s">
        <v>3</v>
      </c>
      <c r="AA13" s="59"/>
      <c r="AB13" s="59"/>
      <c r="AC13" s="54"/>
      <c r="AD13" s="60"/>
      <c r="AE13" s="61" t="str">
        <f t="shared" ref="AE13" si="94">IF($D13="MAROUANI",IF($A13="S","Sam",IF(OR($A13="L",$A13="M",$A13="J",$A13="V"),"Sem","")),"")</f>
        <v/>
      </c>
      <c r="AF13" s="62" t="str">
        <f t="shared" ref="AF13" si="95">IF($D13="HALIMI",IF($A13="S","Sam",IF(OR($A13="L",$A13="M",$A13="J",$A13="V"),"Sem","")),"")</f>
        <v/>
      </c>
      <c r="AG13" s="62" t="str">
        <f t="shared" ref="AG13" si="96">IF($D13="LEPRIYA",IF($A13="S","Sam",IF(OR($A13="L",$A13="M",$A13="J",$A13="V"),"Sem","")),"")</f>
        <v/>
      </c>
      <c r="AH13" s="62" t="str">
        <f t="shared" ref="AH13" si="97">IF($D13="SERENI",IF($A13="S","Sam",IF(OR($A13="L",$A13="M",$A13="J",$A13="V"),"Sem","")),"")</f>
        <v/>
      </c>
      <c r="AI13" s="62" t="str">
        <f t="shared" ref="AI13" si="98">IF($D13="SULTAN",IF($A13="S","Sam",IF(OR($A13="L",$A13="M",$A13="J",$A13="V"),"Sem","")),"")</f>
        <v>Sem</v>
      </c>
    </row>
    <row r="14" spans="1:35" ht="15.75" thickBot="1" x14ac:dyDescent="0.3">
      <c r="A14" s="63"/>
      <c r="B14" s="64"/>
      <c r="C14" s="65" t="str">
        <f t="shared" ref="C14" si="99">IF($D14="","","CCB :")</f>
        <v>CCB :</v>
      </c>
      <c r="D14" s="66" t="str">
        <f t="shared" ref="D14" si="100">IF($Z13="","",$Z13)</f>
        <v>LEPRIYA</v>
      </c>
      <c r="E14" s="67" t="s">
        <v>133</v>
      </c>
      <c r="F14" s="68" t="str">
        <f t="shared" ref="F14" si="101">IF(($T13="PH"),IF(($U13="9H-12H"),"",("CS "&amp;$U13)),IF(($V13="PH"),IF(($W13="9H-12H"),"",("CS "&amp;$W13)),""))&amp;IF($Z13="HALIMI",IF(OR($A13="S",$A13="D"),"","CCB"),"")</f>
        <v>CS Ort 14H-18H</v>
      </c>
      <c r="G14" s="69" t="str">
        <f t="shared" ref="G14" si="102">IF(($T13="RL"),IF(($U13="9H-12H"),"",("CS "&amp;$U13)),IF(($V13="RL"),IF(($W13="9H-12H"),"",("CS "&amp;$W13)),""))&amp;IF($Z13="LEPRIYA",IF(OR($A13="S",$A13="D"),"","CCB"),"")</f>
        <v>CCB</v>
      </c>
      <c r="H14" s="262" t="s">
        <v>115</v>
      </c>
      <c r="I14" s="68" t="str">
        <f t="shared" ref="I14" si="103">IF(($T13="AS"),IF(($U13="9H-12H"),"",("CS "&amp;$U13)),IF(($V13="AS"),IF(($W13="9H-12H"),"",("CS "&amp;$W13)),""))&amp;IF($Z13="SULTAN",IF(OR($A13="S",$A13="D"),"","CCB"),"")</f>
        <v>CS 14H-18H</v>
      </c>
      <c r="J14" s="70" t="s">
        <v>119</v>
      </c>
      <c r="K14" s="71" t="s">
        <v>12</v>
      </c>
      <c r="L14" s="72"/>
      <c r="M14" s="73" t="str">
        <f t="shared" ref="M14" si="104">IF(($T13="VAC1"),IF(($U13="9H-12H"),"",("CS "&amp;$U13)),IF(($V13="VAC1"),IF(($W13="9H-12H"),"",("CS "&amp;$W13)),""))&amp;IF($L14="HM",$E14,IF($L14="PH",$F14,IF($L14="RL",$G14,IF($L14="MJS",$H14,IF($L14="AS",$I14,"")))))</f>
        <v/>
      </c>
      <c r="N14" s="71"/>
      <c r="O14" s="72"/>
      <c r="P14" s="73" t="str">
        <f t="shared" ref="P14" si="105">IF(($T13="VAC2"),IF(($U13="9H-12H"),"",("CS "&amp;$U13)),IF(($V13="VAC2"),IF(($W13="9H-12H"),"",("CS "&amp;$W13)),""))&amp;IF($O14="HM",$E14,IF($O14="PH",$F14,IF($O14="RL",$G14,IF($O14="MJS",$H14,IF($O14="AS",$I14,"")))))</f>
        <v/>
      </c>
      <c r="Q14" s="74"/>
      <c r="R14" s="256"/>
      <c r="S14" s="257"/>
      <c r="T14" s="258"/>
      <c r="U14" s="259"/>
      <c r="V14" s="258"/>
      <c r="W14" s="260"/>
      <c r="X14" s="80"/>
      <c r="Y14" s="81"/>
      <c r="Z14" s="82"/>
      <c r="AA14" s="83"/>
      <c r="AB14" s="83"/>
      <c r="AC14" s="78"/>
      <c r="AD14" s="84"/>
      <c r="AE14" s="85" t="str">
        <f t="shared" ref="AE14" si="106">IF($Z13="MAROUANI",IF(OR($A13="S",$A13="D"),"WE CCB","Sem CCB"),"")</f>
        <v/>
      </c>
      <c r="AF14" s="86" t="str">
        <f t="shared" ref="AF14" si="107">IF($Z13="HALIMI",IF(OR($A13="S",$A13="D"),"WE CCB","Sem CCB"),"")</f>
        <v/>
      </c>
      <c r="AG14" s="86" t="str">
        <f t="shared" ref="AG14" si="108">IF($Z13="LEPRIYA",IF(OR($A13="S",$A13="D"),"WE CCB","Sem CCB"),"")</f>
        <v>Sem CCB</v>
      </c>
      <c r="AH14" s="86" t="str">
        <f t="shared" ref="AH14" si="109">IF($Z13="SERENI",IF(OR($A13="S",$A13="D"),"WE CCB","Sem CCB"),"")</f>
        <v/>
      </c>
      <c r="AI14" s="86" t="str">
        <f t="shared" ref="AI14" si="110">IF($Z13="SULTAN",IF(OR($A13="S",$A13="D"),"WE CCB","Sem CCB"),"")</f>
        <v/>
      </c>
    </row>
    <row r="15" spans="1:35" ht="15.75" thickBot="1" x14ac:dyDescent="0.3">
      <c r="A15" s="39" t="str">
        <f>IF((B15=""),"",CHOOSE(WEEKDAY(B15,2),"L","M","M","J","V","S","D"))</f>
        <v>S</v>
      </c>
      <c r="B15" s="40">
        <f>IF(($B13=""),"",IF((MONTH(B13)=MONTH(($B13+1))),($B13+1),""))</f>
        <v>42042</v>
      </c>
      <c r="C15" s="41" t="str">
        <f t="shared" ref="C15" si="111">IF(D15="","","Dom :")</f>
        <v/>
      </c>
      <c r="D15" s="42"/>
      <c r="E15" s="43" t="str">
        <f t="shared" ref="E15" si="112">IF(($T15="HM"),IF(($U15="9H-12H"),"CS 9H-12H",""),IF(($V15="HM"),IF(($W15="9H-12H"),"CS 9H-12H",""),""))&amp;IF($Z15="MAROUANI",IF($A15="D","","CCB"),"")</f>
        <v>CCB</v>
      </c>
      <c r="F15" s="44" t="str">
        <f t="shared" ref="F15" si="113">IF(($T15="PH"),IF(($U15="9H-12H"),"CS 9H-12H",""),IF(($V15="PH"),IF(($W15="9H-12H"),"CS 9H-12H",""),""))&amp;IF($Z15="HALIMI",IF($A15="D","","CCB"),"")</f>
        <v/>
      </c>
      <c r="G15" s="45" t="str">
        <f t="shared" ref="G15" si="114">IF(($T15="RL"),IF(($U15="9H-12H"),"CS 9H-12H",""),IF(($V15="RL"),IF(($W15="9H-12H"),"CS 9H-12H",""),""))&amp;IF($Z15="LEPRIYA",IF($A15="D","","CCB"),"")</f>
        <v/>
      </c>
      <c r="H15" s="45" t="str">
        <f t="shared" ref="H15" si="115">IF(($T15="MJS"),IF(($U15="9H-12H"),"CS 9H-12H",""),IF(($V15="MJS"),IF(($W15="9H-12H"),"CS 9H-12H",""),""))&amp;IF($Z15="SERENI",IF($A15="D","","CCB"),"")</f>
        <v/>
      </c>
      <c r="I15" s="44" t="str">
        <f t="shared" ref="I15" si="116">IF(($T15="AS"),IF(($U15="9H-12H"),"CS 9H-12H",""),IF(($V15="AS"),IF(($W15="9H-12H"),"CS 9H-12H",""),""))&amp;IF($Z15="SULTAN",IF($A15="D","","CCB"),"")</f>
        <v/>
      </c>
      <c r="J15" s="46"/>
      <c r="K15" s="47"/>
      <c r="L15" s="48"/>
      <c r="M15" s="49" t="str">
        <f t="shared" ref="M15" si="117">IF(($T15="VAC1"),IF(($U15="9H-12H"),"CS 9H-12H",""),IF(($V15="VAC1"),IF(($W15="9H-12H"),"CS 9H-12H",""),""))&amp;IF($L15="HM",$E15,IF($L15="PH",$F15,IF($L15="RL",$G15,IF($L15="MJS",$H15,IF($L15="AS",$I15,"")))))</f>
        <v/>
      </c>
      <c r="N15" s="47"/>
      <c r="O15" s="48"/>
      <c r="P15" s="49" t="str">
        <f t="shared" ref="P15" si="118">IF(($T15="VAC2"),IF(($U15="9H-12H"),"CS 9H-12H",""),IF(($V15="VAC2"),IF(($W15="9H-12H"),"CS 9H-12H",""),""))&amp;IF($O15="HM",$E15,IF($O15="PH",$F15,IF($O15="RL",$G15,IF($O15="MJS",$H15,IF($O15="AS",$I15,"")))))</f>
        <v/>
      </c>
      <c r="Q15" s="50"/>
      <c r="R15" s="256" t="str">
        <f>A15</f>
        <v>S</v>
      </c>
      <c r="S15" s="257">
        <f>B15</f>
        <v>42042</v>
      </c>
      <c r="T15" s="258"/>
      <c r="U15" s="259"/>
      <c r="V15" s="258"/>
      <c r="W15" s="260"/>
      <c r="X15" s="56" t="str">
        <f t="shared" ref="X15:Y15" si="119">A15</f>
        <v>S</v>
      </c>
      <c r="Y15" s="57">
        <f t="shared" si="119"/>
        <v>42042</v>
      </c>
      <c r="Z15" s="58" t="s">
        <v>1</v>
      </c>
      <c r="AA15" s="59"/>
      <c r="AB15" s="59"/>
      <c r="AC15" s="54"/>
      <c r="AD15" s="60"/>
      <c r="AE15" s="61" t="str">
        <f t="shared" ref="AE15" si="120">IF($D15="MAROUANI",IF($A15="S","Sam",IF(OR($A15="L",$A15="M",$A15="J",$A15="V"),"Sem","")),"")</f>
        <v/>
      </c>
      <c r="AF15" s="62" t="str">
        <f t="shared" ref="AF15" si="121">IF($D15="HALIMI",IF($A15="S","Sam",IF(OR($A15="L",$A15="M",$A15="J",$A15="V"),"Sem","")),"")</f>
        <v/>
      </c>
      <c r="AG15" s="62" t="str">
        <f t="shared" ref="AG15" si="122">IF($D15="LEPRIYA",IF($A15="S","Sam",IF(OR($A15="L",$A15="M",$A15="J",$A15="V"),"Sem","")),"")</f>
        <v/>
      </c>
      <c r="AH15" s="62" t="str">
        <f t="shared" ref="AH15" si="123">IF($D15="SERENI",IF($A15="S","Sam",IF(OR($A15="L",$A15="M",$A15="J",$A15="V"),"Sem","")),"")</f>
        <v/>
      </c>
      <c r="AI15" s="62" t="str">
        <f t="shared" ref="AI15" si="124">IF($D15="SULTAN",IF($A15="S","Sam",IF(OR($A15="L",$A15="M",$A15="J",$A15="V"),"Sem","")),"")</f>
        <v/>
      </c>
    </row>
    <row r="16" spans="1:35" ht="15.75" thickBot="1" x14ac:dyDescent="0.3">
      <c r="A16" s="63"/>
      <c r="B16" s="64"/>
      <c r="C16" s="65" t="str">
        <f t="shared" ref="C16" si="125">IF($D16="","","CCB :")</f>
        <v>CCB :</v>
      </c>
      <c r="D16" s="66" t="str">
        <f t="shared" ref="D16" si="126">IF($Z15="","",$Z15)</f>
        <v>MAROUANI</v>
      </c>
      <c r="E16" s="67" t="str">
        <f t="shared" ref="E16" si="127">IF(($T15="HM"),IF(($U15="9H-12H"),"",("CS "&amp;$U15)),IF(($V15="HM"),IF(($W15="9H-12H"),"",("CS "&amp;$W15)),""))&amp;IF($Z15="MAROUANI",IF(OR($A15="S",$A15="D"),"","CCB"),"")</f>
        <v/>
      </c>
      <c r="F16" s="68" t="str">
        <f t="shared" ref="F16" si="128">IF(($T15="PH"),IF(($U15="9H-12H"),"",("CS "&amp;$U15)),IF(($V15="PH"),IF(($W15="9H-12H"),"",("CS "&amp;$W15)),""))&amp;IF($Z15="HALIMI",IF(OR($A15="S",$A15="D"),"","CCB"),"")</f>
        <v/>
      </c>
      <c r="G16" s="69" t="str">
        <f t="shared" ref="G16" si="129">IF(($T15="RL"),IF(($U15="9H-12H"),"",("CS "&amp;$U15)),IF(($V15="RL"),IF(($W15="9H-12H"),"",("CS "&amp;$W15)),""))&amp;IF($Z15="LEPRIYA",IF(OR($A15="S",$A15="D"),"","CCB"),"")</f>
        <v/>
      </c>
      <c r="H16" s="69" t="str">
        <f t="shared" ref="H16" si="130">IF(($T15="MJS"),IF(($U15="9H-12H"),"",("CS "&amp;$U15)),IF(($V15="MJS"),IF(($W15="9H-12H"),"",("CS "&amp;$W15)),""))&amp;IF($Z15="SERENI",IF(OR($A15="S",$A15="D"),"","CCB"),"")</f>
        <v/>
      </c>
      <c r="I16" s="68" t="str">
        <f t="shared" ref="I16" si="131">IF(($T15="AS"),IF(($U15="9H-12H"),"",("CS "&amp;$U15)),IF(($V15="AS"),IF(($W15="9H-12H"),"",("CS "&amp;$W15)),""))&amp;IF($Z15="SULTAN",IF(OR($A15="S",$A15="D"),"","CCB"),"")</f>
        <v/>
      </c>
      <c r="J16" s="70"/>
      <c r="K16" s="71"/>
      <c r="L16" s="72"/>
      <c r="M16" s="73" t="str">
        <f t="shared" ref="M16" si="132">IF(($T15="VAC1"),IF(($U15="9H-12H"),"",("CS "&amp;$U15)),IF(($V15="VAC1"),IF(($W15="9H-12H"),"",("CS "&amp;$W15)),""))&amp;IF($L16="HM",$E16,IF($L16="PH",$F16,IF($L16="RL",$G16,IF($L16="MJS",$H16,IF($L16="AS",$I16,"")))))</f>
        <v/>
      </c>
      <c r="N16" s="71"/>
      <c r="O16" s="72"/>
      <c r="P16" s="73" t="str">
        <f t="shared" ref="P16" si="133">IF(($T15="VAC2"),IF(($U15="9H-12H"),"",("CS "&amp;$U15)),IF(($V15="VAC2"),IF(($W15="9H-12H"),"",("CS "&amp;$W15)),""))&amp;IF($O16="HM",$E16,IF($O16="PH",$F16,IF($O16="RL",$G16,IF($O16="MJS",$H16,IF($O16="AS",$I16,"")))))</f>
        <v/>
      </c>
      <c r="Q16" s="74"/>
      <c r="R16" s="256"/>
      <c r="S16" s="257"/>
      <c r="T16" s="258"/>
      <c r="U16" s="259"/>
      <c r="V16" s="258"/>
      <c r="W16" s="260"/>
      <c r="X16" s="80"/>
      <c r="Y16" s="81"/>
      <c r="Z16" s="82"/>
      <c r="AA16" s="83"/>
      <c r="AB16" s="83"/>
      <c r="AC16" s="78"/>
      <c r="AD16" s="84"/>
      <c r="AE16" s="85" t="str">
        <f t="shared" ref="AE16" si="134">IF($Z15="MAROUANI",IF(OR($A15="S",$A15="D"),"WE CCB","Sem CCB"),"")</f>
        <v>WE CCB</v>
      </c>
      <c r="AF16" s="86" t="str">
        <f t="shared" ref="AF16" si="135">IF($Z15="HALIMI",IF(OR($A15="S",$A15="D"),"WE CCB","Sem CCB"),"")</f>
        <v/>
      </c>
      <c r="AG16" s="86" t="str">
        <f t="shared" ref="AG16" si="136">IF($Z15="LEPRIYA",IF(OR($A15="S",$A15="D"),"WE CCB","Sem CCB"),"")</f>
        <v/>
      </c>
      <c r="AH16" s="86" t="str">
        <f t="shared" ref="AH16" si="137">IF($Z15="SERENI",IF(OR($A15="S",$A15="D"),"WE CCB","Sem CCB"),"")</f>
        <v/>
      </c>
      <c r="AI16" s="86" t="str">
        <f t="shared" ref="AI16" si="138">IF($Z15="SULTAN",IF(OR($A15="S",$A15="D"),"WE CCB","Sem CCB"),"")</f>
        <v/>
      </c>
    </row>
    <row r="17" spans="1:35" ht="15.75" thickBot="1" x14ac:dyDescent="0.3">
      <c r="A17" s="39" t="str">
        <f>IF((B17=""),"",CHOOSE(WEEKDAY(B17,2),"L","M","M","J","V","S","D"))</f>
        <v>D</v>
      </c>
      <c r="B17" s="40">
        <f>IF(($B15=""),"",IF((MONTH(B15)=MONTH(($B15+1))),($B15+1),""))</f>
        <v>42043</v>
      </c>
      <c r="C17" s="41" t="str">
        <f t="shared" ref="C17" si="139">IF(D17="","","Dom :")</f>
        <v/>
      </c>
      <c r="D17" s="42"/>
      <c r="E17" s="43" t="str">
        <f t="shared" ref="E17" si="140">IF(($T17="HM"),IF(($U17="9H-12H"),"CS 9H-12H",""),IF(($V17="HM"),IF(($W17="9H-12H"),"CS 9H-12H",""),""))&amp;IF($Z17="MAROUANI",IF($A17="D","","CCB"),"")</f>
        <v/>
      </c>
      <c r="F17" s="44" t="str">
        <f t="shared" ref="F17" si="141">IF(($T17="PH"),IF(($U17="9H-12H"),"CS 9H-12H",""),IF(($V17="PH"),IF(($W17="9H-12H"),"CS 9H-12H",""),""))&amp;IF($Z17="HALIMI",IF($A17="D","","CCB"),"")</f>
        <v/>
      </c>
      <c r="G17" s="45" t="str">
        <f t="shared" ref="G17" si="142">IF(($T17="RL"),IF(($U17="9H-12H"),"CS 9H-12H",""),IF(($V17="RL"),IF(($W17="9H-12H"),"CS 9H-12H",""),""))&amp;IF($Z17="LEPRIYA",IF($A17="D","","CCB"),"")</f>
        <v/>
      </c>
      <c r="H17" s="45" t="str">
        <f t="shared" ref="H17" si="143">IF(($T17="MJS"),IF(($U17="9H-12H"),"CS 9H-12H",""),IF(($V17="MJS"),IF(($W17="9H-12H"),"CS 9H-12H",""),""))&amp;IF($Z17="SERENI",IF($A17="D","","CCB"),"")</f>
        <v/>
      </c>
      <c r="I17" s="44" t="str">
        <f t="shared" ref="I17" si="144">IF(($T17="AS"),IF(($U17="9H-12H"),"CS 9H-12H",""),IF(($V17="AS"),IF(($W17="9H-12H"),"CS 9H-12H",""),""))&amp;IF($Z17="SULTAN",IF($A17="D","","CCB"),"")</f>
        <v/>
      </c>
      <c r="J17" s="46"/>
      <c r="K17" s="47"/>
      <c r="L17" s="48"/>
      <c r="M17" s="49" t="str">
        <f t="shared" ref="M17" si="145">IF(($T17="VAC1"),IF(($U17="9H-12H"),"CS 9H-12H",""),IF(($V17="VAC1"),IF(($W17="9H-12H"),"CS 9H-12H",""),""))&amp;IF($L17="HM",$E17,IF($L17="PH",$F17,IF($L17="RL",$G17,IF($L17="MJS",$H17,IF($L17="AS",$I17,"")))))</f>
        <v/>
      </c>
      <c r="N17" s="47"/>
      <c r="O17" s="48"/>
      <c r="P17" s="49" t="str">
        <f t="shared" ref="P17" si="146">IF(($T17="VAC2"),IF(($U17="9H-12H"),"CS 9H-12H",""),IF(($V17="VAC2"),IF(($W17="9H-12H"),"CS 9H-12H",""),""))&amp;IF($O17="HM",$E17,IF($O17="PH",$F17,IF($O17="RL",$G17,IF($O17="MJS",$H17,IF($O17="AS",$I17,"")))))</f>
        <v/>
      </c>
      <c r="Q17" s="50"/>
      <c r="R17" s="256" t="str">
        <f>A17</f>
        <v>D</v>
      </c>
      <c r="S17" s="257">
        <f>B17</f>
        <v>42043</v>
      </c>
      <c r="T17" s="258"/>
      <c r="U17" s="259"/>
      <c r="V17" s="258"/>
      <c r="W17" s="260"/>
      <c r="X17" s="56" t="str">
        <f t="shared" ref="X17:Y17" si="147">A17</f>
        <v>D</v>
      </c>
      <c r="Y17" s="57">
        <f t="shared" si="147"/>
        <v>42043</v>
      </c>
      <c r="Z17" s="58" t="s">
        <v>1</v>
      </c>
      <c r="AA17" s="59"/>
      <c r="AB17" s="59"/>
      <c r="AC17" s="54"/>
      <c r="AD17" s="60"/>
      <c r="AE17" s="61" t="str">
        <f t="shared" ref="AE17" si="148">IF($D17="MAROUANI",IF($A17="S","Sam",IF(OR($A17="L",$A17="M",$A17="J",$A17="V"),"Sem","")),"")</f>
        <v/>
      </c>
      <c r="AF17" s="62" t="str">
        <f t="shared" ref="AF17" si="149">IF($D17="HALIMI",IF($A17="S","Sam",IF(OR($A17="L",$A17="M",$A17="J",$A17="V"),"Sem","")),"")</f>
        <v/>
      </c>
      <c r="AG17" s="62" t="str">
        <f t="shared" ref="AG17" si="150">IF($D17="LEPRIYA",IF($A17="S","Sam",IF(OR($A17="L",$A17="M",$A17="J",$A17="V"),"Sem","")),"")</f>
        <v/>
      </c>
      <c r="AH17" s="62" t="str">
        <f t="shared" ref="AH17" si="151">IF($D17="SERENI",IF($A17="S","Sam",IF(OR($A17="L",$A17="M",$A17="J",$A17="V"),"Sem","")),"")</f>
        <v/>
      </c>
      <c r="AI17" s="62" t="str">
        <f t="shared" ref="AI17" si="152">IF($D17="SULTAN",IF($A17="S","Sam",IF(OR($A17="L",$A17="M",$A17="J",$A17="V"),"Sem","")),"")</f>
        <v/>
      </c>
    </row>
    <row r="18" spans="1:35" ht="15.75" thickBot="1" x14ac:dyDescent="0.3">
      <c r="A18" s="63"/>
      <c r="B18" s="64"/>
      <c r="C18" s="65" t="str">
        <f t="shared" ref="C18" si="153">IF($D18="","","CCB :")</f>
        <v>CCB :</v>
      </c>
      <c r="D18" s="66" t="str">
        <f t="shared" ref="D18" si="154">IF($Z17="","",$Z17)</f>
        <v>MAROUANI</v>
      </c>
      <c r="E18" s="67" t="str">
        <f t="shared" ref="E18" si="155">IF(($T17="HM"),IF(($U17="9H-12H"),"",("CS "&amp;$U17)),IF(($V17="HM"),IF(($W17="9H-12H"),"",("CS "&amp;$W17)),""))&amp;IF($Z17="MAROUANI",IF(OR($A17="S",$A17="D"),"","CCB"),"")</f>
        <v/>
      </c>
      <c r="F18" s="68" t="str">
        <f t="shared" ref="F18" si="156">IF(($T17="PH"),IF(($U17="9H-12H"),"",("CS "&amp;$U17)),IF(($V17="PH"),IF(($W17="9H-12H"),"",("CS "&amp;$W17)),""))&amp;IF($Z17="HALIMI",IF(OR($A17="S",$A17="D"),"","CCB"),"")</f>
        <v/>
      </c>
      <c r="G18" s="69" t="str">
        <f t="shared" ref="G18" si="157">IF(($T17="RL"),IF(($U17="9H-12H"),"",("CS "&amp;$U17)),IF(($V17="RL"),IF(($W17="9H-12H"),"",("CS "&amp;$W17)),""))&amp;IF($Z17="LEPRIYA",IF(OR($A17="S",$A17="D"),"","CCB"),"")</f>
        <v/>
      </c>
      <c r="H18" s="69" t="str">
        <f t="shared" ref="H18" si="158">IF(($T17="MJS"),IF(($U17="9H-12H"),"",("CS "&amp;$U17)),IF(($V17="MJS"),IF(($W17="9H-12H"),"",("CS "&amp;$W17)),""))&amp;IF($Z17="SERENI",IF(OR($A17="S",$A17="D"),"","CCB"),"")</f>
        <v/>
      </c>
      <c r="I18" s="68" t="str">
        <f t="shared" ref="I18" si="159">IF(($T17="AS"),IF(($U17="9H-12H"),"",("CS "&amp;$U17)),IF(($V17="AS"),IF(($W17="9H-12H"),"",("CS "&amp;$W17)),""))&amp;IF($Z17="SULTAN",IF(OR($A17="S",$A17="D"),"","CCB"),"")</f>
        <v/>
      </c>
      <c r="J18" s="70"/>
      <c r="K18" s="71"/>
      <c r="L18" s="72"/>
      <c r="M18" s="73" t="str">
        <f t="shared" ref="M18" si="160">IF(($T17="VAC1"),IF(($U17="9H-12H"),"",("CS "&amp;$U17)),IF(($V17="VAC1"),IF(($W17="9H-12H"),"",("CS "&amp;$W17)),""))&amp;IF($L18="HM",$E18,IF($L18="PH",$F18,IF($L18="RL",$G18,IF($L18="MJS",$H18,IF($L18="AS",$I18,"")))))</f>
        <v/>
      </c>
      <c r="N18" s="71"/>
      <c r="O18" s="72"/>
      <c r="P18" s="73" t="str">
        <f t="shared" ref="P18" si="161">IF(($T17="VAC2"),IF(($U17="9H-12H"),"",("CS "&amp;$U17)),IF(($V17="VAC2"),IF(($W17="9H-12H"),"",("CS "&amp;$W17)),""))&amp;IF($O18="HM",$E18,IF($O18="PH",$F18,IF($O18="RL",$G18,IF($O18="MJS",$H18,IF($O18="AS",$I18,"")))))</f>
        <v/>
      </c>
      <c r="Q18" s="74"/>
      <c r="R18" s="256"/>
      <c r="S18" s="257"/>
      <c r="T18" s="258"/>
      <c r="U18" s="259"/>
      <c r="V18" s="258"/>
      <c r="W18" s="260"/>
      <c r="X18" s="80"/>
      <c r="Y18" s="81"/>
      <c r="Z18" s="82"/>
      <c r="AA18" s="83"/>
      <c r="AB18" s="83"/>
      <c r="AC18" s="78"/>
      <c r="AD18" s="84"/>
      <c r="AE18" s="85" t="str">
        <f t="shared" ref="AE18" si="162">IF($Z17="MAROUANI",IF(OR($A17="S",$A17="D"),"WE CCB","Sem CCB"),"")</f>
        <v>WE CCB</v>
      </c>
      <c r="AF18" s="86" t="str">
        <f t="shared" ref="AF18" si="163">IF($Z17="HALIMI",IF(OR($A17="S",$A17="D"),"WE CCB","Sem CCB"),"")</f>
        <v/>
      </c>
      <c r="AG18" s="86" t="str">
        <f t="shared" ref="AG18" si="164">IF($Z17="LEPRIYA",IF(OR($A17="S",$A17="D"),"WE CCB","Sem CCB"),"")</f>
        <v/>
      </c>
      <c r="AH18" s="86" t="str">
        <f t="shared" ref="AH18" si="165">IF($Z17="SERENI",IF(OR($A17="S",$A17="D"),"WE CCB","Sem CCB"),"")</f>
        <v/>
      </c>
      <c r="AI18" s="86" t="str">
        <f t="shared" ref="AI18" si="166">IF($Z17="SULTAN",IF(OR($A17="S",$A17="D"),"WE CCB","Sem CCB"),"")</f>
        <v/>
      </c>
    </row>
    <row r="19" spans="1:35" ht="15.75" thickBot="1" x14ac:dyDescent="0.3">
      <c r="A19" s="39" t="str">
        <f>IF((B19=""),"",CHOOSE(WEEKDAY(B19,2),"L","M","M","J","V","S","D"))</f>
        <v>L</v>
      </c>
      <c r="B19" s="40">
        <f>IF(($B17=""),"",IF((MONTH(B17)=MONTH(($B17+1))),($B17+1),""))</f>
        <v>42044</v>
      </c>
      <c r="C19" s="41" t="str">
        <f t="shared" ref="C19" si="167">IF(D19="","","Dom :")</f>
        <v>Dom :</v>
      </c>
      <c r="D19" s="42" t="s">
        <v>4</v>
      </c>
      <c r="E19" s="43" t="str">
        <f t="shared" ref="E19" si="168">IF(($T19="HM"),IF(($U19="9H-12H"),"CS 9H-12H",""),IF(($V19="HM"),IF(($W19="9H-12H"),"CS 9H-12H",""),""))&amp;IF($Z19="MAROUANI",IF($A19="D","","CCB"),"")</f>
        <v>CCB</v>
      </c>
      <c r="F19" s="44" t="s">
        <v>134</v>
      </c>
      <c r="G19" s="45" t="s">
        <v>115</v>
      </c>
      <c r="H19" s="45" t="s">
        <v>51</v>
      </c>
      <c r="I19" s="44" t="s">
        <v>116</v>
      </c>
      <c r="J19" s="46" t="s">
        <v>117</v>
      </c>
      <c r="K19" s="47"/>
      <c r="L19" s="48"/>
      <c r="M19" s="49" t="str">
        <f t="shared" ref="M19" si="169">IF(($T19="VAC1"),IF(($U19="9H-12H"),"CS 9H-12H",""),IF(($V19="VAC1"),IF(($W19="9H-12H"),"CS 9H-12H",""),""))&amp;IF($L19="HM",$E19,IF($L19="PH",$F19,IF($L19="RL",$G19,IF($L19="MJS",$H19,IF($L19="AS",$I19,"")))))</f>
        <v/>
      </c>
      <c r="N19" s="47"/>
      <c r="O19" s="48"/>
      <c r="P19" s="49" t="str">
        <f t="shared" ref="P19" si="170">IF(($T19="VAC2"),IF(($U19="9H-12H"),"CS 9H-12H",""),IF(($V19="VAC2"),IF(($W19="9H-12H"),"CS 9H-12H",""),""))&amp;IF($O19="HM",$E19,IF($O19="PH",$F19,IF($O19="RL",$G19,IF($O19="MJS",$H19,IF($O19="AS",$I19,"")))))</f>
        <v/>
      </c>
      <c r="Q19" s="50"/>
      <c r="R19" s="256" t="str">
        <f>A19</f>
        <v>L</v>
      </c>
      <c r="S19" s="257">
        <f>B19</f>
        <v>42044</v>
      </c>
      <c r="T19" s="258" t="s">
        <v>74</v>
      </c>
      <c r="U19" s="259" t="s">
        <v>35</v>
      </c>
      <c r="V19" s="258" t="s">
        <v>76</v>
      </c>
      <c r="W19" s="260" t="s">
        <v>34</v>
      </c>
      <c r="X19" s="56" t="str">
        <f t="shared" ref="X19:Y19" si="171">A19</f>
        <v>L</v>
      </c>
      <c r="Y19" s="57">
        <f t="shared" si="171"/>
        <v>42044</v>
      </c>
      <c r="Z19" s="58" t="s">
        <v>1</v>
      </c>
      <c r="AA19" s="59"/>
      <c r="AB19" s="59"/>
      <c r="AC19" s="54"/>
      <c r="AD19" s="60"/>
      <c r="AE19" s="61" t="str">
        <f t="shared" ref="AE19" si="172">IF($D19="MAROUANI",IF($A19="S","Sam",IF(OR($A19="L",$A19="M",$A19="J",$A19="V"),"Sem","")),"")</f>
        <v/>
      </c>
      <c r="AF19" s="62" t="str">
        <f t="shared" ref="AF19" si="173">IF($D19="HALIMI",IF($A19="S","Sam",IF(OR($A19="L",$A19="M",$A19="J",$A19="V"),"Sem","")),"")</f>
        <v/>
      </c>
      <c r="AG19" s="62" t="str">
        <f t="shared" ref="AG19" si="174">IF($D19="LEPRIYA",IF($A19="S","Sam",IF(OR($A19="L",$A19="M",$A19="J",$A19="V"),"Sem","")),"")</f>
        <v/>
      </c>
      <c r="AH19" s="62" t="str">
        <f t="shared" ref="AH19" si="175">IF($D19="SERENI",IF($A19="S","Sam",IF(OR($A19="L",$A19="M",$A19="J",$A19="V"),"Sem","")),"")</f>
        <v>Sem</v>
      </c>
      <c r="AI19" s="62" t="str">
        <f t="shared" ref="AI19" si="176">IF($D19="SULTAN",IF($A19="S","Sam",IF(OR($A19="L",$A19="M",$A19="J",$A19="V"),"Sem","")),"")</f>
        <v/>
      </c>
    </row>
    <row r="20" spans="1:35" ht="15.75" thickBot="1" x14ac:dyDescent="0.3">
      <c r="A20" s="63"/>
      <c r="B20" s="64"/>
      <c r="C20" s="65" t="str">
        <f t="shared" ref="C20" si="177">IF($D20="","","CCB :")</f>
        <v>CCB :</v>
      </c>
      <c r="D20" s="66" t="str">
        <f t="shared" ref="D20" si="178">IF($Z19="","",$Z19)</f>
        <v>MAROUANI</v>
      </c>
      <c r="E20" s="67" t="str">
        <f t="shared" ref="E20" si="179">IF(($T19="HM"),IF(($U19="9H-12H"),"",("CS "&amp;$U19)),IF(($V19="HM"),IF(($W19="9H-12H"),"",("CS "&amp;$W19)),""))&amp;IF($Z19="MAROUANI",IF(OR($A19="S",$A19="D"),"","CCB"),"")</f>
        <v>CCB</v>
      </c>
      <c r="F20" s="68" t="str">
        <f t="shared" ref="F20" si="180">IF(($T19="PH"),IF(($U19="9H-12H"),"",("CS "&amp;$U19)),IF(($V19="PH"),IF(($W19="9H-12H"),"",("CS "&amp;$W19)),""))&amp;IF($Z19="HALIMI",IF(OR($A19="S",$A19="D"),"","CCB"),"")</f>
        <v>CS Ort 14H-18H</v>
      </c>
      <c r="G20" s="69" t="s">
        <v>115</v>
      </c>
      <c r="H20" s="69" t="str">
        <f t="shared" ref="H20" si="181">IF(($T19="MJS"),IF(($U19="9H-12H"),"",("CS "&amp;$U19)),IF(($V19="MJS"),IF(($W19="9H-12H"),"",("CS "&amp;$W19)),""))&amp;IF($Z19="SERENI",IF(OR($A19="S",$A19="D"),"","CCB"),"")</f>
        <v>CS 14h30-18h30</v>
      </c>
      <c r="I20" s="68" t="s">
        <v>135</v>
      </c>
      <c r="J20" s="70" t="s">
        <v>119</v>
      </c>
      <c r="K20" s="71"/>
      <c r="L20" s="72"/>
      <c r="M20" s="73" t="str">
        <f t="shared" ref="M20" si="182">IF(($T19="VAC1"),IF(($U19="9H-12H"),"",("CS "&amp;$U19)),IF(($V19="VAC1"),IF(($W19="9H-12H"),"",("CS "&amp;$W19)),""))&amp;IF($L20="HM",$E20,IF($L20="PH",$F20,IF($L20="RL",$G20,IF($L20="MJS",$H20,IF($L20="AS",$I20,"")))))</f>
        <v/>
      </c>
      <c r="N20" s="71"/>
      <c r="O20" s="72"/>
      <c r="P20" s="73" t="str">
        <f t="shared" ref="P20" si="183">IF(($T19="VAC2"),IF(($U19="9H-12H"),"",("CS "&amp;$U19)),IF(($V19="VAC2"),IF(($W19="9H-12H"),"",("CS "&amp;$W19)),""))&amp;IF($O20="HM",$E20,IF($O20="PH",$F20,IF($O20="RL",$G20,IF($O20="MJS",$H20,IF($O20="AS",$I20,"")))))</f>
        <v/>
      </c>
      <c r="Q20" s="74"/>
      <c r="R20" s="256"/>
      <c r="S20" s="257"/>
      <c r="T20" s="258"/>
      <c r="U20" s="259"/>
      <c r="V20" s="258"/>
      <c r="W20" s="260"/>
      <c r="X20" s="80"/>
      <c r="Y20" s="81"/>
      <c r="Z20" s="82"/>
      <c r="AA20" s="83"/>
      <c r="AB20" s="83"/>
      <c r="AC20" s="78"/>
      <c r="AD20" s="84"/>
      <c r="AE20" s="85" t="str">
        <f t="shared" ref="AE20" si="184">IF($Z19="MAROUANI",IF(OR($A19="S",$A19="D"),"WE CCB","Sem CCB"),"")</f>
        <v>Sem CCB</v>
      </c>
      <c r="AF20" s="86" t="str">
        <f t="shared" ref="AF20" si="185">IF($Z19="HALIMI",IF(OR($A19="S",$A19="D"),"WE CCB","Sem CCB"),"")</f>
        <v/>
      </c>
      <c r="AG20" s="86" t="str">
        <f t="shared" ref="AG20" si="186">IF($Z19="LEPRIYA",IF(OR($A19="S",$A19="D"),"WE CCB","Sem CCB"),"")</f>
        <v/>
      </c>
      <c r="AH20" s="86" t="str">
        <f t="shared" ref="AH20" si="187">IF($Z19="SERENI",IF(OR($A19="S",$A19="D"),"WE CCB","Sem CCB"),"")</f>
        <v/>
      </c>
      <c r="AI20" s="86" t="str">
        <f t="shared" ref="AI20" si="188">IF($Z19="SULTAN",IF(OR($A19="S",$A19="D"),"WE CCB","Sem CCB"),"")</f>
        <v/>
      </c>
    </row>
    <row r="21" spans="1:35" ht="15.75" thickBot="1" x14ac:dyDescent="0.3">
      <c r="A21" s="39" t="str">
        <f>IF((B21=""),"",CHOOSE(WEEKDAY(B21,2),"L","M","M","J","V","S","D"))</f>
        <v>M</v>
      </c>
      <c r="B21" s="40">
        <f>IF(($B19=""),"",IF((MONTH(B19)=MONTH(($B19+1))),($B19+1),""))</f>
        <v>42045</v>
      </c>
      <c r="C21" s="41" t="str">
        <f t="shared" ref="C21" si="189">IF(D21="","","Dom :")</f>
        <v>Dom :</v>
      </c>
      <c r="D21" s="42" t="s">
        <v>4</v>
      </c>
      <c r="E21" s="43" t="str">
        <f t="shared" ref="E21" si="190">IF(($T21="HM"),IF(($U21="9H-12H"),"CS 9H-12H",""),IF(($V21="HM"),IF(($W21="9H-12H"),"CS 9H-12H",""),""))&amp;IF($Z21="MAROUANI",IF($A21="D","","CCB"),"")</f>
        <v>CCB</v>
      </c>
      <c r="F21" s="44" t="s">
        <v>136</v>
      </c>
      <c r="G21" s="45" t="s">
        <v>137</v>
      </c>
      <c r="H21" s="45" t="s">
        <v>138</v>
      </c>
      <c r="I21" s="44" t="str">
        <f t="shared" ref="I21" si="191">IF(($T21="AS"),IF(($U21="9H-12H"),"CS 9H-12H",""),IF(($V21="AS"),IF(($W21="9H-12H"),"CS 9H-12H",""),""))&amp;IF($Z21="SULTAN",IF($A21="D","","CCB"),"")</f>
        <v/>
      </c>
      <c r="J21" s="46" t="s">
        <v>117</v>
      </c>
      <c r="K21" s="47" t="s">
        <v>15</v>
      </c>
      <c r="L21" s="48" t="s">
        <v>75</v>
      </c>
      <c r="M21" s="49" t="str">
        <f t="shared" ref="M21" si="192">IF(($T21="VAC1"),IF(($U21="9H-12H"),"CS 9H-12H",""),IF(($V21="VAC1"),IF(($W21="9H-12H"),"CS 9H-12H",""),""))&amp;IF($L21="HM",$E21,IF($L21="PH",$F21,IF($L21="RL",$G21,IF($L21="MJS",$H21,IF($L21="AS",$I21,"")))))</f>
        <v>ZEINE/WEIFF</v>
      </c>
      <c r="N21" s="47"/>
      <c r="O21" s="48"/>
      <c r="P21" s="49" t="str">
        <f t="shared" ref="P21" si="193">IF(($T21="VAC2"),IF(($U21="9H-12H"),"CS 9H-12H",""),IF(($V21="VAC2"),IF(($W21="9H-12H"),"CS 9H-12H",""),""))&amp;IF($O21="HM",$E21,IF($O21="PH",$F21,IF($O21="RL",$G21,IF($O21="MJS",$H21,IF($O21="AS",$I21,"")))))</f>
        <v/>
      </c>
      <c r="Q21" s="50"/>
      <c r="R21" s="256" t="str">
        <f>A21</f>
        <v>M</v>
      </c>
      <c r="S21" s="257">
        <f>B21</f>
        <v>42045</v>
      </c>
      <c r="T21" s="258" t="s">
        <v>75</v>
      </c>
      <c r="U21" s="259" t="s">
        <v>34</v>
      </c>
      <c r="V21" s="258" t="s">
        <v>76</v>
      </c>
      <c r="W21" s="260" t="s">
        <v>33</v>
      </c>
      <c r="X21" s="56" t="str">
        <f t="shared" ref="X21:Y21" si="194">A21</f>
        <v>M</v>
      </c>
      <c r="Y21" s="57">
        <f t="shared" si="194"/>
        <v>42045</v>
      </c>
      <c r="Z21" s="58" t="s">
        <v>1</v>
      </c>
      <c r="AA21" s="59"/>
      <c r="AB21" s="59"/>
      <c r="AC21" s="54"/>
      <c r="AD21" s="60"/>
      <c r="AE21" s="61" t="str">
        <f t="shared" ref="AE21" si="195">IF($D21="MAROUANI",IF($A21="S","Sam",IF(OR($A21="L",$A21="M",$A21="J",$A21="V"),"Sem","")),"")</f>
        <v/>
      </c>
      <c r="AF21" s="62" t="str">
        <f t="shared" ref="AF21" si="196">IF($D21="HALIMI",IF($A21="S","Sam",IF(OR($A21="L",$A21="M",$A21="J",$A21="V"),"Sem","")),"")</f>
        <v/>
      </c>
      <c r="AG21" s="62" t="str">
        <f t="shared" ref="AG21" si="197">IF($D21="LEPRIYA",IF($A21="S","Sam",IF(OR($A21="L",$A21="M",$A21="J",$A21="V"),"Sem","")),"")</f>
        <v/>
      </c>
      <c r="AH21" s="62" t="str">
        <f t="shared" ref="AH21" si="198">IF($D21="SERENI",IF($A21="S","Sam",IF(OR($A21="L",$A21="M",$A21="J",$A21="V"),"Sem","")),"")</f>
        <v>Sem</v>
      </c>
      <c r="AI21" s="62" t="str">
        <f t="shared" ref="AI21" si="199">IF($D21="SULTAN",IF($A21="S","Sam",IF(OR($A21="L",$A21="M",$A21="J",$A21="V"),"Sem","")),"")</f>
        <v/>
      </c>
    </row>
    <row r="22" spans="1:35" ht="15.75" thickBot="1" x14ac:dyDescent="0.3">
      <c r="A22" s="63"/>
      <c r="B22" s="64"/>
      <c r="C22" s="65" t="str">
        <f t="shared" ref="C22" si="200">IF($D22="","","CCB :")</f>
        <v>CCB :</v>
      </c>
      <c r="D22" s="66" t="str">
        <f t="shared" ref="D22" si="201">IF($Z21="","",$Z21)</f>
        <v>MAROUANI</v>
      </c>
      <c r="E22" s="67" t="str">
        <f t="shared" ref="E22" si="202">IF(($T21="HM"),IF(($U21="9H-12H"),"",("CS "&amp;$U21)),IF(($V21="HM"),IF(($W21="9H-12H"),"",("CS "&amp;$W21)),""))&amp;IF($Z21="MAROUANI",IF(OR($A21="S",$A21="D"),"","CCB"),"")</f>
        <v>CCB</v>
      </c>
      <c r="F22" s="68" t="s">
        <v>139</v>
      </c>
      <c r="G22" s="69" t="str">
        <f t="shared" ref="G22" si="203">IF(($T21="RL"),IF(($U21="9H-12H"),"",("CS "&amp;$U21)),IF(($V21="RL"),IF(($W21="9H-12H"),"",("CS "&amp;$W21)),""))&amp;IF($Z21="LEPRIYA",IF(OR($A21="S",$A21="D"),"","CCB"),"")</f>
        <v>CS 14h30-18h30</v>
      </c>
      <c r="H22" s="69" t="str">
        <f t="shared" ref="H22" si="204">IF(($T21="MJS"),IF(($U21="9H-12H"),"",("CS "&amp;$U21)),IF(($V21="MJS"),IF(($W21="9H-12H"),"",("CS "&amp;$W21)),""))&amp;IF($Z21="SERENI",IF(OR($A21="S",$A21="D"),"","CCB"),"")</f>
        <v>CS 14H-18H</v>
      </c>
      <c r="I22" s="68" t="str">
        <f t="shared" ref="I22" si="205">IF(($T21="AS"),IF(($U21="9H-12H"),"",("CS "&amp;$U21)),IF(($V21="AS"),IF(($W21="9H-12H"),"",("CS "&amp;$W21)),""))&amp;IF($Z21="SULTAN",IF(OR($A21="S",$A21="D"),"","CCB"),"")</f>
        <v/>
      </c>
      <c r="J22" s="70" t="s">
        <v>117</v>
      </c>
      <c r="K22" s="71" t="s">
        <v>15</v>
      </c>
      <c r="L22" s="72" t="s">
        <v>75</v>
      </c>
      <c r="M22" s="73" t="str">
        <f t="shared" ref="M22" si="206">IF(($T21="VAC1"),IF(($U21="9H-12H"),"",("CS "&amp;$U21)),IF(($V21="VAC1"),IF(($W21="9H-12H"),"",("CS "&amp;$W21)),""))&amp;IF($L22="HM",$E22,IF($L22="PH",$F22,IF($L22="RL",$G22,IF($L22="MJS",$H22,IF($L22="AS",$I22,"")))))</f>
        <v>CS 14h30-18h30</v>
      </c>
      <c r="N22" s="71"/>
      <c r="O22" s="72"/>
      <c r="P22" s="73" t="str">
        <f t="shared" ref="P22" si="207">IF(($T21="VAC2"),IF(($U21="9H-12H"),"",("CS "&amp;$U21)),IF(($V21="VAC2"),IF(($W21="9H-12H"),"",("CS "&amp;$W21)),""))&amp;IF($O22="HM",$E22,IF($O22="PH",$F22,IF($O22="RL",$G22,IF($O22="MJS",$H22,IF($O22="AS",$I22,"")))))</f>
        <v/>
      </c>
      <c r="Q22" s="74"/>
      <c r="R22" s="256"/>
      <c r="S22" s="257"/>
      <c r="T22" s="258"/>
      <c r="U22" s="259"/>
      <c r="V22" s="258"/>
      <c r="W22" s="260"/>
      <c r="X22" s="80"/>
      <c r="Y22" s="81"/>
      <c r="Z22" s="82"/>
      <c r="AA22" s="83"/>
      <c r="AB22" s="83"/>
      <c r="AC22" s="78"/>
      <c r="AD22" s="84"/>
      <c r="AE22" s="85" t="str">
        <f t="shared" ref="AE22" si="208">IF($Z21="MAROUANI",IF(OR($A21="S",$A21="D"),"WE CCB","Sem CCB"),"")</f>
        <v>Sem CCB</v>
      </c>
      <c r="AF22" s="86" t="str">
        <f t="shared" ref="AF22" si="209">IF($Z21="HALIMI",IF(OR($A21="S",$A21="D"),"WE CCB","Sem CCB"),"")</f>
        <v/>
      </c>
      <c r="AG22" s="86" t="str">
        <f t="shared" ref="AG22" si="210">IF($Z21="LEPRIYA",IF(OR($A21="S",$A21="D"),"WE CCB","Sem CCB"),"")</f>
        <v/>
      </c>
      <c r="AH22" s="86" t="str">
        <f t="shared" ref="AH22" si="211">IF($Z21="SERENI",IF(OR($A21="S",$A21="D"),"WE CCB","Sem CCB"),"")</f>
        <v/>
      </c>
      <c r="AI22" s="86" t="str">
        <f t="shared" ref="AI22" si="212">IF($Z21="SULTAN",IF(OR($A21="S",$A21="D"),"WE CCB","Sem CCB"),"")</f>
        <v/>
      </c>
    </row>
    <row r="23" spans="1:35" ht="15.75" thickBot="1" x14ac:dyDescent="0.3">
      <c r="A23" s="39" t="str">
        <f>IF((B23=""),"",CHOOSE(WEEKDAY(B23,2),"L","M","M","J","V","S","D"))</f>
        <v>M</v>
      </c>
      <c r="B23" s="40">
        <f>IF(($B21=""),"",IF((MONTH(B21)=MONTH(($B21+1))),($B21+1),""))</f>
        <v>42046</v>
      </c>
      <c r="C23" s="41" t="str">
        <f t="shared" ref="C23" si="213">IF(D23="","","Dom :")</f>
        <v>Dom :</v>
      </c>
      <c r="D23" s="42" t="s">
        <v>5</v>
      </c>
      <c r="E23" s="43" t="str">
        <f t="shared" ref="E23" si="214">IF(($T23="HM"),IF(($U23="9H-12H"),"CS 9H-12H",""),IF(($V23="HM"),IF(($W23="9H-12H"),"CS 9H-12H",""),""))&amp;IF($Z23="MAROUANI",IF($A23="D","","CCB"),"")</f>
        <v>CCB</v>
      </c>
      <c r="F23" s="44" t="s">
        <v>140</v>
      </c>
      <c r="G23" s="45" t="s">
        <v>141</v>
      </c>
      <c r="H23" s="45" t="str">
        <f t="shared" ref="H23" si="215">IF(($T23="MJS"),IF(($U23="9H-12H"),"CS 9H-12H",""),IF(($V23="MJS"),IF(($W23="9H-12H"),"CS 9H-12H",""),""))&amp;IF($Z23="SERENI",IF($A23="D","","CCB"),"")</f>
        <v/>
      </c>
      <c r="I23" s="44" t="s">
        <v>126</v>
      </c>
      <c r="J23" s="46" t="s">
        <v>117</v>
      </c>
      <c r="K23" s="47" t="s">
        <v>15</v>
      </c>
      <c r="L23" s="48" t="s">
        <v>75</v>
      </c>
      <c r="M23" s="49" t="str">
        <f t="shared" ref="M23" si="216">IF(($T23="VAC1"),IF(($U23="9H-12H"),"CS 9H-12H",""),IF(($V23="VAC1"),IF(($W23="9H-12H"),"CS 9H-12H",""),""))&amp;IF($L23="HM",$E23,IF($L23="PH",$F23,IF($L23="RL",$G23,IF($L23="MJS",$H23,IF($L23="AS",$I23,"")))))</f>
        <v>WORCEL/WEIFF</v>
      </c>
      <c r="N23" s="47" t="s">
        <v>12</v>
      </c>
      <c r="O23" s="48"/>
      <c r="P23" s="49" t="str">
        <f t="shared" ref="P23" si="217">IF(($T23="VAC2"),IF(($U23="9H-12H"),"CS 9H-12H",""),IF(($V23="VAC2"),IF(($W23="9H-12H"),"CS 9H-12H",""),""))&amp;IF($O23="HM",$E23,IF($O23="PH",$F23,IF($O23="RL",$G23,IF($O23="MJS",$H23,IF($O23="AS",$I23,"")))))</f>
        <v/>
      </c>
      <c r="Q23" s="50"/>
      <c r="R23" s="256" t="str">
        <f>A23</f>
        <v>M</v>
      </c>
      <c r="S23" s="257">
        <f>B23</f>
        <v>42046</v>
      </c>
      <c r="T23" s="258" t="s">
        <v>75</v>
      </c>
      <c r="U23" s="259" t="s">
        <v>34</v>
      </c>
      <c r="V23" s="258" t="s">
        <v>77</v>
      </c>
      <c r="W23" s="260" t="s">
        <v>33</v>
      </c>
      <c r="X23" s="56" t="str">
        <f t="shared" ref="X23:Y23" si="218">A23</f>
        <v>M</v>
      </c>
      <c r="Y23" s="57">
        <f t="shared" si="218"/>
        <v>42046</v>
      </c>
      <c r="Z23" s="58" t="s">
        <v>1</v>
      </c>
      <c r="AA23" s="59"/>
      <c r="AB23" s="59"/>
      <c r="AC23" s="54"/>
      <c r="AD23" s="60"/>
      <c r="AE23" s="61" t="str">
        <f t="shared" ref="AE23" si="219">IF($D23="MAROUANI",IF($A23="S","Sam",IF(OR($A23="L",$A23="M",$A23="J",$A23="V"),"Sem","")),"")</f>
        <v/>
      </c>
      <c r="AF23" s="62" t="str">
        <f t="shared" ref="AF23" si="220">IF($D23="HALIMI",IF($A23="S","Sam",IF(OR($A23="L",$A23="M",$A23="J",$A23="V"),"Sem","")),"")</f>
        <v/>
      </c>
      <c r="AG23" s="62" t="str">
        <f t="shared" ref="AG23" si="221">IF($D23="LEPRIYA",IF($A23="S","Sam",IF(OR($A23="L",$A23="M",$A23="J",$A23="V"),"Sem","")),"")</f>
        <v/>
      </c>
      <c r="AH23" s="62" t="str">
        <f t="shared" ref="AH23" si="222">IF($D23="SERENI",IF($A23="S","Sam",IF(OR($A23="L",$A23="M",$A23="J",$A23="V"),"Sem","")),"")</f>
        <v/>
      </c>
      <c r="AI23" s="62" t="str">
        <f t="shared" ref="AI23" si="223">IF($D23="SULTAN",IF($A23="S","Sam",IF(OR($A23="L",$A23="M",$A23="J",$A23="V"),"Sem","")),"")</f>
        <v>Sem</v>
      </c>
    </row>
    <row r="24" spans="1:35" ht="15.75" thickBot="1" x14ac:dyDescent="0.3">
      <c r="A24" s="63"/>
      <c r="B24" s="64"/>
      <c r="C24" s="65" t="str">
        <f t="shared" ref="C24" si="224">IF($D24="","","CCB :")</f>
        <v>CCB :</v>
      </c>
      <c r="D24" s="66" t="str">
        <f t="shared" ref="D24" si="225">IF($Z23="","",$Z23)</f>
        <v>MAROUANI</v>
      </c>
      <c r="E24" s="67" t="str">
        <f t="shared" ref="E24" si="226">IF(($T23="HM"),IF(($U23="9H-12H"),"",("CS "&amp;$U23)),IF(($V23="HM"),IF(($W23="9H-12H"),"",("CS "&amp;$W23)),""))&amp;IF($Z23="MAROUANI",IF(OR($A23="S",$A23="D"),"","CCB"),"")</f>
        <v>CCB</v>
      </c>
      <c r="F24" s="68" t="s">
        <v>127</v>
      </c>
      <c r="G24" s="69" t="str">
        <f t="shared" ref="G24" si="227">IF(($T23="RL"),IF(($U23="9H-12H"),"",("CS "&amp;$U23)),IF(($V23="RL"),IF(($W23="9H-12H"),"",("CS "&amp;$W23)),""))&amp;IF($Z23="LEPRIYA",IF(OR($A23="S",$A23="D"),"","CCB"),"")</f>
        <v>CS 14h30-18h30</v>
      </c>
      <c r="H24" s="69" t="str">
        <f t="shared" ref="H24" si="228">IF(($T23="MJS"),IF(($U23="9H-12H"),"",("CS "&amp;$U23)),IF(($V23="MJS"),IF(($W23="9H-12H"),"",("CS "&amp;$W23)),""))&amp;IF($Z23="SERENI",IF(OR($A23="S",$A23="D"),"","CCB"),"")</f>
        <v/>
      </c>
      <c r="I24" s="68" t="str">
        <f t="shared" ref="I24" si="229">IF(($T23="AS"),IF(($U23="9H-12H"),"",("CS "&amp;$U23)),IF(($V23="AS"),IF(($W23="9H-12H"),"",("CS "&amp;$W23)),""))&amp;IF($Z23="SULTAN",IF(OR($A23="S",$A23="D"),"","CCB"),"")</f>
        <v>CS 14H-18H</v>
      </c>
      <c r="J24" s="70" t="s">
        <v>119</v>
      </c>
      <c r="K24" s="71" t="s">
        <v>15</v>
      </c>
      <c r="L24" s="72" t="s">
        <v>75</v>
      </c>
      <c r="M24" s="73" t="str">
        <f t="shared" ref="M24" si="230">IF(($T23="VAC1"),IF(($U23="9H-12H"),"",("CS "&amp;$U23)),IF(($V23="VAC1"),IF(($W23="9H-12H"),"",("CS "&amp;$W23)),""))&amp;IF($L24="HM",$E24,IF($L24="PH",$F24,IF($L24="RL",$G24,IF($L24="MJS",$H24,IF($L24="AS",$I24,"")))))</f>
        <v>CS 14h30-18h30</v>
      </c>
      <c r="N24" s="71" t="s">
        <v>12</v>
      </c>
      <c r="O24" s="72"/>
      <c r="P24" s="73" t="str">
        <f t="shared" ref="P24" si="231">IF(($T23="VAC2"),IF(($U23="9H-12H"),"",("CS "&amp;$U23)),IF(($V23="VAC2"),IF(($W23="9H-12H"),"",("CS "&amp;$W23)),""))&amp;IF($O24="HM",$E24,IF($O24="PH",$F24,IF($O24="RL",$G24,IF($O24="MJS",$H24,IF($O24="AS",$I24,"")))))</f>
        <v/>
      </c>
      <c r="Q24" s="74"/>
      <c r="R24" s="256"/>
      <c r="S24" s="257"/>
      <c r="T24" s="258"/>
      <c r="U24" s="259"/>
      <c r="V24" s="258"/>
      <c r="W24" s="260"/>
      <c r="X24" s="80"/>
      <c r="Y24" s="81"/>
      <c r="Z24" s="82"/>
      <c r="AA24" s="83"/>
      <c r="AB24" s="83"/>
      <c r="AC24" s="78"/>
      <c r="AD24" s="84"/>
      <c r="AE24" s="85" t="str">
        <f t="shared" ref="AE24" si="232">IF($Z23="MAROUANI",IF(OR($A23="S",$A23="D"),"WE CCB","Sem CCB"),"")</f>
        <v>Sem CCB</v>
      </c>
      <c r="AF24" s="86" t="str">
        <f t="shared" ref="AF24" si="233">IF($Z23="HALIMI",IF(OR($A23="S",$A23="D"),"WE CCB","Sem CCB"),"")</f>
        <v/>
      </c>
      <c r="AG24" s="86" t="str">
        <f t="shared" ref="AG24" si="234">IF($Z23="LEPRIYA",IF(OR($A23="S",$A23="D"),"WE CCB","Sem CCB"),"")</f>
        <v/>
      </c>
      <c r="AH24" s="86" t="str">
        <f t="shared" ref="AH24" si="235">IF($Z23="SERENI",IF(OR($A23="S",$A23="D"),"WE CCB","Sem CCB"),"")</f>
        <v/>
      </c>
      <c r="AI24" s="86" t="str">
        <f t="shared" ref="AI24" si="236">IF($Z23="SULTAN",IF(OR($A23="S",$A23="D"),"WE CCB","Sem CCB"),"")</f>
        <v/>
      </c>
    </row>
    <row r="25" spans="1:35" ht="15.75" thickBot="1" x14ac:dyDescent="0.3">
      <c r="A25" s="39" t="str">
        <f>IF((B25=""),"",CHOOSE(WEEKDAY(B25,2),"L","M","M","J","V","S","D"))</f>
        <v>J</v>
      </c>
      <c r="B25" s="40">
        <f>IF(($B23=""),"",IF((MONTH(B23)=MONTH(($B23+1))),($B23+1),""))</f>
        <v>42047</v>
      </c>
      <c r="C25" s="41" t="str">
        <f t="shared" ref="C25" si="237">IF(D25="","","Dom :")</f>
        <v>Dom :</v>
      </c>
      <c r="D25" s="42" t="s">
        <v>4</v>
      </c>
      <c r="E25" s="43" t="str">
        <f t="shared" ref="E25" si="238">IF(($T25="HM"),IF(($U25="9H-12H"),"CS 9H-12H",""),IF(($V25="HM"),IF(($W25="9H-12H"),"CS 9H-12H",""),""))&amp;IF($Z25="MAROUANI",IF($A25="D","","CCB"),"")</f>
        <v>CCB</v>
      </c>
      <c r="F25" s="44" t="str">
        <f t="shared" ref="F25" si="239">IF(($T25="PH"),IF(($U25="9H-12H"),"CS 9H-12H",""),IF(($V25="PH"),IF(($W25="9H-12H"),"CS 9H-12H",""),""))&amp;IF($Z25="HALIMI",IF($A25="D","","CCB"),"")</f>
        <v/>
      </c>
      <c r="G25" s="45" t="s">
        <v>142</v>
      </c>
      <c r="H25" s="45" t="s">
        <v>143</v>
      </c>
      <c r="I25" s="44" t="str">
        <f t="shared" ref="I25" si="240">IF(($T25="AS"),IF(($U25="9H-12H"),"CS 9H-12H",""),IF(($V25="AS"),IF(($W25="9H-12H"),"CS 9H-12H",""),""))&amp;IF($Z25="SULTAN",IF($A25="D","","CCB"),"")</f>
        <v/>
      </c>
      <c r="J25" s="46" t="s">
        <v>119</v>
      </c>
      <c r="K25" s="47" t="s">
        <v>15</v>
      </c>
      <c r="L25" s="48" t="s">
        <v>75</v>
      </c>
      <c r="M25" s="49" t="str">
        <f t="shared" ref="M25" si="241">IF(($T25="VAC1"),IF(($U25="9H-12H"),"CS 9H-12H",""),IF(($V25="VAC1"),IF(($W25="9H-12H"),"CS 9H-12H",""),""))&amp;IF($L25="HM",$E25,IF($L25="PH",$F25,IF($L25="RL",$G25,IF($L25="MJS",$H25,IF($L25="AS",$I25,"")))))</f>
        <v>LEFOLL/SOLIGNAC</v>
      </c>
      <c r="N25" s="47" t="s">
        <v>16</v>
      </c>
      <c r="O25" s="48"/>
      <c r="P25" s="49" t="str">
        <f t="shared" ref="P25" si="242">IF(($T25="VAC2"),IF(($U25="9H-12H"),"CS 9H-12H",""),IF(($V25="VAC2"),IF(($W25="9H-12H"),"CS 9H-12H",""),""))&amp;IF($O25="HM",$E25,IF($O25="PH",$F25,IF($O25="RL",$G25,IF($O25="MJS",$H25,IF($O25="AS",$I25,"")))))</f>
        <v/>
      </c>
      <c r="Q25" s="50"/>
      <c r="R25" s="256" t="str">
        <f>A25</f>
        <v>J</v>
      </c>
      <c r="S25" s="257">
        <f>B25</f>
        <v>42047</v>
      </c>
      <c r="T25" s="258" t="s">
        <v>144</v>
      </c>
      <c r="U25" s="259" t="s">
        <v>34</v>
      </c>
      <c r="V25" s="258" t="s">
        <v>76</v>
      </c>
      <c r="W25" s="260" t="s">
        <v>33</v>
      </c>
      <c r="X25" s="56" t="str">
        <f t="shared" ref="X25:Y25" si="243">A25</f>
        <v>J</v>
      </c>
      <c r="Y25" s="57">
        <f t="shared" si="243"/>
        <v>42047</v>
      </c>
      <c r="Z25" s="58" t="s">
        <v>1</v>
      </c>
      <c r="AA25" s="59"/>
      <c r="AB25" s="59"/>
      <c r="AC25" s="54"/>
      <c r="AD25" s="60"/>
      <c r="AE25" s="61" t="str">
        <f t="shared" ref="AE25" si="244">IF($D25="MAROUANI",IF($A25="S","Sam",IF(OR($A25="L",$A25="M",$A25="J",$A25="V"),"Sem","")),"")</f>
        <v/>
      </c>
      <c r="AF25" s="62" t="str">
        <f t="shared" ref="AF25" si="245">IF($D25="HALIMI",IF($A25="S","Sam",IF(OR($A25="L",$A25="M",$A25="J",$A25="V"),"Sem","")),"")</f>
        <v/>
      </c>
      <c r="AG25" s="62" t="str">
        <f t="shared" ref="AG25" si="246">IF($D25="LEPRIYA",IF($A25="S","Sam",IF(OR($A25="L",$A25="M",$A25="J",$A25="V"),"Sem","")),"")</f>
        <v/>
      </c>
      <c r="AH25" s="62" t="str">
        <f t="shared" ref="AH25" si="247">IF($D25="SERENI",IF($A25="S","Sam",IF(OR($A25="L",$A25="M",$A25="J",$A25="V"),"Sem","")),"")</f>
        <v>Sem</v>
      </c>
      <c r="AI25" s="62" t="str">
        <f t="shared" ref="AI25" si="248">IF($D25="SULTAN",IF($A25="S","Sam",IF(OR($A25="L",$A25="M",$A25="J",$A25="V"),"Sem","")),"")</f>
        <v/>
      </c>
    </row>
    <row r="26" spans="1:35" ht="15.75" thickBot="1" x14ac:dyDescent="0.3">
      <c r="A26" s="63"/>
      <c r="B26" s="64"/>
      <c r="C26" s="65" t="str">
        <f t="shared" ref="C26" si="249">IF($D26="","","CCB :")</f>
        <v>CCB :</v>
      </c>
      <c r="D26" s="66" t="str">
        <f t="shared" ref="D26" si="250">IF($Z25="","",$Z25)</f>
        <v>MAROUANI</v>
      </c>
      <c r="E26" s="67" t="str">
        <f t="shared" ref="E26" si="251">IF(($T25="HM"),IF(($U25="9H-12H"),"",("CS "&amp;$U25)),IF(($V25="HM"),IF(($W25="9H-12H"),"",("CS "&amp;$W25)),""))&amp;IF($Z25="MAROUANI",IF(OR($A25="S",$A25="D"),"","CCB"),"")</f>
        <v>CCB</v>
      </c>
      <c r="F26" s="68" t="str">
        <f t="shared" ref="F26" si="252">IF(($T25="PH"),IF(($U25="9H-12H"),"",("CS "&amp;$U25)),IF(($V25="PH"),IF(($W25="9H-12H"),"",("CS "&amp;$W25)),""))&amp;IF($Z25="HALIMI",IF(OR($A25="S",$A25="D"),"","CCB"),"")</f>
        <v/>
      </c>
      <c r="G26" s="69" t="s">
        <v>145</v>
      </c>
      <c r="H26" s="69" t="str">
        <f t="shared" ref="H26" si="253">IF(($T25="MJS"),IF(($U25="9H-12H"),"",("CS "&amp;$U25)),IF(($V25="MJS"),IF(($W25="9H-12H"),"",("CS "&amp;$W25)),""))&amp;IF($Z25="SERENI",IF(OR($A25="S",$A25="D"),"","CCB"),"")</f>
        <v>CS 14H-18H</v>
      </c>
      <c r="I26" s="68" t="str">
        <f t="shared" ref="I26" si="254">IF(($T25="AS"),IF(($U25="9H-12H"),"",("CS "&amp;$U25)),IF(($V25="AS"),IF(($W25="9H-12H"),"",("CS "&amp;$W25)),""))&amp;IF($Z25="SULTAN",IF(OR($A25="S",$A25="D"),"","CCB"),"")</f>
        <v/>
      </c>
      <c r="J26" s="70" t="s">
        <v>117</v>
      </c>
      <c r="K26" s="71" t="s">
        <v>15</v>
      </c>
      <c r="L26" s="72" t="s">
        <v>75</v>
      </c>
      <c r="M26" s="73" t="str">
        <f t="shared" ref="M26" si="255">IF(($T25="VAC1"),IF(($U25="9H-12H"),"",("CS "&amp;$U25)),IF(($V25="VAC1"),IF(($W25="9H-12H"),"",("CS "&amp;$W25)),""))&amp;IF($L26="HM",$E26,IF($L26="PH",$F26,IF($L26="RL",$G26,IF($L26="MJS",$H26,IF($L26="AS",$I26,"")))))</f>
        <v>DUFFIET/REAL</v>
      </c>
      <c r="N26" s="71" t="s">
        <v>16</v>
      </c>
      <c r="O26" s="72"/>
      <c r="P26" s="73" t="str">
        <f t="shared" ref="P26" si="256">IF(($T25="VAC2"),IF(($U25="9H-12H"),"",("CS "&amp;$U25)),IF(($V25="VAC2"),IF(($W25="9H-12H"),"",("CS "&amp;$W25)),""))&amp;IF($O26="HM",$E26,IF($O26="PH",$F26,IF($O26="RL",$G26,IF($O26="MJS",$H26,IF($O26="AS",$I26,"")))))</f>
        <v>CS 14h30-18h30</v>
      </c>
      <c r="Q26" s="74"/>
      <c r="R26" s="256"/>
      <c r="S26" s="257"/>
      <c r="T26" s="258"/>
      <c r="U26" s="259"/>
      <c r="V26" s="258"/>
      <c r="W26" s="260"/>
      <c r="X26" s="80"/>
      <c r="Y26" s="81"/>
      <c r="Z26" s="82"/>
      <c r="AA26" s="83"/>
      <c r="AB26" s="83"/>
      <c r="AC26" s="78"/>
      <c r="AD26" s="84"/>
      <c r="AE26" s="85" t="str">
        <f t="shared" ref="AE26" si="257">IF($Z25="MAROUANI",IF(OR($A25="S",$A25="D"),"WE CCB","Sem CCB"),"")</f>
        <v>Sem CCB</v>
      </c>
      <c r="AF26" s="86" t="str">
        <f t="shared" ref="AF26" si="258">IF($Z25="HALIMI",IF(OR($A25="S",$A25="D"),"WE CCB","Sem CCB"),"")</f>
        <v/>
      </c>
      <c r="AG26" s="86" t="str">
        <f t="shared" ref="AG26" si="259">IF($Z25="LEPRIYA",IF(OR($A25="S",$A25="D"),"WE CCB","Sem CCB"),"")</f>
        <v/>
      </c>
      <c r="AH26" s="86" t="str">
        <f t="shared" ref="AH26" si="260">IF($Z25="SERENI",IF(OR($A25="S",$A25="D"),"WE CCB","Sem CCB"),"")</f>
        <v/>
      </c>
      <c r="AI26" s="86" t="str">
        <f t="shared" ref="AI26" si="261">IF($Z25="SULTAN",IF(OR($A25="S",$A25="D"),"WE CCB","Sem CCB"),"")</f>
        <v/>
      </c>
    </row>
    <row r="27" spans="1:35" ht="15.75" thickBot="1" x14ac:dyDescent="0.3">
      <c r="A27" s="39" t="str">
        <f>IF((B27=""),"",CHOOSE(WEEKDAY(B27,2),"L","M","M","J","V","S","D"))</f>
        <v>V</v>
      </c>
      <c r="B27" s="40">
        <f>IF(($B25=""),"",IF((MONTH(B25)=MONTH(($B25+1))),($B25+1),""))</f>
        <v>42048</v>
      </c>
      <c r="C27" s="41" t="str">
        <f t="shared" ref="C27" si="262">IF(D27="","","Dom :")</f>
        <v>Dom :</v>
      </c>
      <c r="D27" s="42" t="s">
        <v>5</v>
      </c>
      <c r="E27" s="43" t="str">
        <f t="shared" ref="E27" si="263">IF(($T27="HM"),IF(($U27="9H-12H"),"CS 9H-12H",""),IF(($V27="HM"),IF(($W27="9H-12H"),"CS 9H-12H",""),""))&amp;IF($Z27="MAROUANI",IF($A27="D","","CCB"),"")</f>
        <v>CCB</v>
      </c>
      <c r="F27" s="44" t="s">
        <v>130</v>
      </c>
      <c r="G27" s="45" t="s">
        <v>115</v>
      </c>
      <c r="H27" s="45" t="s">
        <v>131</v>
      </c>
      <c r="I27" s="44" t="s">
        <v>132</v>
      </c>
      <c r="J27" s="46" t="s">
        <v>117</v>
      </c>
      <c r="K27" s="47"/>
      <c r="L27" s="48"/>
      <c r="M27" s="49" t="str">
        <f t="shared" ref="M27" si="264">IF(($T27="VAC1"),IF(($U27="9H-12H"),"CS 9H-12H",""),IF(($V27="VAC1"),IF(($W27="9H-12H"),"CS 9H-12H",""),""))&amp;IF($L27="HM",$E27,IF($L27="PH",$F27,IF($L27="RL",$G27,IF($L27="MJS",$H27,IF($L27="AS",$I27,"")))))</f>
        <v/>
      </c>
      <c r="N27" s="47"/>
      <c r="O27" s="48"/>
      <c r="P27" s="49" t="str">
        <f t="shared" ref="P27" si="265">IF(($T27="VAC2"),IF(($U27="9H-12H"),"CS 9H-12H",""),IF(($V27="VAC2"),IF(($W27="9H-12H"),"CS 9H-12H",""),""))&amp;IF($O27="HM",$E27,IF($O27="PH",$F27,IF($O27="RL",$G27,IF($O27="MJS",$H27,IF($O27="AS",$I27,"")))))</f>
        <v/>
      </c>
      <c r="Q27" s="50"/>
      <c r="R27" s="256" t="str">
        <f>A27</f>
        <v>V</v>
      </c>
      <c r="S27" s="257">
        <f>B27</f>
        <v>42048</v>
      </c>
      <c r="T27" s="258" t="s">
        <v>74</v>
      </c>
      <c r="U27" s="259" t="s">
        <v>35</v>
      </c>
      <c r="V27" s="258" t="s">
        <v>77</v>
      </c>
      <c r="W27" s="260" t="s">
        <v>34</v>
      </c>
      <c r="X27" s="56" t="str">
        <f t="shared" ref="X27:Y27" si="266">A27</f>
        <v>V</v>
      </c>
      <c r="Y27" s="57">
        <f t="shared" si="266"/>
        <v>42048</v>
      </c>
      <c r="Z27" s="58" t="s">
        <v>1</v>
      </c>
      <c r="AA27" s="59"/>
      <c r="AB27" s="59"/>
      <c r="AC27" s="54"/>
      <c r="AD27" s="60"/>
      <c r="AE27" s="61" t="str">
        <f t="shared" ref="AE27" si="267">IF($D27="MAROUANI",IF($A27="S","Sam",IF(OR($A27="L",$A27="M",$A27="J",$A27="V"),"Sem","")),"")</f>
        <v/>
      </c>
      <c r="AF27" s="62" t="str">
        <f t="shared" ref="AF27" si="268">IF($D27="HALIMI",IF($A27="S","Sam",IF(OR($A27="L",$A27="M",$A27="J",$A27="V"),"Sem","")),"")</f>
        <v/>
      </c>
      <c r="AG27" s="62" t="str">
        <f t="shared" ref="AG27" si="269">IF($D27="LEPRIYA",IF($A27="S","Sam",IF(OR($A27="L",$A27="M",$A27="J",$A27="V"),"Sem","")),"")</f>
        <v/>
      </c>
      <c r="AH27" s="62" t="str">
        <f t="shared" ref="AH27" si="270">IF($D27="SERENI",IF($A27="S","Sam",IF(OR($A27="L",$A27="M",$A27="J",$A27="V"),"Sem","")),"")</f>
        <v/>
      </c>
      <c r="AI27" s="62" t="str">
        <f t="shared" ref="AI27" si="271">IF($D27="SULTAN",IF($A27="S","Sam",IF(OR($A27="L",$A27="M",$A27="J",$A27="V"),"Sem","")),"")</f>
        <v>Sem</v>
      </c>
    </row>
    <row r="28" spans="1:35" ht="15.75" thickBot="1" x14ac:dyDescent="0.3">
      <c r="A28" s="63"/>
      <c r="B28" s="64"/>
      <c r="C28" s="65" t="str">
        <f t="shared" ref="C28" si="272">IF($D28="","","CCB :")</f>
        <v>CCB :</v>
      </c>
      <c r="D28" s="66" t="str">
        <f t="shared" ref="D28" si="273">IF($Z27="","",$Z27)</f>
        <v>MAROUANI</v>
      </c>
      <c r="E28" s="67" t="str">
        <f t="shared" ref="E28" si="274">IF(($T27="HM"),IF(($U27="9H-12H"),"",("CS "&amp;$U27)),IF(($V27="HM"),IF(($W27="9H-12H"),"",("CS "&amp;$W27)),""))&amp;IF($Z27="MAROUANI",IF(OR($A27="S",$A27="D"),"","CCB"),"")</f>
        <v>CCB</v>
      </c>
      <c r="F28" s="68" t="str">
        <f t="shared" ref="F28" si="275">IF(($T27="PH"),IF(($U27="9H-12H"),"",("CS "&amp;$U27)),IF(($V27="PH"),IF(($W27="9H-12H"),"",("CS "&amp;$W27)),""))&amp;IF($Z27="HALIMI",IF(OR($A27="S",$A27="D"),"","CCB"),"")</f>
        <v>CS Ort 14H-18H</v>
      </c>
      <c r="G28" s="69" t="s">
        <v>115</v>
      </c>
      <c r="H28" s="69" t="s">
        <v>146</v>
      </c>
      <c r="I28" s="68" t="str">
        <f t="shared" ref="I28" si="276">IF(($T27="AS"),IF(($U27="9H-12H"),"",("CS "&amp;$U27)),IF(($V27="AS"),IF(($W27="9H-12H"),"",("CS "&amp;$W27)),""))&amp;IF($Z27="SULTAN",IF(OR($A27="S",$A27="D"),"","CCB"),"")</f>
        <v>CS 14h30-18h30</v>
      </c>
      <c r="J28" s="70" t="s">
        <v>119</v>
      </c>
      <c r="K28" s="71"/>
      <c r="L28" s="72"/>
      <c r="M28" s="73" t="str">
        <f t="shared" ref="M28" si="277">IF(($T27="VAC1"),IF(($U27="9H-12H"),"",("CS "&amp;$U27)),IF(($V27="VAC1"),IF(($W27="9H-12H"),"",("CS "&amp;$W27)),""))&amp;IF($L28="HM",$E28,IF($L28="PH",$F28,IF($L28="RL",$G28,IF($L28="MJS",$H28,IF($L28="AS",$I28,"")))))</f>
        <v/>
      </c>
      <c r="N28" s="71"/>
      <c r="O28" s="72"/>
      <c r="P28" s="73" t="str">
        <f t="shared" ref="P28" si="278">IF(($T27="VAC2"),IF(($U27="9H-12H"),"",("CS "&amp;$U27)),IF(($V27="VAC2"),IF(($W27="9H-12H"),"",("CS "&amp;$W27)),""))&amp;IF($O28="HM",$E28,IF($O28="PH",$F28,IF($O28="RL",$G28,IF($O28="MJS",$H28,IF($O28="AS",$I28,"")))))</f>
        <v/>
      </c>
      <c r="Q28" s="74"/>
      <c r="R28" s="256"/>
      <c r="S28" s="257"/>
      <c r="T28" s="258"/>
      <c r="U28" s="259"/>
      <c r="V28" s="258"/>
      <c r="W28" s="260"/>
      <c r="X28" s="80"/>
      <c r="Y28" s="81"/>
      <c r="Z28" s="82"/>
      <c r="AA28" s="83"/>
      <c r="AB28" s="83"/>
      <c r="AC28" s="78"/>
      <c r="AD28" s="84"/>
      <c r="AE28" s="85" t="str">
        <f t="shared" ref="AE28" si="279">IF($Z27="MAROUANI",IF(OR($A27="S",$A27="D"),"WE CCB","Sem CCB"),"")</f>
        <v>Sem CCB</v>
      </c>
      <c r="AF28" s="86" t="str">
        <f t="shared" ref="AF28" si="280">IF($Z27="HALIMI",IF(OR($A27="S",$A27="D"),"WE CCB","Sem CCB"),"")</f>
        <v/>
      </c>
      <c r="AG28" s="86" t="str">
        <f t="shared" ref="AG28" si="281">IF($Z27="LEPRIYA",IF(OR($A27="S",$A27="D"),"WE CCB","Sem CCB"),"")</f>
        <v/>
      </c>
      <c r="AH28" s="86" t="str">
        <f t="shared" ref="AH28" si="282">IF($Z27="SERENI",IF(OR($A27="S",$A27="D"),"WE CCB","Sem CCB"),"")</f>
        <v/>
      </c>
      <c r="AI28" s="86" t="str">
        <f t="shared" ref="AI28" si="283">IF($Z27="SULTAN",IF(OR($A27="S",$A27="D"),"WE CCB","Sem CCB"),"")</f>
        <v/>
      </c>
    </row>
    <row r="29" spans="1:35" ht="15.75" thickBot="1" x14ac:dyDescent="0.3">
      <c r="A29" s="39" t="str">
        <f>IF((B29=""),"",CHOOSE(WEEKDAY(B29,2),"L","M","M","J","V","S","D"))</f>
        <v>S</v>
      </c>
      <c r="B29" s="40">
        <f>IF(($B27=""),"",IF((MONTH(B27)=MONTH(($B27+1))),($B27+1),""))</f>
        <v>42049</v>
      </c>
      <c r="C29" s="41" t="str">
        <f t="shared" ref="C29" si="284">IF(D29="","","Dom :")</f>
        <v>Dom :</v>
      </c>
      <c r="D29" s="42" t="s">
        <v>4</v>
      </c>
      <c r="E29" s="43" t="str">
        <f t="shared" ref="E29" si="285">IF(($T29="HM"),IF(($U29="9H-12H"),"CS 9H-12H",""),IF(($V29="HM"),IF(($W29="9H-12H"),"CS 9H-12H",""),""))&amp;IF($Z29="MAROUANI",IF($A29="D","","CCB"),"")</f>
        <v/>
      </c>
      <c r="F29" s="44" t="str">
        <f t="shared" ref="F29" si="286">IF(($T29="PH"),IF(($U29="9H-12H"),"CS 9H-12H",""),IF(($V29="PH"),IF(($W29="9H-12H"),"CS 9H-12H",""),""))&amp;IF($Z29="HALIMI",IF($A29="D","","CCB"),"")</f>
        <v>CCB</v>
      </c>
      <c r="G29" s="45" t="str">
        <f t="shared" ref="G29" si="287">IF(($T29="RL"),IF(($U29="9H-12H"),"CS 9H-12H",""),IF(($V29="RL"),IF(($W29="9H-12H"),"CS 9H-12H",""),""))&amp;IF($Z29="LEPRIYA",IF($A29="D","","CCB"),"")</f>
        <v/>
      </c>
      <c r="H29" s="45" t="s">
        <v>147</v>
      </c>
      <c r="I29" s="44" t="str">
        <f t="shared" ref="I29" si="288">IF(($T29="AS"),IF(($U29="9H-12H"),"CS 9H-12H",""),IF(($V29="AS"),IF(($W29="9H-12H"),"CS 9H-12H",""),""))&amp;IF($Z29="SULTAN",IF($A29="D","","CCB"),"")</f>
        <v/>
      </c>
      <c r="J29" s="46" t="s">
        <v>117</v>
      </c>
      <c r="K29" s="47"/>
      <c r="L29" s="48"/>
      <c r="M29" s="49" t="str">
        <f t="shared" ref="M29" si="289">IF(($T29="VAC1"),IF(($U29="9H-12H"),"CS 9H-12H",""),IF(($V29="VAC1"),IF(($W29="9H-12H"),"CS 9H-12H",""),""))&amp;IF($L29="HM",$E29,IF($L29="PH",$F29,IF($L29="RL",$G29,IF($L29="MJS",$H29,IF($L29="AS",$I29,"")))))</f>
        <v/>
      </c>
      <c r="N29" s="47"/>
      <c r="O29" s="48"/>
      <c r="P29" s="49" t="str">
        <f t="shared" ref="P29" si="290">IF(($T29="VAC2"),IF(($U29="9H-12H"),"CS 9H-12H",""),IF(($V29="VAC2"),IF(($W29="9H-12H"),"CS 9H-12H",""),""))&amp;IF($O29="HM",$E29,IF($O29="PH",$F29,IF($O29="RL",$G29,IF($O29="MJS",$H29,IF($O29="AS",$I29,"")))))</f>
        <v/>
      </c>
      <c r="Q29" s="50"/>
      <c r="R29" s="256" t="str">
        <f>A29</f>
        <v>S</v>
      </c>
      <c r="S29" s="257">
        <f>B29</f>
        <v>42049</v>
      </c>
      <c r="T29" s="258"/>
      <c r="U29" s="259"/>
      <c r="V29" s="258"/>
      <c r="W29" s="260"/>
      <c r="X29" s="56" t="str">
        <f t="shared" ref="X29:Y29" si="291">A29</f>
        <v>S</v>
      </c>
      <c r="Y29" s="57">
        <f t="shared" si="291"/>
        <v>42049</v>
      </c>
      <c r="Z29" s="58" t="s">
        <v>2</v>
      </c>
      <c r="AA29" s="59"/>
      <c r="AB29" s="59"/>
      <c r="AC29" s="54"/>
      <c r="AD29" s="60"/>
      <c r="AE29" s="61" t="str">
        <f t="shared" ref="AE29" si="292">IF($D29="MAROUANI",IF($A29="S","Sam",IF(OR($A29="L",$A29="M",$A29="J",$A29="V"),"Sem","")),"")</f>
        <v/>
      </c>
      <c r="AF29" s="62" t="str">
        <f t="shared" ref="AF29" si="293">IF($D29="HALIMI",IF($A29="S","Sam",IF(OR($A29="L",$A29="M",$A29="J",$A29="V"),"Sem","")),"")</f>
        <v/>
      </c>
      <c r="AG29" s="62" t="str">
        <f t="shared" ref="AG29" si="294">IF($D29="LEPRIYA",IF($A29="S","Sam",IF(OR($A29="L",$A29="M",$A29="J",$A29="V"),"Sem","")),"")</f>
        <v/>
      </c>
      <c r="AH29" s="62" t="str">
        <f t="shared" ref="AH29" si="295">IF($D29="SERENI",IF($A29="S","Sam",IF(OR($A29="L",$A29="M",$A29="J",$A29="V"),"Sem","")),"")</f>
        <v>Sam</v>
      </c>
      <c r="AI29" s="62" t="str">
        <f t="shared" ref="AI29" si="296">IF($D29="SULTAN",IF($A29="S","Sam",IF(OR($A29="L",$A29="M",$A29="J",$A29="V"),"Sem","")),"")</f>
        <v/>
      </c>
    </row>
    <row r="30" spans="1:35" ht="15.75" thickBot="1" x14ac:dyDescent="0.3">
      <c r="A30" s="63"/>
      <c r="B30" s="64"/>
      <c r="C30" s="65" t="str">
        <f t="shared" ref="C30" si="297">IF($D30="","","CCB :")</f>
        <v>CCB :</v>
      </c>
      <c r="D30" s="66" t="str">
        <f t="shared" ref="D30" si="298">IF($Z29="","",$Z29)</f>
        <v>HALIMI</v>
      </c>
      <c r="E30" s="67" t="str">
        <f t="shared" ref="E30" si="299">IF(($T29="HM"),IF(($U29="9H-12H"),"",("CS "&amp;$U29)),IF(($V29="HM"),IF(($W29="9H-12H"),"",("CS "&amp;$W29)),""))&amp;IF($Z29="MAROUANI",IF(OR($A29="S",$A29="D"),"","CCB"),"")</f>
        <v/>
      </c>
      <c r="F30" s="68" t="str">
        <f t="shared" ref="F30" si="300">IF(($T29="PH"),IF(($U29="9H-12H"),"",("CS "&amp;$U29)),IF(($V29="PH"),IF(($W29="9H-12H"),"",("CS "&amp;$W29)),""))&amp;IF($Z29="HALIMI",IF(OR($A29="S",$A29="D"),"","CCB"),"")</f>
        <v/>
      </c>
      <c r="G30" s="69" t="str">
        <f t="shared" ref="G30" si="301">IF(($T29="RL"),IF(($U29="9H-12H"),"",("CS "&amp;$U29)),IF(($V29="RL"),IF(($W29="9H-12H"),"",("CS "&amp;$W29)),""))&amp;IF($Z29="LEPRIYA",IF(OR($A29="S",$A29="D"),"","CCB"),"")</f>
        <v/>
      </c>
      <c r="H30" s="69" t="str">
        <f t="shared" ref="H30" si="302">IF(($T29="MJS"),IF(($U29="9H-12H"),"",("CS "&amp;$U29)),IF(($V29="MJS"),IF(($W29="9H-12H"),"",("CS "&amp;$W29)),""))&amp;IF($Z29="SERENI",IF(OR($A29="S",$A29="D"),"","CCB"),"")</f>
        <v/>
      </c>
      <c r="I30" s="68" t="str">
        <f t="shared" ref="I30" si="303">IF(($T29="AS"),IF(($U29="9H-12H"),"",("CS "&amp;$U29)),IF(($V29="AS"),IF(($W29="9H-12H"),"",("CS "&amp;$W29)),""))&amp;IF($Z29="SULTAN",IF(OR($A29="S",$A29="D"),"","CCB"),"")</f>
        <v/>
      </c>
      <c r="J30" s="70"/>
      <c r="K30" s="71"/>
      <c r="L30" s="72"/>
      <c r="M30" s="73" t="str">
        <f t="shared" ref="M30" si="304">IF(($T29="VAC1"),IF(($U29="9H-12H"),"",("CS "&amp;$U29)),IF(($V29="VAC1"),IF(($W29="9H-12H"),"",("CS "&amp;$W29)),""))&amp;IF($L30="HM",$E30,IF($L30="PH",$F30,IF($L30="RL",$G30,IF($L30="MJS",$H30,IF($L30="AS",$I30,"")))))</f>
        <v/>
      </c>
      <c r="N30" s="71"/>
      <c r="O30" s="72"/>
      <c r="P30" s="73" t="str">
        <f t="shared" ref="P30" si="305">IF(($T29="VAC2"),IF(($U29="9H-12H"),"",("CS "&amp;$U29)),IF(($V29="VAC2"),IF(($W29="9H-12H"),"",("CS "&amp;$W29)),""))&amp;IF($O30="HM",$E30,IF($O30="PH",$F30,IF($O30="RL",$G30,IF($O30="MJS",$H30,IF($O30="AS",$I30,"")))))</f>
        <v/>
      </c>
      <c r="Q30" s="74"/>
      <c r="R30" s="256"/>
      <c r="S30" s="257"/>
      <c r="T30" s="258"/>
      <c r="U30" s="259"/>
      <c r="V30" s="258"/>
      <c r="W30" s="260"/>
      <c r="X30" s="80"/>
      <c r="Y30" s="81"/>
      <c r="Z30" s="82"/>
      <c r="AA30" s="83"/>
      <c r="AB30" s="83"/>
      <c r="AC30" s="78"/>
      <c r="AD30" s="84"/>
      <c r="AE30" s="85" t="str">
        <f t="shared" ref="AE30" si="306">IF($Z29="MAROUANI",IF(OR($A29="S",$A29="D"),"WE CCB","Sem CCB"),"")</f>
        <v/>
      </c>
      <c r="AF30" s="86" t="str">
        <f t="shared" ref="AF30" si="307">IF($Z29="HALIMI",IF(OR($A29="S",$A29="D"),"WE CCB","Sem CCB"),"")</f>
        <v>WE CCB</v>
      </c>
      <c r="AG30" s="86" t="str">
        <f t="shared" ref="AG30" si="308">IF($Z29="LEPRIYA",IF(OR($A29="S",$A29="D"),"WE CCB","Sem CCB"),"")</f>
        <v/>
      </c>
      <c r="AH30" s="86" t="str">
        <f t="shared" ref="AH30" si="309">IF($Z29="SERENI",IF(OR($A29="S",$A29="D"),"WE CCB","Sem CCB"),"")</f>
        <v/>
      </c>
      <c r="AI30" s="86" t="str">
        <f t="shared" ref="AI30" si="310">IF($Z29="SULTAN",IF(OR($A29="S",$A29="D"),"WE CCB","Sem CCB"),"")</f>
        <v/>
      </c>
    </row>
    <row r="31" spans="1:35" ht="15.75" thickBot="1" x14ac:dyDescent="0.3">
      <c r="A31" s="39" t="str">
        <f>IF((B31=""),"",CHOOSE(WEEKDAY(B31,2),"L","M","M","J","V","S","D"))</f>
        <v>D</v>
      </c>
      <c r="B31" s="40">
        <f>IF(($B29=""),"",IF((MONTH(B29)=MONTH(($B29+1))),($B29+1),""))</f>
        <v>42050</v>
      </c>
      <c r="C31" s="41" t="str">
        <f t="shared" ref="C31" si="311">IF(D31="","","Dom :")</f>
        <v/>
      </c>
      <c r="D31" s="42"/>
      <c r="E31" s="43" t="str">
        <f t="shared" ref="E31" si="312">IF(($T31="HM"),IF(($U31="9H-12H"),"CS 9H-12H",""),IF(($V31="HM"),IF(($W31="9H-12H"),"CS 9H-12H",""),""))&amp;IF($Z31="MAROUANI",IF($A31="D","","CCB"),"")</f>
        <v/>
      </c>
      <c r="F31" s="44" t="str">
        <f t="shared" ref="F31" si="313">IF(($T31="PH"),IF(($U31="9H-12H"),"CS 9H-12H",""),IF(($V31="PH"),IF(($W31="9H-12H"),"CS 9H-12H",""),""))&amp;IF($Z31="HALIMI",IF($A31="D","","CCB"),"")</f>
        <v/>
      </c>
      <c r="G31" s="45" t="str">
        <f t="shared" ref="G31" si="314">IF(($T31="RL"),IF(($U31="9H-12H"),"CS 9H-12H",""),IF(($V31="RL"),IF(($W31="9H-12H"),"CS 9H-12H",""),""))&amp;IF($Z31="LEPRIYA",IF($A31="D","","CCB"),"")</f>
        <v/>
      </c>
      <c r="H31" s="45" t="str">
        <f t="shared" ref="H31" si="315">IF(($T31="MJS"),IF(($U31="9H-12H"),"CS 9H-12H",""),IF(($V31="MJS"),IF(($W31="9H-12H"),"CS 9H-12H",""),""))&amp;IF($Z31="SERENI",IF($A31="D","","CCB"),"")</f>
        <v/>
      </c>
      <c r="I31" s="44" t="str">
        <f t="shared" ref="I31" si="316">IF(($T31="AS"),IF(($U31="9H-12H"),"CS 9H-12H",""),IF(($V31="AS"),IF(($W31="9H-12H"),"CS 9H-12H",""),""))&amp;IF($Z31="SULTAN",IF($A31="D","","CCB"),"")</f>
        <v/>
      </c>
      <c r="J31" s="46"/>
      <c r="K31" s="47"/>
      <c r="L31" s="48"/>
      <c r="M31" s="49" t="str">
        <f t="shared" ref="M31" si="317">IF(($T31="VAC1"),IF(($U31="9H-12H"),"CS 9H-12H",""),IF(($V31="VAC1"),IF(($W31="9H-12H"),"CS 9H-12H",""),""))&amp;IF($L31="HM",$E31,IF($L31="PH",$F31,IF($L31="RL",$G31,IF($L31="MJS",$H31,IF($L31="AS",$I31,"")))))</f>
        <v/>
      </c>
      <c r="N31" s="47"/>
      <c r="O31" s="48"/>
      <c r="P31" s="49" t="str">
        <f t="shared" ref="P31" si="318">IF(($T31="VAC2"),IF(($U31="9H-12H"),"CS 9H-12H",""),IF(($V31="VAC2"),IF(($W31="9H-12H"),"CS 9H-12H",""),""))&amp;IF($O31="HM",$E31,IF($O31="PH",$F31,IF($O31="RL",$G31,IF($O31="MJS",$H31,IF($O31="AS",$I31,"")))))</f>
        <v/>
      </c>
      <c r="Q31" s="50"/>
      <c r="R31" s="256" t="str">
        <f>A31</f>
        <v>D</v>
      </c>
      <c r="S31" s="257">
        <f>B31</f>
        <v>42050</v>
      </c>
      <c r="T31" s="258"/>
      <c r="U31" s="259"/>
      <c r="V31" s="258"/>
      <c r="W31" s="260"/>
      <c r="X31" s="56" t="str">
        <f t="shared" ref="X31:Y31" si="319">A31</f>
        <v>D</v>
      </c>
      <c r="Y31" s="57">
        <f t="shared" si="319"/>
        <v>42050</v>
      </c>
      <c r="Z31" s="58" t="s">
        <v>2</v>
      </c>
      <c r="AA31" s="59"/>
      <c r="AB31" s="59"/>
      <c r="AC31" s="54"/>
      <c r="AD31" s="60"/>
      <c r="AE31" s="61" t="str">
        <f t="shared" ref="AE31" si="320">IF($D31="MAROUANI",IF($A31="S","Sam",IF(OR($A31="L",$A31="M",$A31="J",$A31="V"),"Sem","")),"")</f>
        <v/>
      </c>
      <c r="AF31" s="62" t="str">
        <f t="shared" ref="AF31" si="321">IF($D31="HALIMI",IF($A31="S","Sam",IF(OR($A31="L",$A31="M",$A31="J",$A31="V"),"Sem","")),"")</f>
        <v/>
      </c>
      <c r="AG31" s="62" t="str">
        <f t="shared" ref="AG31" si="322">IF($D31="LEPRIYA",IF($A31="S","Sam",IF(OR($A31="L",$A31="M",$A31="J",$A31="V"),"Sem","")),"")</f>
        <v/>
      </c>
      <c r="AH31" s="62" t="str">
        <f t="shared" ref="AH31" si="323">IF($D31="SERENI",IF($A31="S","Sam",IF(OR($A31="L",$A31="M",$A31="J",$A31="V"),"Sem","")),"")</f>
        <v/>
      </c>
      <c r="AI31" s="62" t="str">
        <f t="shared" ref="AI31" si="324">IF($D31="SULTAN",IF($A31="S","Sam",IF(OR($A31="L",$A31="M",$A31="J",$A31="V"),"Sem","")),"")</f>
        <v/>
      </c>
    </row>
    <row r="32" spans="1:35" ht="15.75" thickBot="1" x14ac:dyDescent="0.3">
      <c r="A32" s="63"/>
      <c r="B32" s="64"/>
      <c r="C32" s="65" t="str">
        <f t="shared" ref="C32" si="325">IF($D32="","","CCB :")</f>
        <v>CCB :</v>
      </c>
      <c r="D32" s="66" t="str">
        <f t="shared" ref="D32" si="326">IF($Z31="","",$Z31)</f>
        <v>HALIMI</v>
      </c>
      <c r="E32" s="67" t="str">
        <f t="shared" ref="E32" si="327">IF(($T31="HM"),IF(($U31="9H-12H"),"",("CS "&amp;$U31)),IF(($V31="HM"),IF(($W31="9H-12H"),"",("CS "&amp;$W31)),""))&amp;IF($Z31="MAROUANI",IF(OR($A31="S",$A31="D"),"","CCB"),"")</f>
        <v/>
      </c>
      <c r="F32" s="68" t="str">
        <f t="shared" ref="F32" si="328">IF(($T31="PH"),IF(($U31="9H-12H"),"",("CS "&amp;$U31)),IF(($V31="PH"),IF(($W31="9H-12H"),"",("CS "&amp;$W31)),""))&amp;IF($Z31="HALIMI",IF(OR($A31="S",$A31="D"),"","CCB"),"")</f>
        <v/>
      </c>
      <c r="G32" s="69" t="str">
        <f t="shared" ref="G32" si="329">IF(($T31="RL"),IF(($U31="9H-12H"),"",("CS "&amp;$U31)),IF(($V31="RL"),IF(($W31="9H-12H"),"",("CS "&amp;$W31)),""))&amp;IF($Z31="LEPRIYA",IF(OR($A31="S",$A31="D"),"","CCB"),"")</f>
        <v/>
      </c>
      <c r="H32" s="69" t="str">
        <f t="shared" ref="H32" si="330">IF(($T31="MJS"),IF(($U31="9H-12H"),"",("CS "&amp;$U31)),IF(($V31="MJS"),IF(($W31="9H-12H"),"",("CS "&amp;$W31)),""))&amp;IF($Z31="SERENI",IF(OR($A31="S",$A31="D"),"","CCB"),"")</f>
        <v/>
      </c>
      <c r="I32" s="68" t="str">
        <f t="shared" ref="I32" si="331">IF(($T31="AS"),IF(($U31="9H-12H"),"",("CS "&amp;$U31)),IF(($V31="AS"),IF(($W31="9H-12H"),"",("CS "&amp;$W31)),""))&amp;IF($Z31="SULTAN",IF(OR($A31="S",$A31="D"),"","CCB"),"")</f>
        <v/>
      </c>
      <c r="J32" s="70"/>
      <c r="K32" s="71"/>
      <c r="L32" s="72"/>
      <c r="M32" s="73" t="str">
        <f t="shared" ref="M32" si="332">IF(($T31="VAC1"),IF(($U31="9H-12H"),"",("CS "&amp;$U31)),IF(($V31="VAC1"),IF(($W31="9H-12H"),"",("CS "&amp;$W31)),""))&amp;IF($L32="HM",$E32,IF($L32="PH",$F32,IF($L32="RL",$G32,IF($L32="MJS",$H32,IF($L32="AS",$I32,"")))))</f>
        <v/>
      </c>
      <c r="N32" s="71"/>
      <c r="O32" s="72"/>
      <c r="P32" s="73" t="str">
        <f t="shared" ref="P32" si="333">IF(($T31="VAC2"),IF(($U31="9H-12H"),"",("CS "&amp;$U31)),IF(($V31="VAC2"),IF(($W31="9H-12H"),"",("CS "&amp;$W31)),""))&amp;IF($O32="HM",$E32,IF($O32="PH",$F32,IF($O32="RL",$G32,IF($O32="MJS",$H32,IF($O32="AS",$I32,"")))))</f>
        <v/>
      </c>
      <c r="Q32" s="74"/>
      <c r="R32" s="256"/>
      <c r="S32" s="257"/>
      <c r="T32" s="258"/>
      <c r="U32" s="259"/>
      <c r="V32" s="258"/>
      <c r="W32" s="260"/>
      <c r="X32" s="80"/>
      <c r="Y32" s="81"/>
      <c r="Z32" s="82"/>
      <c r="AA32" s="83"/>
      <c r="AB32" s="83"/>
      <c r="AC32" s="78"/>
      <c r="AD32" s="84"/>
      <c r="AE32" s="85" t="str">
        <f t="shared" ref="AE32" si="334">IF($Z31="MAROUANI",IF(OR($A31="S",$A31="D"),"WE CCB","Sem CCB"),"")</f>
        <v/>
      </c>
      <c r="AF32" s="86" t="str">
        <f t="shared" ref="AF32" si="335">IF($Z31="HALIMI",IF(OR($A31="S",$A31="D"),"WE CCB","Sem CCB"),"")</f>
        <v>WE CCB</v>
      </c>
      <c r="AG32" s="86" t="str">
        <f t="shared" ref="AG32" si="336">IF($Z31="LEPRIYA",IF(OR($A31="S",$A31="D"),"WE CCB","Sem CCB"),"")</f>
        <v/>
      </c>
      <c r="AH32" s="86" t="str">
        <f t="shared" ref="AH32" si="337">IF($Z31="SERENI",IF(OR($A31="S",$A31="D"),"WE CCB","Sem CCB"),"")</f>
        <v/>
      </c>
      <c r="AI32" s="86" t="str">
        <f t="shared" ref="AI32" si="338">IF($Z31="SULTAN",IF(OR($A31="S",$A31="D"),"WE CCB","Sem CCB"),"")</f>
        <v/>
      </c>
    </row>
    <row r="33" spans="1:35" ht="15.75" thickBot="1" x14ac:dyDescent="0.3">
      <c r="A33" s="39" t="str">
        <f>IF((B33=""),"",CHOOSE(WEEKDAY(B33,2),"L","M","M","J","V","S","D"))</f>
        <v>L</v>
      </c>
      <c r="B33" s="40">
        <f>IF(($B31=""),"",IF((MONTH(B31)=MONTH(($B31+1))),($B31+1),""))</f>
        <v>42051</v>
      </c>
      <c r="C33" s="41" t="str">
        <f t="shared" ref="C33" si="339">IF(D33="","","Dom :")</f>
        <v>Dom :</v>
      </c>
      <c r="D33" s="42" t="s">
        <v>5</v>
      </c>
      <c r="E33" s="43" t="s">
        <v>17</v>
      </c>
      <c r="F33" s="44" t="str">
        <f t="shared" ref="F33" si="340">IF(($T33="PH"),IF(($U33="9H-12H"),"CS 9H-12H",""),IF(($V33="PH"),IF(($W33="9H-12H"),"CS 9H-12H",""),""))&amp;IF($Z33="HALIMI",IF($A33="D","","CCB"),"")</f>
        <v>CCB</v>
      </c>
      <c r="G33" s="45" t="s">
        <v>115</v>
      </c>
      <c r="H33" s="45" t="s">
        <v>116</v>
      </c>
      <c r="I33" s="44" t="s">
        <v>148</v>
      </c>
      <c r="J33" s="46" t="s">
        <v>119</v>
      </c>
      <c r="K33" s="47"/>
      <c r="L33" s="48"/>
      <c r="M33" s="49" t="str">
        <f t="shared" ref="M33" si="341">IF(($T33="VAC1"),IF(($U33="9H-12H"),"CS 9H-12H",""),IF(($V33="VAC1"),IF(($W33="9H-12H"),"CS 9H-12H",""),""))&amp;IF($L33="HM",$E33,IF($L33="PH",$F33,IF($L33="RL",$G33,IF($L33="MJS",$H33,IF($L33="AS",$I33,"")))))</f>
        <v/>
      </c>
      <c r="N33" s="47"/>
      <c r="O33" s="48"/>
      <c r="P33" s="49" t="str">
        <f t="shared" ref="P33" si="342">IF(($T33="VAC2"),IF(($U33="9H-12H"),"CS 9H-12H",""),IF(($V33="VAC2"),IF(($W33="9H-12H"),"CS 9H-12H",""),""))&amp;IF($O33="HM",$E33,IF($O33="PH",$F33,IF($O33="RL",$G33,IF($O33="MJS",$H33,IF($O33="AS",$I33,"")))))</f>
        <v/>
      </c>
      <c r="Q33" s="50"/>
      <c r="R33" s="256" t="str">
        <f>A33</f>
        <v>L</v>
      </c>
      <c r="S33" s="257">
        <f>B33</f>
        <v>42051</v>
      </c>
      <c r="T33" s="258" t="s">
        <v>73</v>
      </c>
      <c r="U33" s="259" t="s">
        <v>35</v>
      </c>
      <c r="V33" s="258" t="s">
        <v>76</v>
      </c>
      <c r="W33" s="260" t="s">
        <v>34</v>
      </c>
      <c r="X33" s="56" t="str">
        <f t="shared" ref="X33:Y33" si="343">A33</f>
        <v>L</v>
      </c>
      <c r="Y33" s="57">
        <f t="shared" si="343"/>
        <v>42051</v>
      </c>
      <c r="Z33" s="58" t="s">
        <v>2</v>
      </c>
      <c r="AA33" s="59"/>
      <c r="AB33" s="59"/>
      <c r="AC33" s="54"/>
      <c r="AD33" s="60"/>
      <c r="AE33" s="61" t="str">
        <f t="shared" ref="AE33" si="344">IF($D33="MAROUANI",IF($A33="S","Sam",IF(OR($A33="L",$A33="M",$A33="J",$A33="V"),"Sem","")),"")</f>
        <v/>
      </c>
      <c r="AF33" s="62" t="str">
        <f t="shared" ref="AF33" si="345">IF($D33="HALIMI",IF($A33="S","Sam",IF(OR($A33="L",$A33="M",$A33="J",$A33="V"),"Sem","")),"")</f>
        <v/>
      </c>
      <c r="AG33" s="62" t="str">
        <f t="shared" ref="AG33" si="346">IF($D33="LEPRIYA",IF($A33="S","Sam",IF(OR($A33="L",$A33="M",$A33="J",$A33="V"),"Sem","")),"")</f>
        <v/>
      </c>
      <c r="AH33" s="62" t="str">
        <f t="shared" ref="AH33" si="347">IF($D33="SERENI",IF($A33="S","Sam",IF(OR($A33="L",$A33="M",$A33="J",$A33="V"),"Sem","")),"")</f>
        <v/>
      </c>
      <c r="AI33" s="62" t="str">
        <f t="shared" ref="AI33" si="348">IF($D33="SULTAN",IF($A33="S","Sam",IF(OR($A33="L",$A33="M",$A33="J",$A33="V"),"Sem","")),"")</f>
        <v>Sem</v>
      </c>
    </row>
    <row r="34" spans="1:35" ht="15.75" thickBot="1" x14ac:dyDescent="0.3">
      <c r="A34" s="63"/>
      <c r="B34" s="64"/>
      <c r="C34" s="65" t="str">
        <f t="shared" ref="C34" si="349">IF($D34="","","CCB :")</f>
        <v>CCB :</v>
      </c>
      <c r="D34" s="66" t="str">
        <f t="shared" ref="D34" si="350">IF($Z33="","",$Z33)</f>
        <v>HALIMI</v>
      </c>
      <c r="E34" s="67" t="str">
        <f t="shared" ref="E34" si="351">IF(($T33="HM"),IF(($U33="9H-12H"),"",("CS "&amp;$U33)),IF(($V33="HM"),IF(($W33="9H-12H"),"",("CS "&amp;$W33)),""))&amp;IF($Z33="MAROUANI",IF(OR($A33="S",$A33="D"),"","CCB"),"")</f>
        <v>CS Ort 14H-18H</v>
      </c>
      <c r="F34" s="68" t="str">
        <f t="shared" ref="F34" si="352">IF(($T33="PH"),IF(($U33="9H-12H"),"",("CS "&amp;$U33)),IF(($V33="PH"),IF(($W33="9H-12H"),"",("CS "&amp;$W33)),""))&amp;IF($Z33="HALIMI",IF(OR($A33="S",$A33="D"),"","CCB"),"")</f>
        <v>CCB</v>
      </c>
      <c r="G34" s="69" t="s">
        <v>115</v>
      </c>
      <c r="H34" s="69" t="str">
        <f t="shared" ref="H34" si="353">IF(($T33="MJS"),IF(($U33="9H-12H"),"",("CS "&amp;$U33)),IF(($V33="MJS"),IF(($W33="9H-12H"),"",("CS "&amp;$W33)),""))&amp;IF($Z33="SERENI",IF(OR($A33="S",$A33="D"),"","CCB"),"")</f>
        <v>CS 14h30-18h30</v>
      </c>
      <c r="I34" s="68" t="s">
        <v>66</v>
      </c>
      <c r="J34" s="70" t="s">
        <v>119</v>
      </c>
      <c r="K34" s="71"/>
      <c r="L34" s="72"/>
      <c r="M34" s="73" t="str">
        <f t="shared" ref="M34" si="354">IF(($T33="VAC1"),IF(($U33="9H-12H"),"",("CS "&amp;$U33)),IF(($V33="VAC1"),IF(($W33="9H-12H"),"",("CS "&amp;$W33)),""))&amp;IF($L34="HM",$E34,IF($L34="PH",$F34,IF($L34="RL",$G34,IF($L34="MJS",$H34,IF($L34="AS",$I34,"")))))</f>
        <v/>
      </c>
      <c r="N34" s="71"/>
      <c r="O34" s="72"/>
      <c r="P34" s="73" t="str">
        <f t="shared" ref="P34" si="355">IF(($T33="VAC2"),IF(($U33="9H-12H"),"",("CS "&amp;$U33)),IF(($V33="VAC2"),IF(($W33="9H-12H"),"",("CS "&amp;$W33)),""))&amp;IF($O34="HM",$E34,IF($O34="PH",$F34,IF($O34="RL",$G34,IF($O34="MJS",$H34,IF($O34="AS",$I34,"")))))</f>
        <v/>
      </c>
      <c r="Q34" s="74"/>
      <c r="R34" s="256"/>
      <c r="S34" s="257"/>
      <c r="T34" s="258"/>
      <c r="U34" s="259"/>
      <c r="V34" s="258"/>
      <c r="W34" s="260"/>
      <c r="X34" s="80"/>
      <c r="Y34" s="81"/>
      <c r="Z34" s="82"/>
      <c r="AA34" s="83"/>
      <c r="AB34" s="83"/>
      <c r="AC34" s="78"/>
      <c r="AD34" s="84"/>
      <c r="AE34" s="85" t="str">
        <f t="shared" ref="AE34" si="356">IF($Z33="MAROUANI",IF(OR($A33="S",$A33="D"),"WE CCB","Sem CCB"),"")</f>
        <v/>
      </c>
      <c r="AF34" s="86" t="str">
        <f t="shared" ref="AF34" si="357">IF($Z33="HALIMI",IF(OR($A33="S",$A33="D"),"WE CCB","Sem CCB"),"")</f>
        <v>Sem CCB</v>
      </c>
      <c r="AG34" s="86" t="str">
        <f t="shared" ref="AG34" si="358">IF($Z33="LEPRIYA",IF(OR($A33="S",$A33="D"),"WE CCB","Sem CCB"),"")</f>
        <v/>
      </c>
      <c r="AH34" s="86" t="str">
        <f t="shared" ref="AH34" si="359">IF($Z33="SERENI",IF(OR($A33="S",$A33="D"),"WE CCB","Sem CCB"),"")</f>
        <v/>
      </c>
      <c r="AI34" s="86" t="str">
        <f t="shared" ref="AI34" si="360">IF($Z33="SULTAN",IF(OR($A33="S",$A33="D"),"WE CCB","Sem CCB"),"")</f>
        <v/>
      </c>
    </row>
    <row r="35" spans="1:35" ht="15.75" thickBot="1" x14ac:dyDescent="0.3">
      <c r="A35" s="39" t="str">
        <f>IF((B35=""),"",CHOOSE(WEEKDAY(B35,2),"L","M","M","J","V","S","D"))</f>
        <v>M</v>
      </c>
      <c r="B35" s="40">
        <f>IF(($B33=""),"",IF((MONTH(B33)=MONTH(($B33+1))),($B33+1),""))</f>
        <v>42052</v>
      </c>
      <c r="C35" s="41" t="str">
        <f t="shared" ref="C35" si="361">IF(D35="","","Dom :")</f>
        <v>Dom :</v>
      </c>
      <c r="D35" s="42" t="s">
        <v>1</v>
      </c>
      <c r="E35" s="43" t="s">
        <v>137</v>
      </c>
      <c r="F35" s="44" t="str">
        <f t="shared" ref="F35" si="362">IF(($T35="PH"),IF(($U35="9H-12H"),"CS 9H-12H",""),IF(($V35="PH"),IF(($W35="9H-12H"),"CS 9H-12H",""),""))&amp;IF($Z35="HALIMI",IF($A35="D","","CCB"),"")</f>
        <v>CCB</v>
      </c>
      <c r="G35" s="45" t="s">
        <v>136</v>
      </c>
      <c r="H35" s="45" t="s">
        <v>115</v>
      </c>
      <c r="I35" s="44" t="str">
        <f t="shared" ref="I35" si="363">IF(($T35="AS"),IF(($U35="9H-12H"),"CS 9H-12H",""),IF(($V35="AS"),IF(($W35="9H-12H"),"CS 9H-12H",""),""))&amp;IF($Z35="SULTAN",IF($A35="D","","CCB"),"")</f>
        <v/>
      </c>
      <c r="J35" s="46" t="s">
        <v>117</v>
      </c>
      <c r="K35" s="47" t="s">
        <v>9</v>
      </c>
      <c r="L35" s="48" t="s">
        <v>75</v>
      </c>
      <c r="M35" s="49" t="str">
        <f t="shared" ref="M35" si="364">IF(($T35="VAC1"),IF(($U35="9H-12H"),"CS 9H-12H",""),IF(($V35="VAC1"),IF(($W35="9H-12H"),"CS 9H-12H",""),""))&amp;IF($L35="HM",$E35,IF($L35="PH",$F35,IF($L35="RL",$G35,IF($L35="MJS",$H35,IF($L35="AS",$I35,"")))))</f>
        <v>MEZIANE/VDB</v>
      </c>
      <c r="N35" s="47"/>
      <c r="O35" s="48"/>
      <c r="P35" s="49" t="str">
        <f t="shared" ref="P35" si="365">IF(($T35="VAC2"),IF(($U35="9H-12H"),"CS 9H-12H",""),IF(($V35="VAC2"),IF(($W35="9H-12H"),"CS 9H-12H",""),""))&amp;IF($O35="HM",$E35,IF($O35="PH",$F35,IF($O35="RL",$G35,IF($O35="MJS",$H35,IF($O35="AS",$I35,"")))))</f>
        <v/>
      </c>
      <c r="Q35" s="50"/>
      <c r="R35" s="256" t="str">
        <f>A35</f>
        <v>M</v>
      </c>
      <c r="S35" s="257">
        <f>B35</f>
        <v>42052</v>
      </c>
      <c r="T35" s="258" t="s">
        <v>73</v>
      </c>
      <c r="U35" s="259" t="s">
        <v>34</v>
      </c>
      <c r="V35" s="258"/>
      <c r="W35" s="260"/>
      <c r="X35" s="56" t="str">
        <f t="shared" ref="X35:Y35" si="366">A35</f>
        <v>M</v>
      </c>
      <c r="Y35" s="57">
        <f t="shared" si="366"/>
        <v>42052</v>
      </c>
      <c r="Z35" s="58" t="s">
        <v>2</v>
      </c>
      <c r="AA35" s="59"/>
      <c r="AB35" s="59"/>
      <c r="AC35" s="54"/>
      <c r="AD35" s="60"/>
      <c r="AE35" s="61" t="str">
        <f t="shared" ref="AE35" si="367">IF($D35="MAROUANI",IF($A35="S","Sam",IF(OR($A35="L",$A35="M",$A35="J",$A35="V"),"Sem","")),"")</f>
        <v>Sem</v>
      </c>
      <c r="AF35" s="62" t="str">
        <f t="shared" ref="AF35" si="368">IF($D35="HALIMI",IF($A35="S","Sam",IF(OR($A35="L",$A35="M",$A35="J",$A35="V"),"Sem","")),"")</f>
        <v/>
      </c>
      <c r="AG35" s="62" t="str">
        <f t="shared" ref="AG35" si="369">IF($D35="LEPRIYA",IF($A35="S","Sam",IF(OR($A35="L",$A35="M",$A35="J",$A35="V"),"Sem","")),"")</f>
        <v/>
      </c>
      <c r="AH35" s="62" t="str">
        <f t="shared" ref="AH35" si="370">IF($D35="SERENI",IF($A35="S","Sam",IF(OR($A35="L",$A35="M",$A35="J",$A35="V"),"Sem","")),"")</f>
        <v/>
      </c>
      <c r="AI35" s="62" t="str">
        <f t="shared" ref="AI35" si="371">IF($D35="SULTAN",IF($A35="S","Sam",IF(OR($A35="L",$A35="M",$A35="J",$A35="V"),"Sem","")),"")</f>
        <v/>
      </c>
    </row>
    <row r="36" spans="1:35" ht="15.75" thickBot="1" x14ac:dyDescent="0.3">
      <c r="A36" s="63"/>
      <c r="B36" s="64"/>
      <c r="C36" s="65" t="str">
        <f t="shared" ref="C36" si="372">IF($D36="","","CCB :")</f>
        <v>CCB :</v>
      </c>
      <c r="D36" s="66" t="str">
        <f t="shared" ref="D36" si="373">IF($Z35="","",$Z35)</f>
        <v>HALIMI</v>
      </c>
      <c r="E36" s="67" t="str">
        <f t="shared" ref="E36" si="374">IF(($T35="HM"),IF(($U35="9H-12H"),"",("CS "&amp;$U35)),IF(($V35="HM"),IF(($W35="9H-12H"),"",("CS "&amp;$W35)),""))&amp;IF($Z35="MAROUANI",IF(OR($A35="S",$A35="D"),"","CCB"),"")</f>
        <v>CS 14h30-18h30</v>
      </c>
      <c r="F36" s="68" t="str">
        <f t="shared" ref="F36" si="375">IF(($T35="PH"),IF(($U35="9H-12H"),"",("CS "&amp;$U35)),IF(($V35="PH"),IF(($W35="9H-12H"),"",("CS "&amp;$W35)),""))&amp;IF($Z35="HALIMI",IF(OR($A35="S",$A35="D"),"","CCB"),"")</f>
        <v>CCB</v>
      </c>
      <c r="G36" s="69" t="s">
        <v>123</v>
      </c>
      <c r="H36" s="69" t="s">
        <v>115</v>
      </c>
      <c r="I36" s="68" t="str">
        <f t="shared" ref="I36" si="376">IF(($T35="AS"),IF(($U35="9H-12H"),"",("CS "&amp;$U35)),IF(($V35="AS"),IF(($W35="9H-12H"),"",("CS "&amp;$W35)),""))&amp;IF($Z35="SULTAN",IF(OR($A35="S",$A35="D"),"","CCB"),"")</f>
        <v/>
      </c>
      <c r="J36" s="70" t="s">
        <v>119</v>
      </c>
      <c r="K36" s="71" t="s">
        <v>9</v>
      </c>
      <c r="L36" s="72" t="s">
        <v>75</v>
      </c>
      <c r="M36" s="73" t="str">
        <f t="shared" ref="M36" si="377">IF(($T35="VAC1"),IF(($U35="9H-12H"),"",("CS "&amp;$U35)),IF(($V35="VAC1"),IF(($W35="9H-12H"),"",("CS "&amp;$W35)),""))&amp;IF($L36="HM",$E36,IF($L36="PH",$F36,IF($L36="RL",$G36,IF($L36="MJS",$H36,IF($L36="AS",$I36,"")))))</f>
        <v>VDB/MARTIN</v>
      </c>
      <c r="N36" s="71"/>
      <c r="O36" s="72"/>
      <c r="P36" s="73" t="str">
        <f t="shared" ref="P36" si="378">IF(($T35="VAC2"),IF(($U35="9H-12H"),"",("CS "&amp;$U35)),IF(($V35="VAC2"),IF(($W35="9H-12H"),"",("CS "&amp;$W35)),""))&amp;IF($O36="HM",$E36,IF($O36="PH",$F36,IF($O36="RL",$G36,IF($O36="MJS",$H36,IF($O36="AS",$I36,"")))))</f>
        <v/>
      </c>
      <c r="Q36" s="74"/>
      <c r="R36" s="256"/>
      <c r="S36" s="257"/>
      <c r="T36" s="258"/>
      <c r="U36" s="259"/>
      <c r="V36" s="258"/>
      <c r="W36" s="260"/>
      <c r="X36" s="80"/>
      <c r="Y36" s="81"/>
      <c r="Z36" s="82"/>
      <c r="AA36" s="83"/>
      <c r="AB36" s="83"/>
      <c r="AC36" s="78"/>
      <c r="AD36" s="84"/>
      <c r="AE36" s="85" t="str">
        <f t="shared" ref="AE36" si="379">IF($Z35="MAROUANI",IF(OR($A35="S",$A35="D"),"WE CCB","Sem CCB"),"")</f>
        <v/>
      </c>
      <c r="AF36" s="86" t="str">
        <f t="shared" ref="AF36" si="380">IF($Z35="HALIMI",IF(OR($A35="S",$A35="D"),"WE CCB","Sem CCB"),"")</f>
        <v>Sem CCB</v>
      </c>
      <c r="AG36" s="86" t="str">
        <f t="shared" ref="AG36" si="381">IF($Z35="LEPRIYA",IF(OR($A35="S",$A35="D"),"WE CCB","Sem CCB"),"")</f>
        <v/>
      </c>
      <c r="AH36" s="86" t="str">
        <f t="shared" ref="AH36" si="382">IF($Z35="SERENI",IF(OR($A35="S",$A35="D"),"WE CCB","Sem CCB"),"")</f>
        <v/>
      </c>
      <c r="AI36" s="86" t="str">
        <f t="shared" ref="AI36" si="383">IF($Z35="SULTAN",IF(OR($A35="S",$A35="D"),"WE CCB","Sem CCB"),"")</f>
        <v/>
      </c>
    </row>
    <row r="37" spans="1:35" ht="15.75" thickBot="1" x14ac:dyDescent="0.3">
      <c r="A37" s="39" t="str">
        <f>IF((B37=""),"",CHOOSE(WEEKDAY(B37,2),"L","M","M","J","V","S","D"))</f>
        <v>M</v>
      </c>
      <c r="B37" s="40">
        <f>IF(($B35=""),"",IF((MONTH(B35)=MONTH(($B35+1))),($B35+1),""))</f>
        <v>42053</v>
      </c>
      <c r="C37" s="41" t="str">
        <f t="shared" ref="C37" si="384">IF(D37="","","Dom :")</f>
        <v>Dom :</v>
      </c>
      <c r="D37" s="42" t="s">
        <v>5</v>
      </c>
      <c r="E37" s="43" t="s">
        <v>124</v>
      </c>
      <c r="F37" s="44" t="str">
        <f t="shared" ref="F37" si="385">IF(($T37="PH"),IF(($U37="9H-12H"),"CS 9H-12H",""),IF(($V37="PH"),IF(($W37="9H-12H"),"CS 9H-12H",""),""))&amp;IF($Z37="HALIMI",IF($A37="D","","CCB"),"")</f>
        <v>CCB</v>
      </c>
      <c r="G37" s="45" t="s">
        <v>149</v>
      </c>
      <c r="H37" s="45" t="s">
        <v>150</v>
      </c>
      <c r="I37" s="44" t="s">
        <v>50</v>
      </c>
      <c r="J37" s="46"/>
      <c r="K37" s="47"/>
      <c r="L37" s="48"/>
      <c r="M37" s="49" t="str">
        <f t="shared" ref="M37" si="386">IF(($T37="VAC1"),IF(($U37="9H-12H"),"CS 9H-12H",""),IF(($V37="VAC1"),IF(($W37="9H-12H"),"CS 9H-12H",""),""))&amp;IF($L37="HM",$E37,IF($L37="PH",$F37,IF($L37="RL",$G37,IF($L37="MJS",$H37,IF($L37="AS",$I37,"")))))</f>
        <v/>
      </c>
      <c r="N37" s="47"/>
      <c r="O37" s="48"/>
      <c r="P37" s="49" t="str">
        <f t="shared" ref="P37" si="387">IF(($T37="VAC2"),IF(($U37="9H-12H"),"CS 9H-12H",""),IF(($V37="VAC2"),IF(($W37="9H-12H"),"CS 9H-12H",""),""))&amp;IF($O37="HM",$E37,IF($O37="PH",$F37,IF($O37="RL",$G37,IF($O37="MJS",$H37,IF($O37="AS",$I37,"")))))</f>
        <v/>
      </c>
      <c r="Q37" s="50"/>
      <c r="R37" s="256" t="str">
        <f>A37</f>
        <v>M</v>
      </c>
      <c r="S37" s="257">
        <f>B37</f>
        <v>42053</v>
      </c>
      <c r="T37" s="258" t="s">
        <v>77</v>
      </c>
      <c r="U37" s="259" t="s">
        <v>33</v>
      </c>
      <c r="V37" s="258" t="s">
        <v>76</v>
      </c>
      <c r="W37" s="260" t="s">
        <v>33</v>
      </c>
      <c r="X37" s="56" t="str">
        <f t="shared" ref="X37:Y37" si="388">A37</f>
        <v>M</v>
      </c>
      <c r="Y37" s="57">
        <f t="shared" si="388"/>
        <v>42053</v>
      </c>
      <c r="Z37" s="58" t="s">
        <v>2</v>
      </c>
      <c r="AA37" s="59"/>
      <c r="AB37" s="59"/>
      <c r="AC37" s="54"/>
      <c r="AD37" s="60"/>
      <c r="AE37" s="61" t="str">
        <f t="shared" ref="AE37" si="389">IF($D37="MAROUANI",IF($A37="S","Sam",IF(OR($A37="L",$A37="M",$A37="J",$A37="V"),"Sem","")),"")</f>
        <v/>
      </c>
      <c r="AF37" s="62" t="str">
        <f t="shared" ref="AF37" si="390">IF($D37="HALIMI",IF($A37="S","Sam",IF(OR($A37="L",$A37="M",$A37="J",$A37="V"),"Sem","")),"")</f>
        <v/>
      </c>
      <c r="AG37" s="62" t="str">
        <f t="shared" ref="AG37" si="391">IF($D37="LEPRIYA",IF($A37="S","Sam",IF(OR($A37="L",$A37="M",$A37="J",$A37="V"),"Sem","")),"")</f>
        <v/>
      </c>
      <c r="AH37" s="62" t="str">
        <f t="shared" ref="AH37" si="392">IF($D37="SERENI",IF($A37="S","Sam",IF(OR($A37="L",$A37="M",$A37="J",$A37="V"),"Sem","")),"")</f>
        <v/>
      </c>
      <c r="AI37" s="62" t="str">
        <f t="shared" ref="AI37" si="393">IF($D37="SULTAN",IF($A37="S","Sam",IF(OR($A37="L",$A37="M",$A37="J",$A37="V"),"Sem","")),"")</f>
        <v>Sem</v>
      </c>
    </row>
    <row r="38" spans="1:35" ht="15.75" thickBot="1" x14ac:dyDescent="0.3">
      <c r="A38" s="63"/>
      <c r="B38" s="64"/>
      <c r="C38" s="65" t="str">
        <f t="shared" ref="C38" si="394">IF($D38="","","CCB :")</f>
        <v>CCB :</v>
      </c>
      <c r="D38" s="66" t="str">
        <f t="shared" ref="D38" si="395">IF($Z37="","",$Z37)</f>
        <v>HALIMI</v>
      </c>
      <c r="E38" s="67" t="s">
        <v>137</v>
      </c>
      <c r="F38" s="68" t="str">
        <f t="shared" ref="F38" si="396">IF(($T37="PH"),IF(($U37="9H-12H"),"",("CS "&amp;$U37)),IF(($V37="PH"),IF(($W37="9H-12H"),"",("CS "&amp;$W37)),""))&amp;IF($Z37="HALIMI",IF(OR($A37="S",$A37="D"),"","CCB"),"")</f>
        <v>CCB</v>
      </c>
      <c r="G38" s="69" t="s">
        <v>151</v>
      </c>
      <c r="H38" s="69" t="str">
        <f t="shared" ref="H38" si="397">IF(($T37="MJS"),IF(($U37="9H-12H"),"",("CS "&amp;$U37)),IF(($V37="MJS"),IF(($W37="9H-12H"),"",("CS "&amp;$W37)),""))&amp;IF($Z37="SERENI",IF(OR($A37="S",$A37="D"),"","CCB"),"")</f>
        <v>CS 14H-18H</v>
      </c>
      <c r="I38" s="68" t="str">
        <f t="shared" ref="I38" si="398">IF(($T37="AS"),IF(($U37="9H-12H"),"",("CS "&amp;$U37)),IF(($V37="AS"),IF(($W37="9H-12H"),"",("CS "&amp;$W37)),""))&amp;IF($Z37="SULTAN",IF(OR($A37="S",$A37="D"),"","CCB"),"")</f>
        <v>CS 14H-18H</v>
      </c>
      <c r="J38" s="70"/>
      <c r="K38" s="71"/>
      <c r="L38" s="72"/>
      <c r="M38" s="73" t="str">
        <f t="shared" ref="M38" si="399">IF(($T37="VAC1"),IF(($U37="9H-12H"),"",("CS "&amp;$U37)),IF(($V37="VAC1"),IF(($W37="9H-12H"),"",("CS "&amp;$W37)),""))&amp;IF($L38="HM",$E38,IF($L38="PH",$F38,IF($L38="RL",$G38,IF($L38="MJS",$H38,IF($L38="AS",$I38,"")))))</f>
        <v/>
      </c>
      <c r="N38" s="71"/>
      <c r="O38" s="72"/>
      <c r="P38" s="73" t="str">
        <f t="shared" ref="P38" si="400">IF(($T37="VAC2"),IF(($U37="9H-12H"),"",("CS "&amp;$U37)),IF(($V37="VAC2"),IF(($W37="9H-12H"),"",("CS "&amp;$W37)),""))&amp;IF($O38="HM",$E38,IF($O38="PH",$F38,IF($O38="RL",$G38,IF($O38="MJS",$H38,IF($O38="AS",$I38,"")))))</f>
        <v/>
      </c>
      <c r="Q38" s="74"/>
      <c r="R38" s="256"/>
      <c r="S38" s="257"/>
      <c r="T38" s="258"/>
      <c r="U38" s="259"/>
      <c r="V38" s="258"/>
      <c r="W38" s="260"/>
      <c r="X38" s="80"/>
      <c r="Y38" s="81"/>
      <c r="Z38" s="82"/>
      <c r="AA38" s="83"/>
      <c r="AB38" s="83"/>
      <c r="AC38" s="78"/>
      <c r="AD38" s="84"/>
      <c r="AE38" s="85" t="str">
        <f t="shared" ref="AE38" si="401">IF($Z37="MAROUANI",IF(OR($A37="S",$A37="D"),"WE CCB","Sem CCB"),"")</f>
        <v/>
      </c>
      <c r="AF38" s="86" t="str">
        <f t="shared" ref="AF38" si="402">IF($Z37="HALIMI",IF(OR($A37="S",$A37="D"),"WE CCB","Sem CCB"),"")</f>
        <v>Sem CCB</v>
      </c>
      <c r="AG38" s="86" t="str">
        <f t="shared" ref="AG38" si="403">IF($Z37="LEPRIYA",IF(OR($A37="S",$A37="D"),"WE CCB","Sem CCB"),"")</f>
        <v/>
      </c>
      <c r="AH38" s="86" t="str">
        <f t="shared" ref="AH38" si="404">IF($Z37="SERENI",IF(OR($A37="S",$A37="D"),"WE CCB","Sem CCB"),"")</f>
        <v/>
      </c>
      <c r="AI38" s="86" t="str">
        <f t="shared" ref="AI38" si="405">IF($Z37="SULTAN",IF(OR($A37="S",$A37="D"),"WE CCB","Sem CCB"),"")</f>
        <v/>
      </c>
    </row>
    <row r="39" spans="1:35" ht="15.75" thickBot="1" x14ac:dyDescent="0.3">
      <c r="A39" s="39" t="str">
        <f>IF((B39=""),"",CHOOSE(WEEKDAY(B39,2),"L","M","M","J","V","S","D"))</f>
        <v>J</v>
      </c>
      <c r="B39" s="40">
        <f>IF(($B37=""),"",IF((MONTH(B37)=MONTH(($B37+1))),($B37+1),""))</f>
        <v>42054</v>
      </c>
      <c r="C39" s="41" t="str">
        <f t="shared" ref="C39" si="406">IF(D39="","","Dom :")</f>
        <v>Dom :</v>
      </c>
      <c r="D39" s="42" t="s">
        <v>4</v>
      </c>
      <c r="E39" s="43" t="s">
        <v>44</v>
      </c>
      <c r="F39" s="44" t="s">
        <v>115</v>
      </c>
      <c r="G39" s="45" t="s">
        <v>40</v>
      </c>
      <c r="H39" s="45" t="s">
        <v>63</v>
      </c>
      <c r="I39" s="44" t="str">
        <f t="shared" ref="I39" si="407">IF(($T39="AS"),IF(($U39="9H-12H"),"CS 9H-12H",""),IF(($V39="AS"),IF(($W39="9H-12H"),"CS 9H-12H",""),""))&amp;IF($Z39="SULTAN",IF($A39="D","","CCB"),"")</f>
        <v/>
      </c>
      <c r="J39" s="46"/>
      <c r="K39" s="47" t="s">
        <v>15</v>
      </c>
      <c r="L39" s="48"/>
      <c r="M39" s="49" t="str">
        <f t="shared" ref="M39" si="408">IF(($T39="VAC1"),IF(($U39="9H-12H"),"CS 9H-12H",""),IF(($V39="VAC1"),IF(($W39="9H-12H"),"CS 9H-12H",""),""))&amp;IF($L39="HM",$E39,IF($L39="PH",$F39,IF($L39="RL",$G39,IF($L39="MJS",$H39,IF($L39="AS",$I39,"")))))</f>
        <v/>
      </c>
      <c r="N39" s="47"/>
      <c r="O39" s="48"/>
      <c r="P39" s="49" t="str">
        <f t="shared" ref="P39" si="409">IF(($T39="VAC2"),IF(($U39="9H-12H"),"CS 9H-12H",""),IF(($V39="VAC2"),IF(($W39="9H-12H"),"CS 9H-12H",""),""))&amp;IF($O39="HM",$E39,IF($O39="PH",$F39,IF($O39="RL",$G39,IF($O39="MJS",$H39,IF($O39="AS",$I39,"")))))</f>
        <v/>
      </c>
      <c r="Q39" s="50"/>
      <c r="R39" s="256" t="str">
        <f>A39</f>
        <v>J</v>
      </c>
      <c r="S39" s="257">
        <f>B39</f>
        <v>42054</v>
      </c>
      <c r="T39" s="258" t="s">
        <v>77</v>
      </c>
      <c r="U39" s="259" t="s">
        <v>33</v>
      </c>
      <c r="V39" s="258" t="s">
        <v>76</v>
      </c>
      <c r="W39" s="260" t="s">
        <v>34</v>
      </c>
      <c r="X39" s="56" t="str">
        <f t="shared" ref="X39:Y39" si="410">A39</f>
        <v>J</v>
      </c>
      <c r="Y39" s="57">
        <f t="shared" si="410"/>
        <v>42054</v>
      </c>
      <c r="Z39" s="58"/>
      <c r="AA39" s="59"/>
      <c r="AB39" s="59"/>
      <c r="AC39" s="54"/>
      <c r="AD39" s="60"/>
      <c r="AE39" s="61" t="str">
        <f t="shared" ref="AE39" si="411">IF($D39="MAROUANI",IF($A39="S","Sam",IF(OR($A39="L",$A39="M",$A39="J",$A39="V"),"Sem","")),"")</f>
        <v/>
      </c>
      <c r="AF39" s="62" t="str">
        <f t="shared" ref="AF39" si="412">IF($D39="HALIMI",IF($A39="S","Sam",IF(OR($A39="L",$A39="M",$A39="J",$A39="V"),"Sem","")),"")</f>
        <v/>
      </c>
      <c r="AG39" s="62" t="str">
        <f t="shared" ref="AG39" si="413">IF($D39="LEPRIYA",IF($A39="S","Sam",IF(OR($A39="L",$A39="M",$A39="J",$A39="V"),"Sem","")),"")</f>
        <v/>
      </c>
      <c r="AH39" s="62" t="str">
        <f t="shared" ref="AH39" si="414">IF($D39="SERENI",IF($A39="S","Sam",IF(OR($A39="L",$A39="M",$A39="J",$A39="V"),"Sem","")),"")</f>
        <v>Sem</v>
      </c>
      <c r="AI39" s="62" t="str">
        <f t="shared" ref="AI39" si="415">IF($D39="SULTAN",IF($A39="S","Sam",IF(OR($A39="L",$A39="M",$A39="J",$A39="V"),"Sem","")),"")</f>
        <v/>
      </c>
    </row>
    <row r="40" spans="1:35" ht="15.75" thickBot="1" x14ac:dyDescent="0.3">
      <c r="A40" s="63"/>
      <c r="B40" s="64"/>
      <c r="C40" s="65" t="str">
        <f t="shared" ref="C40" si="416">IF($D40="","","CCB :")</f>
        <v/>
      </c>
      <c r="D40" s="66" t="str">
        <f t="shared" ref="D40" si="417">IF($Z39="","",$Z39)</f>
        <v/>
      </c>
      <c r="E40" s="67" t="s">
        <v>152</v>
      </c>
      <c r="F40" s="68" t="s">
        <v>115</v>
      </c>
      <c r="G40" s="69" t="s">
        <v>42</v>
      </c>
      <c r="H40" s="69" t="str">
        <f t="shared" ref="H40" si="418">IF(($T39="MJS"),IF(($U39="9H-12H"),"",("CS "&amp;$U39)),IF(($V39="MJS"),IF(($W39="9H-12H"),"",("CS "&amp;$W39)),""))&amp;IF($Z39="SERENI",IF(OR($A39="S",$A39="D"),"","CCB"),"")</f>
        <v>CS 14h30-18h30</v>
      </c>
      <c r="I40" s="68" t="str">
        <f t="shared" ref="I40" si="419">IF(($T39="AS"),IF(($U39="9H-12H"),"",("CS "&amp;$U39)),IF(($V39="AS"),IF(($W39="9H-12H"),"",("CS "&amp;$W39)),""))&amp;IF($Z39="SULTAN",IF(OR($A39="S",$A39="D"),"","CCB"),"")</f>
        <v>CS 14H-18H</v>
      </c>
      <c r="J40" s="70"/>
      <c r="K40" s="71" t="s">
        <v>15</v>
      </c>
      <c r="L40" s="72"/>
      <c r="M40" s="73" t="str">
        <f t="shared" ref="M40" si="420">IF(($T39="VAC1"),IF(($U39="9H-12H"),"",("CS "&amp;$U39)),IF(($V39="VAC1"),IF(($W39="9H-12H"),"",("CS "&amp;$W39)),""))&amp;IF($L40="HM",$E40,IF($L40="PH",$F40,IF($L40="RL",$G40,IF($L40="MJS",$H40,IF($L40="AS",$I40,"")))))</f>
        <v/>
      </c>
      <c r="N40" s="71" t="s">
        <v>9</v>
      </c>
      <c r="O40" s="72"/>
      <c r="P40" s="73" t="str">
        <f>IF(($T39="VAC2"),IF(($U39="9H-12H"),"",("CS "&amp;$U39)),IF(($V39="VAC2"),IF(($W39="9H-12H"),"",("CS "&amp;$W39)),""))&amp;IF($O40="HM",$E40,IF($O40="PH",$F40,IF($O40="RL",$G40,IF($O40="MJS",$H40,IF($O40="AS",$I40,"")))))&amp;"CS"</f>
        <v>CS</v>
      </c>
      <c r="Q40" s="74"/>
      <c r="R40" s="256"/>
      <c r="S40" s="257"/>
      <c r="T40" s="258"/>
      <c r="U40" s="259"/>
      <c r="V40" s="258"/>
      <c r="W40" s="260"/>
      <c r="X40" s="80"/>
      <c r="Y40" s="81"/>
      <c r="Z40" s="82"/>
      <c r="AA40" s="83"/>
      <c r="AB40" s="83"/>
      <c r="AC40" s="78"/>
      <c r="AD40" s="84"/>
      <c r="AE40" s="85" t="str">
        <f t="shared" ref="AE40" si="421">IF($Z39="MAROUANI",IF(OR($A39="S",$A39="D"),"WE CCB","Sem CCB"),"")</f>
        <v/>
      </c>
      <c r="AF40" s="86" t="str">
        <f t="shared" ref="AF40" si="422">IF($Z39="HALIMI",IF(OR($A39="S",$A39="D"),"WE CCB","Sem CCB"),"")</f>
        <v/>
      </c>
      <c r="AG40" s="86" t="str">
        <f t="shared" ref="AG40" si="423">IF($Z39="LEPRIYA",IF(OR($A39="S",$A39="D"),"WE CCB","Sem CCB"),"")</f>
        <v/>
      </c>
      <c r="AH40" s="86" t="str">
        <f t="shared" ref="AH40" si="424">IF($Z39="SERENI",IF(OR($A39="S",$A39="D"),"WE CCB","Sem CCB"),"")</f>
        <v/>
      </c>
      <c r="AI40" s="86" t="str">
        <f t="shared" ref="AI40" si="425">IF($Z39="SULTAN",IF(OR($A39="S",$A39="D"),"WE CCB","Sem CCB"),"")</f>
        <v/>
      </c>
    </row>
    <row r="41" spans="1:35" ht="15.75" thickBot="1" x14ac:dyDescent="0.3">
      <c r="A41" s="39" t="str">
        <f>IF((B41=""),"",CHOOSE(WEEKDAY(B41,2),"L","M","M","J","V","S","D"))</f>
        <v>V</v>
      </c>
      <c r="B41" s="40">
        <f>IF(($B39=""),"",IF((MONTH(B39)=MONTH(($B39+1))),($B39+1),""))</f>
        <v>42055</v>
      </c>
      <c r="C41" s="41" t="str">
        <f t="shared" ref="C41" si="426">IF(D41="","","Dom :")</f>
        <v>Dom :</v>
      </c>
      <c r="D41" s="42" t="s">
        <v>3</v>
      </c>
      <c r="E41" s="43" t="str">
        <f t="shared" ref="E41" si="427">IF(($T41="HM"),IF(($U41="9H-12H"),"CS 9H-12H",""),IF(($V41="HM"),IF(($W41="9H-12H"),"CS 9H-12H",""),""))&amp;IF($Z41="MAROUANI",IF($A41="D","","CCB"),"")</f>
        <v/>
      </c>
      <c r="F41" s="44" t="str">
        <f t="shared" ref="F41" si="428">IF(($T41="PH"),IF(($U41="9H-12H"),"CS 9H-12H",""),IF(($V41="PH"),IF(($W41="9H-12H"),"CS 9H-12H",""),""))&amp;IF($Z41="HALIMI",IF($A41="D","","CCB"),"")</f>
        <v>CCB</v>
      </c>
      <c r="G41" s="45" t="s">
        <v>130</v>
      </c>
      <c r="H41" s="45" t="s">
        <v>131</v>
      </c>
      <c r="I41" s="44" t="s">
        <v>64</v>
      </c>
      <c r="J41" s="46"/>
      <c r="K41" s="47"/>
      <c r="L41" s="48"/>
      <c r="M41" s="49" t="str">
        <f t="shared" ref="M41" si="429">IF(($T41="VAC1"),IF(($U41="9H-12H"),"CS 9H-12H",""),IF(($V41="VAC1"),IF(($W41="9H-12H"),"CS 9H-12H",""),""))&amp;IF($L41="HM",$E41,IF($L41="PH",$F41,IF($L41="RL",$G41,IF($L41="MJS",$H41,IF($L41="AS",$I41,"")))))</f>
        <v/>
      </c>
      <c r="N41" s="47"/>
      <c r="O41" s="48"/>
      <c r="P41" s="49" t="str">
        <f t="shared" ref="P41" si="430">IF(($T41="VAC2"),IF(($U41="9H-12H"),"CS 9H-12H",""),IF(($V41="VAC2"),IF(($W41="9H-12H"),"CS 9H-12H",""),""))&amp;IF($O41="HM",$E41,IF($O41="PH",$F41,IF($O41="RL",$G41,IF($O41="MJS",$H41,IF($O41="AS",$I41,"")))))</f>
        <v/>
      </c>
      <c r="Q41" s="50"/>
      <c r="R41" s="256" t="str">
        <f>A41</f>
        <v>V</v>
      </c>
      <c r="S41" s="257">
        <f>B41</f>
        <v>42055</v>
      </c>
      <c r="T41" s="258" t="s">
        <v>75</v>
      </c>
      <c r="U41" s="259" t="s">
        <v>35</v>
      </c>
      <c r="V41" s="258" t="s">
        <v>77</v>
      </c>
      <c r="W41" s="260" t="s">
        <v>33</v>
      </c>
      <c r="X41" s="56" t="str">
        <f t="shared" ref="X41:Y41" si="431">A41</f>
        <v>V</v>
      </c>
      <c r="Y41" s="57">
        <f t="shared" si="431"/>
        <v>42055</v>
      </c>
      <c r="Z41" s="58" t="s">
        <v>2</v>
      </c>
      <c r="AA41" s="59"/>
      <c r="AB41" s="59"/>
      <c r="AC41" s="54"/>
      <c r="AD41" s="60"/>
      <c r="AE41" s="61" t="str">
        <f t="shared" ref="AE41" si="432">IF($D41="MAROUANI",IF($A41="S","Sam",IF(OR($A41="L",$A41="M",$A41="J",$A41="V"),"Sem","")),"")</f>
        <v/>
      </c>
      <c r="AF41" s="62" t="str">
        <f t="shared" ref="AF41" si="433">IF($D41="HALIMI",IF($A41="S","Sam",IF(OR($A41="L",$A41="M",$A41="J",$A41="V"),"Sem","")),"")</f>
        <v/>
      </c>
      <c r="AG41" s="62" t="str">
        <f t="shared" ref="AG41" si="434">IF($D41="LEPRIYA",IF($A41="S","Sam",IF(OR($A41="L",$A41="M",$A41="J",$A41="V"),"Sem","")),"")</f>
        <v>Sem</v>
      </c>
      <c r="AH41" s="62" t="str">
        <f t="shared" ref="AH41" si="435">IF($D41="SERENI",IF($A41="S","Sam",IF(OR($A41="L",$A41="M",$A41="J",$A41="V"),"Sem","")),"")</f>
        <v/>
      </c>
      <c r="AI41" s="62" t="str">
        <f t="shared" ref="AI41" si="436">IF($D41="SULTAN",IF($A41="S","Sam",IF(OR($A41="L",$A41="M",$A41="J",$A41="V"),"Sem","")),"")</f>
        <v/>
      </c>
    </row>
    <row r="42" spans="1:35" ht="15.75" thickBot="1" x14ac:dyDescent="0.3">
      <c r="A42" s="63"/>
      <c r="B42" s="64"/>
      <c r="C42" s="65" t="str">
        <f t="shared" ref="C42" si="437">IF($D42="","","CCB :")</f>
        <v>CCB :</v>
      </c>
      <c r="D42" s="66" t="str">
        <f t="shared" ref="D42" si="438">IF($Z41="","",$Z41)</f>
        <v>HALIMI</v>
      </c>
      <c r="E42" s="67" t="str">
        <f t="shared" ref="E42" si="439">IF(($T41="HM"),IF(($U41="9H-12H"),"",("CS "&amp;$U41)),IF(($V41="HM"),IF(($W41="9H-12H"),"",("CS "&amp;$W41)),""))&amp;IF($Z41="MAROUANI",IF(OR($A41="S",$A41="D"),"","CCB"),"")</f>
        <v/>
      </c>
      <c r="F42" s="68" t="str">
        <f t="shared" ref="F42" si="440">IF(($T41="PH"),IF(($U41="9H-12H"),"",("CS "&amp;$U41)),IF(($V41="PH"),IF(($W41="9H-12H"),"",("CS "&amp;$W41)),""))&amp;IF($Z41="HALIMI",IF(OR($A41="S",$A41="D"),"","CCB"),"")</f>
        <v>CCB</v>
      </c>
      <c r="G42" s="69" t="str">
        <f t="shared" ref="G42" si="441">IF(($T41="RL"),IF(($U41="9H-12H"),"",("CS "&amp;$U41)),IF(($V41="RL"),IF(($W41="9H-12H"),"",("CS "&amp;$W41)),""))&amp;IF($Z41="LEPRIYA",IF(OR($A41="S",$A41="D"),"","CCB"),"")</f>
        <v>CS Ort 14H-18H</v>
      </c>
      <c r="H42" s="69" t="s">
        <v>153</v>
      </c>
      <c r="I42" s="68" t="str">
        <f t="shared" ref="I42" si="442">IF(($T41="AS"),IF(($U41="9H-12H"),"",("CS "&amp;$U41)),IF(($V41="AS"),IF(($W41="9H-12H"),"",("CS "&amp;$W41)),""))&amp;IF($Z41="SULTAN",IF(OR($A41="S",$A41="D"),"","CCB"),"")</f>
        <v>CS 14H-18H</v>
      </c>
      <c r="J42" s="70"/>
      <c r="K42" s="71"/>
      <c r="L42" s="72"/>
      <c r="M42" s="73" t="str">
        <f t="shared" ref="M42" si="443">IF(($T41="VAC1"),IF(($U41="9H-12H"),"",("CS "&amp;$U41)),IF(($V41="VAC1"),IF(($W41="9H-12H"),"",("CS "&amp;$W41)),""))&amp;IF($L42="HM",$E42,IF($L42="PH",$F42,IF($L42="RL",$G42,IF($L42="MJS",$H42,IF($L42="AS",$I42,"")))))</f>
        <v/>
      </c>
      <c r="N42" s="71"/>
      <c r="O42" s="72"/>
      <c r="P42" s="73" t="str">
        <f t="shared" ref="P42" si="444">IF(($T41="VAC2"),IF(($U41="9H-12H"),"",("CS "&amp;$U41)),IF(($V41="VAC2"),IF(($W41="9H-12H"),"",("CS "&amp;$W41)),""))&amp;IF($O42="HM",$E42,IF($O42="PH",$F42,IF($O42="RL",$G42,IF($O42="MJS",$H42,IF($O42="AS",$I42,"")))))</f>
        <v/>
      </c>
      <c r="Q42" s="74"/>
      <c r="R42" s="256"/>
      <c r="S42" s="257"/>
      <c r="T42" s="258"/>
      <c r="U42" s="259"/>
      <c r="V42" s="258"/>
      <c r="W42" s="260"/>
      <c r="X42" s="80"/>
      <c r="Y42" s="81"/>
      <c r="Z42" s="82"/>
      <c r="AA42" s="83"/>
      <c r="AB42" s="83"/>
      <c r="AC42" s="78"/>
      <c r="AD42" s="84"/>
      <c r="AE42" s="85" t="str">
        <f t="shared" ref="AE42" si="445">IF($Z41="MAROUANI",IF(OR($A41="S",$A41="D"),"WE CCB","Sem CCB"),"")</f>
        <v/>
      </c>
      <c r="AF42" s="86" t="str">
        <f t="shared" ref="AF42" si="446">IF($Z41="HALIMI",IF(OR($A41="S",$A41="D"),"WE CCB","Sem CCB"),"")</f>
        <v>Sem CCB</v>
      </c>
      <c r="AG42" s="86" t="str">
        <f t="shared" ref="AG42" si="447">IF($Z41="LEPRIYA",IF(OR($A41="S",$A41="D"),"WE CCB","Sem CCB"),"")</f>
        <v/>
      </c>
      <c r="AH42" s="86" t="str">
        <f t="shared" ref="AH42" si="448">IF($Z41="SERENI",IF(OR($A41="S",$A41="D"),"WE CCB","Sem CCB"),"")</f>
        <v/>
      </c>
      <c r="AI42" s="86" t="str">
        <f t="shared" ref="AI42" si="449">IF($Z41="SULTAN",IF(OR($A41="S",$A41="D"),"WE CCB","Sem CCB"),"")</f>
        <v/>
      </c>
    </row>
    <row r="43" spans="1:35" ht="15.75" thickBot="1" x14ac:dyDescent="0.3">
      <c r="A43" s="39" t="str">
        <f>IF((B43=""),"",CHOOSE(WEEKDAY(B43,2),"L","M","M","J","V","S","D"))</f>
        <v>S</v>
      </c>
      <c r="B43" s="40">
        <f>IF(($B41=""),"",IF((MONTH(B41)=MONTH(($B41+1))),($B41+1),""))</f>
        <v>42056</v>
      </c>
      <c r="C43" s="41" t="str">
        <f t="shared" ref="C43" si="450">IF(D43="","","Dom :")</f>
        <v>Dom :</v>
      </c>
      <c r="D43" s="42" t="s">
        <v>5</v>
      </c>
      <c r="E43" s="43" t="str">
        <f t="shared" ref="E43" si="451">IF(($T43="HM"),IF(($U43="9H-12H"),"CS 9H-12H",""),IF(($V43="HM"),IF(($W43="9H-12H"),"CS 9H-12H",""),""))&amp;IF($Z43="MAROUANI",IF($A43="D","","CCB"),"")</f>
        <v/>
      </c>
      <c r="F43" s="44" t="str">
        <f t="shared" ref="F43" si="452">IF(($T43="PH"),IF(($U43="9H-12H"),"CS 9H-12H",""),IF(($V43="PH"),IF(($W43="9H-12H"),"CS 9H-12H",""),""))&amp;IF($Z43="HALIMI",IF($A43="D","","CCB"),"")</f>
        <v/>
      </c>
      <c r="G43" s="45" t="str">
        <f t="shared" ref="G43" si="453">IF(($T43="RL"),IF(($U43="9H-12H"),"CS 9H-12H",""),IF(($V43="RL"),IF(($W43="9H-12H"),"CS 9H-12H",""),""))&amp;IF($Z43="LEPRIYA",IF($A43="D","","CCB"),"")</f>
        <v>CCB</v>
      </c>
      <c r="H43" s="45" t="str">
        <f t="shared" ref="H43" si="454">IF(($T43="MJS"),IF(($U43="9H-12H"),"CS 9H-12H",""),IF(($V43="MJS"),IF(($W43="9H-12H"),"CS 9H-12H",""),""))&amp;IF($Z43="SERENI",IF($A43="D","","CCB"),"")</f>
        <v/>
      </c>
      <c r="I43" s="44" t="str">
        <f t="shared" ref="I43" si="455">IF(($T43="AS"),IF(($U43="9H-12H"),"CS 9H-12H",""),IF(($V43="AS"),IF(($W43="9H-12H"),"CS 9H-12H",""),""))&amp;IF($Z43="SULTAN",IF($A43="D","","CCB"),"")</f>
        <v/>
      </c>
      <c r="J43" s="46"/>
      <c r="K43" s="47"/>
      <c r="L43" s="48"/>
      <c r="M43" s="49" t="str">
        <f t="shared" ref="M43" si="456">IF(($T43="VAC1"),IF(($U43="9H-12H"),"CS 9H-12H",""),IF(($V43="VAC1"),IF(($W43="9H-12H"),"CS 9H-12H",""),""))&amp;IF($L43="HM",$E43,IF($L43="PH",$F43,IF($L43="RL",$G43,IF($L43="MJS",$H43,IF($L43="AS",$I43,"")))))</f>
        <v/>
      </c>
      <c r="N43" s="47"/>
      <c r="O43" s="48"/>
      <c r="P43" s="49" t="str">
        <f t="shared" ref="P43" si="457">IF(($T43="VAC2"),IF(($U43="9H-12H"),"CS 9H-12H",""),IF(($V43="VAC2"),IF(($W43="9H-12H"),"CS 9H-12H",""),""))&amp;IF($O43="HM",$E43,IF($O43="PH",$F43,IF($O43="RL",$G43,IF($O43="MJS",$H43,IF($O43="AS",$I43,"")))))</f>
        <v/>
      </c>
      <c r="Q43" s="50"/>
      <c r="R43" s="256" t="str">
        <f>A43</f>
        <v>S</v>
      </c>
      <c r="S43" s="257">
        <f>B43</f>
        <v>42056</v>
      </c>
      <c r="T43" s="258"/>
      <c r="U43" s="259"/>
      <c r="V43" s="258"/>
      <c r="W43" s="260"/>
      <c r="X43" s="56" t="str">
        <f t="shared" ref="X43:Y43" si="458">A43</f>
        <v>S</v>
      </c>
      <c r="Y43" s="57">
        <f t="shared" si="458"/>
        <v>42056</v>
      </c>
      <c r="Z43" s="58" t="s">
        <v>3</v>
      </c>
      <c r="AA43" s="59"/>
      <c r="AB43" s="59"/>
      <c r="AC43" s="54"/>
      <c r="AD43" s="60"/>
      <c r="AE43" s="61" t="str">
        <f t="shared" ref="AE43" si="459">IF($D43="MAROUANI",IF($A43="S","Sam",IF(OR($A43="L",$A43="M",$A43="J",$A43="V"),"Sem","")),"")</f>
        <v/>
      </c>
      <c r="AF43" s="62" t="str">
        <f t="shared" ref="AF43" si="460">IF($D43="HALIMI",IF($A43="S","Sam",IF(OR($A43="L",$A43="M",$A43="J",$A43="V"),"Sem","")),"")</f>
        <v/>
      </c>
      <c r="AG43" s="62" t="str">
        <f t="shared" ref="AG43" si="461">IF($D43="LEPRIYA",IF($A43="S","Sam",IF(OR($A43="L",$A43="M",$A43="J",$A43="V"),"Sem","")),"")</f>
        <v/>
      </c>
      <c r="AH43" s="62" t="str">
        <f t="shared" ref="AH43" si="462">IF($D43="SERENI",IF($A43="S","Sam",IF(OR($A43="L",$A43="M",$A43="J",$A43="V"),"Sem","")),"")</f>
        <v/>
      </c>
      <c r="AI43" s="62" t="str">
        <f t="shared" ref="AI43" si="463">IF($D43="SULTAN",IF($A43="S","Sam",IF(OR($A43="L",$A43="M",$A43="J",$A43="V"),"Sem","")),"")</f>
        <v>Sam</v>
      </c>
    </row>
    <row r="44" spans="1:35" ht="15.75" thickBot="1" x14ac:dyDescent="0.3">
      <c r="A44" s="63"/>
      <c r="B44" s="64"/>
      <c r="C44" s="65" t="str">
        <f t="shared" ref="C44" si="464">IF($D44="","","CCB :")</f>
        <v>CCB :</v>
      </c>
      <c r="D44" s="66" t="str">
        <f t="shared" ref="D44" si="465">IF($Z43="","",$Z43)</f>
        <v>LEPRIYA</v>
      </c>
      <c r="E44" s="67" t="str">
        <f t="shared" ref="E44" si="466">IF(($T43="HM"),IF(($U43="9H-12H"),"",("CS "&amp;$U43)),IF(($V43="HM"),IF(($W43="9H-12H"),"",("CS "&amp;$W43)),""))&amp;IF($Z43="MAROUANI",IF(OR($A43="S",$A43="D"),"","CCB"),"")</f>
        <v/>
      </c>
      <c r="F44" s="68" t="str">
        <f t="shared" ref="F44" si="467">IF(($T43="PH"),IF(($U43="9H-12H"),"",("CS "&amp;$U43)),IF(($V43="PH"),IF(($W43="9H-12H"),"",("CS "&amp;$W43)),""))&amp;IF($Z43="HALIMI",IF(OR($A43="S",$A43="D"),"","CCB"),"")</f>
        <v/>
      </c>
      <c r="G44" s="69" t="str">
        <f t="shared" ref="G44" si="468">IF(($T43="RL"),IF(($U43="9H-12H"),"",("CS "&amp;$U43)),IF(($V43="RL"),IF(($W43="9H-12H"),"",("CS "&amp;$W43)),""))&amp;IF($Z43="LEPRIYA",IF(OR($A43="S",$A43="D"),"","CCB"),"")</f>
        <v/>
      </c>
      <c r="H44" s="69" t="str">
        <f t="shared" ref="H44" si="469">IF(($T43="MJS"),IF(($U43="9H-12H"),"",("CS "&amp;$U43)),IF(($V43="MJS"),IF(($W43="9H-12H"),"",("CS "&amp;$W43)),""))&amp;IF($Z43="SERENI",IF(OR($A43="S",$A43="D"),"","CCB"),"")</f>
        <v/>
      </c>
      <c r="I44" s="68" t="str">
        <f t="shared" ref="I44" si="470">IF(($T43="AS"),IF(($U43="9H-12H"),"",("CS "&amp;$U43)),IF(($V43="AS"),IF(($W43="9H-12H"),"",("CS "&amp;$W43)),""))&amp;IF($Z43="SULTAN",IF(OR($A43="S",$A43="D"),"","CCB"),"")</f>
        <v/>
      </c>
      <c r="J44" s="70"/>
      <c r="K44" s="71"/>
      <c r="L44" s="72"/>
      <c r="M44" s="73" t="str">
        <f t="shared" ref="M44" si="471">IF(($T43="VAC1"),IF(($U43="9H-12H"),"",("CS "&amp;$U43)),IF(($V43="VAC1"),IF(($W43="9H-12H"),"",("CS "&amp;$W43)),""))&amp;IF($L44="HM",$E44,IF($L44="PH",$F44,IF($L44="RL",$G44,IF($L44="MJS",$H44,IF($L44="AS",$I44,"")))))</f>
        <v/>
      </c>
      <c r="N44" s="71"/>
      <c r="O44" s="72"/>
      <c r="P44" s="73" t="str">
        <f t="shared" ref="P44" si="472">IF(($T43="VAC2"),IF(($U43="9H-12H"),"",("CS "&amp;$U43)),IF(($V43="VAC2"),IF(($W43="9H-12H"),"",("CS "&amp;$W43)),""))&amp;IF($O44="HM",$E44,IF($O44="PH",$F44,IF($O44="RL",$G44,IF($O44="MJS",$H44,IF($O44="AS",$I44,"")))))</f>
        <v/>
      </c>
      <c r="Q44" s="74"/>
      <c r="R44" s="256"/>
      <c r="S44" s="257"/>
      <c r="T44" s="258"/>
      <c r="U44" s="259"/>
      <c r="V44" s="258"/>
      <c r="W44" s="260"/>
      <c r="X44" s="80"/>
      <c r="Y44" s="81"/>
      <c r="Z44" s="82"/>
      <c r="AA44" s="83"/>
      <c r="AB44" s="83"/>
      <c r="AC44" s="78"/>
      <c r="AD44" s="84"/>
      <c r="AE44" s="85" t="str">
        <f t="shared" ref="AE44" si="473">IF($Z43="MAROUANI",IF(OR($A43="S",$A43="D"),"WE CCB","Sem CCB"),"")</f>
        <v/>
      </c>
      <c r="AF44" s="86" t="str">
        <f t="shared" ref="AF44" si="474">IF($Z43="HALIMI",IF(OR($A43="S",$A43="D"),"WE CCB","Sem CCB"),"")</f>
        <v/>
      </c>
      <c r="AG44" s="86" t="str">
        <f t="shared" ref="AG44" si="475">IF($Z43="LEPRIYA",IF(OR($A43="S",$A43="D"),"WE CCB","Sem CCB"),"")</f>
        <v>WE CCB</v>
      </c>
      <c r="AH44" s="86" t="str">
        <f t="shared" ref="AH44" si="476">IF($Z43="SERENI",IF(OR($A43="S",$A43="D"),"WE CCB","Sem CCB"),"")</f>
        <v/>
      </c>
      <c r="AI44" s="86" t="str">
        <f t="shared" ref="AI44" si="477">IF($Z43="SULTAN",IF(OR($A43="S",$A43="D"),"WE CCB","Sem CCB"),"")</f>
        <v/>
      </c>
    </row>
    <row r="45" spans="1:35" ht="15.75" thickBot="1" x14ac:dyDescent="0.3">
      <c r="A45" s="39" t="str">
        <f>IF((B45=""),"",CHOOSE(WEEKDAY(B45,2),"L","M","M","J","V","S","D"))</f>
        <v>D</v>
      </c>
      <c r="B45" s="40">
        <f>IF(($B43=""),"",IF((MONTH(B43)=MONTH(($B43+1))),($B43+1),""))</f>
        <v>42057</v>
      </c>
      <c r="C45" s="41" t="str">
        <f t="shared" ref="C45" si="478">IF(D45="","","Dom :")</f>
        <v/>
      </c>
      <c r="D45" s="42"/>
      <c r="E45" s="43" t="str">
        <f t="shared" ref="E45" si="479">IF(($T45="HM"),IF(($U45="9H-12H"),"CS 9H-12H",""),IF(($V45="HM"),IF(($W45="9H-12H"),"CS 9H-12H",""),""))&amp;IF($Z45="MAROUANI",IF($A45="D","","CCB"),"")</f>
        <v/>
      </c>
      <c r="F45" s="44" t="str">
        <f t="shared" ref="F45" si="480">IF(($T45="PH"),IF(($U45="9H-12H"),"CS 9H-12H",""),IF(($V45="PH"),IF(($W45="9H-12H"),"CS 9H-12H",""),""))&amp;IF($Z45="HALIMI",IF($A45="D","","CCB"),"")</f>
        <v/>
      </c>
      <c r="G45" s="45" t="str">
        <f t="shared" ref="G45" si="481">IF(($T45="RL"),IF(($U45="9H-12H"),"CS 9H-12H",""),IF(($V45="RL"),IF(($W45="9H-12H"),"CS 9H-12H",""),""))&amp;IF($Z45="LEPRIYA",IF($A45="D","","CCB"),"")</f>
        <v/>
      </c>
      <c r="H45" s="45" t="str">
        <f t="shared" ref="H45" si="482">IF(($T45="MJS"),IF(($U45="9H-12H"),"CS 9H-12H",""),IF(($V45="MJS"),IF(($W45="9H-12H"),"CS 9H-12H",""),""))&amp;IF($Z45="SERENI",IF($A45="D","","CCB"),"")</f>
        <v/>
      </c>
      <c r="I45" s="44" t="str">
        <f t="shared" ref="I45" si="483">IF(($T45="AS"),IF(($U45="9H-12H"),"CS 9H-12H",""),IF(($V45="AS"),IF(($W45="9H-12H"),"CS 9H-12H",""),""))&amp;IF($Z45="SULTAN",IF($A45="D","","CCB"),"")</f>
        <v/>
      </c>
      <c r="J45" s="46"/>
      <c r="K45" s="47"/>
      <c r="L45" s="48"/>
      <c r="M45" s="49" t="str">
        <f t="shared" ref="M45" si="484">IF(($T45="VAC1"),IF(($U45="9H-12H"),"CS 9H-12H",""),IF(($V45="VAC1"),IF(($W45="9H-12H"),"CS 9H-12H",""),""))&amp;IF($L45="HM",$E45,IF($L45="PH",$F45,IF($L45="RL",$G45,IF($L45="MJS",$H45,IF($L45="AS",$I45,"")))))</f>
        <v/>
      </c>
      <c r="N45" s="47"/>
      <c r="O45" s="48"/>
      <c r="P45" s="49" t="str">
        <f t="shared" ref="P45" si="485">IF(($T45="VAC2"),IF(($U45="9H-12H"),"CS 9H-12H",""),IF(($V45="VAC2"),IF(($W45="9H-12H"),"CS 9H-12H",""),""))&amp;IF($O45="HM",$E45,IF($O45="PH",$F45,IF($O45="RL",$G45,IF($O45="MJS",$H45,IF($O45="AS",$I45,"")))))</f>
        <v/>
      </c>
      <c r="Q45" s="50"/>
      <c r="R45" s="256" t="str">
        <f>A45</f>
        <v>D</v>
      </c>
      <c r="S45" s="257">
        <f>B45</f>
        <v>42057</v>
      </c>
      <c r="T45" s="258"/>
      <c r="U45" s="259"/>
      <c r="V45" s="258"/>
      <c r="W45" s="260"/>
      <c r="X45" s="56" t="str">
        <f t="shared" ref="X45:Y45" si="486">A45</f>
        <v>D</v>
      </c>
      <c r="Y45" s="57">
        <f t="shared" si="486"/>
        <v>42057</v>
      </c>
      <c r="Z45" s="58" t="s">
        <v>3</v>
      </c>
      <c r="AA45" s="59"/>
      <c r="AB45" s="59"/>
      <c r="AC45" s="54"/>
      <c r="AD45" s="60"/>
      <c r="AE45" s="61" t="str">
        <f t="shared" ref="AE45" si="487">IF($D45="MAROUANI",IF($A45="S","Sam",IF(OR($A45="L",$A45="M",$A45="J",$A45="V"),"Sem","")),"")</f>
        <v/>
      </c>
      <c r="AF45" s="62" t="str">
        <f t="shared" ref="AF45" si="488">IF($D45="HALIMI",IF($A45="S","Sam",IF(OR($A45="L",$A45="M",$A45="J",$A45="V"),"Sem","")),"")</f>
        <v/>
      </c>
      <c r="AG45" s="62" t="str">
        <f t="shared" ref="AG45" si="489">IF($D45="LEPRIYA",IF($A45="S","Sam",IF(OR($A45="L",$A45="M",$A45="J",$A45="V"),"Sem","")),"")</f>
        <v/>
      </c>
      <c r="AH45" s="62" t="str">
        <f t="shared" ref="AH45" si="490">IF($D45="SERENI",IF($A45="S","Sam",IF(OR($A45="L",$A45="M",$A45="J",$A45="V"),"Sem","")),"")</f>
        <v/>
      </c>
      <c r="AI45" s="62" t="str">
        <f t="shared" ref="AI45" si="491">IF($D45="SULTAN",IF($A45="S","Sam",IF(OR($A45="L",$A45="M",$A45="J",$A45="V"),"Sem","")),"")</f>
        <v/>
      </c>
    </row>
    <row r="46" spans="1:35" ht="15.75" thickBot="1" x14ac:dyDescent="0.3">
      <c r="A46" s="63"/>
      <c r="B46" s="64"/>
      <c r="C46" s="65" t="str">
        <f t="shared" ref="C46" si="492">IF($D46="","","CCB :")</f>
        <v>CCB :</v>
      </c>
      <c r="D46" s="66" t="str">
        <f t="shared" ref="D46" si="493">IF($Z45="","",$Z45)</f>
        <v>LEPRIYA</v>
      </c>
      <c r="E46" s="67" t="str">
        <f t="shared" ref="E46" si="494">IF(($T45="HM"),IF(($U45="9H-12H"),"",("CS "&amp;$U45)),IF(($V45="HM"),IF(($W45="9H-12H"),"",("CS "&amp;$W45)),""))&amp;IF($Z45="MAROUANI",IF(OR($A45="S",$A45="D"),"","CCB"),"")</f>
        <v/>
      </c>
      <c r="F46" s="68" t="str">
        <f t="shared" ref="F46" si="495">IF(($T45="PH"),IF(($U45="9H-12H"),"",("CS "&amp;$U45)),IF(($V45="PH"),IF(($W45="9H-12H"),"",("CS "&amp;$W45)),""))&amp;IF($Z45="HALIMI",IF(OR($A45="S",$A45="D"),"","CCB"),"")</f>
        <v/>
      </c>
      <c r="G46" s="69" t="str">
        <f t="shared" ref="G46" si="496">IF(($T45="RL"),IF(($U45="9H-12H"),"",("CS "&amp;$U45)),IF(($V45="RL"),IF(($W45="9H-12H"),"",("CS "&amp;$W45)),""))&amp;IF($Z45="LEPRIYA",IF(OR($A45="S",$A45="D"),"","CCB"),"")</f>
        <v/>
      </c>
      <c r="H46" s="69" t="str">
        <f t="shared" ref="H46" si="497">IF(($T45="MJS"),IF(($U45="9H-12H"),"",("CS "&amp;$U45)),IF(($V45="MJS"),IF(($W45="9H-12H"),"",("CS "&amp;$W45)),""))&amp;IF($Z45="SERENI",IF(OR($A45="S",$A45="D"),"","CCB"),"")</f>
        <v/>
      </c>
      <c r="I46" s="68" t="str">
        <f t="shared" ref="I46" si="498">IF(($T45="AS"),IF(($U45="9H-12H"),"",("CS "&amp;$U45)),IF(($V45="AS"),IF(($W45="9H-12H"),"",("CS "&amp;$W45)),""))&amp;IF($Z45="SULTAN",IF(OR($A45="S",$A45="D"),"","CCB"),"")</f>
        <v/>
      </c>
      <c r="J46" s="70"/>
      <c r="K46" s="71"/>
      <c r="L46" s="72"/>
      <c r="M46" s="73" t="str">
        <f t="shared" ref="M46" si="499">IF(($T45="VAC1"),IF(($U45="9H-12H"),"",("CS "&amp;$U45)),IF(($V45="VAC1"),IF(($W45="9H-12H"),"",("CS "&amp;$W45)),""))&amp;IF($L46="HM",$E46,IF($L46="PH",$F46,IF($L46="RL",$G46,IF($L46="MJS",$H46,IF($L46="AS",$I46,"")))))</f>
        <v/>
      </c>
      <c r="N46" s="71"/>
      <c r="O46" s="72"/>
      <c r="P46" s="73" t="str">
        <f t="shared" ref="P46" si="500">IF(($T45="VAC2"),IF(($U45="9H-12H"),"",("CS "&amp;$U45)),IF(($V45="VAC2"),IF(($W45="9H-12H"),"",("CS "&amp;$W45)),""))&amp;IF($O46="HM",$E46,IF($O46="PH",$F46,IF($O46="RL",$G46,IF($O46="MJS",$H46,IF($O46="AS",$I46,"")))))</f>
        <v/>
      </c>
      <c r="Q46" s="74"/>
      <c r="R46" s="256"/>
      <c r="S46" s="257"/>
      <c r="T46" s="258"/>
      <c r="U46" s="259"/>
      <c r="V46" s="258"/>
      <c r="W46" s="260"/>
      <c r="X46" s="80"/>
      <c r="Y46" s="81"/>
      <c r="Z46" s="82"/>
      <c r="AA46" s="83"/>
      <c r="AB46" s="83"/>
      <c r="AC46" s="78"/>
      <c r="AD46" s="84"/>
      <c r="AE46" s="85" t="str">
        <f t="shared" ref="AE46" si="501">IF($Z45="MAROUANI",IF(OR($A45="S",$A45="D"),"WE CCB","Sem CCB"),"")</f>
        <v/>
      </c>
      <c r="AF46" s="86" t="str">
        <f t="shared" ref="AF46" si="502">IF($Z45="HALIMI",IF(OR($A45="S",$A45="D"),"WE CCB","Sem CCB"),"")</f>
        <v/>
      </c>
      <c r="AG46" s="86" t="str">
        <f t="shared" ref="AG46" si="503">IF($Z45="LEPRIYA",IF(OR($A45="S",$A45="D"),"WE CCB","Sem CCB"),"")</f>
        <v>WE CCB</v>
      </c>
      <c r="AH46" s="86" t="str">
        <f t="shared" ref="AH46" si="504">IF($Z45="SERENI",IF(OR($A45="S",$A45="D"),"WE CCB","Sem CCB"),"")</f>
        <v/>
      </c>
      <c r="AI46" s="86" t="str">
        <f t="shared" ref="AI46" si="505">IF($Z45="SULTAN",IF(OR($A45="S",$A45="D"),"WE CCB","Sem CCB"),"")</f>
        <v/>
      </c>
    </row>
    <row r="47" spans="1:35" ht="15.75" thickBot="1" x14ac:dyDescent="0.3">
      <c r="A47" s="39" t="str">
        <f>IF((B47=""),"",CHOOSE(WEEKDAY(B47,2),"L","M","M","J","V","S","D"))</f>
        <v>L</v>
      </c>
      <c r="B47" s="40">
        <f>IF(($B45=""),"",IF((MONTH(B45)=MONTH(($B45+1))),($B45+1),""))</f>
        <v>42058</v>
      </c>
      <c r="C47" s="41" t="str">
        <f t="shared" ref="C47" si="506">IF(D47="","","Dom :")</f>
        <v>Dom :</v>
      </c>
      <c r="D47" s="42" t="s">
        <v>4</v>
      </c>
      <c r="E47" s="43" t="s">
        <v>116</v>
      </c>
      <c r="F47" s="44" t="s">
        <v>131</v>
      </c>
      <c r="G47" s="45" t="str">
        <f t="shared" ref="G47" si="507">IF(($T47="RL"),IF(($U47="9H-12H"),"CS 9H-12H",""),IF(($V47="RL"),IF(($W47="9H-12H"),"CS 9H-12H",""),""))&amp;IF($Z47="LEPRIYA",IF($A47="D","","CCB"),"")</f>
        <v>CCB</v>
      </c>
      <c r="H47" s="45" t="s">
        <v>113</v>
      </c>
      <c r="I47" s="44" t="s">
        <v>66</v>
      </c>
      <c r="J47" s="46" t="s">
        <v>119</v>
      </c>
      <c r="K47" s="47"/>
      <c r="L47" s="48"/>
      <c r="M47" s="49" t="str">
        <f t="shared" ref="M47" si="508">IF(($T47="VAC1"),IF(($U47="9H-12H"),"CS 9H-12H",""),IF(($V47="VAC1"),IF(($W47="9H-12H"),"CS 9H-12H",""),""))&amp;IF($L47="HM",$E47,IF($L47="PH",$F47,IF($L47="RL",$G47,IF($L47="MJS",$H47,IF($L47="AS",$I47,"")))))</f>
        <v/>
      </c>
      <c r="N47" s="47"/>
      <c r="O47" s="48"/>
      <c r="P47" s="49" t="str">
        <f t="shared" ref="P47" si="509">IF(($T47="VAC2"),IF(($U47="9H-12H"),"CS 9H-12H",""),IF(($V47="VAC2"),IF(($W47="9H-12H"),"CS 9H-12H",""),""))&amp;IF($O47="HM",$E47,IF($O47="PH",$F47,IF($O47="RL",$G47,IF($O47="MJS",$H47,IF($O47="AS",$I47,"")))))</f>
        <v/>
      </c>
      <c r="Q47" s="50"/>
      <c r="R47" s="256" t="str">
        <f>A47</f>
        <v>L</v>
      </c>
      <c r="S47" s="257">
        <f>B47</f>
        <v>42058</v>
      </c>
      <c r="T47" s="258" t="s">
        <v>74</v>
      </c>
      <c r="U47" s="259" t="s">
        <v>35</v>
      </c>
      <c r="V47" s="258" t="s">
        <v>77</v>
      </c>
      <c r="W47" s="260" t="s">
        <v>33</v>
      </c>
      <c r="X47" s="56" t="str">
        <f t="shared" ref="X47:Y47" si="510">A47</f>
        <v>L</v>
      </c>
      <c r="Y47" s="57">
        <f t="shared" si="510"/>
        <v>42058</v>
      </c>
      <c r="Z47" s="58" t="s">
        <v>3</v>
      </c>
      <c r="AA47" s="59"/>
      <c r="AB47" s="59"/>
      <c r="AC47" s="54"/>
      <c r="AD47" s="60"/>
      <c r="AE47" s="61" t="str">
        <f t="shared" ref="AE47" si="511">IF($D47="MAROUANI",IF($A47="S","Sam",IF(OR($A47="L",$A47="M",$A47="J",$A47="V"),"Sem","")),"")</f>
        <v/>
      </c>
      <c r="AF47" s="62" t="str">
        <f t="shared" ref="AF47" si="512">IF($D47="HALIMI",IF($A47="S","Sam",IF(OR($A47="L",$A47="M",$A47="J",$A47="V"),"Sem","")),"")</f>
        <v/>
      </c>
      <c r="AG47" s="62" t="str">
        <f t="shared" ref="AG47" si="513">IF($D47="LEPRIYA",IF($A47="S","Sam",IF(OR($A47="L",$A47="M",$A47="J",$A47="V"),"Sem","")),"")</f>
        <v/>
      </c>
      <c r="AH47" s="62" t="str">
        <f t="shared" ref="AH47" si="514">IF($D47="SERENI",IF($A47="S","Sam",IF(OR($A47="L",$A47="M",$A47="J",$A47="V"),"Sem","")),"")</f>
        <v>Sem</v>
      </c>
      <c r="AI47" s="62" t="str">
        <f t="shared" ref="AI47" si="515">IF($D47="SULTAN",IF($A47="S","Sam",IF(OR($A47="L",$A47="M",$A47="J",$A47="V"),"Sem","")),"")</f>
        <v/>
      </c>
    </row>
    <row r="48" spans="1:35" ht="15.75" thickBot="1" x14ac:dyDescent="0.3">
      <c r="A48" s="63"/>
      <c r="B48" s="64"/>
      <c r="C48" s="65" t="str">
        <f t="shared" ref="C48" si="516">IF($D48="","","CCB :")</f>
        <v>CCB :</v>
      </c>
      <c r="D48" s="66" t="str">
        <f t="shared" ref="D48" si="517">IF($Z47="","",$Z47)</f>
        <v>LEPRIYA</v>
      </c>
      <c r="E48" s="67" t="s">
        <v>135</v>
      </c>
      <c r="F48" s="68" t="str">
        <f t="shared" ref="F48" si="518">IF(($T47="PH"),IF(($U47="9H-12H"),"",("CS "&amp;$U47)),IF(($V47="PH"),IF(($W47="9H-12H"),"",("CS "&amp;$W47)),""))&amp;IF($Z47="HALIMI",IF(OR($A47="S",$A47="D"),"","CCB"),"")</f>
        <v>CS Ort 14H-18H</v>
      </c>
      <c r="G48" s="69" t="str">
        <f t="shared" ref="G48" si="519">IF(($T47="RL"),IF(($U47="9H-12H"),"",("CS "&amp;$U47)),IF(($V47="RL"),IF(($W47="9H-12H"),"",("CS "&amp;$W47)),""))&amp;IF($Z47="LEPRIYA",IF(OR($A47="S",$A47="D"),"","CCB"),"")</f>
        <v>CCB</v>
      </c>
      <c r="H48" s="69" t="s">
        <v>154</v>
      </c>
      <c r="I48" s="68" t="str">
        <f t="shared" ref="I48" si="520">IF(($T47="AS"),IF(($U47="9H-12H"),"",("CS "&amp;$U47)),IF(($V47="AS"),IF(($W47="9H-12H"),"",("CS "&amp;$W47)),""))&amp;IF($Z47="SULTAN",IF(OR($A47="S",$A47="D"),"","CCB"),"")</f>
        <v>CS 14H-18H</v>
      </c>
      <c r="J48" s="70" t="s">
        <v>119</v>
      </c>
      <c r="K48" s="71"/>
      <c r="L48" s="72"/>
      <c r="M48" s="73" t="str">
        <f t="shared" ref="M48" si="521">IF(($T47="VAC1"),IF(($U47="9H-12H"),"",("CS "&amp;$U47)),IF(($V47="VAC1"),IF(($W47="9H-12H"),"",("CS "&amp;$W47)),""))&amp;IF($L48="HM",$E48,IF($L48="PH",$F48,IF($L48="RL",$G48,IF($L48="MJS",$H48,IF($L48="AS",$I48,"")))))</f>
        <v/>
      </c>
      <c r="N48" s="71"/>
      <c r="O48" s="72"/>
      <c r="P48" s="73" t="str">
        <f t="shared" ref="P48" si="522">IF(($T47="VAC2"),IF(($U47="9H-12H"),"",("CS "&amp;$U47)),IF(($V47="VAC2"),IF(($W47="9H-12H"),"",("CS "&amp;$W47)),""))&amp;IF($O48="HM",$E48,IF($O48="PH",$F48,IF($O48="RL",$G48,IF($O48="MJS",$H48,IF($O48="AS",$I48,"")))))</f>
        <v/>
      </c>
      <c r="Q48" s="74"/>
      <c r="R48" s="256"/>
      <c r="S48" s="257"/>
      <c r="T48" s="258"/>
      <c r="U48" s="259"/>
      <c r="V48" s="258"/>
      <c r="W48" s="260"/>
      <c r="X48" s="80"/>
      <c r="Y48" s="81"/>
      <c r="Z48" s="82"/>
      <c r="AA48" s="83"/>
      <c r="AB48" s="83"/>
      <c r="AC48" s="78"/>
      <c r="AD48" s="84"/>
      <c r="AE48" s="85" t="str">
        <f t="shared" ref="AE48" si="523">IF($Z47="MAROUANI",IF(OR($A47="S",$A47="D"),"WE CCB","Sem CCB"),"")</f>
        <v/>
      </c>
      <c r="AF48" s="86" t="str">
        <f t="shared" ref="AF48" si="524">IF($Z47="HALIMI",IF(OR($A47="S",$A47="D"),"WE CCB","Sem CCB"),"")</f>
        <v/>
      </c>
      <c r="AG48" s="86" t="str">
        <f t="shared" ref="AG48" si="525">IF($Z47="LEPRIYA",IF(OR($A47="S",$A47="D"),"WE CCB","Sem CCB"),"")</f>
        <v>Sem CCB</v>
      </c>
      <c r="AH48" s="86" t="str">
        <f t="shared" ref="AH48" si="526">IF($Z47="SERENI",IF(OR($A47="S",$A47="D"),"WE CCB","Sem CCB"),"")</f>
        <v/>
      </c>
      <c r="AI48" s="86" t="str">
        <f t="shared" ref="AI48" si="527">IF($Z47="SULTAN",IF(OR($A47="S",$A47="D"),"WE CCB","Sem CCB"),"")</f>
        <v/>
      </c>
    </row>
    <row r="49" spans="1:35" ht="15.75" thickBot="1" x14ac:dyDescent="0.3">
      <c r="A49" s="39" t="str">
        <f>IF((B49=""),"",CHOOSE(WEEKDAY(B49,2),"L","M","M","J","V","S","D"))</f>
        <v>M</v>
      </c>
      <c r="B49" s="40">
        <f>IF(($B47=""),"",IF((MONTH(B47)=MONTH(($B47+1))),($B47+1),""))</f>
        <v>42059</v>
      </c>
      <c r="C49" s="41" t="str">
        <f t="shared" ref="C49" si="528">IF(D49="","","Dom :")</f>
        <v>Dom :</v>
      </c>
      <c r="D49" s="42" t="s">
        <v>2</v>
      </c>
      <c r="E49" s="43" t="s">
        <v>120</v>
      </c>
      <c r="F49" s="44" t="s">
        <v>155</v>
      </c>
      <c r="G49" s="45" t="str">
        <f t="shared" ref="G49" si="529">IF(($T49="RL"),IF(($U49="9H-12H"),"CS 9H-12H",""),IF(($V49="RL"),IF(($W49="9H-12H"),"CS 9H-12H",""),""))&amp;IF($Z49="LEPRIYA",IF($A49="D","","CCB"),"")</f>
        <v>CCB</v>
      </c>
      <c r="H49" s="45" t="s">
        <v>138</v>
      </c>
      <c r="I49" s="44" t="str">
        <f t="shared" ref="I49" si="530">IF(($T49="AS"),IF(($U49="9H-12H"),"CS 9H-12H",""),IF(($V49="AS"),IF(($W49="9H-12H"),"CS 9H-12H",""),""))&amp;IF($Z49="SULTAN",IF($A49="D","","CCB"),"")</f>
        <v/>
      </c>
      <c r="J49" s="46" t="s">
        <v>119</v>
      </c>
      <c r="K49" s="47"/>
      <c r="L49" s="48"/>
      <c r="M49" s="49" t="str">
        <f t="shared" ref="M49" si="531">IF(($T49="VAC1"),IF(($U49="9H-12H"),"CS 9H-12H",""),IF(($V49="VAC1"),IF(($W49="9H-12H"),"CS 9H-12H",""),""))&amp;IF($L49="HM",$E49,IF($L49="PH",$F49,IF($L49="RL",$G49,IF($L49="MJS",$H49,IF($L49="AS",$I49,"")))))</f>
        <v/>
      </c>
      <c r="N49" s="47"/>
      <c r="O49" s="48"/>
      <c r="P49" s="49" t="str">
        <f t="shared" ref="P49" si="532">IF(($T49="VAC2"),IF(($U49="9H-12H"),"CS 9H-12H",""),IF(($V49="VAC2"),IF(($W49="9H-12H"),"CS 9H-12H",""),""))&amp;IF($O49="HM",$E49,IF($O49="PH",$F49,IF($O49="RL",$G49,IF($O49="MJS",$H49,IF($O49="AS",$I49,"")))))</f>
        <v/>
      </c>
      <c r="Q49" s="50"/>
      <c r="R49" s="256" t="str">
        <f>A49</f>
        <v>M</v>
      </c>
      <c r="S49" s="257">
        <f>B49</f>
        <v>42059</v>
      </c>
      <c r="T49" s="258" t="s">
        <v>73</v>
      </c>
      <c r="U49" s="259" t="s">
        <v>34</v>
      </c>
      <c r="V49" s="258" t="s">
        <v>76</v>
      </c>
      <c r="W49" s="260" t="s">
        <v>33</v>
      </c>
      <c r="X49" s="56" t="str">
        <f t="shared" ref="X49:Y49" si="533">A49</f>
        <v>M</v>
      </c>
      <c r="Y49" s="57">
        <f t="shared" si="533"/>
        <v>42059</v>
      </c>
      <c r="Z49" s="58" t="s">
        <v>3</v>
      </c>
      <c r="AA49" s="59"/>
      <c r="AB49" s="59"/>
      <c r="AC49" s="54"/>
      <c r="AD49" s="60"/>
      <c r="AE49" s="61" t="str">
        <f t="shared" ref="AE49" si="534">IF($D49="MAROUANI",IF($A49="S","Sam",IF(OR($A49="L",$A49="M",$A49="J",$A49="V"),"Sem","")),"")</f>
        <v/>
      </c>
      <c r="AF49" s="62" t="str">
        <f t="shared" ref="AF49" si="535">IF($D49="HALIMI",IF($A49="S","Sam",IF(OR($A49="L",$A49="M",$A49="J",$A49="V"),"Sem","")),"")</f>
        <v>Sem</v>
      </c>
      <c r="AG49" s="62" t="str">
        <f t="shared" ref="AG49" si="536">IF($D49="LEPRIYA",IF($A49="S","Sam",IF(OR($A49="L",$A49="M",$A49="J",$A49="V"),"Sem","")),"")</f>
        <v/>
      </c>
      <c r="AH49" s="62" t="str">
        <f t="shared" ref="AH49" si="537">IF($D49="SERENI",IF($A49="S","Sam",IF(OR($A49="L",$A49="M",$A49="J",$A49="V"),"Sem","")),"")</f>
        <v/>
      </c>
      <c r="AI49" s="62" t="str">
        <f t="shared" ref="AI49" si="538">IF($D49="SULTAN",IF($A49="S","Sam",IF(OR($A49="L",$A49="M",$A49="J",$A49="V"),"Sem","")),"")</f>
        <v/>
      </c>
    </row>
    <row r="50" spans="1:35" ht="15.75" thickBot="1" x14ac:dyDescent="0.3">
      <c r="A50" s="63"/>
      <c r="B50" s="64"/>
      <c r="C50" s="65" t="str">
        <f t="shared" ref="C50" si="539">IF($D50="","","CCB :")</f>
        <v>CCB :</v>
      </c>
      <c r="D50" s="66" t="str">
        <f t="shared" ref="D50" si="540">IF($Z49="","",$Z49)</f>
        <v>LEPRIYA</v>
      </c>
      <c r="E50" s="67" t="str">
        <f t="shared" ref="E50" si="541">IF(($T49="HM"),IF(($U49="9H-12H"),"",("CS "&amp;$U49)),IF(($V49="HM"),IF(($W49="9H-12H"),"",("CS "&amp;$W49)),""))&amp;IF($Z49="MAROUANI",IF(OR($A49="S",$A49="D"),"","CCB"),"")</f>
        <v>CS 14h30-18h30</v>
      </c>
      <c r="F50" s="68" t="s">
        <v>156</v>
      </c>
      <c r="G50" s="69" t="str">
        <f t="shared" ref="G50" si="542">IF(($T49="RL"),IF(($U49="9H-12H"),"",("CS "&amp;$U49)),IF(($V49="RL"),IF(($W49="9H-12H"),"",("CS "&amp;$W49)),""))&amp;IF($Z49="LEPRIYA",IF(OR($A49="S",$A49="D"),"","CCB"),"")</f>
        <v>CCB</v>
      </c>
      <c r="H50" s="69" t="str">
        <f t="shared" ref="H50" si="543">IF(($T49="MJS"),IF(($U49="9H-12H"),"",("CS "&amp;$U49)),IF(($V49="MJS"),IF(($W49="9H-12H"),"",("CS "&amp;$W49)),""))&amp;IF($Z49="SERENI",IF(OR($A49="S",$A49="D"),"","CCB"),"")</f>
        <v>CS 14H-18H</v>
      </c>
      <c r="I50" s="68" t="str">
        <f t="shared" ref="I50" si="544">IF(($T49="AS"),IF(($U49="9H-12H"),"",("CS "&amp;$U49)),IF(($V49="AS"),IF(($W49="9H-12H"),"",("CS "&amp;$W49)),""))&amp;IF($Z49="SULTAN",IF(OR($A49="S",$A49="D"),"","CCB"),"")</f>
        <v/>
      </c>
      <c r="J50" s="70" t="s">
        <v>119</v>
      </c>
      <c r="K50" s="71"/>
      <c r="L50" s="72"/>
      <c r="M50" s="73" t="str">
        <f t="shared" ref="M50" si="545">IF(($T49="VAC1"),IF(($U49="9H-12H"),"",("CS "&amp;$U49)),IF(($V49="VAC1"),IF(($W49="9H-12H"),"",("CS "&amp;$W49)),""))&amp;IF($L50="HM",$E50,IF($L50="PH",$F50,IF($L50="RL",$G50,IF($L50="MJS",$H50,IF($L50="AS",$I50,"")))))</f>
        <v/>
      </c>
      <c r="N50" s="71"/>
      <c r="O50" s="72"/>
      <c r="P50" s="73" t="str">
        <f t="shared" ref="P50" si="546">IF(($T49="VAC2"),IF(($U49="9H-12H"),"",("CS "&amp;$U49)),IF(($V49="VAC2"),IF(($W49="9H-12H"),"",("CS "&amp;$W49)),""))&amp;IF($O50="HM",$E50,IF($O50="PH",$F50,IF($O50="RL",$G50,IF($O50="MJS",$H50,IF($O50="AS",$I50,"")))))</f>
        <v/>
      </c>
      <c r="Q50" s="74"/>
      <c r="R50" s="256"/>
      <c r="S50" s="257"/>
      <c r="T50" s="258"/>
      <c r="U50" s="259"/>
      <c r="V50" s="258"/>
      <c r="W50" s="260"/>
      <c r="X50" s="80"/>
      <c r="Y50" s="81"/>
      <c r="Z50" s="82"/>
      <c r="AA50" s="83"/>
      <c r="AB50" s="83"/>
      <c r="AC50" s="78"/>
      <c r="AD50" s="84"/>
      <c r="AE50" s="85" t="str">
        <f t="shared" ref="AE50" si="547">IF($Z49="MAROUANI",IF(OR($A49="S",$A49="D"),"WE CCB","Sem CCB"),"")</f>
        <v/>
      </c>
      <c r="AF50" s="86" t="str">
        <f t="shared" ref="AF50" si="548">IF($Z49="HALIMI",IF(OR($A49="S",$A49="D"),"WE CCB","Sem CCB"),"")</f>
        <v/>
      </c>
      <c r="AG50" s="86" t="str">
        <f t="shared" ref="AG50" si="549">IF($Z49="LEPRIYA",IF(OR($A49="S",$A49="D"),"WE CCB","Sem CCB"),"")</f>
        <v>Sem CCB</v>
      </c>
      <c r="AH50" s="86" t="str">
        <f t="shared" ref="AH50" si="550">IF($Z49="SERENI",IF(OR($A49="S",$A49="D"),"WE CCB","Sem CCB"),"")</f>
        <v/>
      </c>
      <c r="AI50" s="86" t="str">
        <f t="shared" ref="AI50" si="551">IF($Z49="SULTAN",IF(OR($A49="S",$A49="D"),"WE CCB","Sem CCB"),"")</f>
        <v/>
      </c>
    </row>
    <row r="51" spans="1:35" ht="15.75" thickBot="1" x14ac:dyDescent="0.3">
      <c r="A51" s="39" t="str">
        <f>IF((B51=""),"",CHOOSE(WEEKDAY(B51,2),"L","M","M","J","V","S","D"))</f>
        <v>M</v>
      </c>
      <c r="B51" s="40">
        <f>IF(($B49=""),"",IF((MONTH(B49)=MONTH(($B49+1))),($B49+1),""))</f>
        <v>42060</v>
      </c>
      <c r="C51" s="41" t="str">
        <f t="shared" ref="C51" si="552">IF(D51="","","Dom :")</f>
        <v>Dom :</v>
      </c>
      <c r="D51" s="42" t="s">
        <v>5</v>
      </c>
      <c r="E51" s="43" t="s">
        <v>157</v>
      </c>
      <c r="F51" s="44" t="s">
        <v>154</v>
      </c>
      <c r="G51" s="45" t="str">
        <f t="shared" ref="G51" si="553">IF(($T51="RL"),IF(($U51="9H-12H"),"CS 9H-12H",""),IF(($V51="RL"),IF(($W51="9H-12H"),"CS 9H-12H",""),""))&amp;IF($Z51="LEPRIYA",IF($A51="D","","CCB"),"")</f>
        <v>CCB</v>
      </c>
      <c r="H51" s="45" t="str">
        <f t="shared" ref="H51" si="554">IF(($T51="MJS"),IF(($U51="9H-12H"),"CS 9H-12H",""),IF(($V51="MJS"),IF(($W51="9H-12H"),"CS 9H-12H",""),""))&amp;IF($Z51="SERENI",IF($A51="D","","CCB"),"")</f>
        <v/>
      </c>
      <c r="I51" s="44" t="s">
        <v>50</v>
      </c>
      <c r="J51" s="46" t="s">
        <v>119</v>
      </c>
      <c r="K51" s="47"/>
      <c r="L51" s="48"/>
      <c r="M51" s="49" t="str">
        <f t="shared" ref="M51" si="555">IF(($T51="VAC1"),IF(($U51="9H-12H"),"CS 9H-12H",""),IF(($V51="VAC1"),IF(($W51="9H-12H"),"CS 9H-12H",""),""))&amp;IF($L51="HM",$E51,IF($L51="PH",$F51,IF($L51="RL",$G51,IF($L51="MJS",$H51,IF($L51="AS",$I51,"")))))</f>
        <v/>
      </c>
      <c r="N51" s="47"/>
      <c r="O51" s="48"/>
      <c r="P51" s="49" t="str">
        <f t="shared" ref="P51" si="556">IF(($T51="VAC2"),IF(($U51="9H-12H"),"CS 9H-12H",""),IF(($V51="VAC2"),IF(($W51="9H-12H"),"CS 9H-12H",""),""))&amp;IF($O51="HM",$E51,IF($O51="PH",$F51,IF($O51="RL",$G51,IF($O51="MJS",$H51,IF($O51="AS",$I51,"")))))</f>
        <v/>
      </c>
      <c r="Q51" s="50"/>
      <c r="R51" s="256" t="str">
        <f>A51</f>
        <v>M</v>
      </c>
      <c r="S51" s="257">
        <f>B51</f>
        <v>42060</v>
      </c>
      <c r="T51" s="258" t="s">
        <v>73</v>
      </c>
      <c r="U51" s="259" t="s">
        <v>34</v>
      </c>
      <c r="V51" s="258" t="s">
        <v>77</v>
      </c>
      <c r="W51" s="260" t="s">
        <v>33</v>
      </c>
      <c r="X51" s="56" t="str">
        <f t="shared" ref="X51:Y51" si="557">A51</f>
        <v>M</v>
      </c>
      <c r="Y51" s="57">
        <f t="shared" si="557"/>
        <v>42060</v>
      </c>
      <c r="Z51" s="58" t="s">
        <v>3</v>
      </c>
      <c r="AA51" s="59"/>
      <c r="AB51" s="59"/>
      <c r="AC51" s="54"/>
      <c r="AD51" s="60"/>
      <c r="AE51" s="61" t="str">
        <f t="shared" ref="AE51" si="558">IF($D51="MAROUANI",IF($A51="S","Sam",IF(OR($A51="L",$A51="M",$A51="J",$A51="V"),"Sem","")),"")</f>
        <v/>
      </c>
      <c r="AF51" s="62" t="str">
        <f t="shared" ref="AF51" si="559">IF($D51="HALIMI",IF($A51="S","Sam",IF(OR($A51="L",$A51="M",$A51="J",$A51="V"),"Sem","")),"")</f>
        <v/>
      </c>
      <c r="AG51" s="62" t="str">
        <f t="shared" ref="AG51" si="560">IF($D51="LEPRIYA",IF($A51="S","Sam",IF(OR($A51="L",$A51="M",$A51="J",$A51="V"),"Sem","")),"")</f>
        <v/>
      </c>
      <c r="AH51" s="62" t="str">
        <f t="shared" ref="AH51" si="561">IF($D51="SERENI",IF($A51="S","Sam",IF(OR($A51="L",$A51="M",$A51="J",$A51="V"),"Sem","")),"")</f>
        <v/>
      </c>
      <c r="AI51" s="62" t="str">
        <f t="shared" ref="AI51" si="562">IF($D51="SULTAN",IF($A51="S","Sam",IF(OR($A51="L",$A51="M",$A51="J",$A51="V"),"Sem","")),"")</f>
        <v>Sem</v>
      </c>
    </row>
    <row r="52" spans="1:35" ht="15.75" thickBot="1" x14ac:dyDescent="0.3">
      <c r="A52" s="63"/>
      <c r="B52" s="64"/>
      <c r="C52" s="65" t="str">
        <f t="shared" ref="C52" si="563">IF($D52="","","CCB :")</f>
        <v>CCB :</v>
      </c>
      <c r="D52" s="66" t="str">
        <f t="shared" ref="D52" si="564">IF($Z51="","",$Z51)</f>
        <v>LEPRIYA</v>
      </c>
      <c r="E52" s="67" t="str">
        <f t="shared" ref="E52" si="565">IF(($T51="HM"),IF(($U51="9H-12H"),"",("CS "&amp;$U51)),IF(($V51="HM"),IF(($W51="9H-12H"),"",("CS "&amp;$W51)),""))&amp;IF($Z51="MAROUANI",IF(OR($A51="S",$A51="D"),"","CCB"),"")</f>
        <v>CS 14h30-18h30</v>
      </c>
      <c r="F52" s="68" t="s">
        <v>158</v>
      </c>
      <c r="G52" s="69" t="str">
        <f t="shared" ref="G52" si="566">IF(($T51="RL"),IF(($U51="9H-12H"),"",("CS "&amp;$U51)),IF(($V51="RL"),IF(($W51="9H-12H"),"",("CS "&amp;$W51)),""))&amp;IF($Z51="LEPRIYA",IF(OR($A51="S",$A51="D"),"","CCB"),"")</f>
        <v>CCB</v>
      </c>
      <c r="H52" s="69" t="str">
        <f t="shared" ref="H52" si="567">IF(($T51="MJS"),IF(($U51="9H-12H"),"",("CS "&amp;$U51)),IF(($V51="MJS"),IF(($W51="9H-12H"),"",("CS "&amp;$W51)),""))&amp;IF($Z51="SERENI",IF(OR($A51="S",$A51="D"),"","CCB"),"")</f>
        <v/>
      </c>
      <c r="I52" s="68" t="str">
        <f t="shared" ref="I52" si="568">IF(($T51="AS"),IF(($U51="9H-12H"),"",("CS "&amp;$U51)),IF(($V51="AS"),IF(($W51="9H-12H"),"",("CS "&amp;$W51)),""))&amp;IF($Z51="SULTAN",IF(OR($A51="S",$A51="D"),"","CCB"),"")</f>
        <v>CS 14H-18H</v>
      </c>
      <c r="J52" s="70" t="s">
        <v>119</v>
      </c>
      <c r="K52" s="71"/>
      <c r="L52" s="72"/>
      <c r="M52" s="73" t="str">
        <f t="shared" ref="M52" si="569">IF(($T51="VAC1"),IF(($U51="9H-12H"),"",("CS "&amp;$U51)),IF(($V51="VAC1"),IF(($W51="9H-12H"),"",("CS "&amp;$W51)),""))&amp;IF($L52="HM",$E52,IF($L52="PH",$F52,IF($L52="RL",$G52,IF($L52="MJS",$H52,IF($L52="AS",$I52,"")))))</f>
        <v/>
      </c>
      <c r="N52" s="71"/>
      <c r="O52" s="72"/>
      <c r="P52" s="73" t="str">
        <f t="shared" ref="P52" si="570">IF(($T51="VAC2"),IF(($U51="9H-12H"),"",("CS "&amp;$U51)),IF(($V51="VAC2"),IF(($W51="9H-12H"),"",("CS "&amp;$W51)),""))&amp;IF($O52="HM",$E52,IF($O52="PH",$F52,IF($O52="RL",$G52,IF($O52="MJS",$H52,IF($O52="AS",$I52,"")))))</f>
        <v/>
      </c>
      <c r="Q52" s="74"/>
      <c r="R52" s="256"/>
      <c r="S52" s="257"/>
      <c r="T52" s="258"/>
      <c r="U52" s="259"/>
      <c r="V52" s="258"/>
      <c r="W52" s="260"/>
      <c r="X52" s="80"/>
      <c r="Y52" s="81"/>
      <c r="Z52" s="82"/>
      <c r="AA52" s="83"/>
      <c r="AB52" s="83"/>
      <c r="AC52" s="78"/>
      <c r="AD52" s="84"/>
      <c r="AE52" s="85" t="str">
        <f t="shared" ref="AE52" si="571">IF($Z51="MAROUANI",IF(OR($A51="S",$A51="D"),"WE CCB","Sem CCB"),"")</f>
        <v/>
      </c>
      <c r="AF52" s="86" t="str">
        <f t="shared" ref="AF52" si="572">IF($Z51="HALIMI",IF(OR($A51="S",$A51="D"),"WE CCB","Sem CCB"),"")</f>
        <v/>
      </c>
      <c r="AG52" s="86" t="str">
        <f t="shared" ref="AG52" si="573">IF($Z51="LEPRIYA",IF(OR($A51="S",$A51="D"),"WE CCB","Sem CCB"),"")</f>
        <v>Sem CCB</v>
      </c>
      <c r="AH52" s="86" t="str">
        <f t="shared" ref="AH52" si="574">IF($Z51="SERENI",IF(OR($A51="S",$A51="D"),"WE CCB","Sem CCB"),"")</f>
        <v/>
      </c>
      <c r="AI52" s="86" t="str">
        <f t="shared" ref="AI52" si="575">IF($Z51="SULTAN",IF(OR($A51="S",$A51="D"),"WE CCB","Sem CCB"),"")</f>
        <v/>
      </c>
    </row>
    <row r="53" spans="1:35" ht="15.75" thickBot="1" x14ac:dyDescent="0.3">
      <c r="A53" s="39" t="str">
        <f>IF((B53=""),"",CHOOSE(WEEKDAY(B53,2),"L","M","M","J","V","S","D"))</f>
        <v>J</v>
      </c>
      <c r="B53" s="40">
        <f>IF(($B51=""),"",IF((MONTH(B51)=MONTH(($B51+1))),($B51+1),""))</f>
        <v>42061</v>
      </c>
      <c r="C53" s="41" t="str">
        <f t="shared" ref="C53" si="576">IF(D53="","","Dom :")</f>
        <v>Dom :</v>
      </c>
      <c r="D53" s="42" t="s">
        <v>1</v>
      </c>
      <c r="E53" s="43" t="s">
        <v>40</v>
      </c>
      <c r="F53" s="44" t="str">
        <f t="shared" ref="F53" si="577">IF(($T53="PH"),IF(($U53="9H-12H"),"CS 9H-12H",""),IF(($V53="PH"),IF(($W53="9H-12H"),"CS 9H-12H",""),""))&amp;IF($Z53="HALIMI",IF($A53="D","","CCB"),"")</f>
        <v/>
      </c>
      <c r="G53" s="45" t="str">
        <f t="shared" ref="G53" si="578">IF(($T53="RL"),IF(($U53="9H-12H"),"CS 9H-12H",""),IF(($V53="RL"),IF(($W53="9H-12H"),"CS 9H-12H",""),""))&amp;IF($Z53="LEPRIYA",IF($A53="D","","CCB"),"")</f>
        <v>CCB</v>
      </c>
      <c r="H53" s="45" t="s">
        <v>143</v>
      </c>
      <c r="I53" s="44" t="str">
        <f t="shared" ref="I53" si="579">IF(($T53="AS"),IF(($U53="9H-12H"),"CS 9H-12H",""),IF(($V53="AS"),IF(($W53="9H-12H"),"CS 9H-12H",""),""))&amp;IF($Z53="SULTAN",IF($A53="D","","CCB"),"")</f>
        <v/>
      </c>
      <c r="J53" s="46" t="s">
        <v>119</v>
      </c>
      <c r="K53" s="47" t="s">
        <v>15</v>
      </c>
      <c r="L53" s="48" t="s">
        <v>73</v>
      </c>
      <c r="M53" s="49" t="str">
        <f t="shared" ref="M53" si="580">IF(($T53="VAC1"),IF(($U53="9H-12H"),"CS 9H-12H",""),IF(($V53="VAC1"),IF(($W53="9H-12H"),"CS 9H-12H",""),""))&amp;IF($L53="HM",$E53,IF($L53="PH",$F53,IF($L53="RL",$G53,IF($L53="MJS",$H53,IF($L53="AS",$I53,"")))))</f>
        <v>LEFOLL</v>
      </c>
      <c r="N53" s="47"/>
      <c r="O53" s="48"/>
      <c r="P53" s="49" t="str">
        <f t="shared" ref="P53" si="581">IF(($T53="VAC2"),IF(($U53="9H-12H"),"CS 9H-12H",""),IF(($V53="VAC2"),IF(($W53="9H-12H"),"CS 9H-12H",""),""))&amp;IF($O53="HM",$E53,IF($O53="PH",$F53,IF($O53="RL",$G53,IF($O53="MJS",$H53,IF($O53="AS",$I53,"")))))</f>
        <v/>
      </c>
      <c r="Q53" s="50"/>
      <c r="R53" s="256" t="str">
        <f>A53</f>
        <v>J</v>
      </c>
      <c r="S53" s="257">
        <f>B53</f>
        <v>42061</v>
      </c>
      <c r="T53" s="258"/>
      <c r="U53" s="259"/>
      <c r="V53" s="258" t="s">
        <v>76</v>
      </c>
      <c r="W53" s="260" t="s">
        <v>34</v>
      </c>
      <c r="X53" s="56" t="str">
        <f t="shared" ref="X53:Y53" si="582">A53</f>
        <v>J</v>
      </c>
      <c r="Y53" s="57">
        <f t="shared" si="582"/>
        <v>42061</v>
      </c>
      <c r="Z53" s="58" t="s">
        <v>3</v>
      </c>
      <c r="AA53" s="59"/>
      <c r="AB53" s="59"/>
      <c r="AC53" s="54"/>
      <c r="AD53" s="60"/>
      <c r="AE53" s="61" t="str">
        <f t="shared" ref="AE53" si="583">IF($D53="MAROUANI",IF($A53="S","Sam",IF(OR($A53="L",$A53="M",$A53="J",$A53="V"),"Sem","")),"")</f>
        <v>Sem</v>
      </c>
      <c r="AF53" s="62" t="str">
        <f t="shared" ref="AF53" si="584">IF($D53="HALIMI",IF($A53="S","Sam",IF(OR($A53="L",$A53="M",$A53="J",$A53="V"),"Sem","")),"")</f>
        <v/>
      </c>
      <c r="AG53" s="62" t="str">
        <f t="shared" ref="AG53" si="585">IF($D53="LEPRIYA",IF($A53="S","Sam",IF(OR($A53="L",$A53="M",$A53="J",$A53="V"),"Sem","")),"")</f>
        <v/>
      </c>
      <c r="AH53" s="62" t="str">
        <f t="shared" ref="AH53" si="586">IF($D53="SERENI",IF($A53="S","Sam",IF(OR($A53="L",$A53="M",$A53="J",$A53="V"),"Sem","")),"")</f>
        <v/>
      </c>
      <c r="AI53" s="62" t="str">
        <f t="shared" ref="AI53" si="587">IF($D53="SULTAN",IF($A53="S","Sam",IF(OR($A53="L",$A53="M",$A53="J",$A53="V"),"Sem","")),"")</f>
        <v/>
      </c>
    </row>
    <row r="54" spans="1:35" ht="15.75" thickBot="1" x14ac:dyDescent="0.3">
      <c r="A54" s="63"/>
      <c r="B54" s="64"/>
      <c r="C54" s="65" t="str">
        <f t="shared" ref="C54" si="588">IF($D54="","","CCB :")</f>
        <v>CCB :</v>
      </c>
      <c r="D54" s="66" t="str">
        <f t="shared" ref="D54" si="589">IF($Z53="","",$Z53)</f>
        <v>LEPRIYA</v>
      </c>
      <c r="E54" s="67" t="s">
        <v>159</v>
      </c>
      <c r="F54" s="68" t="str">
        <f t="shared" ref="F54" si="590">IF(($T53="PH"),IF(($U53="9H-12H"),"",("CS "&amp;$U53)),IF(($V53="PH"),IF(($W53="9H-12H"),"",("CS "&amp;$W53)),""))&amp;IF($Z53="HALIMI",IF(OR($A53="S",$A53="D"),"","CCB"),"")</f>
        <v/>
      </c>
      <c r="G54" s="69" t="str">
        <f t="shared" ref="G54" si="591">IF(($T53="RL"),IF(($U53="9H-12H"),"",("CS "&amp;$U53)),IF(($V53="RL"),IF(($W53="9H-12H"),"",("CS "&amp;$W53)),""))&amp;IF($Z53="LEPRIYA",IF(OR($A53="S",$A53="D"),"","CCB"),"")</f>
        <v>CCB</v>
      </c>
      <c r="H54" s="69" t="str">
        <f t="shared" ref="H54" si="592">IF(($T53="MJS"),IF(($U53="9H-12H"),"",("CS "&amp;$U53)),IF(($V53="MJS"),IF(($W53="9H-12H"),"",("CS "&amp;$W53)),""))&amp;IF($Z53="SERENI",IF(OR($A53="S",$A53="D"),"","CCB"),"")</f>
        <v>CS 14h30-18h30</v>
      </c>
      <c r="I54" s="68" t="str">
        <f t="shared" ref="I54" si="593">IF(($T53="AS"),IF(($U53="9H-12H"),"",("CS "&amp;$U53)),IF(($V53="AS"),IF(($W53="9H-12H"),"",("CS "&amp;$W53)),""))&amp;IF($Z53="SULTAN",IF(OR($A53="S",$A53="D"),"","CCB"),"")</f>
        <v/>
      </c>
      <c r="J54" s="70" t="s">
        <v>119</v>
      </c>
      <c r="K54" s="71" t="s">
        <v>15</v>
      </c>
      <c r="L54" s="72" t="s">
        <v>73</v>
      </c>
      <c r="M54" s="73" t="str">
        <f t="shared" ref="M54" si="594">IF(($T53="VAC1"),IF(($U53="9H-12H"),"",("CS "&amp;$U53)),IF(($V53="VAC1"),IF(($W53="9H-12H"),"",("CS "&amp;$W53)),""))&amp;IF($L54="HM",$E54,IF($L54="PH",$F54,IF($L54="RL",$G54,IF($L54="MJS",$H54,IF($L54="AS",$I54,"")))))</f>
        <v>DUFFIET/ALEXIEVA</v>
      </c>
      <c r="N54" s="71"/>
      <c r="O54" s="72"/>
      <c r="P54" s="73" t="str">
        <f t="shared" ref="P54" si="595">IF(($T53="VAC2"),IF(($U53="9H-12H"),"",("CS "&amp;$U53)),IF(($V53="VAC2"),IF(($W53="9H-12H"),"",("CS "&amp;$W53)),""))&amp;IF($O54="HM",$E54,IF($O54="PH",$F54,IF($O54="RL",$G54,IF($O54="MJS",$H54,IF($O54="AS",$I54,"")))))</f>
        <v/>
      </c>
      <c r="Q54" s="74"/>
      <c r="R54" s="256"/>
      <c r="S54" s="257"/>
      <c r="T54" s="258"/>
      <c r="U54" s="259"/>
      <c r="V54" s="258"/>
      <c r="W54" s="260"/>
      <c r="X54" s="80"/>
      <c r="Y54" s="81"/>
      <c r="Z54" s="82"/>
      <c r="AA54" s="83"/>
      <c r="AB54" s="83"/>
      <c r="AC54" s="78"/>
      <c r="AD54" s="84"/>
      <c r="AE54" s="85" t="str">
        <f t="shared" ref="AE54" si="596">IF($Z53="MAROUANI",IF(OR($A53="S",$A53="D"),"WE CCB","Sem CCB"),"")</f>
        <v/>
      </c>
      <c r="AF54" s="86" t="str">
        <f t="shared" ref="AF54" si="597">IF($Z53="HALIMI",IF(OR($A53="S",$A53="D"),"WE CCB","Sem CCB"),"")</f>
        <v/>
      </c>
      <c r="AG54" s="86" t="str">
        <f t="shared" ref="AG54" si="598">IF($Z53="LEPRIYA",IF(OR($A53="S",$A53="D"),"WE CCB","Sem CCB"),"")</f>
        <v>Sem CCB</v>
      </c>
      <c r="AH54" s="86" t="str">
        <f t="shared" ref="AH54" si="599">IF($Z53="SERENI",IF(OR($A53="S",$A53="D"),"WE CCB","Sem CCB"),"")</f>
        <v/>
      </c>
      <c r="AI54" s="86" t="str">
        <f t="shared" ref="AI54" si="600">IF($Z53="SULTAN",IF(OR($A53="S",$A53="D"),"WE CCB","Sem CCB"),"")</f>
        <v/>
      </c>
    </row>
    <row r="55" spans="1:35" ht="15.75" thickBot="1" x14ac:dyDescent="0.3">
      <c r="A55" s="39" t="str">
        <f>IF((B55=""),"",CHOOSE(WEEKDAY(B55,2),"L","M","M","J","V","S","D"))</f>
        <v>V</v>
      </c>
      <c r="B55" s="40">
        <f>IF(($B53=""),"",IF((MONTH(B53)=MONTH(($B53+1))),($B53+1),""))</f>
        <v>42062</v>
      </c>
      <c r="C55" s="41" t="str">
        <f t="shared" ref="C55" si="601">IF(D55="","","Dom :")</f>
        <v>Dom :</v>
      </c>
      <c r="D55" s="42" t="s">
        <v>4</v>
      </c>
      <c r="E55" s="43" t="str">
        <f t="shared" ref="E55" si="602">IF(($T55="HM"),IF(($U55="9H-12H"),"CS 9H-12H",""),IF(($V55="HM"),IF(($W55="9H-12H"),"CS 9H-12H",""),""))&amp;IF($Z55="MAROUANI",IF($A55="D","","CCB"),"")</f>
        <v/>
      </c>
      <c r="F55" s="44" t="s">
        <v>41</v>
      </c>
      <c r="G55" s="45" t="str">
        <f t="shared" ref="G55" si="603">IF(($T55="RL"),IF(($U55="9H-12H"),"CS 9H-12H",""),IF(($V55="RL"),IF(($W55="9H-12H"),"CS 9H-12H",""),""))&amp;IF($Z55="LEPRIYA",IF($A55="D","","CCB"),"")</f>
        <v>CCB</v>
      </c>
      <c r="H55" s="45" t="s">
        <v>131</v>
      </c>
      <c r="I55" s="44" t="s">
        <v>59</v>
      </c>
      <c r="J55" s="46"/>
      <c r="K55" s="47"/>
      <c r="L55" s="48"/>
      <c r="M55" s="49" t="str">
        <f t="shared" ref="M55" si="604">IF(($T55="VAC1"),IF(($U55="9H-12H"),"CS 9H-12H",""),IF(($V55="VAC1"),IF(($W55="9H-12H"),"CS 9H-12H",""),""))&amp;IF($L55="HM",$E55,IF($L55="PH",$F55,IF($L55="RL",$G55,IF($L55="MJS",$H55,IF($L55="AS",$I55,"")))))</f>
        <v/>
      </c>
      <c r="N55" s="47"/>
      <c r="O55" s="48"/>
      <c r="P55" s="49" t="str">
        <f t="shared" ref="P55" si="605">IF(($T55="VAC2"),IF(($U55="9H-12H"),"CS 9H-12H",""),IF(($V55="VAC2"),IF(($W55="9H-12H"),"CS 9H-12H",""),""))&amp;IF($O55="HM",$E55,IF($O55="PH",$F55,IF($O55="RL",$G55,IF($O55="MJS",$H55,IF($O55="AS",$I55,"")))))</f>
        <v/>
      </c>
      <c r="Q55" s="50"/>
      <c r="R55" s="256" t="str">
        <f>A55</f>
        <v>V</v>
      </c>
      <c r="S55" s="257">
        <f>B55</f>
        <v>42062</v>
      </c>
      <c r="T55" s="258" t="s">
        <v>122</v>
      </c>
      <c r="U55" s="259" t="s">
        <v>35</v>
      </c>
      <c r="V55" s="258" t="s">
        <v>77</v>
      </c>
      <c r="W55" s="260" t="s">
        <v>33</v>
      </c>
      <c r="X55" s="56" t="str">
        <f t="shared" ref="X55:Y55" si="606">A55</f>
        <v>V</v>
      </c>
      <c r="Y55" s="57">
        <f t="shared" si="606"/>
        <v>42062</v>
      </c>
      <c r="Z55" s="58" t="s">
        <v>3</v>
      </c>
      <c r="AA55" s="59"/>
      <c r="AB55" s="59"/>
      <c r="AC55" s="54"/>
      <c r="AD55" s="60"/>
      <c r="AE55" s="61" t="str">
        <f t="shared" ref="AE55" si="607">IF($D55="MAROUANI",IF($A55="S","Sam",IF(OR($A55="L",$A55="M",$A55="J",$A55="V"),"Sem","")),"")</f>
        <v/>
      </c>
      <c r="AF55" s="62" t="str">
        <f t="shared" ref="AF55" si="608">IF($D55="HALIMI",IF($A55="S","Sam",IF(OR($A55="L",$A55="M",$A55="J",$A55="V"),"Sem","")),"")</f>
        <v/>
      </c>
      <c r="AG55" s="62" t="str">
        <f t="shared" ref="AG55" si="609">IF($D55="LEPRIYA",IF($A55="S","Sam",IF(OR($A55="L",$A55="M",$A55="J",$A55="V"),"Sem","")),"")</f>
        <v/>
      </c>
      <c r="AH55" s="62" t="str">
        <f t="shared" ref="AH55" si="610">IF($D55="SERENI",IF($A55="S","Sam",IF(OR($A55="L",$A55="M",$A55="J",$A55="V"),"Sem","")),"")</f>
        <v>Sem</v>
      </c>
      <c r="AI55" s="62" t="str">
        <f t="shared" ref="AI55" si="611">IF($D55="SULTAN",IF($A55="S","Sam",IF(OR($A55="L",$A55="M",$A55="J",$A55="V"),"Sem","")),"")</f>
        <v/>
      </c>
    </row>
    <row r="56" spans="1:35" ht="15.75" thickBot="1" x14ac:dyDescent="0.3">
      <c r="A56" s="63"/>
      <c r="B56" s="64"/>
      <c r="C56" s="65" t="str">
        <f t="shared" ref="C56" si="612">IF($D56="","","CCB :")</f>
        <v>CCB :</v>
      </c>
      <c r="D56" s="66" t="str">
        <f t="shared" ref="D56" si="613">IF($Z55="","",$Z55)</f>
        <v>LEPRIYA</v>
      </c>
      <c r="E56" s="67" t="str">
        <f t="shared" ref="E56" si="614">IF(($T55="HM"),IF(($U55="9H-12H"),"",("CS "&amp;$U55)),IF(($V55="HM"),IF(($W55="9H-12H"),"",("CS "&amp;$W55)),""))&amp;IF($Z55="MAROUANI",IF(OR($A55="S",$A55="D"),"","CCB"),"")</f>
        <v/>
      </c>
      <c r="F56" s="68" t="s">
        <v>153</v>
      </c>
      <c r="G56" s="69" t="str">
        <f t="shared" ref="G56" si="615">IF(($T55="RL"),IF(($U55="9H-12H"),"",("CS "&amp;$U55)),IF(($V55="RL"),IF(($W55="9H-12H"),"",("CS "&amp;$W55)),""))&amp;IF($Z55="LEPRIYA",IF(OR($A55="S",$A55="D"),"","CCB"),"")</f>
        <v>CCB</v>
      </c>
      <c r="H56" s="69" t="s">
        <v>54</v>
      </c>
      <c r="I56" s="68" t="str">
        <f t="shared" ref="I56" si="616">IF(($T55="AS"),IF(($U55="9H-12H"),"",("CS "&amp;$U55)),IF(($V55="AS"),IF(($W55="9H-12H"),"",("CS "&amp;$W55)),""))&amp;IF($Z55="SULTAN",IF(OR($A55="S",$A55="D"),"","CCB"),"")</f>
        <v>CS 14H-18H</v>
      </c>
      <c r="J56" s="70"/>
      <c r="K56" s="71" t="s">
        <v>15</v>
      </c>
      <c r="L56" s="72"/>
      <c r="M56" s="73" t="str">
        <f t="shared" ref="M56" si="617">IF(($T55="VAC1"),IF(($U55="9H-12H"),"",("CS "&amp;$U55)),IF(($V55="VAC1"),IF(($W55="9H-12H"),"",("CS "&amp;$W55)),""))&amp;IF($L56="HM",$E56,IF($L56="PH",$F56,IF($L56="RL",$G56,IF($L56="MJS",$H56,IF($L56="AS",$I56,"")))))</f>
        <v>CS Ort 14H-18H</v>
      </c>
      <c r="N56" s="71"/>
      <c r="O56" s="72"/>
      <c r="P56" s="73" t="str">
        <f t="shared" ref="P56" si="618">IF(($T55="VAC2"),IF(($U55="9H-12H"),"",("CS "&amp;$U55)),IF(($V55="VAC2"),IF(($W55="9H-12H"),"",("CS "&amp;$W55)),""))&amp;IF($O56="HM",$E56,IF($O56="PH",$F56,IF($O56="RL",$G56,IF($O56="MJS",$H56,IF($O56="AS",$I56,"")))))</f>
        <v/>
      </c>
      <c r="Q56" s="74"/>
      <c r="R56" s="256"/>
      <c r="S56" s="257"/>
      <c r="T56" s="258"/>
      <c r="U56" s="259"/>
      <c r="V56" s="258"/>
      <c r="W56" s="260"/>
      <c r="X56" s="80"/>
      <c r="Y56" s="81"/>
      <c r="Z56" s="82"/>
      <c r="AA56" s="83"/>
      <c r="AB56" s="83"/>
      <c r="AC56" s="78"/>
      <c r="AD56" s="84"/>
      <c r="AE56" s="85" t="str">
        <f t="shared" ref="AE56" si="619">IF($Z55="MAROUANI",IF(OR($A55="S",$A55="D"),"WE CCB","Sem CCB"),"")</f>
        <v/>
      </c>
      <c r="AF56" s="86" t="str">
        <f t="shared" ref="AF56" si="620">IF($Z55="HALIMI",IF(OR($A55="S",$A55="D"),"WE CCB","Sem CCB"),"")</f>
        <v/>
      </c>
      <c r="AG56" s="86" t="str">
        <f t="shared" ref="AG56" si="621">IF($Z55="LEPRIYA",IF(OR($A55="S",$A55="D"),"WE CCB","Sem CCB"),"")</f>
        <v>Sem CCB</v>
      </c>
      <c r="AH56" s="86" t="str">
        <f t="shared" ref="AH56" si="622">IF($Z55="SERENI",IF(OR($A55="S",$A55="D"),"WE CCB","Sem CCB"),"")</f>
        <v/>
      </c>
      <c r="AI56" s="86" t="str">
        <f t="shared" ref="AI56" si="623">IF($Z55="SULTAN",IF(OR($A55="S",$A55="D"),"WE CCB","Sem CCB"),"")</f>
        <v/>
      </c>
    </row>
    <row r="57" spans="1:35" ht="15.75" thickBot="1" x14ac:dyDescent="0.3">
      <c r="A57" s="39" t="str">
        <f>IF((B57=""),"",CHOOSE(WEEKDAY(B57,2),"L","M","M","J","V","S","D"))</f>
        <v>S</v>
      </c>
      <c r="B57" s="40">
        <f>IF(($B55=""),"",IF((MONTH(B55)=MONTH(($B55+1))),($B55+1),""))</f>
        <v>42063</v>
      </c>
      <c r="C57" s="41" t="str">
        <f t="shared" ref="C57" si="624">IF(D57="","","Dom :")</f>
        <v>Dom :</v>
      </c>
      <c r="D57" s="42" t="s">
        <v>4</v>
      </c>
      <c r="E57" s="43" t="str">
        <f t="shared" ref="E57" si="625">IF(($T57="HM"),IF(($U57="9H-12H"),"CS 9H-12H",""),IF(($V57="HM"),IF(($W57="9H-12H"),"CS 9H-12H",""),""))&amp;IF($Z57="MAROUANI",IF($A57="D","","CCB"),"")</f>
        <v/>
      </c>
      <c r="F57" s="44" t="str">
        <f t="shared" ref="F57" si="626">IF(($T57="PH"),IF(($U57="9H-12H"),"CS 9H-12H",""),IF(($V57="PH"),IF(($W57="9H-12H"),"CS 9H-12H",""),""))&amp;IF($Z57="HALIMI",IF($A57="D","","CCB"),"")</f>
        <v/>
      </c>
      <c r="G57" s="45" t="str">
        <f t="shared" ref="G57" si="627">IF(($T57="RL"),IF(($U57="9H-12H"),"CS 9H-12H",""),IF(($V57="RL"),IF(($W57="9H-12H"),"CS 9H-12H",""),""))&amp;IF($Z57="LEPRIYA",IF($A57="D","","CCB"),"")</f>
        <v>CCB</v>
      </c>
      <c r="H57" s="45" t="s">
        <v>63</v>
      </c>
      <c r="I57" s="44" t="str">
        <f t="shared" ref="I57" si="628">IF(($T57="AS"),IF(($U57="9H-12H"),"CS 9H-12H",""),IF(($V57="AS"),IF(($W57="9H-12H"),"CS 9H-12H",""),""))&amp;IF($Z57="SULTAN",IF($A57="D","","CCB"),"")</f>
        <v/>
      </c>
      <c r="J57" s="46"/>
      <c r="K57" s="47"/>
      <c r="L57" s="48"/>
      <c r="M57" s="49" t="str">
        <f t="shared" ref="M57" si="629">IF(($T57="VAC1"),IF(($U57="9H-12H"),"CS 9H-12H",""),IF(($V57="VAC1"),IF(($W57="9H-12H"),"CS 9H-12H",""),""))&amp;IF($L57="HM",$E57,IF($L57="PH",$F57,IF($L57="RL",$G57,IF($L57="MJS",$H57,IF($L57="AS",$I57,"")))))</f>
        <v/>
      </c>
      <c r="N57" s="47"/>
      <c r="O57" s="48"/>
      <c r="P57" s="49" t="str">
        <f t="shared" ref="P57" si="630">IF(($T57="VAC2"),IF(($U57="9H-12H"),"CS 9H-12H",""),IF(($V57="VAC2"),IF(($W57="9H-12H"),"CS 9H-12H",""),""))&amp;IF($O57="HM",$E57,IF($O57="PH",$F57,IF($O57="RL",$G57,IF($O57="MJS",$H57,IF($O57="AS",$I57,"")))))</f>
        <v/>
      </c>
      <c r="Q57" s="50"/>
      <c r="R57" s="256" t="str">
        <f>A57</f>
        <v>S</v>
      </c>
      <c r="S57" s="257">
        <f>B57</f>
        <v>42063</v>
      </c>
      <c r="T57" s="258"/>
      <c r="U57" s="259"/>
      <c r="V57" s="258"/>
      <c r="W57" s="260"/>
      <c r="X57" s="56" t="str">
        <f t="shared" ref="X57:Y57" si="631">A57</f>
        <v>S</v>
      </c>
      <c r="Y57" s="57">
        <f t="shared" si="631"/>
        <v>42063</v>
      </c>
      <c r="Z57" s="58" t="s">
        <v>3</v>
      </c>
      <c r="AA57" s="59"/>
      <c r="AB57" s="59"/>
      <c r="AC57" s="54"/>
      <c r="AD57" s="60"/>
      <c r="AE57" s="61" t="str">
        <f t="shared" ref="AE57" si="632">IF($D57="MAROUANI",IF($A57="S","Sam",IF(OR($A57="L",$A57="M",$A57="J",$A57="V"),"Sem","")),"")</f>
        <v/>
      </c>
      <c r="AF57" s="62" t="str">
        <f t="shared" ref="AF57" si="633">IF($D57="HALIMI",IF($A57="S","Sam",IF(OR($A57="L",$A57="M",$A57="J",$A57="V"),"Sem","")),"")</f>
        <v/>
      </c>
      <c r="AG57" s="62" t="str">
        <f t="shared" ref="AG57" si="634">IF($D57="LEPRIYA",IF($A57="S","Sam",IF(OR($A57="L",$A57="M",$A57="J",$A57="V"),"Sem","")),"")</f>
        <v/>
      </c>
      <c r="AH57" s="62" t="str">
        <f t="shared" ref="AH57" si="635">IF($D57="SERENI",IF($A57="S","Sam",IF(OR($A57="L",$A57="M",$A57="J",$A57="V"),"Sem","")),"")</f>
        <v>Sam</v>
      </c>
      <c r="AI57" s="62" t="str">
        <f t="shared" ref="AI57" si="636">IF($D57="SULTAN",IF($A57="S","Sam",IF(OR($A57="L",$A57="M",$A57="J",$A57="V"),"Sem","")),"")</f>
        <v/>
      </c>
    </row>
    <row r="58" spans="1:35" ht="15.75" thickBot="1" x14ac:dyDescent="0.3">
      <c r="A58" s="63"/>
      <c r="B58" s="64"/>
      <c r="C58" s="65" t="str">
        <f t="shared" ref="C58" si="637">IF($D58="","","CCB :")</f>
        <v>CCB :</v>
      </c>
      <c r="D58" s="66" t="str">
        <f t="shared" ref="D58" si="638">IF($Z57="","",$Z57)</f>
        <v>LEPRIYA</v>
      </c>
      <c r="E58" s="67" t="str">
        <f t="shared" ref="E58" si="639">IF(($T57="HM"),IF(($U57="9H-12H"),"",("CS "&amp;$U57)),IF(($V57="HM"),IF(($W57="9H-12H"),"",("CS "&amp;$W57)),""))&amp;IF($Z57="MAROUANI",IF(OR($A57="S",$A57="D"),"","CCB"),"")</f>
        <v/>
      </c>
      <c r="F58" s="68" t="str">
        <f t="shared" ref="F58" si="640">IF(($T57="PH"),IF(($U57="9H-12H"),"",("CS "&amp;$U57)),IF(($V57="PH"),IF(($W57="9H-12H"),"",("CS "&amp;$W57)),""))&amp;IF($Z57="HALIMI",IF(OR($A57="S",$A57="D"),"","CCB"),"")</f>
        <v/>
      </c>
      <c r="G58" s="69" t="str">
        <f t="shared" ref="G58" si="641">IF(($T57="RL"),IF(($U57="9H-12H"),"",("CS "&amp;$U57)),IF(($V57="RL"),IF(($W57="9H-12H"),"",("CS "&amp;$W57)),""))&amp;IF($Z57="LEPRIYA",IF(OR($A57="S",$A57="D"),"","CCB"),"")</f>
        <v/>
      </c>
      <c r="H58" s="69" t="str">
        <f t="shared" ref="H58" si="642">IF(($T57="MJS"),IF(($U57="9H-12H"),"",("CS "&amp;$U57)),IF(($V57="MJS"),IF(($W57="9H-12H"),"",("CS "&amp;$W57)),""))&amp;IF($Z57="SERENI",IF(OR($A57="S",$A57="D"),"","CCB"),"")</f>
        <v/>
      </c>
      <c r="I58" s="68" t="str">
        <f t="shared" ref="I58" si="643">IF(($T57="AS"),IF(($U57="9H-12H"),"",("CS "&amp;$U57)),IF(($V57="AS"),IF(($W57="9H-12H"),"",("CS "&amp;$W57)),""))&amp;IF($Z57="SULTAN",IF(OR($A57="S",$A57="D"),"","CCB"),"")</f>
        <v/>
      </c>
      <c r="J58" s="70"/>
      <c r="K58" s="71"/>
      <c r="L58" s="72"/>
      <c r="M58" s="73" t="str">
        <f t="shared" ref="M58" si="644">IF(($T57="VAC1"),IF(($U57="9H-12H"),"",("CS "&amp;$U57)),IF(($V57="VAC1"),IF(($W57="9H-12H"),"",("CS "&amp;$W57)),""))&amp;IF($L58="HM",$E58,IF($L58="PH",$F58,IF($L58="RL",$G58,IF($L58="MJS",$H58,IF($L58="AS",$I58,"")))))</f>
        <v/>
      </c>
      <c r="N58" s="71"/>
      <c r="O58" s="72"/>
      <c r="P58" s="73" t="str">
        <f t="shared" ref="P58" si="645">IF(($T57="VAC2"),IF(($U57="9H-12H"),"",("CS "&amp;$U57)),IF(($V57="VAC2"),IF(($W57="9H-12H"),"",("CS "&amp;$W57)),""))&amp;IF($O58="HM",$E58,IF($O58="PH",$F58,IF($O58="RL",$G58,IF($O58="MJS",$H58,IF($O58="AS",$I58,"")))))</f>
        <v/>
      </c>
      <c r="Q58" s="74"/>
      <c r="R58" s="256"/>
      <c r="S58" s="257"/>
      <c r="T58" s="258"/>
      <c r="U58" s="259"/>
      <c r="V58" s="258"/>
      <c r="W58" s="260"/>
      <c r="X58" s="80"/>
      <c r="Y58" s="81"/>
      <c r="Z58" s="82"/>
      <c r="AA58" s="83"/>
      <c r="AB58" s="83"/>
      <c r="AC58" s="78"/>
      <c r="AD58" s="84"/>
      <c r="AE58" s="85" t="str">
        <f t="shared" ref="AE58" si="646">IF($Z57="MAROUANI",IF(OR($A57="S",$A57="D"),"WE CCB","Sem CCB"),"")</f>
        <v/>
      </c>
      <c r="AF58" s="86" t="str">
        <f t="shared" ref="AF58" si="647">IF($Z57="HALIMI",IF(OR($A57="S",$A57="D"),"WE CCB","Sem CCB"),"")</f>
        <v/>
      </c>
      <c r="AG58" s="86" t="str">
        <f t="shared" ref="AG58" si="648">IF($Z57="LEPRIYA",IF(OR($A57="S",$A57="D"),"WE CCB","Sem CCB"),"")</f>
        <v>WE CCB</v>
      </c>
      <c r="AH58" s="86" t="str">
        <f t="shared" ref="AH58" si="649">IF($Z57="SERENI",IF(OR($A57="S",$A57="D"),"WE CCB","Sem CCB"),"")</f>
        <v/>
      </c>
      <c r="AI58" s="86" t="str">
        <f t="shared" ref="AI58" si="650">IF($Z57="SULTAN",IF(OR($A57="S",$A57="D"),"WE CCB","Sem CCB"),"")</f>
        <v/>
      </c>
    </row>
    <row r="59" spans="1:35" ht="15.75" thickBot="1" x14ac:dyDescent="0.3">
      <c r="A59" s="39" t="str">
        <f>IF((B59=""),"",CHOOSE(WEEKDAY(B59,2),"L","M","M","J","V","S","D"))</f>
        <v/>
      </c>
      <c r="B59" s="40" t="str">
        <f>IF(($B57=""),"",IF((MONTH(B57)=MONTH(($B57+1))),($B57+1),""))</f>
        <v/>
      </c>
      <c r="C59" s="41" t="str">
        <f t="shared" ref="C59" si="651">IF(D59="","","Dom :")</f>
        <v/>
      </c>
      <c r="D59" s="42"/>
      <c r="E59" s="43" t="str">
        <f t="shared" ref="E59" si="652">IF(($T59="HM"),IF(($U59="9H-12H"),"CS 9H-12H",""),IF(($V59="HM"),IF(($W59="9H-12H"),"CS 9H-12H",""),""))&amp;IF($Z59="MAROUANI",IF($A59="D","","CCB"),"")</f>
        <v/>
      </c>
      <c r="F59" s="44" t="str">
        <f t="shared" ref="F59" si="653">IF(($T59="PH"),IF(($U59="9H-12H"),"CS 9H-12H",""),IF(($V59="PH"),IF(($W59="9H-12H"),"CS 9H-12H",""),""))&amp;IF($Z59="HALIMI",IF($A59="D","","CCB"),"")</f>
        <v/>
      </c>
      <c r="G59" s="45" t="str">
        <f t="shared" ref="G59" si="654">IF(($T59="RL"),IF(($U59="9H-12H"),"CS 9H-12H",""),IF(($V59="RL"),IF(($W59="9H-12H"),"CS 9H-12H",""),""))&amp;IF($Z59="LEPRIYA",IF($A59="D","","CCB"),"")</f>
        <v/>
      </c>
      <c r="H59" s="45" t="str">
        <f t="shared" ref="H59" si="655">IF(($T59="MJS"),IF(($U59="9H-12H"),"CS 9H-12H",""),IF(($V59="MJS"),IF(($W59="9H-12H"),"CS 9H-12H",""),""))&amp;IF($Z59="SERENI",IF($A59="D","","CCB"),"")</f>
        <v/>
      </c>
      <c r="I59" s="44" t="str">
        <f t="shared" ref="I59" si="656">IF(($T59="AS"),IF(($U59="9H-12H"),"CS 9H-12H",""),IF(($V59="AS"),IF(($W59="9H-12H"),"CS 9H-12H",""),""))&amp;IF($Z59="SULTAN",IF($A59="D","","CCB"),"")</f>
        <v/>
      </c>
      <c r="J59" s="46"/>
      <c r="K59" s="47"/>
      <c r="L59" s="48"/>
      <c r="M59" s="49" t="str">
        <f t="shared" ref="M59" si="657">IF(($T59="VAC1"),IF(($U59="9H-12H"),"CS 9H-12H",""),IF(($V59="VAC1"),IF(($W59="9H-12H"),"CS 9H-12H",""),""))&amp;IF($L59="HM",$E59,IF($L59="PH",$F59,IF($L59="RL",$G59,IF($L59="MJS",$H59,IF($L59="AS",$I59,"")))))</f>
        <v/>
      </c>
      <c r="N59" s="47"/>
      <c r="O59" s="48"/>
      <c r="P59" s="49" t="str">
        <f t="shared" ref="P59" si="658">IF(($T59="VAC2"),IF(($U59="9H-12H"),"CS 9H-12H",""),IF(($V59="VAC2"),IF(($W59="9H-12H"),"CS 9H-12H",""),""))&amp;IF($O59="HM",$E59,IF($O59="PH",$F59,IF($O59="RL",$G59,IF($O59="MJS",$H59,IF($O59="AS",$I59,"")))))</f>
        <v/>
      </c>
      <c r="Q59" s="50"/>
      <c r="R59" s="256" t="str">
        <f>A59</f>
        <v/>
      </c>
      <c r="S59" s="257" t="str">
        <f>B59</f>
        <v/>
      </c>
      <c r="T59" s="258"/>
      <c r="U59" s="259"/>
      <c r="V59" s="258"/>
      <c r="W59" s="260"/>
      <c r="X59" s="56" t="str">
        <f t="shared" ref="X59:Y59" si="659">A59</f>
        <v/>
      </c>
      <c r="Y59" s="57" t="str">
        <f t="shared" si="659"/>
        <v/>
      </c>
      <c r="Z59" s="58"/>
      <c r="AA59" s="59"/>
      <c r="AB59" s="59"/>
      <c r="AC59" s="54"/>
      <c r="AD59" s="60"/>
      <c r="AE59" s="61" t="str">
        <f t="shared" ref="AE59" si="660">IF($D59="MAROUANI",IF($A59="S","Sam",IF(OR($A59="L",$A59="M",$A59="J",$A59="V"),"Sem","")),"")</f>
        <v/>
      </c>
      <c r="AF59" s="62" t="str">
        <f t="shared" ref="AF59" si="661">IF($D59="HALIMI",IF($A59="S","Sam",IF(OR($A59="L",$A59="M",$A59="J",$A59="V"),"Sem","")),"")</f>
        <v/>
      </c>
      <c r="AG59" s="62" t="str">
        <f t="shared" ref="AG59" si="662">IF($D59="LEPRIYA",IF($A59="S","Sam",IF(OR($A59="L",$A59="M",$A59="J",$A59="V"),"Sem","")),"")</f>
        <v/>
      </c>
      <c r="AH59" s="62" t="str">
        <f t="shared" ref="AH59" si="663">IF($D59="SERENI",IF($A59="S","Sam",IF(OR($A59="L",$A59="M",$A59="J",$A59="V"),"Sem","")),"")</f>
        <v/>
      </c>
      <c r="AI59" s="62" t="str">
        <f t="shared" ref="AI59" si="664">IF($D59="SULTAN",IF($A59="S","Sam",IF(OR($A59="L",$A59="M",$A59="J",$A59="V"),"Sem","")),"")</f>
        <v/>
      </c>
    </row>
    <row r="60" spans="1:35" ht="15.75" thickBot="1" x14ac:dyDescent="0.3">
      <c r="A60" s="63"/>
      <c r="B60" s="64"/>
      <c r="C60" s="65" t="str">
        <f t="shared" ref="C60" si="665">IF($D60="","","CCB :")</f>
        <v/>
      </c>
      <c r="D60" s="66" t="str">
        <f t="shared" ref="D60" si="666">IF($Z59="","",$Z59)</f>
        <v/>
      </c>
      <c r="E60" s="67" t="str">
        <f t="shared" ref="E60" si="667">IF(($T59="HM"),IF(($U59="9H-12H"),"",("CS "&amp;$U59)),IF(($V59="HM"),IF(($W59="9H-12H"),"",("CS "&amp;$W59)),""))&amp;IF($Z59="MAROUANI",IF(OR($A59="S",$A59="D"),"","CCB"),"")</f>
        <v/>
      </c>
      <c r="F60" s="68" t="str">
        <f t="shared" ref="F60" si="668">IF(($T59="PH"),IF(($U59="9H-12H"),"",("CS "&amp;$U59)),IF(($V59="PH"),IF(($W59="9H-12H"),"",("CS "&amp;$W59)),""))&amp;IF($Z59="HALIMI",IF(OR($A59="S",$A59="D"),"","CCB"),"")</f>
        <v/>
      </c>
      <c r="G60" s="69" t="str">
        <f t="shared" ref="G60" si="669">IF(($T59="RL"),IF(($U59="9H-12H"),"",("CS "&amp;$U59)),IF(($V59="RL"),IF(($W59="9H-12H"),"",("CS "&amp;$W59)),""))&amp;IF($Z59="LEPRIYA",IF(OR($A59="S",$A59="D"),"","CCB"),"")</f>
        <v/>
      </c>
      <c r="H60" s="69" t="str">
        <f t="shared" ref="H60" si="670">IF(($T59="MJS"),IF(($U59="9H-12H"),"",("CS "&amp;$U59)),IF(($V59="MJS"),IF(($W59="9H-12H"),"",("CS "&amp;$W59)),""))&amp;IF($Z59="SERENI",IF(OR($A59="S",$A59="D"),"","CCB"),"")</f>
        <v/>
      </c>
      <c r="I60" s="68" t="str">
        <f t="shared" ref="I60" si="671">IF(($T59="AS"),IF(($U59="9H-12H"),"",("CS "&amp;$U59)),IF(($V59="AS"),IF(($W59="9H-12H"),"",("CS "&amp;$W59)),""))&amp;IF($Z59="SULTAN",IF(OR($A59="S",$A59="D"),"","CCB"),"")</f>
        <v/>
      </c>
      <c r="J60" s="70"/>
      <c r="K60" s="71"/>
      <c r="L60" s="72"/>
      <c r="M60" s="73" t="str">
        <f t="shared" ref="M60" si="672">IF(($T59="VAC1"),IF(($U59="9H-12H"),"",("CS "&amp;$U59)),IF(($V59="VAC1"),IF(($W59="9H-12H"),"",("CS "&amp;$W59)),""))&amp;IF($L60="HM",$E60,IF($L60="PH",$F60,IF($L60="RL",$G60,IF($L60="MJS",$H60,IF($L60="AS",$I60,"")))))</f>
        <v/>
      </c>
      <c r="N60" s="71"/>
      <c r="O60" s="72"/>
      <c r="P60" s="73" t="str">
        <f t="shared" ref="P60" si="673">IF(($T59="VAC2"),IF(($U59="9H-12H"),"",("CS "&amp;$U59)),IF(($V59="VAC2"),IF(($W59="9H-12H"),"",("CS "&amp;$W59)),""))&amp;IF($O60="HM",$E60,IF($O60="PH",$F60,IF($O60="RL",$G60,IF($O60="MJS",$H60,IF($O60="AS",$I60,"")))))</f>
        <v/>
      </c>
      <c r="Q60" s="74"/>
      <c r="R60" s="256"/>
      <c r="S60" s="257"/>
      <c r="T60" s="258"/>
      <c r="U60" s="259"/>
      <c r="V60" s="258"/>
      <c r="W60" s="260"/>
      <c r="X60" s="80"/>
      <c r="Y60" s="81"/>
      <c r="Z60" s="82"/>
      <c r="AA60" s="83"/>
      <c r="AB60" s="83"/>
      <c r="AC60" s="78"/>
      <c r="AD60" s="84"/>
      <c r="AE60" s="85" t="str">
        <f t="shared" ref="AE60" si="674">IF($Z59="MAROUANI",IF(OR($A59="S",$A59="D"),"WE CCB","Sem CCB"),"")</f>
        <v/>
      </c>
      <c r="AF60" s="86" t="str">
        <f t="shared" ref="AF60" si="675">IF($Z59="HALIMI",IF(OR($A59="S",$A59="D"),"WE CCB","Sem CCB"),"")</f>
        <v/>
      </c>
      <c r="AG60" s="86" t="str">
        <f t="shared" ref="AG60" si="676">IF($Z59="LEPRIYA",IF(OR($A59="S",$A59="D"),"WE CCB","Sem CCB"),"")</f>
        <v/>
      </c>
      <c r="AH60" s="86" t="str">
        <f t="shared" ref="AH60" si="677">IF($Z59="SERENI",IF(OR($A59="S",$A59="D"),"WE CCB","Sem CCB"),"")</f>
        <v/>
      </c>
      <c r="AI60" s="86" t="str">
        <f t="shared" ref="AI60" si="678">IF($Z59="SULTAN",IF(OR($A59="S",$A59="D"),"WE CCB","Sem CCB"),"")</f>
        <v/>
      </c>
    </row>
    <row r="61" spans="1:35" ht="15.75" thickBot="1" x14ac:dyDescent="0.3">
      <c r="A61" s="39" t="str">
        <f>IF((B61=""),"",CHOOSE(WEEKDAY(B61,2),"L","M","M","J","V","S","D"))</f>
        <v/>
      </c>
      <c r="B61" s="40" t="str">
        <f>IF(($B59=""),"",IF((MONTH(B59)=MONTH(($B59+1))),($B59+1),""))</f>
        <v/>
      </c>
      <c r="C61" s="41" t="str">
        <f t="shared" ref="C61" si="679">IF(D61="","","Dom :")</f>
        <v/>
      </c>
      <c r="D61" s="42"/>
      <c r="E61" s="43" t="str">
        <f t="shared" ref="E61" si="680">IF(($T61="HM"),IF(($U61="9H-12H"),"CS 9H-12H",""),IF(($V61="HM"),IF(($W61="9H-12H"),"CS 9H-12H",""),""))&amp;IF($Z61="MAROUANI",IF($A61="D","","CCB"),"")</f>
        <v/>
      </c>
      <c r="F61" s="44" t="str">
        <f t="shared" ref="F61" si="681">IF(($T61="PH"),IF(($U61="9H-12H"),"CS 9H-12H",""),IF(($V61="PH"),IF(($W61="9H-12H"),"CS 9H-12H",""),""))&amp;IF($Z61="HALIMI",IF($A61="D","","CCB"),"")</f>
        <v/>
      </c>
      <c r="G61" s="45" t="str">
        <f t="shared" ref="G61" si="682">IF(($T61="RL"),IF(($U61="9H-12H"),"CS 9H-12H",""),IF(($V61="RL"),IF(($W61="9H-12H"),"CS 9H-12H",""),""))&amp;IF($Z61="LEPRIYA",IF($A61="D","","CCB"),"")</f>
        <v/>
      </c>
      <c r="H61" s="45" t="str">
        <f t="shared" ref="H61" si="683">IF(($T61="MJS"),IF(($U61="9H-12H"),"CS 9H-12H",""),IF(($V61="MJS"),IF(($W61="9H-12H"),"CS 9H-12H",""),""))&amp;IF($Z61="SERENI",IF($A61="D","","CCB"),"")</f>
        <v/>
      </c>
      <c r="I61" s="44" t="str">
        <f t="shared" ref="I61" si="684">IF(($T61="AS"),IF(($U61="9H-12H"),"CS 9H-12H",""),IF(($V61="AS"),IF(($W61="9H-12H"),"CS 9H-12H",""),""))&amp;IF($Z61="SULTAN",IF($A61="D","","CCB"),"")</f>
        <v/>
      </c>
      <c r="J61" s="46"/>
      <c r="K61" s="47"/>
      <c r="L61" s="48"/>
      <c r="M61" s="49" t="str">
        <f t="shared" ref="M61" si="685">IF(($T61="VAC1"),IF(($U61="9H-12H"),"CS 9H-12H",""),IF(($V61="VAC1"),IF(($W61="9H-12H"),"CS 9H-12H",""),""))&amp;IF($L61="HM",$E61,IF($L61="PH",$F61,IF($L61="RL",$G61,IF($L61="MJS",$H61,IF($L61="AS",$I61,"")))))</f>
        <v/>
      </c>
      <c r="N61" s="47"/>
      <c r="O61" s="48"/>
      <c r="P61" s="49" t="str">
        <f t="shared" ref="P61" si="686">IF(($T61="VAC2"),IF(($U61="9H-12H"),"CS 9H-12H",""),IF(($V61="VAC2"),IF(($W61="9H-12H"),"CS 9H-12H",""),""))&amp;IF($O61="HM",$E61,IF($O61="PH",$F61,IF($O61="RL",$G61,IF($O61="MJS",$H61,IF($O61="AS",$I61,"")))))</f>
        <v/>
      </c>
      <c r="Q61" s="50"/>
      <c r="R61" s="256" t="str">
        <f>A61</f>
        <v/>
      </c>
      <c r="S61" s="257" t="str">
        <f>B61</f>
        <v/>
      </c>
      <c r="T61" s="258"/>
      <c r="U61" s="259"/>
      <c r="V61" s="258"/>
      <c r="W61" s="260"/>
      <c r="X61" s="56" t="str">
        <f t="shared" ref="X61:Y61" si="687">A61</f>
        <v/>
      </c>
      <c r="Y61" s="57" t="str">
        <f t="shared" si="687"/>
        <v/>
      </c>
      <c r="Z61" s="58"/>
      <c r="AA61" s="59"/>
      <c r="AB61" s="59"/>
      <c r="AC61" s="54"/>
      <c r="AD61" s="60"/>
      <c r="AE61" s="61" t="str">
        <f t="shared" ref="AE61" si="688">IF($D61="MAROUANI",IF($A61="S","Sam",IF(OR($A61="L",$A61="M",$A61="J",$A61="V"),"Sem","")),"")</f>
        <v/>
      </c>
      <c r="AF61" s="62" t="str">
        <f t="shared" ref="AF61" si="689">IF($D61="HALIMI",IF($A61="S","Sam",IF(OR($A61="L",$A61="M",$A61="J",$A61="V"),"Sem","")),"")</f>
        <v/>
      </c>
      <c r="AG61" s="62" t="str">
        <f t="shared" ref="AG61" si="690">IF($D61="LEPRIYA",IF($A61="S","Sam",IF(OR($A61="L",$A61="M",$A61="J",$A61="V"),"Sem","")),"")</f>
        <v/>
      </c>
      <c r="AH61" s="62" t="str">
        <f t="shared" ref="AH61" si="691">IF($D61="SERENI",IF($A61="S","Sam",IF(OR($A61="L",$A61="M",$A61="J",$A61="V"),"Sem","")),"")</f>
        <v/>
      </c>
      <c r="AI61" s="62" t="str">
        <f t="shared" ref="AI61" si="692">IF($D61="SULTAN",IF($A61="S","Sam",IF(OR($A61="L",$A61="M",$A61="J",$A61="V"),"Sem","")),"")</f>
        <v/>
      </c>
    </row>
    <row r="62" spans="1:35" ht="15.75" thickBot="1" x14ac:dyDescent="0.3">
      <c r="A62" s="63"/>
      <c r="B62" s="64"/>
      <c r="C62" s="65" t="str">
        <f t="shared" ref="C62" si="693">IF($D62="","","CCB :")</f>
        <v/>
      </c>
      <c r="D62" s="66" t="str">
        <f t="shared" ref="D62" si="694">IF($Z61="","",$Z61)</f>
        <v/>
      </c>
      <c r="E62" s="67" t="str">
        <f t="shared" ref="E62" si="695">IF(($T61="HM"),IF(($U61="9H-12H"),"",("CS "&amp;$U61)),IF(($V61="HM"),IF(($W61="9H-12H"),"",("CS "&amp;$W61)),""))&amp;IF($Z61="MAROUANI",IF(OR($A61="S",$A61="D"),"","CCB"),"")</f>
        <v/>
      </c>
      <c r="F62" s="68" t="str">
        <f t="shared" ref="F62" si="696">IF(($T61="PH"),IF(($U61="9H-12H"),"",("CS "&amp;$U61)),IF(($V61="PH"),IF(($W61="9H-12H"),"",("CS "&amp;$W61)),""))&amp;IF($Z61="HALIMI",IF(OR($A61="S",$A61="D"),"","CCB"),"")</f>
        <v/>
      </c>
      <c r="G62" s="69" t="str">
        <f t="shared" ref="G62" si="697">IF(($T61="RL"),IF(($U61="9H-12H"),"",("CS "&amp;$U61)),IF(($V61="RL"),IF(($W61="9H-12H"),"",("CS "&amp;$W61)),""))&amp;IF($Z61="LEPRIYA",IF(OR($A61="S",$A61="D"),"","CCB"),"")</f>
        <v/>
      </c>
      <c r="H62" s="69" t="str">
        <f t="shared" ref="H62" si="698">IF(($T61="MJS"),IF(($U61="9H-12H"),"",("CS "&amp;$U61)),IF(($V61="MJS"),IF(($W61="9H-12H"),"",("CS "&amp;$W61)),""))&amp;IF($Z61="SERENI",IF(OR($A61="S",$A61="D"),"","CCB"),"")</f>
        <v/>
      </c>
      <c r="I62" s="68" t="str">
        <f t="shared" ref="I62" si="699">IF(($T61="AS"),IF(($U61="9H-12H"),"",("CS "&amp;$U61)),IF(($V61="AS"),IF(($W61="9H-12H"),"",("CS "&amp;$W61)),""))&amp;IF($Z61="SULTAN",IF(OR($A61="S",$A61="D"),"","CCB"),"")</f>
        <v/>
      </c>
      <c r="J62" s="70"/>
      <c r="K62" s="71"/>
      <c r="L62" s="72"/>
      <c r="M62" s="73" t="str">
        <f t="shared" ref="M62" si="700">IF(($T61="VAC1"),IF(($U61="9H-12H"),"",("CS "&amp;$U61)),IF(($V61="VAC1"),IF(($W61="9H-12H"),"",("CS "&amp;$W61)),""))&amp;IF($L62="HM",$E62,IF($L62="PH",$F62,IF($L62="RL",$G62,IF($L62="MJS",$H62,IF($L62="AS",$I62,"")))))</f>
        <v/>
      </c>
      <c r="N62" s="71"/>
      <c r="O62" s="72"/>
      <c r="P62" s="73" t="str">
        <f t="shared" ref="P62" si="701">IF(($T61="VAC2"),IF(($U61="9H-12H"),"",("CS "&amp;$U61)),IF(($V61="VAC2"),IF(($W61="9H-12H"),"",("CS "&amp;$W61)),""))&amp;IF($O62="HM",$E62,IF($O62="PH",$F62,IF($O62="RL",$G62,IF($O62="MJS",$H62,IF($O62="AS",$I62,"")))))</f>
        <v/>
      </c>
      <c r="Q62" s="74"/>
      <c r="R62" s="256"/>
      <c r="S62" s="257"/>
      <c r="T62" s="258"/>
      <c r="U62" s="259"/>
      <c r="V62" s="258"/>
      <c r="W62" s="260"/>
      <c r="X62" s="80"/>
      <c r="Y62" s="81"/>
      <c r="Z62" s="82"/>
      <c r="AA62" s="83"/>
      <c r="AB62" s="83"/>
      <c r="AC62" s="78"/>
      <c r="AD62" s="84"/>
      <c r="AE62" s="85" t="str">
        <f t="shared" ref="AE62" si="702">IF($Z61="MAROUANI",IF(OR($A61="S",$A61="D"),"WE CCB","Sem CCB"),"")</f>
        <v/>
      </c>
      <c r="AF62" s="86" t="str">
        <f t="shared" ref="AF62" si="703">IF($Z61="HALIMI",IF(OR($A61="S",$A61="D"),"WE CCB","Sem CCB"),"")</f>
        <v/>
      </c>
      <c r="AG62" s="86" t="str">
        <f t="shared" ref="AG62" si="704">IF($Z61="LEPRIYA",IF(OR($A61="S",$A61="D"),"WE CCB","Sem CCB"),"")</f>
        <v/>
      </c>
      <c r="AH62" s="86" t="str">
        <f t="shared" ref="AH62" si="705">IF($Z61="SERENI",IF(OR($A61="S",$A61="D"),"WE CCB","Sem CCB"),"")</f>
        <v/>
      </c>
      <c r="AI62" s="86" t="str">
        <f t="shared" ref="AI62" si="706">IF($Z61="SULTAN",IF(OR($A61="S",$A61="D"),"WE CCB","Sem CCB"),"")</f>
        <v/>
      </c>
    </row>
    <row r="63" spans="1:35" ht="15.75" thickBot="1" x14ac:dyDescent="0.3">
      <c r="A63" s="39" t="str">
        <f>IF((B63=""),"",CHOOSE(WEEKDAY(B63,2),"L","M","M","J","V","S","D"))</f>
        <v/>
      </c>
      <c r="B63" s="40" t="str">
        <f>IF(($B61=""),"",IF((MONTH(B61)=MONTH(($B61+1))),($B61+1),""))</f>
        <v/>
      </c>
      <c r="C63" s="41" t="str">
        <f t="shared" ref="C63" si="707">IF(D63="","","Dom :")</f>
        <v/>
      </c>
      <c r="D63" s="42"/>
      <c r="E63" s="43" t="str">
        <f t="shared" ref="E63" si="708">IF(($T63="HM"),IF(($U63="9H-12H"),"CS 9H-12H",""),IF(($V63="HM"),IF(($W63="9H-12H"),"CS 9H-12H",""),""))&amp;IF($Z63="MAROUANI",IF($A63="D","","CCB"),"")</f>
        <v/>
      </c>
      <c r="F63" s="44" t="str">
        <f t="shared" ref="F63" si="709">IF(($T63="PH"),IF(($U63="9H-12H"),"CS 9H-12H",""),IF(($V63="PH"),IF(($W63="9H-12H"),"CS 9H-12H",""),""))&amp;IF($Z63="HALIMI",IF($A63="D","","CCB"),"")</f>
        <v/>
      </c>
      <c r="G63" s="45" t="str">
        <f t="shared" ref="G63" si="710">IF(($T63="RL"),IF(($U63="9H-12H"),"CS 9H-12H",""),IF(($V63="RL"),IF(($W63="9H-12H"),"CS 9H-12H",""),""))&amp;IF($Z63="LEPRIYA",IF($A63="D","","CCB"),"")</f>
        <v/>
      </c>
      <c r="H63" s="45" t="str">
        <f t="shared" ref="H63" si="711">IF(($T63="MJS"),IF(($U63="9H-12H"),"CS 9H-12H",""),IF(($V63="MJS"),IF(($W63="9H-12H"),"CS 9H-12H",""),""))&amp;IF($Z63="SERENI",IF($A63="D","","CCB"),"")</f>
        <v/>
      </c>
      <c r="I63" s="44" t="str">
        <f t="shared" ref="I63" si="712">IF(($T63="AS"),IF(($U63="9H-12H"),"CS 9H-12H",""),IF(($V63="AS"),IF(($W63="9H-12H"),"CS 9H-12H",""),""))&amp;IF($Z63="SULTAN",IF($A63="D","","CCB"),"")</f>
        <v/>
      </c>
      <c r="J63" s="46"/>
      <c r="K63" s="47"/>
      <c r="L63" s="48"/>
      <c r="M63" s="49" t="str">
        <f t="shared" ref="M63" si="713">IF(($T63="VAC1"),IF(($U63="9H-12H"),"CS 9H-12H",""),IF(($V63="VAC1"),IF(($W63="9H-12H"),"CS 9H-12H",""),""))&amp;IF($L63="HM",$E63,IF($L63="PH",$F63,IF($L63="RL",$G63,IF($L63="MJS",$H63,IF($L63="AS",$I63,"")))))</f>
        <v/>
      </c>
      <c r="N63" s="47"/>
      <c r="O63" s="48"/>
      <c r="P63" s="49" t="str">
        <f t="shared" ref="P63" si="714">IF(($T63="VAC2"),IF(($U63="9H-12H"),"CS 9H-12H",""),IF(($V63="VAC2"),IF(($W63="9H-12H"),"CS 9H-12H",""),""))&amp;IF($O63="HM",$E63,IF($O63="PH",$F63,IF($O63="RL",$G63,IF($O63="MJS",$H63,IF($O63="AS",$I63,"")))))</f>
        <v/>
      </c>
      <c r="Q63" s="50"/>
      <c r="R63" s="256" t="str">
        <f>A63</f>
        <v/>
      </c>
      <c r="S63" s="257" t="str">
        <f>B63</f>
        <v/>
      </c>
      <c r="T63" s="258"/>
      <c r="U63" s="259"/>
      <c r="V63" s="258"/>
      <c r="W63" s="260"/>
      <c r="X63" s="56" t="str">
        <f t="shared" ref="X63:Y63" si="715">A63</f>
        <v/>
      </c>
      <c r="Y63" s="57" t="str">
        <f t="shared" si="715"/>
        <v/>
      </c>
      <c r="Z63" s="58"/>
      <c r="AA63" s="59"/>
      <c r="AB63" s="59"/>
      <c r="AC63" s="54"/>
      <c r="AD63" s="60"/>
      <c r="AE63" s="61" t="str">
        <f t="shared" ref="AE63" si="716">IF($D63="MAROUANI",IF($A63="S","Sam",IF(OR($A63="L",$A63="M",$A63="J",$A63="V"),"Sem","")),"")</f>
        <v/>
      </c>
      <c r="AF63" s="62" t="str">
        <f t="shared" ref="AF63" si="717">IF($D63="HALIMI",IF($A63="S","Sam",IF(OR($A63="L",$A63="M",$A63="J",$A63="V"),"Sem","")),"")</f>
        <v/>
      </c>
      <c r="AG63" s="62" t="str">
        <f t="shared" ref="AG63" si="718">IF($D63="LEPRIYA",IF($A63="S","Sam",IF(OR($A63="L",$A63="M",$A63="J",$A63="V"),"Sem","")),"")</f>
        <v/>
      </c>
      <c r="AH63" s="62" t="str">
        <f t="shared" ref="AH63" si="719">IF($D63="SERENI",IF($A63="S","Sam",IF(OR($A63="L",$A63="M",$A63="J",$A63="V"),"Sem","")),"")</f>
        <v/>
      </c>
      <c r="AI63" s="62" t="str">
        <f t="shared" ref="AI63" si="720">IF($D63="SULTAN",IF($A63="S","Sam",IF(OR($A63="L",$A63="M",$A63="J",$A63="V"),"Sem","")),"")</f>
        <v/>
      </c>
    </row>
    <row r="64" spans="1:35" ht="15.75" thickBot="1" x14ac:dyDescent="0.3">
      <c r="A64" s="63"/>
      <c r="B64" s="64"/>
      <c r="C64" s="65" t="str">
        <f t="shared" ref="C64" si="721">IF($D64="","","CCB :")</f>
        <v/>
      </c>
      <c r="D64" s="66" t="str">
        <f t="shared" ref="D64" si="722">IF($Z63="","",$Z63)</f>
        <v/>
      </c>
      <c r="E64" s="67" t="str">
        <f t="shared" ref="E64" si="723">IF(($T63="HM"),IF(($U63="9H-12H"),"",("CS "&amp;$U63)),IF(($V63="HM"),IF(($W63="9H-12H"),"",("CS "&amp;$W63)),""))&amp;IF($Z63="MAROUANI",IF(OR($A63="S",$A63="D"),"","CCB"),"")</f>
        <v/>
      </c>
      <c r="F64" s="68" t="str">
        <f t="shared" ref="F64" si="724">IF(($T63="PH"),IF(($U63="9H-12H"),"",("CS "&amp;$U63)),IF(($V63="PH"),IF(($W63="9H-12H"),"",("CS "&amp;$W63)),""))&amp;IF($Z63="HALIMI",IF(OR($A63="S",$A63="D"),"","CCB"),"")</f>
        <v/>
      </c>
      <c r="G64" s="69" t="str">
        <f t="shared" ref="G64" si="725">IF(($T63="RL"),IF(($U63="9H-12H"),"",("CS "&amp;$U63)),IF(($V63="RL"),IF(($W63="9H-12H"),"",("CS "&amp;$W63)),""))&amp;IF($Z63="LEPRIYA",IF(OR($A63="S",$A63="D"),"","CCB"),"")</f>
        <v/>
      </c>
      <c r="H64" s="69" t="str">
        <f t="shared" ref="H64" si="726">IF(($T63="MJS"),IF(($U63="9H-12H"),"",("CS "&amp;$U63)),IF(($V63="MJS"),IF(($W63="9H-12H"),"",("CS "&amp;$W63)),""))&amp;IF($Z63="SERENI",IF(OR($A63="S",$A63="D"),"","CCB"),"")</f>
        <v/>
      </c>
      <c r="I64" s="68" t="str">
        <f t="shared" ref="I64" si="727">IF(($T63="AS"),IF(($U63="9H-12H"),"",("CS "&amp;$U63)),IF(($V63="AS"),IF(($W63="9H-12H"),"",("CS "&amp;$W63)),""))&amp;IF($Z63="SULTAN",IF(OR($A63="S",$A63="D"),"","CCB"),"")</f>
        <v/>
      </c>
      <c r="J64" s="70"/>
      <c r="K64" s="71"/>
      <c r="L64" s="72"/>
      <c r="M64" s="73" t="str">
        <f t="shared" ref="M64" si="728">IF(($T63="VAC1"),IF(($U63="9H-12H"),"",("CS "&amp;$U63)),IF(($V63="VAC1"),IF(($W63="9H-12H"),"",("CS "&amp;$W63)),""))&amp;IF($L64="HM",$E64,IF($L64="PH",$F64,IF($L64="RL",$G64,IF($L64="MJS",$H64,IF($L64="AS",$I64,"")))))</f>
        <v/>
      </c>
      <c r="N64" s="71"/>
      <c r="O64" s="72"/>
      <c r="P64" s="73" t="str">
        <f t="shared" ref="P64" si="729">IF(($T63="VAC2"),IF(($U63="9H-12H"),"",("CS "&amp;$U63)),IF(($V63="VAC2"),IF(($W63="9H-12H"),"",("CS "&amp;$W63)),""))&amp;IF($O64="HM",$E64,IF($O64="PH",$F64,IF($O64="RL",$G64,IF($O64="MJS",$H64,IF($O64="AS",$I64,"")))))</f>
        <v/>
      </c>
      <c r="Q64" s="74"/>
      <c r="R64" s="256"/>
      <c r="S64" s="257"/>
      <c r="T64" s="258"/>
      <c r="U64" s="259"/>
      <c r="V64" s="258"/>
      <c r="W64" s="260"/>
      <c r="X64" s="80"/>
      <c r="Y64" s="81"/>
      <c r="Z64" s="82"/>
      <c r="AA64" s="83"/>
      <c r="AB64" s="83"/>
      <c r="AC64" s="78"/>
      <c r="AD64" s="84"/>
      <c r="AE64" s="85" t="str">
        <f t="shared" ref="AE64" si="730">IF($Z63="MAROUANI",IF(OR($A63="S",$A63="D"),"WE CCB","Sem CCB"),"")</f>
        <v/>
      </c>
      <c r="AF64" s="86" t="str">
        <f t="shared" ref="AF64" si="731">IF($Z63="HALIMI",IF(OR($A63="S",$A63="D"),"WE CCB","Sem CCB"),"")</f>
        <v/>
      </c>
      <c r="AG64" s="86" t="str">
        <f t="shared" ref="AG64" si="732">IF($Z63="LEPRIYA",IF(OR($A63="S",$A63="D"),"WE CCB","Sem CCB"),"")</f>
        <v/>
      </c>
      <c r="AH64" s="86" t="str">
        <f t="shared" ref="AH64" si="733">IF($Z63="SERENI",IF(OR($A63="S",$A63="D"),"WE CCB","Sem CCB"),"")</f>
        <v/>
      </c>
      <c r="AI64" s="86" t="str">
        <f t="shared" ref="AI64" si="734">IF($Z63="SULTAN",IF(OR($A63="S",$A63="D"),"WE CCB","Sem CCB"),"")</f>
        <v/>
      </c>
    </row>
    <row r="65" spans="1:41" ht="15" x14ac:dyDescent="0.2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8"/>
      <c r="AJ65" s="19"/>
      <c r="AK65" s="19"/>
      <c r="AL65" s="19"/>
      <c r="AM65" s="19"/>
      <c r="AN65" s="19"/>
      <c r="AO65" s="19"/>
    </row>
    <row r="66" spans="1:41" ht="31.5" customHeight="1" x14ac:dyDescent="0.25">
      <c r="A66" s="87"/>
      <c r="B66" s="87"/>
      <c r="C66" s="87"/>
      <c r="D66" s="87"/>
      <c r="E66" s="87"/>
      <c r="F66" s="89" t="s">
        <v>91</v>
      </c>
      <c r="G66" s="90"/>
      <c r="H66" s="91"/>
      <c r="I66" s="87"/>
      <c r="J66" s="87"/>
      <c r="K66" s="87"/>
      <c r="L66" s="87"/>
      <c r="M66" s="87"/>
      <c r="N66" s="87"/>
      <c r="O66" s="87"/>
      <c r="P66" s="87"/>
      <c r="Q66" s="87"/>
      <c r="R66" s="87"/>
      <c r="S66" s="92" t="s">
        <v>92</v>
      </c>
      <c r="T66" s="93"/>
      <c r="U66" s="93"/>
      <c r="V66" s="93"/>
      <c r="W66" s="94"/>
      <c r="X66" s="87"/>
      <c r="Y66" s="87"/>
      <c r="Z66" s="19"/>
      <c r="AA66" s="92" t="s">
        <v>93</v>
      </c>
      <c r="AB66" s="93"/>
      <c r="AC66" s="94"/>
      <c r="AD66" s="19"/>
      <c r="AE66" s="87"/>
      <c r="AF66" s="87"/>
      <c r="AG66" s="87"/>
      <c r="AH66" s="87"/>
      <c r="AI66" s="88"/>
      <c r="AJ66" s="19"/>
      <c r="AK66" s="19"/>
      <c r="AL66" s="19"/>
      <c r="AM66" s="19"/>
      <c r="AN66" s="19"/>
      <c r="AO66" s="19"/>
    </row>
    <row r="67" spans="1:41" ht="15.75" customHeight="1" thickBot="1" x14ac:dyDescent="0.3">
      <c r="A67" s="95"/>
      <c r="B67" s="95"/>
      <c r="C67" s="95"/>
      <c r="D67" s="95"/>
      <c r="E67" s="96"/>
      <c r="F67" s="96"/>
      <c r="G67" s="96"/>
      <c r="H67" s="96"/>
      <c r="I67" s="96"/>
      <c r="J67" s="95"/>
      <c r="K67" s="97"/>
      <c r="L67" s="97"/>
      <c r="M67" s="97"/>
      <c r="N67" s="19"/>
      <c r="O67" s="19"/>
      <c r="P67" s="19"/>
      <c r="Q67" s="19"/>
      <c r="R67" s="19"/>
      <c r="S67" s="19"/>
      <c r="T67" s="19"/>
      <c r="U67" s="19"/>
      <c r="V67" s="19"/>
      <c r="W67" s="19"/>
      <c r="X67" s="19"/>
      <c r="Y67" s="19"/>
      <c r="Z67" s="19"/>
      <c r="AA67" s="97"/>
      <c r="AB67" s="97"/>
      <c r="AC67" s="97"/>
      <c r="AD67" s="97"/>
      <c r="AE67" s="97"/>
      <c r="AF67" s="95"/>
      <c r="AG67" s="95"/>
      <c r="AH67" s="95"/>
      <c r="AI67" s="19"/>
      <c r="AJ67" s="19"/>
      <c r="AK67" s="19"/>
      <c r="AL67" s="19"/>
      <c r="AM67" s="19"/>
      <c r="AN67" s="19"/>
      <c r="AO67" s="19"/>
    </row>
    <row r="68" spans="1:41" ht="15.75" customHeight="1" x14ac:dyDescent="0.25">
      <c r="A68" s="98"/>
      <c r="B68" s="98"/>
      <c r="C68" s="98"/>
      <c r="D68" s="99"/>
      <c r="E68" s="100" t="s">
        <v>94</v>
      </c>
      <c r="F68" s="101"/>
      <c r="G68" s="101"/>
      <c r="H68" s="101"/>
      <c r="I68" s="101"/>
      <c r="J68" s="102"/>
      <c r="K68" s="95"/>
      <c r="L68" s="95"/>
      <c r="M68" s="95"/>
      <c r="N68" s="97"/>
      <c r="O68" s="97"/>
      <c r="P68" s="97"/>
      <c r="Q68" s="103" t="s">
        <v>95</v>
      </c>
      <c r="R68" s="104"/>
      <c r="S68" s="104"/>
      <c r="T68" s="104"/>
      <c r="U68" s="104"/>
      <c r="V68" s="104"/>
      <c r="W68" s="104"/>
      <c r="X68" s="104"/>
      <c r="Y68" s="104"/>
      <c r="Z68" s="105"/>
      <c r="AA68" s="95"/>
      <c r="AB68" s="95"/>
      <c r="AC68" s="95"/>
      <c r="AD68" s="95"/>
      <c r="AE68" s="95"/>
      <c r="AF68" s="95"/>
      <c r="AG68" s="95"/>
      <c r="AH68" s="95"/>
      <c r="AI68" s="19"/>
      <c r="AJ68" s="19"/>
      <c r="AK68" s="19"/>
      <c r="AL68" s="19"/>
      <c r="AM68" s="19"/>
      <c r="AN68" s="19"/>
      <c r="AO68" s="19"/>
    </row>
    <row r="69" spans="1:41" ht="15.75" customHeight="1" thickBot="1" x14ac:dyDescent="0.3">
      <c r="A69" s="106" t="s">
        <v>96</v>
      </c>
      <c r="B69" s="107"/>
      <c r="C69" s="108"/>
      <c r="D69" s="109"/>
      <c r="E69" s="110" t="s">
        <v>73</v>
      </c>
      <c r="F69" s="110" t="s">
        <v>74</v>
      </c>
      <c r="G69" s="110" t="s">
        <v>75</v>
      </c>
      <c r="H69" s="110" t="s">
        <v>76</v>
      </c>
      <c r="I69" s="110" t="s">
        <v>77</v>
      </c>
      <c r="J69" s="102"/>
      <c r="K69" s="95"/>
      <c r="L69" s="95"/>
      <c r="M69" s="95"/>
      <c r="N69" s="95"/>
      <c r="O69" s="95"/>
      <c r="P69" s="19"/>
      <c r="Q69" s="111"/>
      <c r="R69" s="112"/>
      <c r="S69" s="112"/>
      <c r="T69" s="112"/>
      <c r="U69" s="112"/>
      <c r="V69" s="112"/>
      <c r="W69" s="112"/>
      <c r="X69" s="112"/>
      <c r="Y69" s="112"/>
      <c r="Z69" s="113"/>
      <c r="AA69" s="95"/>
      <c r="AB69" s="95"/>
      <c r="AC69" s="95"/>
      <c r="AD69" s="95"/>
      <c r="AE69" s="95"/>
      <c r="AF69" s="95"/>
      <c r="AG69" s="95"/>
      <c r="AH69" s="95"/>
      <c r="AI69" s="19"/>
      <c r="AJ69" s="19"/>
      <c r="AK69" s="19"/>
      <c r="AL69" s="19"/>
      <c r="AM69" s="19"/>
      <c r="AN69" s="19"/>
      <c r="AO69" s="19"/>
    </row>
    <row r="70" spans="1:41" ht="15.75" customHeight="1" thickBot="1" x14ac:dyDescent="0.3">
      <c r="A70" s="114" t="s">
        <v>97</v>
      </c>
      <c r="B70" s="115"/>
      <c r="C70" s="116"/>
      <c r="D70" s="117"/>
      <c r="E70" s="118">
        <f>COUNTIF($AE$3:$AE$64,"Sem")</f>
        <v>3</v>
      </c>
      <c r="F70" s="118">
        <f>COUNTIF($AF$3:$AF$64,"Sem")</f>
        <v>2</v>
      </c>
      <c r="G70" s="118">
        <f>COUNTIF($AG$3:$AG$64,"Sem")</f>
        <v>1</v>
      </c>
      <c r="H70" s="118">
        <f>COUNTIF($AH$3:$AH$64,"Sem")</f>
        <v>6</v>
      </c>
      <c r="I70" s="118">
        <f>COUNTIF($AI$3:$AI$64,"Sem")</f>
        <v>8</v>
      </c>
      <c r="J70" s="102"/>
      <c r="K70" s="95"/>
      <c r="L70" s="95"/>
      <c r="M70" s="95"/>
      <c r="N70" s="95"/>
      <c r="O70" s="95"/>
      <c r="P70" s="119"/>
      <c r="Q70" s="120" t="s">
        <v>73</v>
      </c>
      <c r="R70" s="121" t="s">
        <v>74</v>
      </c>
      <c r="S70" s="121"/>
      <c r="T70" s="121"/>
      <c r="U70" s="121" t="s">
        <v>75</v>
      </c>
      <c r="V70" s="121"/>
      <c r="W70" s="121" t="s">
        <v>76</v>
      </c>
      <c r="X70" s="121"/>
      <c r="Y70" s="121" t="s">
        <v>77</v>
      </c>
      <c r="Z70" s="122"/>
      <c r="AA70" s="19"/>
      <c r="AB70" s="19"/>
      <c r="AC70" s="19"/>
      <c r="AD70" s="19"/>
      <c r="AE70" s="95"/>
      <c r="AF70" s="95"/>
      <c r="AG70" s="95"/>
      <c r="AH70" s="95"/>
      <c r="AI70" s="19"/>
      <c r="AJ70" s="19"/>
      <c r="AK70" s="88"/>
      <c r="AL70" s="88"/>
      <c r="AM70" s="88"/>
      <c r="AN70" s="88"/>
      <c r="AO70" s="88"/>
    </row>
    <row r="71" spans="1:41" ht="15.75" customHeight="1" x14ac:dyDescent="0.25">
      <c r="A71" s="114" t="s">
        <v>98</v>
      </c>
      <c r="B71" s="115"/>
      <c r="C71" s="116"/>
      <c r="D71" s="117"/>
      <c r="E71" s="118">
        <f>COUNTIF($AE$3:$AE$64,"Sam")</f>
        <v>0</v>
      </c>
      <c r="F71" s="118">
        <f>COUNTIF($AF$3:$AF$64,"Sam")</f>
        <v>0</v>
      </c>
      <c r="G71" s="118">
        <f>COUNTIF($AG$3:$AG$64,"Sam")</f>
        <v>0</v>
      </c>
      <c r="H71" s="118">
        <f>COUNTIF($AH$3:$AH$64,"Sam")</f>
        <v>2</v>
      </c>
      <c r="I71" s="118">
        <f>COUNTIF($AI$3:$AI$64,"Sam")</f>
        <v>1</v>
      </c>
      <c r="J71" s="102"/>
      <c r="K71" s="95"/>
      <c r="L71" s="95"/>
      <c r="M71" s="95"/>
      <c r="N71" s="123" t="s">
        <v>39</v>
      </c>
      <c r="O71" s="124"/>
      <c r="P71" s="125" t="str">
        <f>Listes!A52</f>
        <v>LEFOLL</v>
      </c>
      <c r="Q71" s="126" t="str">
        <f>IF($P71="","",COUNTIF(E$3:E$64,"*" &amp;$P71 &amp;"*")+COUNTIFS($L$3:$L$64,Q$70,$M$3:$M$64,"*" &amp;$P71 &amp;"*")+COUNTIFS($O$3:$O$64,Q$70,$P$3:$P$64,"*" &amp;$P71 &amp;"*")&amp;"   ( "&amp;Q115&amp;" )")</f>
        <v>3   ( 3 )</v>
      </c>
      <c r="R71" s="127" t="str">
        <f>IF($P71="","",COUNTIF(F$3:F$64,"*" &amp;$P71 &amp;"*")+COUNTIFS($L$3:$L$64,R$70,$M$3:$M$64,"*" &amp;$P71 &amp;"*")+COUNTIFS($O$3:$O$64,R$70,$P$3:$P$64,"*" &amp;$P71 &amp;"*")&amp;"   ( "&amp;R115&amp;" )")</f>
        <v>0   ( 0 )</v>
      </c>
      <c r="S71" s="127" t="e">
        <f>COUNTIF(G$3:G$64,"*" &amp; $P71 &amp;"*")+SUMPRODUCT(($L$3:$L$64=$Q70)*($M$3:$M$64=$P71))+SUMPRODUCT(($N$3:$N$64=$Q70)*($P$3:$P$64=$P71))&amp;" ("&amp;'Janv 15'!S115&amp;")"</f>
        <v>#REF!</v>
      </c>
      <c r="T71" s="127" t="e">
        <f>COUNTIF(H$3:H$64,"*" &amp; $P71 &amp;"*")+SUMPRODUCT(($L$3:$L$64=$Q70)*($M$3:$M$64=$P71))+SUMPRODUCT(($N$3:$N$64=$Q70)*($P$3:$P$64=$P71))&amp;" ("&amp;'Janv 15'!T115&amp;")"</f>
        <v>#REF!</v>
      </c>
      <c r="U71" s="127" t="str">
        <f>IF($P71="","",COUNTIF(G$3:G$64,"*" &amp;$P71 &amp;"*")+COUNTIFS($L$3:$L$64,U$70,$M$3:$M$64,"*" &amp;$P71 &amp;"*")+COUNTIFS($O$3:$O$64,U$70,$P$3:$P$64,"*" &amp;$P71 &amp;"*")&amp;"   ( "&amp;U115&amp;" )")</f>
        <v>3   ( 3 )</v>
      </c>
      <c r="V71" s="127" t="e">
        <f>COUNTIF(J$3:J$64,"*" &amp; $P71 &amp;"*")+SUMPRODUCT(($L$3:$L$64=$Q70)*($M$3:$M$64=$P71))+SUMPRODUCT(($N$3:$N$64=$Q70)*($P$3:$P$64=$P71))&amp;" ("&amp;'Janv 15'!V115&amp;")"</f>
        <v>#REF!</v>
      </c>
      <c r="W71" s="127" t="str">
        <f>IF($P71="","",COUNTIF(H$3:H$64,"*" &amp;$P71 &amp;"*")+COUNTIFS($L$3:$L$64,W$70,$M$3:$M$64,"*" &amp;$P71 &amp;"*")+COUNTIFS($O$3:$O$64,W$70,$P$3:$P$64,"*" &amp;$P71 &amp;"*")&amp;"   ( "&amp;W115&amp;" )")</f>
        <v>0   ( 0 )</v>
      </c>
      <c r="X71" s="127" t="e">
        <f>COUNTIF(L$3:L$64,"*" &amp; $P71 &amp;"*")+SUMPRODUCT(($L$3:$L$64=$Q70)*($M$3:$M$64=$P71))+SUMPRODUCT(($N$3:$N$64=$Q70)*($P$3:$P$64=$P71))&amp;" ("&amp;'Janv 15'!X115&amp;")"</f>
        <v>#REF!</v>
      </c>
      <c r="Y71" s="127" t="str">
        <f>IF($P71="","",COUNTIF(I$3:I$64,"*" &amp;$P71 &amp;"*")+COUNTIFS($L$3:$L$64,Y$70,$M$3:$M$64,"*" &amp;$P71 &amp;"*")+COUNTIFS($O$3:$O$64,Y$70,$P$3:$P$64,"*" &amp;$P71 &amp;"*")&amp;"   ( "&amp;Y115&amp;" )")</f>
        <v>0   ( 0 )</v>
      </c>
      <c r="Z71" s="128" t="e">
        <f>COUNTIF(N$3:N$64,"*" &amp; $P71 &amp;"*")+SUMPRODUCT(($L$3:$L$64=$Q70)*($M$3:$M$64=$P71))+SUMPRODUCT(($N$3:$N$64=$Q70)*($P$3:$P$64=$P71))&amp;" ("&amp;'Janv 15'!Z115&amp;")"</f>
        <v>#REF!</v>
      </c>
      <c r="AA71" s="19"/>
      <c r="AB71" s="19"/>
      <c r="AC71" s="19"/>
      <c r="AD71" s="19"/>
      <c r="AE71" s="95"/>
      <c r="AF71" s="95"/>
      <c r="AG71" s="95"/>
      <c r="AH71" s="95"/>
      <c r="AI71" s="19"/>
      <c r="AJ71" s="19"/>
      <c r="AK71" s="19"/>
      <c r="AL71" s="19"/>
      <c r="AM71" s="19"/>
      <c r="AN71" s="19"/>
      <c r="AO71" s="19"/>
    </row>
    <row r="72" spans="1:41" ht="15.75" customHeight="1" x14ac:dyDescent="0.25">
      <c r="A72" s="129" t="s">
        <v>99</v>
      </c>
      <c r="B72" s="130"/>
      <c r="C72" s="131"/>
      <c r="D72" s="132"/>
      <c r="E72" s="133">
        <f>COUNTIF($T$3:$W$64,E69)</f>
        <v>6</v>
      </c>
      <c r="F72" s="133">
        <f t="shared" ref="F72:I72" si="735">COUNTIF($T$3:$W$64,F69)</f>
        <v>6</v>
      </c>
      <c r="G72" s="133">
        <f t="shared" si="735"/>
        <v>3</v>
      </c>
      <c r="H72" s="133">
        <f t="shared" si="735"/>
        <v>8</v>
      </c>
      <c r="I72" s="133">
        <f t="shared" si="735"/>
        <v>12</v>
      </c>
      <c r="J72" s="102"/>
      <c r="K72" s="95"/>
      <c r="L72" s="95"/>
      <c r="M72" s="95"/>
      <c r="N72" s="134"/>
      <c r="O72" s="135"/>
      <c r="P72" s="8" t="str">
        <f>Listes!A53</f>
        <v>VDB</v>
      </c>
      <c r="Q72" s="136" t="str">
        <f t="shared" ref="Q72:R87" si="736">IF($P72="","",COUNTIF(E$3:E$64,"*" &amp;$P72 &amp;"*")+COUNTIFS($L$3:$L$64,Q$70,$M$3:$M$64,"*" &amp;$P72 &amp;"*")+COUNTIFS($O$3:$O$64,Q$70,$P$3:$P$64,"*" &amp;$P72 &amp;"*")&amp;"   ( "&amp;Q116&amp;" )")</f>
        <v>2   ( 2 )</v>
      </c>
      <c r="R72" s="137" t="str">
        <f t="shared" si="736"/>
        <v>8   ( 8 )</v>
      </c>
      <c r="S72" s="137" t="e">
        <f>COUNTIF(G$3:G$64,"*" &amp; $P72 &amp;"*")+SUMPRODUCT(($L$3:$L$64=$Q71)*($M$3:$M$64=$P72))+SUMPRODUCT(($N$3:$N$64=$Q71)*($P$3:$P$64=$P72))&amp;" ("&amp;'Janv 15'!S116&amp;")"</f>
        <v>#REF!</v>
      </c>
      <c r="T72" s="137" t="e">
        <f>COUNTIF(H$3:H$64,"*" &amp; $P72 &amp;"*")+SUMPRODUCT(($L$3:$L$64=$Q71)*($M$3:$M$64=$P72))+SUMPRODUCT(($N$3:$N$64=$Q71)*($P$3:$P$64=$P72))&amp;" ("&amp;'Janv 15'!T116&amp;")"</f>
        <v>#REF!</v>
      </c>
      <c r="U72" s="137" t="str">
        <f t="shared" ref="U72:U107" si="737">IF($P72="","",COUNTIF(G$3:G$64,"*" &amp;$P72 &amp;"*")+COUNTIFS($L$3:$L$64,U$70,$M$3:$M$64,"*" &amp;$P72 &amp;"*")+COUNTIFS($O$3:$O$64,U$70,$P$3:$P$64,"*" &amp;$P72 &amp;"*")&amp;"   ( "&amp;U116&amp;" )")</f>
        <v>5   ( 5 )</v>
      </c>
      <c r="V72" s="137" t="e">
        <f>COUNTIF(J$3:J$64,"*" &amp; $P72 &amp;"*")+SUMPRODUCT(($L$3:$L$64=$Q71)*($M$3:$M$64=$P72))+SUMPRODUCT(($N$3:$N$64=$Q71)*($P$3:$P$64=$P72))&amp;" ("&amp;'Janv 15'!V116&amp;")"</f>
        <v>#REF!</v>
      </c>
      <c r="W72" s="137" t="str">
        <f t="shared" ref="W72:W107" si="738">IF($P72="","",COUNTIF(H$3:H$64,"*" &amp;$P72 &amp;"*")+COUNTIFS($L$3:$L$64,W$70,$M$3:$M$64,"*" &amp;$P72 &amp;"*")+COUNTIFS($O$3:$O$64,W$70,$P$3:$P$64,"*" &amp;$P72 &amp;"*")&amp;"   ( "&amp;W116&amp;" )")</f>
        <v>0   ( 0 )</v>
      </c>
      <c r="X72" s="137" t="e">
        <f>COUNTIF(L$3:L$64,"*" &amp; $P72 &amp;"*")+SUMPRODUCT(($L$3:$L$64=$Q71)*($M$3:$M$64=$P72))+SUMPRODUCT(($N$3:$N$64=$Q71)*($P$3:$P$64=$P72))&amp;" ("&amp;'Janv 15'!X116&amp;")"</f>
        <v>#REF!</v>
      </c>
      <c r="Y72" s="137" t="str">
        <f t="shared" ref="Y72:Y107" si="739">IF($P72="","",COUNTIF(I$3:I$64,"*" &amp;$P72 &amp;"*")+COUNTIFS($L$3:$L$64,Y$70,$M$3:$M$64,"*" &amp;$P72 &amp;"*")+COUNTIFS($O$3:$O$64,Y$70,$P$3:$P$64,"*" &amp;$P72 &amp;"*")&amp;"   ( "&amp;Y116&amp;" )")</f>
        <v>0   ( 0 )</v>
      </c>
      <c r="Z72" s="138" t="e">
        <f>COUNTIF(N$3:N$64,"*" &amp; $P72 &amp;"*")+SUMPRODUCT(($L$3:$L$64=$Q71)*($M$3:$M$64=$P72))+SUMPRODUCT(($N$3:$N$64=$Q71)*($P$3:$P$64=$P72))&amp;" ("&amp;'Janv 15'!Z116&amp;")"</f>
        <v>#REF!</v>
      </c>
      <c r="AA72" s="19"/>
      <c r="AB72" s="19"/>
      <c r="AC72" s="19"/>
      <c r="AD72" s="19"/>
      <c r="AE72" s="95"/>
      <c r="AF72" s="95"/>
      <c r="AG72" s="95"/>
      <c r="AH72" s="95"/>
      <c r="AI72" s="19"/>
      <c r="AJ72" s="19"/>
      <c r="AK72" s="19"/>
      <c r="AL72" s="19"/>
      <c r="AM72" s="19"/>
      <c r="AN72" s="19"/>
      <c r="AO72" s="19"/>
    </row>
    <row r="73" spans="1:41" ht="15.75" customHeight="1" thickBot="1" x14ac:dyDescent="0.3">
      <c r="A73" s="139" t="s">
        <v>100</v>
      </c>
      <c r="B73" s="140"/>
      <c r="C73" s="141"/>
      <c r="D73" s="142"/>
      <c r="E73" s="143">
        <f>COUNTIFS($T$3:$T$64,E$69,$U$3:$U$64,"*ort*")+COUNTIFS($V$3:$V$64,E$69,$W$3:$W$64,"*ort*")</f>
        <v>1</v>
      </c>
      <c r="F73" s="143">
        <f t="shared" ref="F73:I73" si="740">COUNTIFS($T$3:$T$64,F$69,$U$3:$U$64,"*ort*")+COUNTIFS($V$3:$V$64,F$69,$W$3:$W$64,"*ort*")</f>
        <v>5</v>
      </c>
      <c r="G73" s="143">
        <f t="shared" si="740"/>
        <v>1</v>
      </c>
      <c r="H73" s="143">
        <f t="shared" si="740"/>
        <v>0</v>
      </c>
      <c r="I73" s="143">
        <f t="shared" si="740"/>
        <v>0</v>
      </c>
      <c r="J73" s="102"/>
      <c r="K73" s="95"/>
      <c r="L73" s="95"/>
      <c r="M73" s="95"/>
      <c r="N73" s="134"/>
      <c r="O73" s="135"/>
      <c r="P73" s="144" t="str">
        <f>Listes!A54</f>
        <v>DUFFIET</v>
      </c>
      <c r="Q73" s="145" t="str">
        <f t="shared" si="736"/>
        <v>3   ( 3 )</v>
      </c>
      <c r="R73" s="146" t="str">
        <f t="shared" si="736"/>
        <v>0   ( 0 )</v>
      </c>
      <c r="S73" s="146" t="e">
        <f>COUNTIF(G$3:G$64,"*" &amp; $P73 &amp;"*")+SUMPRODUCT(($L$3:$L$64=$Q72)*($M$3:$M$64=$P73))+SUMPRODUCT(($N$3:$N$64=$Q72)*($P$3:$P$64=$P73))&amp;" ("&amp;'Janv 15'!S117&amp;")"</f>
        <v>#REF!</v>
      </c>
      <c r="T73" s="146" t="e">
        <f>COUNTIF(H$3:H$64,"*" &amp; $P73 &amp;"*")+SUMPRODUCT(($L$3:$L$64=$Q72)*($M$3:$M$64=$P73))+SUMPRODUCT(($N$3:$N$64=$Q72)*($P$3:$P$64=$P73))&amp;" ("&amp;'Janv 15'!T117&amp;")"</f>
        <v>#REF!</v>
      </c>
      <c r="U73" s="146" t="str">
        <f t="shared" si="737"/>
        <v>3   ( 3 )</v>
      </c>
      <c r="V73" s="146" t="e">
        <f>COUNTIF(J$3:J$64,"*" &amp; $P73 &amp;"*")+SUMPRODUCT(($L$3:$L$64=$Q72)*($M$3:$M$64=$P73))+SUMPRODUCT(($N$3:$N$64=$Q72)*($P$3:$P$64=$P73))&amp;" ("&amp;'Janv 15'!V117&amp;")"</f>
        <v>#REF!</v>
      </c>
      <c r="W73" s="146" t="str">
        <f t="shared" si="738"/>
        <v>0   ( 0 )</v>
      </c>
      <c r="X73" s="146" t="e">
        <f>COUNTIF(L$3:L$64,"*" &amp; $P73 &amp;"*")+SUMPRODUCT(($L$3:$L$64=$Q72)*($M$3:$M$64=$P73))+SUMPRODUCT(($N$3:$N$64=$Q72)*($P$3:$P$64=$P73))&amp;" ("&amp;'Janv 15'!X117&amp;")"</f>
        <v>#REF!</v>
      </c>
      <c r="Y73" s="146" t="str">
        <f t="shared" si="739"/>
        <v>0   ( 0 )</v>
      </c>
      <c r="Z73" s="147" t="e">
        <f>COUNTIF(N$3:N$64,"*" &amp; $P73 &amp;"*")+SUMPRODUCT(($L$3:$L$64=$Q72)*($M$3:$M$64=$P73))+SUMPRODUCT(($N$3:$N$64=$Q72)*($P$3:$P$64=$P73))&amp;" ("&amp;'Janv 15'!Z117&amp;")"</f>
        <v>#REF!</v>
      </c>
      <c r="AA73" s="19"/>
      <c r="AB73" s="19"/>
      <c r="AC73" s="19"/>
      <c r="AD73" s="19"/>
      <c r="AE73" s="95"/>
      <c r="AF73" s="95"/>
      <c r="AG73" s="95"/>
      <c r="AH73" s="95"/>
      <c r="AI73" s="19"/>
      <c r="AJ73" s="19"/>
      <c r="AK73" s="19"/>
      <c r="AL73" s="19"/>
      <c r="AM73" s="19"/>
      <c r="AN73" s="19"/>
      <c r="AO73" s="19"/>
    </row>
    <row r="74" spans="1:41" ht="15.75" customHeight="1" thickTop="1" x14ac:dyDescent="0.25">
      <c r="A74" s="148" t="s">
        <v>101</v>
      </c>
      <c r="B74" s="149"/>
      <c r="C74" s="150"/>
      <c r="D74" s="151"/>
      <c r="E74" s="152">
        <f>COUNTIF(AE$3:AE$64,"Sem CCB")</f>
        <v>5</v>
      </c>
      <c r="F74" s="152">
        <f t="shared" ref="F74:I74" si="741">COUNTIF(AF$3:AF$64,"Sem CCB")</f>
        <v>4</v>
      </c>
      <c r="G74" s="152">
        <f t="shared" si="741"/>
        <v>10</v>
      </c>
      <c r="H74" s="152">
        <f t="shared" si="741"/>
        <v>0</v>
      </c>
      <c r="I74" s="153">
        <f t="shared" si="741"/>
        <v>0</v>
      </c>
      <c r="J74" s="102"/>
      <c r="K74" s="95"/>
      <c r="L74" s="95"/>
      <c r="M74" s="95"/>
      <c r="N74" s="134"/>
      <c r="O74" s="135"/>
      <c r="P74" s="8" t="str">
        <f>Listes!A55</f>
        <v>MEZIANE</v>
      </c>
      <c r="Q74" s="136" t="str">
        <f t="shared" si="736"/>
        <v>2   ( 2 )</v>
      </c>
      <c r="R74" s="137" t="str">
        <f t="shared" si="736"/>
        <v>1   ( 1 )</v>
      </c>
      <c r="S74" s="137" t="e">
        <f>COUNTIF(G$3:G$64,"*" &amp; $P74 &amp;"*")+SUMPRODUCT(($L$3:$L$64=$Q73)*($M$3:$M$64=$P74))+SUMPRODUCT(($N$3:$N$64=$Q73)*($P$3:$P$64=$P74))&amp;" ("&amp;'Janv 15'!S118&amp;")"</f>
        <v>#REF!</v>
      </c>
      <c r="T74" s="137" t="e">
        <f>COUNTIF(H$3:H$64,"*" &amp; $P74 &amp;"*")+SUMPRODUCT(($L$3:$L$64=$Q73)*($M$3:$M$64=$P74))+SUMPRODUCT(($N$3:$N$64=$Q73)*($P$3:$P$64=$P74))&amp;" ("&amp;'Janv 15'!T118&amp;")"</f>
        <v>#REF!</v>
      </c>
      <c r="U74" s="137" t="str">
        <f t="shared" si="737"/>
        <v>2   ( 2 )</v>
      </c>
      <c r="V74" s="137" t="e">
        <f>COUNTIF(J$3:J$64,"*" &amp; $P74 &amp;"*")+SUMPRODUCT(($L$3:$L$64=$Q73)*($M$3:$M$64=$P74))+SUMPRODUCT(($N$3:$N$64=$Q73)*($P$3:$P$64=$P74))&amp;" ("&amp;'Janv 15'!V118&amp;")"</f>
        <v>#REF!</v>
      </c>
      <c r="W74" s="137" t="str">
        <f t="shared" si="738"/>
        <v>0   ( 0 )</v>
      </c>
      <c r="X74" s="137" t="e">
        <f>COUNTIF(L$3:L$64,"*" &amp; $P74 &amp;"*")+SUMPRODUCT(($L$3:$L$64=$Q73)*($M$3:$M$64=$P74))+SUMPRODUCT(($N$3:$N$64=$Q73)*($P$3:$P$64=$P74))&amp;" ("&amp;'Janv 15'!X118&amp;")"</f>
        <v>#REF!</v>
      </c>
      <c r="Y74" s="137" t="str">
        <f t="shared" si="739"/>
        <v>0   ( 0 )</v>
      </c>
      <c r="Z74" s="138" t="e">
        <f>COUNTIF(N$3:N$64,"*" &amp; $P74 &amp;"*")+SUMPRODUCT(($L$3:$L$64=$Q73)*($M$3:$M$64=$P74))+SUMPRODUCT(($N$3:$N$64=$Q73)*($P$3:$P$64=$P74))&amp;" ("&amp;'Janv 15'!Z118&amp;")"</f>
        <v>#REF!</v>
      </c>
      <c r="AA74" s="19"/>
      <c r="AB74" s="19"/>
      <c r="AC74" s="19"/>
      <c r="AD74" s="19"/>
      <c r="AE74" s="95"/>
      <c r="AF74" s="95"/>
      <c r="AG74" s="95"/>
      <c r="AH74" s="95"/>
      <c r="AI74" s="19"/>
      <c r="AJ74" s="19"/>
      <c r="AK74" s="19"/>
      <c r="AL74" s="19"/>
      <c r="AM74" s="19"/>
      <c r="AN74" s="19"/>
      <c r="AO74" s="19"/>
    </row>
    <row r="75" spans="1:41" ht="15.75" customHeight="1" x14ac:dyDescent="0.25">
      <c r="A75" s="114" t="s">
        <v>102</v>
      </c>
      <c r="B75" s="115"/>
      <c r="C75" s="116"/>
      <c r="D75" s="117"/>
      <c r="E75" s="154">
        <f>COUNTIF(AE$3:AE$64,"WE CCB")/2</f>
        <v>1</v>
      </c>
      <c r="F75" s="154">
        <f>COUNTIF(AF$3:AF$64,"WE CCB")/2</f>
        <v>1</v>
      </c>
      <c r="G75" s="154">
        <f>COUNTIF(AG$3:AG$64,"WE CCB")/2</f>
        <v>2</v>
      </c>
      <c r="H75" s="154">
        <f>COUNTIF(AH$3:AH$64,"WE CCB")/2</f>
        <v>0</v>
      </c>
      <c r="I75" s="154">
        <f>COUNTIF(AI$3:AI$64,"WE CCB")/2</f>
        <v>0</v>
      </c>
      <c r="J75" s="102"/>
      <c r="K75" s="95"/>
      <c r="L75" s="95"/>
      <c r="M75" s="95"/>
      <c r="N75" s="134"/>
      <c r="O75" s="135"/>
      <c r="P75" s="144" t="str">
        <f>Listes!A56</f>
        <v>SOLIGNAC</v>
      </c>
      <c r="Q75" s="145" t="str">
        <f t="shared" si="736"/>
        <v>1   ( 1 )</v>
      </c>
      <c r="R75" s="146" t="str">
        <f t="shared" si="736"/>
        <v>1   ( 1 )</v>
      </c>
      <c r="S75" s="146" t="e">
        <f>COUNTIF(G$3:G$64,"*" &amp; $P75 &amp;"*")+SUMPRODUCT(($L$3:$L$64=$Q74)*($M$3:$M$64=$P75))+SUMPRODUCT(($N$3:$N$64=$Q74)*($P$3:$P$64=$P75))&amp;" ("&amp;'Janv 15'!S119&amp;")"</f>
        <v>#REF!</v>
      </c>
      <c r="T75" s="146" t="e">
        <f>COUNTIF(H$3:H$64,"*" &amp; $P75 &amp;"*")+SUMPRODUCT(($L$3:$L$64=$Q74)*($M$3:$M$64=$P75))+SUMPRODUCT(($N$3:$N$64=$Q74)*($P$3:$P$64=$P75))&amp;" ("&amp;'Janv 15'!T119&amp;")"</f>
        <v>#REF!</v>
      </c>
      <c r="U75" s="146" t="str">
        <f t="shared" si="737"/>
        <v>2   ( 2 )</v>
      </c>
      <c r="V75" s="146" t="e">
        <f>COUNTIF(J$3:J$64,"*" &amp; $P75 &amp;"*")+SUMPRODUCT(($L$3:$L$64=$Q74)*($M$3:$M$64=$P75))+SUMPRODUCT(($N$3:$N$64=$Q74)*($P$3:$P$64=$P75))&amp;" ("&amp;'Janv 15'!V119&amp;")"</f>
        <v>#REF!</v>
      </c>
      <c r="W75" s="146" t="str">
        <f t="shared" si="738"/>
        <v>0   ( 0 )</v>
      </c>
      <c r="X75" s="146" t="e">
        <f>COUNTIF(L$3:L$64,"*" &amp; $P75 &amp;"*")+SUMPRODUCT(($L$3:$L$64=$Q74)*($M$3:$M$64=$P75))+SUMPRODUCT(($N$3:$N$64=$Q74)*($P$3:$P$64=$P75))&amp;" ("&amp;'Janv 15'!X119&amp;")"</f>
        <v>#REF!</v>
      </c>
      <c r="Y75" s="146" t="str">
        <f t="shared" si="739"/>
        <v>0   ( 0 )</v>
      </c>
      <c r="Z75" s="147" t="e">
        <f>COUNTIF(N$3:N$64,"*" &amp; $P75 &amp;"*")+SUMPRODUCT(($L$3:$L$64=$Q74)*($M$3:$M$64=$P75))+SUMPRODUCT(($N$3:$N$64=$Q74)*($P$3:$P$64=$P75))&amp;" ("&amp;'Janv 15'!Z119&amp;")"</f>
        <v>#REF!</v>
      </c>
      <c r="AA75" s="19"/>
      <c r="AB75" s="19"/>
      <c r="AC75" s="19"/>
      <c r="AD75" s="19"/>
      <c r="AE75" s="95"/>
      <c r="AF75" s="95"/>
      <c r="AG75" s="95"/>
      <c r="AH75" s="95"/>
      <c r="AI75" s="19"/>
      <c r="AJ75" s="19"/>
      <c r="AK75" s="19"/>
      <c r="AL75" s="19"/>
      <c r="AM75" s="19"/>
      <c r="AN75" s="19"/>
      <c r="AO75" s="19"/>
    </row>
    <row r="76" spans="1:41" ht="15.75" customHeight="1" x14ac:dyDescent="0.25">
      <c r="A76" s="155"/>
      <c r="B76" s="156"/>
      <c r="C76" s="156"/>
      <c r="D76" s="157"/>
      <c r="E76" s="158"/>
      <c r="F76" s="158"/>
      <c r="G76" s="158"/>
      <c r="H76" s="158"/>
      <c r="I76" s="158"/>
      <c r="J76" s="95"/>
      <c r="K76" s="95"/>
      <c r="L76" s="95"/>
      <c r="M76" s="95"/>
      <c r="N76" s="134"/>
      <c r="O76" s="135"/>
      <c r="P76" s="8" t="str">
        <f>Listes!A57</f>
        <v>TOUZ</v>
      </c>
      <c r="Q76" s="136" t="str">
        <f t="shared" si="736"/>
        <v>2   ( 2 )</v>
      </c>
      <c r="R76" s="137" t="str">
        <f t="shared" si="736"/>
        <v>3   ( 3 )</v>
      </c>
      <c r="S76" s="137" t="e">
        <f>COUNTIF(G$3:G$64,"*" &amp; $P76 &amp;"*")+SUMPRODUCT(($L$3:$L$64=$Q75)*($M$3:$M$64=$P76))+SUMPRODUCT(($N$3:$N$64=$Q75)*($P$3:$P$64=$P76))&amp;" ("&amp;'Janv 15'!S120&amp;")"</f>
        <v>#REF!</v>
      </c>
      <c r="T76" s="137" t="e">
        <f>COUNTIF(H$3:H$64,"*" &amp; $P76 &amp;"*")+SUMPRODUCT(($L$3:$L$64=$Q75)*($M$3:$M$64=$P76))+SUMPRODUCT(($N$3:$N$64=$Q75)*($P$3:$P$64=$P76))&amp;" ("&amp;'Janv 15'!T120&amp;")"</f>
        <v>#REF!</v>
      </c>
      <c r="U76" s="137" t="str">
        <f t="shared" si="737"/>
        <v>0   ( 0 )</v>
      </c>
      <c r="V76" s="137" t="e">
        <f>COUNTIF(J$3:J$64,"*" &amp; $P76 &amp;"*")+SUMPRODUCT(($L$3:$L$64=$Q75)*($M$3:$M$64=$P76))+SUMPRODUCT(($N$3:$N$64=$Q75)*($P$3:$P$64=$P76))&amp;" ("&amp;'Janv 15'!V120&amp;")"</f>
        <v>#REF!</v>
      </c>
      <c r="W76" s="137" t="str">
        <f t="shared" si="738"/>
        <v>4   ( 4 )</v>
      </c>
      <c r="X76" s="137" t="e">
        <f>COUNTIF(L$3:L$64,"*" &amp; $P76 &amp;"*")+SUMPRODUCT(($L$3:$L$64=$Q75)*($M$3:$M$64=$P76))+SUMPRODUCT(($N$3:$N$64=$Q75)*($P$3:$P$64=$P76))&amp;" ("&amp;'Janv 15'!X120&amp;")"</f>
        <v>#REF!</v>
      </c>
      <c r="Y76" s="137" t="str">
        <f t="shared" si="739"/>
        <v>0   ( 0 )</v>
      </c>
      <c r="Z76" s="138" t="e">
        <f>COUNTIF(N$3:N$64,"*" &amp; $P76 &amp;"*")+SUMPRODUCT(($L$3:$L$64=$Q75)*($M$3:$M$64=$P76))+SUMPRODUCT(($N$3:$N$64=$Q75)*($P$3:$P$64=$P76))&amp;" ("&amp;'Janv 15'!Z120&amp;")"</f>
        <v>#REF!</v>
      </c>
      <c r="AA76" s="19"/>
      <c r="AB76" s="19"/>
      <c r="AC76" s="19"/>
      <c r="AD76" s="19"/>
      <c r="AE76" s="95"/>
      <c r="AF76" s="95"/>
      <c r="AG76" s="95"/>
      <c r="AH76" s="95"/>
      <c r="AI76" s="19"/>
      <c r="AJ76" s="19"/>
      <c r="AK76" s="19"/>
      <c r="AL76" s="19"/>
      <c r="AM76" s="19"/>
      <c r="AN76" s="19"/>
      <c r="AO76" s="19"/>
    </row>
    <row r="77" spans="1:41" ht="15.75" customHeight="1" x14ac:dyDescent="0.25">
      <c r="A77" s="159"/>
      <c r="B77" s="160"/>
      <c r="C77" s="160"/>
      <c r="D77" s="161"/>
      <c r="E77" s="162" t="s">
        <v>73</v>
      </c>
      <c r="F77" s="110" t="s">
        <v>74</v>
      </c>
      <c r="G77" s="110" t="s">
        <v>75</v>
      </c>
      <c r="H77" s="110" t="s">
        <v>76</v>
      </c>
      <c r="I77" s="110" t="s">
        <v>77</v>
      </c>
      <c r="J77" s="102"/>
      <c r="K77" s="95"/>
      <c r="L77" s="95"/>
      <c r="M77" s="95"/>
      <c r="N77" s="134"/>
      <c r="O77" s="135"/>
      <c r="P77" s="144" t="str">
        <f>Listes!A58</f>
        <v>ZEYNE</v>
      </c>
      <c r="Q77" s="145" t="str">
        <f t="shared" si="736"/>
        <v>0   ( 0 )</v>
      </c>
      <c r="R77" s="146" t="str">
        <f t="shared" si="736"/>
        <v>0   ( 0 )</v>
      </c>
      <c r="S77" s="146" t="e">
        <f>COUNTIF(G$3:G$64,"*" &amp; $P77 &amp;"*")+SUMPRODUCT(($L$3:$L$64=$Q76)*($M$3:$M$64=$P77))+SUMPRODUCT(($N$3:$N$64=$Q76)*($P$3:$P$64=$P77))&amp;" ("&amp;'Janv 15'!S121&amp;")"</f>
        <v>#REF!</v>
      </c>
      <c r="T77" s="146" t="e">
        <f>COUNTIF(H$3:H$64,"*" &amp; $P77 &amp;"*")+SUMPRODUCT(($L$3:$L$64=$Q76)*($M$3:$M$64=$P77))+SUMPRODUCT(($N$3:$N$64=$Q76)*($P$3:$P$64=$P77))&amp;" ("&amp;'Janv 15'!T121&amp;")"</f>
        <v>#REF!</v>
      </c>
      <c r="U77" s="146" t="str">
        <f t="shared" si="737"/>
        <v>0   ( 0 )</v>
      </c>
      <c r="V77" s="146" t="e">
        <f>COUNTIF(J$3:J$64,"*" &amp; $P77 &amp;"*")+SUMPRODUCT(($L$3:$L$64=$Q76)*($M$3:$M$64=$P77))+SUMPRODUCT(($N$3:$N$64=$Q76)*($P$3:$P$64=$P77))&amp;" ("&amp;'Janv 15'!V121&amp;")"</f>
        <v>#REF!</v>
      </c>
      <c r="W77" s="146" t="str">
        <f t="shared" si="738"/>
        <v>0   ( 0 )</v>
      </c>
      <c r="X77" s="146" t="e">
        <f>COUNTIF(L$3:L$64,"*" &amp; $P77 &amp;"*")+SUMPRODUCT(($L$3:$L$64=$Q76)*($M$3:$M$64=$P77))+SUMPRODUCT(($N$3:$N$64=$Q76)*($P$3:$P$64=$P77))&amp;" ("&amp;'Janv 15'!X121&amp;")"</f>
        <v>#REF!</v>
      </c>
      <c r="Y77" s="146" t="str">
        <f t="shared" si="739"/>
        <v>0   ( 0 )</v>
      </c>
      <c r="Z77" s="147" t="e">
        <f>COUNTIF(N$3:N$64,"*" &amp; $P77 &amp;"*")+SUMPRODUCT(($L$3:$L$64=$Q76)*($M$3:$M$64=$P77))+SUMPRODUCT(($N$3:$N$64=$Q76)*($P$3:$P$64=$P77))&amp;" ("&amp;'Janv 15'!Z121&amp;")"</f>
        <v>#REF!</v>
      </c>
      <c r="AA77" s="19"/>
      <c r="AB77" s="19"/>
      <c r="AC77" s="19"/>
      <c r="AD77" s="19"/>
      <c r="AE77" s="95"/>
      <c r="AF77" s="95"/>
      <c r="AG77" s="95"/>
      <c r="AH77" s="95"/>
      <c r="AI77" s="19"/>
      <c r="AJ77" s="19"/>
      <c r="AK77" s="19"/>
      <c r="AL77" s="19"/>
      <c r="AM77" s="19"/>
      <c r="AN77" s="19"/>
      <c r="AO77" s="19"/>
    </row>
    <row r="78" spans="1:41" ht="15.75" customHeight="1" x14ac:dyDescent="0.25">
      <c r="A78" s="163" t="s">
        <v>103</v>
      </c>
      <c r="B78" s="164"/>
      <c r="C78" s="165"/>
      <c r="D78" s="166" t="s">
        <v>104</v>
      </c>
      <c r="E78" s="167">
        <f>62-COUNTBLANK(E$3:E$64)-COUNTIF(E$3:E$64,"CONGE")-COUNTIF(E$3:E$64,"OFF")</f>
        <v>37</v>
      </c>
      <c r="F78" s="167">
        <f>62-COUNTBLANK(F$3:F$64)-COUNTIF(F$3:F$64,"CONGE")-COUNTIF(F$3:F$64,"OFF")</f>
        <v>35</v>
      </c>
      <c r="G78" s="167">
        <f>62-COUNTBLANK(G$3:G$64)-COUNTIF(G$3:G$64,"CONGE")-COUNTIF(G$3:G$64,"OFF")</f>
        <v>36</v>
      </c>
      <c r="H78" s="167">
        <f>62-COUNTBLANK(H$3:H$64)-COUNTIF(H$3:H$64,"CONGE")-COUNTIF(H$3:H$64,"OFF")</f>
        <v>26</v>
      </c>
      <c r="I78" s="167">
        <f>62-COUNTBLANK(I$3:I$64)-COUNTIF(I$3:I$64,"CONGE")-COUNTIF(I$3:I$64,"OFF")</f>
        <v>27</v>
      </c>
      <c r="J78" s="102"/>
      <c r="K78" s="95"/>
      <c r="L78" s="95"/>
      <c r="M78" s="95"/>
      <c r="N78" s="134"/>
      <c r="O78" s="135"/>
      <c r="P78" s="8" t="str">
        <f>Listes!A59</f>
        <v>WELBY</v>
      </c>
      <c r="Q78" s="136" t="str">
        <f t="shared" si="736"/>
        <v>1   ( 1 )</v>
      </c>
      <c r="R78" s="137" t="str">
        <f t="shared" si="736"/>
        <v>1   ( 1 )</v>
      </c>
      <c r="S78" s="137" t="e">
        <f>COUNTIF(G$3:G$64,"*" &amp; $P78 &amp;"*")+SUMPRODUCT(($L$3:$L$64=$Q77)*($M$3:$M$64=$P78))+SUMPRODUCT(($N$3:$N$64=$Q77)*($P$3:$P$64=$P78))&amp;" ("&amp;'Janv 15'!S122&amp;")"</f>
        <v>#REF!</v>
      </c>
      <c r="T78" s="137" t="e">
        <f>COUNTIF(H$3:H$64,"*" &amp; $P78 &amp;"*")+SUMPRODUCT(($L$3:$L$64=$Q77)*($M$3:$M$64=$P78))+SUMPRODUCT(($N$3:$N$64=$Q77)*($P$3:$P$64=$P78))&amp;" ("&amp;'Janv 15'!T122&amp;")"</f>
        <v>#REF!</v>
      </c>
      <c r="U78" s="137" t="str">
        <f t="shared" si="737"/>
        <v>0   ( 0 )</v>
      </c>
      <c r="V78" s="137" t="e">
        <f>COUNTIF(J$3:J$64,"*" &amp; $P78 &amp;"*")+SUMPRODUCT(($L$3:$L$64=$Q77)*($M$3:$M$64=$P78))+SUMPRODUCT(($N$3:$N$64=$Q77)*($P$3:$P$64=$P78))&amp;" ("&amp;'Janv 15'!V122&amp;")"</f>
        <v>#REF!</v>
      </c>
      <c r="W78" s="137" t="str">
        <f t="shared" si="738"/>
        <v>2   ( 2 )</v>
      </c>
      <c r="X78" s="137" t="e">
        <f>COUNTIF(L$3:L$64,"*" &amp; $P78 &amp;"*")+SUMPRODUCT(($L$3:$L$64=$Q77)*($M$3:$M$64=$P78))+SUMPRODUCT(($N$3:$N$64=$Q77)*($P$3:$P$64=$P78))&amp;" ("&amp;'Janv 15'!X122&amp;")"</f>
        <v>#REF!</v>
      </c>
      <c r="Y78" s="137" t="str">
        <f t="shared" si="739"/>
        <v>0   ( 0 )</v>
      </c>
      <c r="Z78" s="138" t="e">
        <f>COUNTIF(N$3:N$64,"*" &amp; $P78 &amp;"*")+SUMPRODUCT(($L$3:$L$64=$Q77)*($M$3:$M$64=$P78))+SUMPRODUCT(($N$3:$N$64=$Q77)*($P$3:$P$64=$P78))&amp;" ("&amp;'Janv 15'!Z122&amp;")"</f>
        <v>#REF!</v>
      </c>
      <c r="AA78" s="19"/>
      <c r="AB78" s="19"/>
      <c r="AC78" s="19"/>
      <c r="AD78" s="19"/>
      <c r="AE78" s="95"/>
      <c r="AF78" s="95"/>
      <c r="AG78" s="95"/>
      <c r="AH78" s="95"/>
      <c r="AI78" s="19"/>
      <c r="AJ78" s="19"/>
      <c r="AK78" s="19"/>
      <c r="AL78" s="19"/>
      <c r="AM78" s="19"/>
      <c r="AN78" s="19"/>
      <c r="AO78" s="19"/>
    </row>
    <row r="79" spans="1:41" ht="15.75" customHeight="1" x14ac:dyDescent="0.25">
      <c r="A79" s="168"/>
      <c r="B79" s="169"/>
      <c r="C79" s="170"/>
      <c r="D79" s="171" t="s">
        <v>105</v>
      </c>
      <c r="E79" s="167">
        <f>ROUND(((310-COUNTBLANK($E$3:$I$64)-COUNTIF(E$3:I$64,"OFF")-COUNTIF(E$3:I$64,"Congé"))/4.5),2)</f>
        <v>35.78</v>
      </c>
      <c r="F79" s="167">
        <f>ROUND(((310-COUNTBLANK($E$3:$I$64)-COUNTIF(E$3:I$64,"OFF")-COUNTIF(E$3:I$64,"Congé"))/4.5),2)</f>
        <v>35.78</v>
      </c>
      <c r="G79" s="167">
        <f>ROUND(((310-COUNTBLANK($E$3:$I$64)-COUNTIF(E$3:I$64,"OFF")-COUNTIF(E$3:I$64,"Congé"))/4.5),2)</f>
        <v>35.78</v>
      </c>
      <c r="H79" s="167">
        <f>ROUND(((310-COUNTBLANK($E$3:$I$64)-COUNTIF(E$3:I$64,"OFF")-COUNTIF(E$3:I$64,"Congé"))*0.75/4.5),2)</f>
        <v>26.83</v>
      </c>
      <c r="I79" s="167">
        <f>ROUND(((310-COUNTBLANK($E$3:$I$64)-COUNTIF(E$3:I$64,"OFF")-COUNTIF(E$3:I$64,"Congé"))*0.75/4.5),2)</f>
        <v>26.83</v>
      </c>
      <c r="J79" s="95"/>
      <c r="K79" s="95"/>
      <c r="L79" s="95"/>
      <c r="M79" s="95"/>
      <c r="N79" s="134"/>
      <c r="O79" s="135"/>
      <c r="P79" s="144" t="str">
        <f>Listes!A60</f>
        <v>ALEX</v>
      </c>
      <c r="Q79" s="145" t="str">
        <f t="shared" si="736"/>
        <v>4   ( 4 )</v>
      </c>
      <c r="R79" s="146" t="str">
        <f t="shared" si="736"/>
        <v>0   ( 0 )</v>
      </c>
      <c r="S79" s="146" t="e">
        <f>COUNTIF(G$3:G$64,"*" &amp; $P79 &amp;"*")+SUMPRODUCT(($L$3:$L$64=$Q78)*($M$3:$M$64=$P79))+SUMPRODUCT(($N$3:$N$64=$Q78)*($P$3:$P$64=$P79))&amp;" ("&amp;'Janv 15'!S123&amp;")"</f>
        <v>#REF!</v>
      </c>
      <c r="T79" s="146" t="e">
        <f>COUNTIF(H$3:H$64,"*" &amp; $P79 &amp;"*")+SUMPRODUCT(($L$3:$L$64=$Q78)*($M$3:$M$64=$P79))+SUMPRODUCT(($N$3:$N$64=$Q78)*($P$3:$P$64=$P79))&amp;" ("&amp;'Janv 15'!T123&amp;")"</f>
        <v>#REF!</v>
      </c>
      <c r="U79" s="146" t="str">
        <f t="shared" si="737"/>
        <v>0   ( 0 )</v>
      </c>
      <c r="V79" s="146" t="e">
        <f>COUNTIF(J$3:J$64,"*" &amp; $P79 &amp;"*")+SUMPRODUCT(($L$3:$L$64=$Q78)*($M$3:$M$64=$P79))+SUMPRODUCT(($N$3:$N$64=$Q78)*($P$3:$P$64=$P79))&amp;" ("&amp;'Janv 15'!V123&amp;")"</f>
        <v>#REF!</v>
      </c>
      <c r="W79" s="146" t="str">
        <f t="shared" si="738"/>
        <v>0   ( 0 )</v>
      </c>
      <c r="X79" s="146" t="e">
        <f>COUNTIF(L$3:L$64,"*" &amp; $P79 &amp;"*")+SUMPRODUCT(($L$3:$L$64=$Q78)*($M$3:$M$64=$P79))+SUMPRODUCT(($N$3:$N$64=$Q78)*($P$3:$P$64=$P79))&amp;" ("&amp;'Janv 15'!X123&amp;")"</f>
        <v>#REF!</v>
      </c>
      <c r="Y79" s="146" t="str">
        <f t="shared" si="739"/>
        <v>0   ( 0 )</v>
      </c>
      <c r="Z79" s="147" t="e">
        <f>COUNTIF(N$3:N$64,"*" &amp; $P79 &amp;"*")+SUMPRODUCT(($L$3:$L$64=$Q78)*($M$3:$M$64=$P79))+SUMPRODUCT(($N$3:$N$64=$Q78)*($P$3:$P$64=$P79))&amp;" ("&amp;'Janv 15'!Z123&amp;")"</f>
        <v>#REF!</v>
      </c>
      <c r="AA79" s="95"/>
      <c r="AB79" s="95"/>
      <c r="AC79" s="95"/>
      <c r="AD79" s="95"/>
      <c r="AE79" s="95"/>
      <c r="AF79" s="95"/>
      <c r="AG79" s="95"/>
      <c r="AH79" s="95"/>
      <c r="AI79" s="19"/>
      <c r="AJ79" s="19"/>
      <c r="AK79" s="19"/>
      <c r="AL79" s="19"/>
      <c r="AM79" s="19"/>
      <c r="AN79" s="19"/>
      <c r="AO79" s="19"/>
    </row>
    <row r="80" spans="1:41" ht="15.75" customHeight="1" x14ac:dyDescent="0.25">
      <c r="A80" s="172"/>
      <c r="B80" s="172"/>
      <c r="C80" s="172"/>
      <c r="D80" s="172"/>
      <c r="E80" s="172"/>
      <c r="F80" s="172"/>
      <c r="G80" s="172"/>
      <c r="H80" s="172"/>
      <c r="I80" s="172"/>
      <c r="J80" s="95"/>
      <c r="K80" s="95"/>
      <c r="L80" s="95"/>
      <c r="M80" s="95"/>
      <c r="N80" s="134"/>
      <c r="O80" s="135"/>
      <c r="P80" s="8" t="str">
        <f>Listes!A61</f>
        <v>IRANI</v>
      </c>
      <c r="Q80" s="136" t="str">
        <f t="shared" si="736"/>
        <v>1   ( 1 )</v>
      </c>
      <c r="R80" s="137" t="str">
        <f t="shared" si="736"/>
        <v>3   ( 3 )</v>
      </c>
      <c r="S80" s="137" t="e">
        <f>COUNTIF(G$3:G$64,"*" &amp; $P80 &amp;"*")+SUMPRODUCT(($L$3:$L$64=$Q79)*($M$3:$M$64=$P80))+SUMPRODUCT(($N$3:$N$64=$Q79)*($P$3:$P$64=$P80))&amp;" ("&amp;'Janv 15'!S124&amp;")"</f>
        <v>#REF!</v>
      </c>
      <c r="T80" s="137" t="e">
        <f>COUNTIF(H$3:H$64,"*" &amp; $P80 &amp;"*")+SUMPRODUCT(($L$3:$L$64=$Q79)*($M$3:$M$64=$P80))+SUMPRODUCT(($N$3:$N$64=$Q79)*($P$3:$P$64=$P80))&amp;" ("&amp;'Janv 15'!T124&amp;")"</f>
        <v>#REF!</v>
      </c>
      <c r="U80" s="137" t="str">
        <f t="shared" si="737"/>
        <v>0   ( 0 )</v>
      </c>
      <c r="V80" s="137" t="e">
        <f>COUNTIF(J$3:J$64,"*" &amp; $P80 &amp;"*")+SUMPRODUCT(($L$3:$L$64=$Q79)*($M$3:$M$64=$P80))+SUMPRODUCT(($N$3:$N$64=$Q79)*($P$3:$P$64=$P80))&amp;" ("&amp;'Janv 15'!V124&amp;")"</f>
        <v>#REF!</v>
      </c>
      <c r="W80" s="137" t="str">
        <f t="shared" si="738"/>
        <v>4   ( 4 )</v>
      </c>
      <c r="X80" s="137" t="e">
        <f>COUNTIF(L$3:L$64,"*" &amp; $P80 &amp;"*")+SUMPRODUCT(($L$3:$L$64=$Q79)*($M$3:$M$64=$P80))+SUMPRODUCT(($N$3:$N$64=$Q79)*($P$3:$P$64=$P80))&amp;" ("&amp;'Janv 15'!X124&amp;")"</f>
        <v>#REF!</v>
      </c>
      <c r="Y80" s="137" t="str">
        <f t="shared" si="739"/>
        <v>1   ( 1 )</v>
      </c>
      <c r="Z80" s="138" t="e">
        <f>COUNTIF(N$3:N$64,"*" &amp; $P80 &amp;"*")+SUMPRODUCT(($L$3:$L$64=$Q79)*($M$3:$M$64=$P80))+SUMPRODUCT(($N$3:$N$64=$Q79)*($P$3:$P$64=$P80))&amp;" ("&amp;'Janv 15'!Z124&amp;")"</f>
        <v>#REF!</v>
      </c>
      <c r="AA80" s="95"/>
      <c r="AB80" s="95"/>
      <c r="AC80" s="95"/>
      <c r="AD80" s="95"/>
      <c r="AE80" s="95"/>
      <c r="AF80" s="95"/>
      <c r="AG80" s="95"/>
      <c r="AH80" s="95"/>
      <c r="AI80" s="19"/>
      <c r="AJ80" s="19"/>
      <c r="AK80" s="19"/>
      <c r="AL80" s="19"/>
      <c r="AM80" s="19"/>
      <c r="AN80" s="19"/>
      <c r="AO80" s="19"/>
    </row>
    <row r="81" spans="1:35" ht="15.75" customHeight="1" x14ac:dyDescent="0.25">
      <c r="A81" s="173"/>
      <c r="B81" s="119"/>
      <c r="C81" s="119"/>
      <c r="D81" s="119"/>
      <c r="E81" s="160"/>
      <c r="F81" s="160"/>
      <c r="G81" s="160"/>
      <c r="H81" s="160"/>
      <c r="I81" s="160"/>
      <c r="J81" s="95"/>
      <c r="K81" s="95"/>
      <c r="L81" s="95"/>
      <c r="M81" s="95"/>
      <c r="N81" s="134"/>
      <c r="O81" s="135"/>
      <c r="P81" s="144" t="str">
        <f>Listes!A62</f>
        <v>KHAYAT</v>
      </c>
      <c r="Q81" s="145" t="str">
        <f t="shared" si="736"/>
        <v>0   ( 0 )</v>
      </c>
      <c r="R81" s="146" t="str">
        <f t="shared" si="736"/>
        <v>0   ( 0 )</v>
      </c>
      <c r="S81" s="146" t="e">
        <f>COUNTIF(G$3:G$64,"*" &amp; $P81 &amp;"*")+SUMPRODUCT(($L$3:$L$64=$Q80)*($M$3:$M$64=$P81))+SUMPRODUCT(($N$3:$N$64=$Q80)*($P$3:$P$64=$P81))&amp;" ("&amp;'Janv 15'!S125&amp;")"</f>
        <v>#REF!</v>
      </c>
      <c r="T81" s="146" t="e">
        <f>COUNTIF(H$3:H$64,"*" &amp; $P81 &amp;"*")+SUMPRODUCT(($L$3:$L$64=$Q80)*($M$3:$M$64=$P81))+SUMPRODUCT(($N$3:$N$64=$Q80)*($P$3:$P$64=$P81))&amp;" ("&amp;'Janv 15'!T125&amp;")"</f>
        <v>#REF!</v>
      </c>
      <c r="U81" s="146" t="str">
        <f t="shared" si="737"/>
        <v>0   ( 0 )</v>
      </c>
      <c r="V81" s="146" t="e">
        <f>COUNTIF(J$3:J$64,"*" &amp; $P81 &amp;"*")+SUMPRODUCT(($L$3:$L$64=$Q80)*($M$3:$M$64=$P81))+SUMPRODUCT(($N$3:$N$64=$Q80)*($P$3:$P$64=$P81))&amp;" ("&amp;'Janv 15'!V125&amp;")"</f>
        <v>#REF!</v>
      </c>
      <c r="W81" s="146" t="str">
        <f t="shared" si="738"/>
        <v>0   ( 0 )</v>
      </c>
      <c r="X81" s="146" t="e">
        <f>COUNTIF(L$3:L$64,"*" &amp; $P81 &amp;"*")+SUMPRODUCT(($L$3:$L$64=$Q80)*($M$3:$M$64=$P81))+SUMPRODUCT(($N$3:$N$64=$Q80)*($P$3:$P$64=$P81))&amp;" ("&amp;'Janv 15'!X125&amp;")"</f>
        <v>#REF!</v>
      </c>
      <c r="Y81" s="146" t="str">
        <f t="shared" si="739"/>
        <v>4   ( 4 )</v>
      </c>
      <c r="Z81" s="147" t="e">
        <f>COUNTIF(N$3:N$64,"*" &amp; $P81 &amp;"*")+SUMPRODUCT(($L$3:$L$64=$Q80)*($M$3:$M$64=$P81))+SUMPRODUCT(($N$3:$N$64=$Q80)*($P$3:$P$64=$P81))&amp;" ("&amp;'Janv 15'!Z125&amp;")"</f>
        <v>#REF!</v>
      </c>
      <c r="AA81" s="95"/>
      <c r="AB81" s="95"/>
      <c r="AC81" s="95"/>
      <c r="AD81" s="95"/>
      <c r="AE81" s="95"/>
      <c r="AF81" s="95"/>
      <c r="AG81" s="95"/>
      <c r="AH81" s="95"/>
      <c r="AI81" s="19"/>
    </row>
    <row r="82" spans="1:35" ht="15.75" customHeight="1" x14ac:dyDescent="0.25">
      <c r="A82" s="174"/>
      <c r="B82" s="160"/>
      <c r="C82" s="160"/>
      <c r="D82" s="161"/>
      <c r="E82" s="175" t="s">
        <v>106</v>
      </c>
      <c r="F82" s="176"/>
      <c r="G82" s="176"/>
      <c r="H82" s="176"/>
      <c r="I82" s="176"/>
      <c r="J82" s="177"/>
      <c r="K82" s="95"/>
      <c r="L82" s="95"/>
      <c r="M82" s="95"/>
      <c r="N82" s="134"/>
      <c r="O82" s="135"/>
      <c r="P82" s="8" t="str">
        <f>Listes!A63</f>
        <v>PARIENTE</v>
      </c>
      <c r="Q82" s="136" t="str">
        <f t="shared" si="736"/>
        <v>0   ( 0 )</v>
      </c>
      <c r="R82" s="137" t="str">
        <f t="shared" si="736"/>
        <v>2   ( 2 )</v>
      </c>
      <c r="S82" s="137" t="e">
        <f>COUNTIF(G$3:G$64,"*" &amp; $P82 &amp;"*")+SUMPRODUCT(($L$3:$L$64=$Q81)*($M$3:$M$64=$P82))+SUMPRODUCT(($N$3:$N$64=$Q81)*($P$3:$P$64=$P82))&amp;" ("&amp;'Janv 15'!S126&amp;")"</f>
        <v>#REF!</v>
      </c>
      <c r="T82" s="137" t="e">
        <f>COUNTIF(H$3:H$64,"*" &amp; $P82 &amp;"*")+SUMPRODUCT(($L$3:$L$64=$Q81)*($M$3:$M$64=$P82))+SUMPRODUCT(($N$3:$N$64=$Q81)*($P$3:$P$64=$P82))&amp;" ("&amp;'Janv 15'!T126&amp;")"</f>
        <v>#REF!</v>
      </c>
      <c r="U82" s="137" t="str">
        <f t="shared" si="737"/>
        <v>0   ( 0 )</v>
      </c>
      <c r="V82" s="137" t="e">
        <f>COUNTIF(J$3:J$64,"*" &amp; $P82 &amp;"*")+SUMPRODUCT(($L$3:$L$64=$Q81)*($M$3:$M$64=$P82))+SUMPRODUCT(($N$3:$N$64=$Q81)*($P$3:$P$64=$P82))&amp;" ("&amp;'Janv 15'!V126&amp;")"</f>
        <v>#REF!</v>
      </c>
      <c r="W82" s="137" t="str">
        <f t="shared" si="738"/>
        <v>4   ( 4 )</v>
      </c>
      <c r="X82" s="137" t="e">
        <f>COUNTIF(L$3:L$64,"*" &amp; $P82 &amp;"*")+SUMPRODUCT(($L$3:$L$64=$Q81)*($M$3:$M$64=$P82))+SUMPRODUCT(($N$3:$N$64=$Q81)*($P$3:$P$64=$P82))&amp;" ("&amp;'Janv 15'!X126&amp;")"</f>
        <v>#REF!</v>
      </c>
      <c r="Y82" s="137" t="str">
        <f t="shared" si="739"/>
        <v>0   ( 0 )</v>
      </c>
      <c r="Z82" s="138" t="e">
        <f>COUNTIF(N$3:N$64,"*" &amp; $P82 &amp;"*")+SUMPRODUCT(($L$3:$L$64=$Q81)*($M$3:$M$64=$P82))+SUMPRODUCT(($N$3:$N$64=$Q81)*($P$3:$P$64=$P82))&amp;" ("&amp;'Janv 15'!Z126&amp;")"</f>
        <v>#REF!</v>
      </c>
      <c r="AA82" s="95"/>
      <c r="AB82" s="95"/>
      <c r="AC82" s="95"/>
      <c r="AD82" s="95"/>
      <c r="AE82" s="95"/>
      <c r="AF82" s="95"/>
      <c r="AG82" s="95"/>
      <c r="AH82" s="95"/>
      <c r="AI82" s="19"/>
    </row>
    <row r="83" spans="1:35" ht="15.75" customHeight="1" x14ac:dyDescent="0.25">
      <c r="A83" s="178" t="s">
        <v>96</v>
      </c>
      <c r="B83" s="179"/>
      <c r="C83" s="180"/>
      <c r="D83" s="181"/>
      <c r="E83" s="110" t="s">
        <v>73</v>
      </c>
      <c r="F83" s="110" t="s">
        <v>74</v>
      </c>
      <c r="G83" s="110" t="s">
        <v>75</v>
      </c>
      <c r="H83" s="110" t="s">
        <v>76</v>
      </c>
      <c r="I83" s="110" t="s">
        <v>77</v>
      </c>
      <c r="J83" s="182"/>
      <c r="K83" s="19"/>
      <c r="L83" s="19"/>
      <c r="M83" s="19"/>
      <c r="N83" s="134"/>
      <c r="O83" s="135"/>
      <c r="P83" s="144" t="str">
        <f>Listes!A64</f>
        <v>SOUED</v>
      </c>
      <c r="Q83" s="145" t="str">
        <f t="shared" si="736"/>
        <v>1   ( 1 )</v>
      </c>
      <c r="R83" s="146" t="str">
        <f t="shared" si="736"/>
        <v>1   ( 1 )</v>
      </c>
      <c r="S83" s="146" t="e">
        <f>COUNTIF(G$3:G$64,"*" &amp; $P83 &amp;"*")+SUMPRODUCT(($L$3:$L$64=$Q82)*($M$3:$M$64=$P83))+SUMPRODUCT(($N$3:$N$64=$Q82)*($P$3:$P$64=$P83))&amp;" ("&amp;'Janv 15'!S127&amp;")"</f>
        <v>#REF!</v>
      </c>
      <c r="T83" s="146" t="e">
        <f>COUNTIF(H$3:H$64,"*" &amp; $P83 &amp;"*")+SUMPRODUCT(($L$3:$L$64=$Q82)*($M$3:$M$64=$P83))+SUMPRODUCT(($N$3:$N$64=$Q82)*($P$3:$P$64=$P83))&amp;" ("&amp;'Janv 15'!T127&amp;")"</f>
        <v>#REF!</v>
      </c>
      <c r="U83" s="146" t="str">
        <f t="shared" si="737"/>
        <v>0   ( 0 )</v>
      </c>
      <c r="V83" s="146" t="e">
        <f>COUNTIF(J$3:J$64,"*" &amp; $P83 &amp;"*")+SUMPRODUCT(($L$3:$L$64=$Q82)*($M$3:$M$64=$P83))+SUMPRODUCT(($N$3:$N$64=$Q82)*($P$3:$P$64=$P83))&amp;" ("&amp;'Janv 15'!V127&amp;")"</f>
        <v>#REF!</v>
      </c>
      <c r="W83" s="146" t="str">
        <f t="shared" si="738"/>
        <v>0   ( 0 )</v>
      </c>
      <c r="X83" s="146" t="e">
        <f>COUNTIF(L$3:L$64,"*" &amp; $P83 &amp;"*")+SUMPRODUCT(($L$3:$L$64=$Q82)*($M$3:$M$64=$P83))+SUMPRODUCT(($N$3:$N$64=$Q82)*($P$3:$P$64=$P83))&amp;" ("&amp;'Janv 15'!X127&amp;")"</f>
        <v>#REF!</v>
      </c>
      <c r="Y83" s="146" t="str">
        <f t="shared" si="739"/>
        <v>0   ( 0 )</v>
      </c>
      <c r="Z83" s="147" t="e">
        <f>COUNTIF(N$3:N$64,"*" &amp; $P83 &amp;"*")+SUMPRODUCT(($L$3:$L$64=$Q82)*($M$3:$M$64=$P83))+SUMPRODUCT(($N$3:$N$64=$Q82)*($P$3:$P$64=$P83))&amp;" ("&amp;'Janv 15'!Z127&amp;")"</f>
        <v>#REF!</v>
      </c>
      <c r="AA83" s="95"/>
      <c r="AB83" s="95"/>
      <c r="AC83" s="95"/>
      <c r="AD83" s="95"/>
      <c r="AE83" s="183"/>
      <c r="AF83" s="95"/>
      <c r="AG83" s="95"/>
      <c r="AH83" s="95"/>
      <c r="AI83" s="95"/>
    </row>
    <row r="84" spans="1:35" ht="15.75" customHeight="1" x14ac:dyDescent="0.25">
      <c r="A84" s="114" t="s">
        <v>97</v>
      </c>
      <c r="B84" s="115"/>
      <c r="C84" s="116"/>
      <c r="D84" s="117"/>
      <c r="E84" s="118">
        <f>'Janv 15'!E84:E84+E70</f>
        <v>3</v>
      </c>
      <c r="F84" s="118">
        <f>'Janv 15'!F84:F84+F70</f>
        <v>2</v>
      </c>
      <c r="G84" s="118">
        <f>'Janv 15'!G84:G84+G70</f>
        <v>1</v>
      </c>
      <c r="H84" s="118">
        <f>'Janv 15'!H84:H84+H70</f>
        <v>6</v>
      </c>
      <c r="I84" s="118">
        <f>'Janv 15'!I84:I84+I70</f>
        <v>8</v>
      </c>
      <c r="J84" s="182"/>
      <c r="K84" s="19"/>
      <c r="L84" s="19"/>
      <c r="M84" s="19"/>
      <c r="N84" s="134"/>
      <c r="O84" s="135"/>
      <c r="P84" s="8" t="str">
        <f>Listes!A65</f>
        <v>CHARR</v>
      </c>
      <c r="Q84" s="136" t="str">
        <f t="shared" si="736"/>
        <v>0   ( 0 )</v>
      </c>
      <c r="R84" s="137" t="str">
        <f t="shared" si="736"/>
        <v>1   ( 1 )</v>
      </c>
      <c r="S84" s="137" t="e">
        <f>COUNTIF(G$3:G$64,"*" &amp; $P84 &amp;"*")+SUMPRODUCT(($L$3:$L$64=$Q83)*($M$3:$M$64=$P84))+SUMPRODUCT(($N$3:$N$64=$Q83)*($P$3:$P$64=$P84))&amp;" ("&amp;'Janv 15'!S128&amp;")"</f>
        <v>#REF!</v>
      </c>
      <c r="T84" s="137" t="e">
        <f>COUNTIF(H$3:H$64,"*" &amp; $P84 &amp;"*")+SUMPRODUCT(($L$3:$L$64=$Q83)*($M$3:$M$64=$P84))+SUMPRODUCT(($N$3:$N$64=$Q83)*($P$3:$P$64=$P84))&amp;" ("&amp;'Janv 15'!T128&amp;")"</f>
        <v>#REF!</v>
      </c>
      <c r="U84" s="137" t="str">
        <f t="shared" si="737"/>
        <v>0   ( 0 )</v>
      </c>
      <c r="V84" s="137" t="e">
        <f>COUNTIF(J$3:J$64,"*" &amp; $P84 &amp;"*")+SUMPRODUCT(($L$3:$L$64=$Q83)*($M$3:$M$64=$P84))+SUMPRODUCT(($N$3:$N$64=$Q83)*($P$3:$P$64=$P84))&amp;" ("&amp;'Janv 15'!V128&amp;")"</f>
        <v>#REF!</v>
      </c>
      <c r="W84" s="137" t="str">
        <f t="shared" si="738"/>
        <v>1   ( 1 )</v>
      </c>
      <c r="X84" s="137" t="e">
        <f>COUNTIF(L$3:L$64,"*" &amp; $P84 &amp;"*")+SUMPRODUCT(($L$3:$L$64=$Q83)*($M$3:$M$64=$P84))+SUMPRODUCT(($N$3:$N$64=$Q83)*($P$3:$P$64=$P84))&amp;" ("&amp;'Janv 15'!X128&amp;")"</f>
        <v>#REF!</v>
      </c>
      <c r="Y84" s="137" t="str">
        <f t="shared" si="739"/>
        <v>0   ( 0 )</v>
      </c>
      <c r="Z84" s="138" t="e">
        <f>COUNTIF(N$3:N$64,"*" &amp; $P84 &amp;"*")+SUMPRODUCT(($L$3:$L$64=$Q83)*($M$3:$M$64=$P84))+SUMPRODUCT(($N$3:$N$64=$Q83)*($P$3:$P$64=$P84))&amp;" ("&amp;'Janv 15'!Z128&amp;")"</f>
        <v>#REF!</v>
      </c>
      <c r="AA84" s="95"/>
      <c r="AB84" s="95"/>
      <c r="AC84" s="95"/>
      <c r="AD84" s="95"/>
      <c r="AE84" s="95"/>
      <c r="AF84" s="95"/>
      <c r="AG84" s="95"/>
      <c r="AH84" s="95"/>
      <c r="AI84" s="95"/>
    </row>
    <row r="85" spans="1:35" ht="15.75" customHeight="1" x14ac:dyDescent="0.25">
      <c r="A85" s="114" t="s">
        <v>98</v>
      </c>
      <c r="B85" s="115"/>
      <c r="C85" s="116"/>
      <c r="D85" s="117"/>
      <c r="E85" s="118">
        <f>'Janv 15'!E85:E85+E71</f>
        <v>0</v>
      </c>
      <c r="F85" s="118">
        <f>'Janv 15'!F85:F85+F71</f>
        <v>0</v>
      </c>
      <c r="G85" s="118">
        <f>'Janv 15'!G85:G85+G71</f>
        <v>0</v>
      </c>
      <c r="H85" s="118">
        <f>'Janv 15'!H85:H85+H71</f>
        <v>2</v>
      </c>
      <c r="I85" s="118">
        <f>'Janv 15'!I85:I85+I71</f>
        <v>1</v>
      </c>
      <c r="J85" s="182"/>
      <c r="K85" s="19"/>
      <c r="L85" s="19"/>
      <c r="M85" s="19"/>
      <c r="N85" s="134"/>
      <c r="O85" s="135"/>
      <c r="P85" s="144" t="str">
        <f>Listes!A66</f>
        <v>RIBATET</v>
      </c>
      <c r="Q85" s="145" t="str">
        <f t="shared" si="736"/>
        <v>0   ( 0 )</v>
      </c>
      <c r="R85" s="146" t="str">
        <f t="shared" si="736"/>
        <v>1   ( 1 )</v>
      </c>
      <c r="S85" s="146" t="e">
        <f>COUNTIF(G$3:G$64,"*" &amp; $P85 &amp;"*")+SUMPRODUCT(($L$3:$L$64=$Q84)*($M$3:$M$64=$P85))+SUMPRODUCT(($N$3:$N$64=$Q84)*($P$3:$P$64=$P85))&amp;" ("&amp;'Janv 15'!S129&amp;")"</f>
        <v>#REF!</v>
      </c>
      <c r="T85" s="146" t="e">
        <f>COUNTIF(H$3:H$64,"*" &amp; $P85 &amp;"*")+SUMPRODUCT(($L$3:$L$64=$Q84)*($M$3:$M$64=$P85))+SUMPRODUCT(($N$3:$N$64=$Q84)*($P$3:$P$64=$P85))&amp;" ("&amp;'Janv 15'!T129&amp;")"</f>
        <v>#REF!</v>
      </c>
      <c r="U85" s="146" t="str">
        <f t="shared" si="737"/>
        <v>0   ( 0 )</v>
      </c>
      <c r="V85" s="146" t="e">
        <f>COUNTIF(J$3:J$64,"*" &amp; $P85 &amp;"*")+SUMPRODUCT(($L$3:$L$64=$Q84)*($M$3:$M$64=$P85))+SUMPRODUCT(($N$3:$N$64=$Q84)*($P$3:$P$64=$P85))&amp;" ("&amp;'Janv 15'!V129&amp;")"</f>
        <v>#REF!</v>
      </c>
      <c r="W85" s="146" t="str">
        <f t="shared" si="738"/>
        <v>0   ( 0 )</v>
      </c>
      <c r="X85" s="146" t="e">
        <f>COUNTIF(L$3:L$64,"*" &amp; $P85 &amp;"*")+SUMPRODUCT(($L$3:$L$64=$Q84)*($M$3:$M$64=$P85))+SUMPRODUCT(($N$3:$N$64=$Q84)*($P$3:$P$64=$P85))&amp;" ("&amp;'Janv 15'!X129&amp;")"</f>
        <v>#REF!</v>
      </c>
      <c r="Y85" s="146" t="str">
        <f t="shared" si="739"/>
        <v>0   ( 0 )</v>
      </c>
      <c r="Z85" s="147" t="e">
        <f>COUNTIF(N$3:N$64,"*" &amp; $P85 &amp;"*")+SUMPRODUCT(($L$3:$L$64=$Q84)*($M$3:$M$64=$P85))+SUMPRODUCT(($N$3:$N$64=$Q84)*($P$3:$P$64=$P85))&amp;" ("&amp;'Janv 15'!Z129&amp;")"</f>
        <v>#REF!</v>
      </c>
      <c r="AA85" s="95"/>
      <c r="AB85" s="95"/>
      <c r="AC85" s="95"/>
      <c r="AD85" s="95"/>
      <c r="AE85" s="95"/>
      <c r="AF85" s="95"/>
      <c r="AG85" s="95"/>
      <c r="AH85" s="95"/>
      <c r="AI85" s="95"/>
    </row>
    <row r="86" spans="1:35" ht="15.75" customHeight="1" x14ac:dyDescent="0.25">
      <c r="A86" s="129" t="s">
        <v>160</v>
      </c>
      <c r="B86" s="130"/>
      <c r="C86" s="131"/>
      <c r="D86" s="132"/>
      <c r="E86" s="133">
        <f>'Janv 15'!E86:E86+E72</f>
        <v>6</v>
      </c>
      <c r="F86" s="133">
        <f>'Janv 15'!F86:F86+F72</f>
        <v>6</v>
      </c>
      <c r="G86" s="133">
        <f>'Janv 15'!G86:G86+G72</f>
        <v>3</v>
      </c>
      <c r="H86" s="133">
        <f>'Janv 15'!H86:H86+H72</f>
        <v>8</v>
      </c>
      <c r="I86" s="184">
        <f>'Janv 15'!I86:I86+I72</f>
        <v>12</v>
      </c>
      <c r="J86" s="182"/>
      <c r="K86" s="19"/>
      <c r="L86" s="19"/>
      <c r="M86" s="19"/>
      <c r="N86" s="134"/>
      <c r="O86" s="135"/>
      <c r="P86" s="8" t="str">
        <f>Listes!A67</f>
        <v>KAROUBI</v>
      </c>
      <c r="Q86" s="136" t="str">
        <f t="shared" si="736"/>
        <v>0   ( 0 )</v>
      </c>
      <c r="R86" s="137" t="str">
        <f t="shared" si="736"/>
        <v>0   ( 0 )</v>
      </c>
      <c r="S86" s="137" t="e">
        <f>COUNTIF(G$3:G$64,"*" &amp; $P86 &amp;"*")+SUMPRODUCT(($L$3:$L$64=$Q85)*($M$3:$M$64=$P86))+SUMPRODUCT(($N$3:$N$64=$Q85)*($P$3:$P$64=$P86))&amp;" ("&amp;'Janv 15'!S130&amp;")"</f>
        <v>#REF!</v>
      </c>
      <c r="T86" s="137" t="e">
        <f>COUNTIF(H$3:H$64,"*" &amp; $P86 &amp;"*")+SUMPRODUCT(($L$3:$L$64=$Q85)*($M$3:$M$64=$P86))+SUMPRODUCT(($N$3:$N$64=$Q85)*($P$3:$P$64=$P86))&amp;" ("&amp;'Janv 15'!T130&amp;")"</f>
        <v>#REF!</v>
      </c>
      <c r="U86" s="137" t="str">
        <f t="shared" si="737"/>
        <v>0   ( 0 )</v>
      </c>
      <c r="V86" s="137" t="e">
        <f>COUNTIF(J$3:J$64,"*" &amp; $P86 &amp;"*")+SUMPRODUCT(($L$3:$L$64=$Q85)*($M$3:$M$64=$P86))+SUMPRODUCT(($N$3:$N$64=$Q85)*($P$3:$P$64=$P86))&amp;" ("&amp;'Janv 15'!V130&amp;")"</f>
        <v>#REF!</v>
      </c>
      <c r="W86" s="137" t="str">
        <f t="shared" si="738"/>
        <v>1   ( 1 )</v>
      </c>
      <c r="X86" s="137" t="e">
        <f>COUNTIF(L$3:L$64,"*" &amp; $P86 &amp;"*")+SUMPRODUCT(($L$3:$L$64=$Q85)*($M$3:$M$64=$P86))+SUMPRODUCT(($N$3:$N$64=$Q85)*($P$3:$P$64=$P86))&amp;" ("&amp;'Janv 15'!X130&amp;")"</f>
        <v>#REF!</v>
      </c>
      <c r="Y86" s="137" t="str">
        <f t="shared" si="739"/>
        <v>0   ( 0 )</v>
      </c>
      <c r="Z86" s="138" t="e">
        <f>COUNTIF(N$3:N$64,"*" &amp; $P86 &amp;"*")+SUMPRODUCT(($L$3:$L$64=$Q85)*($M$3:$M$64=$P86))+SUMPRODUCT(($N$3:$N$64=$Q85)*($P$3:$P$64=$P86))&amp;" ("&amp;'Janv 15'!Z130&amp;")"</f>
        <v>#REF!</v>
      </c>
      <c r="AA86" s="95"/>
      <c r="AB86" s="95"/>
      <c r="AC86" s="95"/>
      <c r="AD86" s="95"/>
      <c r="AE86" s="95"/>
      <c r="AF86" s="95"/>
      <c r="AG86" s="95"/>
      <c r="AH86" s="95"/>
      <c r="AI86" s="95"/>
    </row>
    <row r="87" spans="1:35" ht="15.75" customHeight="1" thickBot="1" x14ac:dyDescent="0.3">
      <c r="A87" s="139" t="s">
        <v>100</v>
      </c>
      <c r="B87" s="140"/>
      <c r="C87" s="141"/>
      <c r="D87" s="142"/>
      <c r="E87" s="185">
        <f>'Janv 15'!E87:E87+E73</f>
        <v>1</v>
      </c>
      <c r="F87" s="185">
        <f>'Janv 15'!F87:F87+F73</f>
        <v>5</v>
      </c>
      <c r="G87" s="185">
        <f>'Janv 15'!G87:G87+G73</f>
        <v>1</v>
      </c>
      <c r="H87" s="185">
        <f>'Janv 15'!H87:H87+H73</f>
        <v>0</v>
      </c>
      <c r="I87" s="185">
        <f>'Janv 15'!I87:I87+I73</f>
        <v>0</v>
      </c>
      <c r="J87" s="182"/>
      <c r="K87" s="19"/>
      <c r="L87" s="19"/>
      <c r="M87" s="19"/>
      <c r="N87" s="134"/>
      <c r="O87" s="135"/>
      <c r="P87" s="144" t="str">
        <f>Listes!A68</f>
        <v>DUSSAUX</v>
      </c>
      <c r="Q87" s="145" t="str">
        <f t="shared" si="736"/>
        <v>0   ( 0 )</v>
      </c>
      <c r="R87" s="146" t="str">
        <f t="shared" si="736"/>
        <v>1   ( 1 )</v>
      </c>
      <c r="S87" s="146" t="e">
        <f>COUNTIF(G$3:G$64,"*" &amp; $P87 &amp;"*")+SUMPRODUCT(($L$3:$L$64=$Q86)*($M$3:$M$64=$P87))+SUMPRODUCT(($N$3:$N$64=$Q86)*($P$3:$P$64=$P87))&amp;" ("&amp;'Janv 15'!S131&amp;")"</f>
        <v>#REF!</v>
      </c>
      <c r="T87" s="146" t="e">
        <f>COUNTIF(H$3:H$64,"*" &amp; $P87 &amp;"*")+SUMPRODUCT(($L$3:$L$64=$Q86)*($M$3:$M$64=$P87))+SUMPRODUCT(($N$3:$N$64=$Q86)*($P$3:$P$64=$P87))&amp;" ("&amp;'Janv 15'!T131&amp;")"</f>
        <v>#REF!</v>
      </c>
      <c r="U87" s="146" t="str">
        <f t="shared" si="737"/>
        <v>0   ( 0 )</v>
      </c>
      <c r="V87" s="146" t="e">
        <f>COUNTIF(J$3:J$64,"*" &amp; $P87 &amp;"*")+SUMPRODUCT(($L$3:$L$64=$Q86)*($M$3:$M$64=$P87))+SUMPRODUCT(($N$3:$N$64=$Q86)*($P$3:$P$64=$P87))&amp;" ("&amp;'Janv 15'!V131&amp;")"</f>
        <v>#REF!</v>
      </c>
      <c r="W87" s="146" t="str">
        <f t="shared" si="738"/>
        <v>0   ( 0 )</v>
      </c>
      <c r="X87" s="146" t="e">
        <f>COUNTIF(L$3:L$64,"*" &amp; $P87 &amp;"*")+SUMPRODUCT(($L$3:$L$64=$Q86)*($M$3:$M$64=$P87))+SUMPRODUCT(($N$3:$N$64=$Q86)*($P$3:$P$64=$P87))&amp;" ("&amp;'Janv 15'!X131&amp;")"</f>
        <v>#REF!</v>
      </c>
      <c r="Y87" s="146" t="str">
        <f t="shared" si="739"/>
        <v>0   ( 0 )</v>
      </c>
      <c r="Z87" s="147" t="e">
        <f>COUNTIF(N$3:N$64,"*" &amp; $P87 &amp;"*")+SUMPRODUCT(($L$3:$L$64=$Q86)*($M$3:$M$64=$P87))+SUMPRODUCT(($N$3:$N$64=$Q86)*($P$3:$P$64=$P87))&amp;" ("&amp;'Janv 15'!Z131&amp;")"</f>
        <v>#REF!</v>
      </c>
      <c r="AA87" s="95"/>
      <c r="AB87" s="95"/>
      <c r="AC87" s="95"/>
      <c r="AD87" s="95"/>
      <c r="AE87" s="95"/>
      <c r="AF87" s="95"/>
      <c r="AG87" s="95"/>
      <c r="AH87" s="95"/>
      <c r="AI87" s="95"/>
    </row>
    <row r="88" spans="1:35" ht="15.75" customHeight="1" thickTop="1" x14ac:dyDescent="0.25">
      <c r="A88" s="186" t="s">
        <v>101</v>
      </c>
      <c r="B88" s="187"/>
      <c r="C88" s="188"/>
      <c r="D88" s="189"/>
      <c r="E88" s="154">
        <f>'Janv 15'!E88:E88+E74</f>
        <v>5</v>
      </c>
      <c r="F88" s="154">
        <f>'Janv 15'!F88:F88+F74</f>
        <v>4</v>
      </c>
      <c r="G88" s="154">
        <f>'Janv 15'!G88:G88+G74</f>
        <v>10</v>
      </c>
      <c r="H88" s="154">
        <f>'Janv 15'!H88:H88+H74</f>
        <v>0</v>
      </c>
      <c r="I88" s="154">
        <f>'Janv 15'!I88:I88+I74</f>
        <v>0</v>
      </c>
      <c r="J88" s="182"/>
      <c r="K88" s="19"/>
      <c r="L88" s="19"/>
      <c r="M88" s="19"/>
      <c r="N88" s="134"/>
      <c r="O88" s="135"/>
      <c r="P88" s="8" t="str">
        <f>Listes!A69</f>
        <v>MARTIN</v>
      </c>
      <c r="Q88" s="136" t="str">
        <f t="shared" ref="Q88:R103" si="742">IF($P88="","",COUNTIF(E$3:E$64,"*" &amp;$P88 &amp;"*")+COUNTIFS($L$3:$L$64,Q$70,$M$3:$M$64,"*" &amp;$P88 &amp;"*")+COUNTIFS($O$3:$O$64,Q$70,$P$3:$P$64,"*" &amp;$P88 &amp;"*")&amp;"   ( "&amp;Q132&amp;" )")</f>
        <v>0   ( 0 )</v>
      </c>
      <c r="R88" s="137" t="str">
        <f t="shared" si="742"/>
        <v>2   ( 2 )</v>
      </c>
      <c r="S88" s="137" t="e">
        <f>COUNTIF(G$3:G$64,"*" &amp; $P88 &amp;"*")+SUMPRODUCT(($L$3:$L$64=$Q87)*($M$3:$M$64=$P88))+SUMPRODUCT(($N$3:$N$64=$Q87)*($P$3:$P$64=$P88))&amp;" ("&amp;'Janv 15'!S132&amp;")"</f>
        <v>#REF!</v>
      </c>
      <c r="T88" s="137" t="e">
        <f>COUNTIF(H$3:H$64,"*" &amp; $P88 &amp;"*")+SUMPRODUCT(($L$3:$L$64=$Q87)*($M$3:$M$64=$P88))+SUMPRODUCT(($N$3:$N$64=$Q87)*($P$3:$P$64=$P88))&amp;" ("&amp;'Janv 15'!T132&amp;")"</f>
        <v>#REF!</v>
      </c>
      <c r="U88" s="137" t="str">
        <f t="shared" si="737"/>
        <v>2   ( 2 )</v>
      </c>
      <c r="V88" s="137" t="e">
        <f>COUNTIF(J$3:J$64,"*" &amp; $P88 &amp;"*")+SUMPRODUCT(($L$3:$L$64=$Q87)*($M$3:$M$64=$P88))+SUMPRODUCT(($N$3:$N$64=$Q87)*($P$3:$P$64=$P88))&amp;" ("&amp;'Janv 15'!V132&amp;")"</f>
        <v>#REF!</v>
      </c>
      <c r="W88" s="137" t="str">
        <f t="shared" si="738"/>
        <v>0   ( 0 )</v>
      </c>
      <c r="X88" s="137" t="e">
        <f>COUNTIF(L$3:L$64,"*" &amp; $P88 &amp;"*")+SUMPRODUCT(($L$3:$L$64=$Q87)*($M$3:$M$64=$P88))+SUMPRODUCT(($N$3:$N$64=$Q87)*($P$3:$P$64=$P88))&amp;" ("&amp;'Janv 15'!X132&amp;")"</f>
        <v>#REF!</v>
      </c>
      <c r="Y88" s="137" t="str">
        <f t="shared" si="739"/>
        <v>0   ( 0 )</v>
      </c>
      <c r="Z88" s="138" t="e">
        <f>COUNTIF(N$3:N$64,"*" &amp; $P88 &amp;"*")+SUMPRODUCT(($L$3:$L$64=$Q87)*($M$3:$M$64=$P88))+SUMPRODUCT(($N$3:$N$64=$Q87)*($P$3:$P$64=$P88))&amp;" ("&amp;'Janv 15'!Z132&amp;")"</f>
        <v>#REF!</v>
      </c>
      <c r="AA88" s="95"/>
      <c r="AB88" s="95"/>
      <c r="AC88" s="95"/>
      <c r="AD88" s="95"/>
      <c r="AE88" s="95"/>
      <c r="AF88" s="95"/>
      <c r="AG88" s="95"/>
      <c r="AH88" s="95"/>
      <c r="AI88" s="95"/>
    </row>
    <row r="89" spans="1:35" ht="15.75" customHeight="1" x14ac:dyDescent="0.25">
      <c r="A89" s="114" t="s">
        <v>160</v>
      </c>
      <c r="B89" s="115"/>
      <c r="C89" s="116"/>
      <c r="D89" s="117"/>
      <c r="E89" s="118">
        <f>'Janv 15'!E89:E89+E75</f>
        <v>1</v>
      </c>
      <c r="F89" s="118">
        <f>'Janv 15'!F89:F89+F75</f>
        <v>1</v>
      </c>
      <c r="G89" s="118">
        <f>'Janv 15'!G89:G89+G75</f>
        <v>2</v>
      </c>
      <c r="H89" s="118">
        <f>'Janv 15'!H89:H89+H75</f>
        <v>0</v>
      </c>
      <c r="I89" s="118">
        <f>'Janv 15'!I89:I89+I75</f>
        <v>0</v>
      </c>
      <c r="J89" s="182"/>
      <c r="K89" s="19"/>
      <c r="L89" s="19"/>
      <c r="M89" s="19"/>
      <c r="N89" s="134"/>
      <c r="O89" s="135"/>
      <c r="P89" s="144" t="str">
        <f>Listes!A70</f>
        <v>GALL</v>
      </c>
      <c r="Q89" s="145" t="str">
        <f t="shared" si="742"/>
        <v>0   ( 0 )</v>
      </c>
      <c r="R89" s="146" t="str">
        <f t="shared" si="742"/>
        <v>3   ( 3 )</v>
      </c>
      <c r="S89" s="146" t="e">
        <f>COUNTIF(G$3:G$64,"*" &amp; $P89 &amp;"*")+SUMPRODUCT(($L$3:$L$64=$Q88)*($M$3:$M$64=$P89))+SUMPRODUCT(($N$3:$N$64=$Q88)*($P$3:$P$64=$P89))&amp;" ("&amp;'Janv 15'!S133&amp;")"</f>
        <v>#REF!</v>
      </c>
      <c r="T89" s="146" t="e">
        <f>COUNTIF(H$3:H$64,"*" &amp; $P89 &amp;"*")+SUMPRODUCT(($L$3:$L$64=$Q88)*($M$3:$M$64=$P89))+SUMPRODUCT(($N$3:$N$64=$Q88)*($P$3:$P$64=$P89))&amp;" ("&amp;'Janv 15'!T133&amp;")"</f>
        <v>#REF!</v>
      </c>
      <c r="U89" s="146" t="str">
        <f t="shared" si="737"/>
        <v>1   ( 1 )</v>
      </c>
      <c r="V89" s="146" t="e">
        <f>COUNTIF(J$3:J$64,"*" &amp; $P89 &amp;"*")+SUMPRODUCT(($L$3:$L$64=$Q88)*($M$3:$M$64=$P89))+SUMPRODUCT(($N$3:$N$64=$Q88)*($P$3:$P$64=$P89))&amp;" ("&amp;'Janv 15'!V133&amp;")"</f>
        <v>#REF!</v>
      </c>
      <c r="W89" s="146" t="str">
        <f t="shared" si="738"/>
        <v>0   ( 0 )</v>
      </c>
      <c r="X89" s="146" t="e">
        <f>COUNTIF(L$3:L$64,"*" &amp; $P89 &amp;"*")+SUMPRODUCT(($L$3:$L$64=$Q88)*($M$3:$M$64=$P89))+SUMPRODUCT(($N$3:$N$64=$Q88)*($P$3:$P$64=$P89))&amp;" ("&amp;'Janv 15'!X133&amp;")"</f>
        <v>#REF!</v>
      </c>
      <c r="Y89" s="146" t="str">
        <f t="shared" si="739"/>
        <v>0   ( 0 )</v>
      </c>
      <c r="Z89" s="147" t="e">
        <f>COUNTIF(N$3:N$64,"*" &amp; $P89 &amp;"*")+SUMPRODUCT(($L$3:$L$64=$Q88)*($M$3:$M$64=$P89))+SUMPRODUCT(($N$3:$N$64=$Q88)*($P$3:$P$64=$P89))&amp;" ("&amp;'Janv 15'!Z133&amp;")"</f>
        <v>#REF!</v>
      </c>
      <c r="AA89" s="95"/>
      <c r="AB89" s="95"/>
      <c r="AC89" s="95"/>
      <c r="AD89" s="95"/>
      <c r="AE89" s="95"/>
      <c r="AF89" s="95"/>
      <c r="AG89" s="95"/>
      <c r="AH89" s="95"/>
      <c r="AI89" s="95"/>
    </row>
    <row r="90" spans="1:35" ht="15.75" customHeight="1" x14ac:dyDescent="0.25">
      <c r="A90" s="155"/>
      <c r="B90" s="156"/>
      <c r="C90" s="156"/>
      <c r="D90" s="157"/>
      <c r="E90" s="158"/>
      <c r="F90" s="158"/>
      <c r="G90" s="158"/>
      <c r="H90" s="158"/>
      <c r="I90" s="190"/>
      <c r="J90" s="19"/>
      <c r="K90" s="19"/>
      <c r="L90" s="19"/>
      <c r="M90" s="19"/>
      <c r="N90" s="134"/>
      <c r="O90" s="135"/>
      <c r="P90" s="8" t="str">
        <f>Listes!A71</f>
        <v>BLANCHET</v>
      </c>
      <c r="Q90" s="136" t="str">
        <f t="shared" si="742"/>
        <v>1   ( 1 )</v>
      </c>
      <c r="R90" s="137" t="str">
        <f t="shared" si="742"/>
        <v>0   ( 0 )</v>
      </c>
      <c r="S90" s="137" t="e">
        <f>COUNTIF(G$3:G$64,"*" &amp; $P90 &amp;"*")+SUMPRODUCT(($L$3:$L$64=$Q89)*($M$3:$M$64=$P90))+SUMPRODUCT(($N$3:$N$64=$Q89)*($P$3:$P$64=$P90))&amp;" ("&amp;'Janv 15'!S134&amp;")"</f>
        <v>#REF!</v>
      </c>
      <c r="T90" s="137" t="e">
        <f>COUNTIF(H$3:H$64,"*" &amp; $P90 &amp;"*")+SUMPRODUCT(($L$3:$L$64=$Q89)*($M$3:$M$64=$P90))+SUMPRODUCT(($N$3:$N$64=$Q89)*($P$3:$P$64=$P90))&amp;" ("&amp;'Janv 15'!T134&amp;")"</f>
        <v>#REF!</v>
      </c>
      <c r="U90" s="137" t="str">
        <f t="shared" si="737"/>
        <v>0   ( 0 )</v>
      </c>
      <c r="V90" s="137" t="e">
        <f>COUNTIF(J$3:J$64,"*" &amp; $P90 &amp;"*")+SUMPRODUCT(($L$3:$L$64=$Q89)*($M$3:$M$64=$P90))+SUMPRODUCT(($N$3:$N$64=$Q89)*($P$3:$P$64=$P90))&amp;" ("&amp;'Janv 15'!V134&amp;")"</f>
        <v>#REF!</v>
      </c>
      <c r="W90" s="137" t="str">
        <f t="shared" si="738"/>
        <v>0   ( 0 )</v>
      </c>
      <c r="X90" s="137" t="e">
        <f>COUNTIF(L$3:L$64,"*" &amp; $P90 &amp;"*")+SUMPRODUCT(($L$3:$L$64=$Q89)*($M$3:$M$64=$P90))+SUMPRODUCT(($N$3:$N$64=$Q89)*($P$3:$P$64=$P90))&amp;" ("&amp;'Janv 15'!X134&amp;")"</f>
        <v>#REF!</v>
      </c>
      <c r="Y90" s="137" t="str">
        <f t="shared" si="739"/>
        <v>1   ( 1 )</v>
      </c>
      <c r="Z90" s="138" t="e">
        <f>COUNTIF(N$3:N$64,"*" &amp; $P90 &amp;"*")+SUMPRODUCT(($L$3:$L$64=$Q89)*($M$3:$M$64=$P90))+SUMPRODUCT(($N$3:$N$64=$Q89)*($P$3:$P$64=$P90))&amp;" ("&amp;'Janv 15'!Z134&amp;")"</f>
        <v>#REF!</v>
      </c>
      <c r="AA90" s="95"/>
      <c r="AB90" s="95"/>
      <c r="AC90" s="95"/>
      <c r="AD90" s="95"/>
      <c r="AE90" s="95"/>
      <c r="AF90" s="95"/>
      <c r="AG90" s="95"/>
      <c r="AH90" s="95"/>
      <c r="AI90" s="95"/>
    </row>
    <row r="91" spans="1:35" ht="15.75" customHeight="1" x14ac:dyDescent="0.25">
      <c r="A91" s="159"/>
      <c r="B91" s="160"/>
      <c r="C91" s="160"/>
      <c r="D91" s="161"/>
      <c r="E91" s="191" t="s">
        <v>73</v>
      </c>
      <c r="F91" s="191" t="s">
        <v>74</v>
      </c>
      <c r="G91" s="191" t="s">
        <v>75</v>
      </c>
      <c r="H91" s="191" t="s">
        <v>76</v>
      </c>
      <c r="I91" s="191" t="s">
        <v>77</v>
      </c>
      <c r="J91" s="182"/>
      <c r="K91" s="19"/>
      <c r="L91" s="19"/>
      <c r="M91" s="19"/>
      <c r="N91" s="134"/>
      <c r="O91" s="135"/>
      <c r="P91" s="144" t="str">
        <f>Listes!A72</f>
        <v>NGUYEN</v>
      </c>
      <c r="Q91" s="145" t="str">
        <f t="shared" si="742"/>
        <v>1   ( 1 )</v>
      </c>
      <c r="R91" s="146" t="str">
        <f t="shared" si="742"/>
        <v>1   ( 1 )</v>
      </c>
      <c r="S91" s="146" t="e">
        <f>COUNTIF(G$3:G$64,"*" &amp; $P91 &amp;"*")+SUMPRODUCT(($L$3:$L$64=$Q90)*($M$3:$M$64=$P91))+SUMPRODUCT(($N$3:$N$64=$Q90)*($P$3:$P$64=$P91))&amp;" ("&amp;'Janv 15'!S135&amp;")"</f>
        <v>#REF!</v>
      </c>
      <c r="T91" s="146" t="e">
        <f>COUNTIF(H$3:H$64,"*" &amp; $P91 &amp;"*")+SUMPRODUCT(($L$3:$L$64=$Q90)*($M$3:$M$64=$P91))+SUMPRODUCT(($N$3:$N$64=$Q90)*($P$3:$P$64=$P91))&amp;" ("&amp;'Janv 15'!T135&amp;")"</f>
        <v>#REF!</v>
      </c>
      <c r="U91" s="146" t="str">
        <f t="shared" si="737"/>
        <v>1   ( 1 )</v>
      </c>
      <c r="V91" s="146" t="e">
        <f>COUNTIF(J$3:J$64,"*" &amp; $P91 &amp;"*")+SUMPRODUCT(($L$3:$L$64=$Q90)*($M$3:$M$64=$P91))+SUMPRODUCT(($N$3:$N$64=$Q90)*($P$3:$P$64=$P91))&amp;" ("&amp;'Janv 15'!V135&amp;")"</f>
        <v>#REF!</v>
      </c>
      <c r="W91" s="146" t="str">
        <f t="shared" si="738"/>
        <v>0   ( 0 )</v>
      </c>
      <c r="X91" s="146" t="e">
        <f>COUNTIF(L$3:L$64,"*" &amp; $P91 &amp;"*")+SUMPRODUCT(($L$3:$L$64=$Q90)*($M$3:$M$64=$P91))+SUMPRODUCT(($N$3:$N$64=$Q90)*($P$3:$P$64=$P91))&amp;" ("&amp;'Janv 15'!X135&amp;")"</f>
        <v>#REF!</v>
      </c>
      <c r="Y91" s="146" t="str">
        <f t="shared" si="739"/>
        <v>1   ( 1 )</v>
      </c>
      <c r="Z91" s="147" t="e">
        <f>COUNTIF(N$3:N$64,"*" &amp; $P91 &amp;"*")+SUMPRODUCT(($L$3:$L$64=$Q90)*($M$3:$M$64=$P91))+SUMPRODUCT(($N$3:$N$64=$Q90)*($P$3:$P$64=$P91))&amp;" ("&amp;'Janv 15'!Z135&amp;")"</f>
        <v>#REF!</v>
      </c>
      <c r="AA91" s="95"/>
      <c r="AB91" s="95"/>
      <c r="AC91" s="95"/>
      <c r="AD91" s="95"/>
      <c r="AE91" s="95"/>
      <c r="AF91" s="95"/>
      <c r="AG91" s="95"/>
      <c r="AH91" s="95"/>
      <c r="AI91" s="95"/>
    </row>
    <row r="92" spans="1:35" ht="15.75" customHeight="1" x14ac:dyDescent="0.25">
      <c r="A92" s="163" t="s">
        <v>103</v>
      </c>
      <c r="B92" s="164"/>
      <c r="C92" s="165"/>
      <c r="D92" s="166" t="s">
        <v>104</v>
      </c>
      <c r="E92" s="167">
        <f>'Janv 15'!E92+E78</f>
        <v>37</v>
      </c>
      <c r="F92" s="192">
        <f>'Janv 15'!F92+F78</f>
        <v>35</v>
      </c>
      <c r="G92" s="192">
        <f>'Janv 15'!G92+G78</f>
        <v>36</v>
      </c>
      <c r="H92" s="192">
        <f>'Janv 15'!H92+H78</f>
        <v>26</v>
      </c>
      <c r="I92" s="192">
        <f>'Janv 15'!I92+I78</f>
        <v>27</v>
      </c>
      <c r="J92" s="182"/>
      <c r="K92" s="19"/>
      <c r="L92" s="19"/>
      <c r="M92" s="19"/>
      <c r="N92" s="134"/>
      <c r="O92" s="135"/>
      <c r="P92" s="8" t="str">
        <f>Listes!A73</f>
        <v>PORTALIER</v>
      </c>
      <c r="Q92" s="136" t="str">
        <f t="shared" si="742"/>
        <v>0   ( 0 )</v>
      </c>
      <c r="R92" s="137" t="str">
        <f t="shared" si="742"/>
        <v>0   ( 0 )</v>
      </c>
      <c r="S92" s="137" t="e">
        <f>COUNTIF(G$3:G$64,"*" &amp; $P92 &amp;"*")+SUMPRODUCT(($L$3:$L$64=$Q91)*($M$3:$M$64=$P92))+SUMPRODUCT(($N$3:$N$64=$Q91)*($P$3:$P$64=$P92))&amp;" ("&amp;'Janv 15'!S136&amp;")"</f>
        <v>#REF!</v>
      </c>
      <c r="T92" s="137" t="e">
        <f>COUNTIF(H$3:H$64,"*" &amp; $P92 &amp;"*")+SUMPRODUCT(($L$3:$L$64=$Q91)*($M$3:$M$64=$P92))+SUMPRODUCT(($N$3:$N$64=$Q91)*($P$3:$P$64=$P92))&amp;" ("&amp;'Janv 15'!T136&amp;")"</f>
        <v>#REF!</v>
      </c>
      <c r="U92" s="137" t="str">
        <f t="shared" si="737"/>
        <v>0   ( 0 )</v>
      </c>
      <c r="V92" s="137" t="e">
        <f>COUNTIF(J$3:J$64,"*" &amp; $P92 &amp;"*")+SUMPRODUCT(($L$3:$L$64=$Q91)*($M$3:$M$64=$P92))+SUMPRODUCT(($N$3:$N$64=$Q91)*($P$3:$P$64=$P92))&amp;" ("&amp;'Janv 15'!V136&amp;")"</f>
        <v>#REF!</v>
      </c>
      <c r="W92" s="137" t="str">
        <f t="shared" si="738"/>
        <v>0   ( 0 )</v>
      </c>
      <c r="X92" s="137" t="e">
        <f>COUNTIF(L$3:L$64,"*" &amp; $P92 &amp;"*")+SUMPRODUCT(($L$3:$L$64=$Q91)*($M$3:$M$64=$P92))+SUMPRODUCT(($N$3:$N$64=$Q91)*($P$3:$P$64=$P92))&amp;" ("&amp;'Janv 15'!X136&amp;")"</f>
        <v>#REF!</v>
      </c>
      <c r="Y92" s="137" t="str">
        <f t="shared" si="739"/>
        <v>0   ( 0 )</v>
      </c>
      <c r="Z92" s="138" t="e">
        <f>COUNTIF(N$3:N$64,"*" &amp; $P92 &amp;"*")+SUMPRODUCT(($L$3:$L$64=$Q91)*($M$3:$M$64=$P92))+SUMPRODUCT(($N$3:$N$64=$Q91)*($P$3:$P$64=$P92))&amp;" ("&amp;'Janv 15'!Z136&amp;")"</f>
        <v>#REF!</v>
      </c>
      <c r="AA92" s="95"/>
      <c r="AB92" s="95"/>
      <c r="AC92" s="95"/>
      <c r="AD92" s="95"/>
      <c r="AE92" s="95"/>
      <c r="AF92" s="95"/>
      <c r="AG92" s="95"/>
      <c r="AH92" s="95"/>
      <c r="AI92" s="95"/>
    </row>
    <row r="93" spans="1:35" ht="15.75" customHeight="1" thickBot="1" x14ac:dyDescent="0.3">
      <c r="A93" s="193"/>
      <c r="B93" s="194"/>
      <c r="C93" s="195"/>
      <c r="D93" s="196" t="s">
        <v>105</v>
      </c>
      <c r="E93" s="197">
        <f>'Janv 15'!E93+E79</f>
        <v>35.78</v>
      </c>
      <c r="F93" s="198">
        <f>'Janv 15'!F93+F79</f>
        <v>35.78</v>
      </c>
      <c r="G93" s="198">
        <f>'Janv 15'!G93+G79</f>
        <v>35.78</v>
      </c>
      <c r="H93" s="198">
        <f>'Janv 15'!H93+H79</f>
        <v>26.83</v>
      </c>
      <c r="I93" s="198">
        <f>'Janv 15'!I93+I79</f>
        <v>26.83</v>
      </c>
      <c r="J93" s="19"/>
      <c r="K93" s="19"/>
      <c r="L93" s="19"/>
      <c r="M93" s="19"/>
      <c r="N93" s="134"/>
      <c r="O93" s="135"/>
      <c r="P93" s="144" t="str">
        <f>Listes!A74</f>
        <v>PETIT</v>
      </c>
      <c r="Q93" s="145" t="str">
        <f t="shared" si="742"/>
        <v>0   ( 0 )</v>
      </c>
      <c r="R93" s="146" t="str">
        <f t="shared" si="742"/>
        <v>0   ( 0 )</v>
      </c>
      <c r="S93" s="146" t="e">
        <f>COUNTIF(G$3:G$64,"*" &amp; $P93 &amp;"*")+SUMPRODUCT(($L$3:$L$64=$Q92)*($M$3:$M$64=$P93))+SUMPRODUCT(($N$3:$N$64=$Q92)*($P$3:$P$64=$P93))&amp;" ("&amp;'Janv 15'!S137&amp;")"</f>
        <v>#REF!</v>
      </c>
      <c r="T93" s="146" t="e">
        <f>COUNTIF(H$3:H$64,"*" &amp; $P93 &amp;"*")+SUMPRODUCT(($L$3:$L$64=$Q92)*($M$3:$M$64=$P93))+SUMPRODUCT(($N$3:$N$64=$Q92)*($P$3:$P$64=$P93))&amp;" ("&amp;'Janv 15'!T137&amp;")"</f>
        <v>#REF!</v>
      </c>
      <c r="U93" s="146" t="str">
        <f t="shared" si="737"/>
        <v>0   ( 0 )</v>
      </c>
      <c r="V93" s="146" t="e">
        <f>COUNTIF(J$3:J$64,"*" &amp; $P93 &amp;"*")+SUMPRODUCT(($L$3:$L$64=$Q92)*($M$3:$M$64=$P93))+SUMPRODUCT(($N$3:$N$64=$Q92)*($P$3:$P$64=$P93))&amp;" ("&amp;'Janv 15'!V137&amp;")"</f>
        <v>#REF!</v>
      </c>
      <c r="W93" s="146" t="str">
        <f t="shared" si="738"/>
        <v>0   ( 0 )</v>
      </c>
      <c r="X93" s="146" t="e">
        <f>COUNTIF(L$3:L$64,"*" &amp; $P93 &amp;"*")+SUMPRODUCT(($L$3:$L$64=$Q92)*($M$3:$M$64=$P93))+SUMPRODUCT(($N$3:$N$64=$Q92)*($P$3:$P$64=$P93))&amp;" ("&amp;'Janv 15'!X137&amp;")"</f>
        <v>#REF!</v>
      </c>
      <c r="Y93" s="146" t="str">
        <f t="shared" si="739"/>
        <v>4   ( 4 )</v>
      </c>
      <c r="Z93" s="147" t="e">
        <f>COUNTIF(N$3:N$64,"*" &amp; $P93 &amp;"*")+SUMPRODUCT(($L$3:$L$64=$Q92)*($M$3:$M$64=$P93))+SUMPRODUCT(($N$3:$N$64=$Q92)*($P$3:$P$64=$P93))&amp;" ("&amp;'Janv 15'!Z137&amp;")"</f>
        <v>#REF!</v>
      </c>
      <c r="AA93" s="19"/>
      <c r="AB93" s="19"/>
      <c r="AC93" s="19"/>
      <c r="AD93" s="19"/>
      <c r="AE93" s="19"/>
      <c r="AF93" s="19"/>
      <c r="AG93" s="19"/>
      <c r="AH93" s="19"/>
      <c r="AI93" s="19"/>
    </row>
    <row r="94" spans="1:35" ht="15.75" customHeight="1" thickTop="1" x14ac:dyDescent="0.25">
      <c r="A94" s="199" t="s">
        <v>107</v>
      </c>
      <c r="B94" s="200"/>
      <c r="C94" s="201"/>
      <c r="D94" s="202"/>
      <c r="E94" s="203">
        <f>COUNTIF(E$3:E$64,"Congé")+'Janv 15'!E94</f>
        <v>0</v>
      </c>
      <c r="F94" s="203">
        <f>COUNTIF(F$3:F$64,"Congé")+'Janv 15'!F94</f>
        <v>0</v>
      </c>
      <c r="G94" s="203">
        <f>COUNTIF(G$3:G$64,"Congé")+'Janv 15'!G94</f>
        <v>0</v>
      </c>
      <c r="H94" s="203">
        <f>COUNTIF(H$3:H$64,"Congé")+'Janv 15'!H94</f>
        <v>0</v>
      </c>
      <c r="I94" s="203">
        <f>COUNTIF(I$3:I$64,"Congé")+'Janv 15'!I94</f>
        <v>0</v>
      </c>
      <c r="J94" s="19"/>
      <c r="K94" s="19"/>
      <c r="L94" s="19"/>
      <c r="M94" s="19"/>
      <c r="N94" s="134"/>
      <c r="O94" s="135"/>
      <c r="P94" s="8" t="str">
        <f>Listes!A75</f>
        <v>TERD</v>
      </c>
      <c r="Q94" s="136" t="str">
        <f t="shared" si="742"/>
        <v>1   ( 1 )</v>
      </c>
      <c r="R94" s="137" t="str">
        <f t="shared" si="742"/>
        <v>0   ( 0 )</v>
      </c>
      <c r="S94" s="137" t="e">
        <f>COUNTIF(G$3:G$64,"*" &amp; $P94 &amp;"*")+SUMPRODUCT(($L$3:$L$64=$Q93)*($M$3:$M$64=$P94))+SUMPRODUCT(($N$3:$N$64=$Q93)*($P$3:$P$64=$P94))&amp;" ("&amp;'Janv 15'!S138&amp;")"</f>
        <v>#REF!</v>
      </c>
      <c r="T94" s="137" t="e">
        <f>COUNTIF(H$3:H$64,"*" &amp; $P94 &amp;"*")+SUMPRODUCT(($L$3:$L$64=$Q93)*($M$3:$M$64=$P94))+SUMPRODUCT(($N$3:$N$64=$Q93)*($P$3:$P$64=$P94))&amp;" ("&amp;'Janv 15'!T138&amp;")"</f>
        <v>#REF!</v>
      </c>
      <c r="U94" s="137" t="str">
        <f t="shared" si="737"/>
        <v>0   ( 0 )</v>
      </c>
      <c r="V94" s="137" t="e">
        <f>COUNTIF(J$3:J$64,"*" &amp; $P94 &amp;"*")+SUMPRODUCT(($L$3:$L$64=$Q93)*($M$3:$M$64=$P94))+SUMPRODUCT(($N$3:$N$64=$Q93)*($P$3:$P$64=$P94))&amp;" ("&amp;'Janv 15'!V138&amp;")"</f>
        <v>#REF!</v>
      </c>
      <c r="W94" s="137" t="str">
        <f t="shared" si="738"/>
        <v>2   ( 2 )</v>
      </c>
      <c r="X94" s="137" t="e">
        <f>COUNTIF(L$3:L$64,"*" &amp; $P94 &amp;"*")+SUMPRODUCT(($L$3:$L$64=$Q93)*($M$3:$M$64=$P94))+SUMPRODUCT(($N$3:$N$64=$Q93)*($P$3:$P$64=$P94))&amp;" ("&amp;'Janv 15'!X138&amp;")"</f>
        <v>#REF!</v>
      </c>
      <c r="Y94" s="137" t="str">
        <f t="shared" si="739"/>
        <v>2   ( 2 )</v>
      </c>
      <c r="Z94" s="138" t="e">
        <f>COUNTIF(N$3:N$64,"*" &amp; $P94 &amp;"*")+SUMPRODUCT(($L$3:$L$64=$Q93)*($M$3:$M$64=$P94))+SUMPRODUCT(($N$3:$N$64=$Q93)*($P$3:$P$64=$P94))&amp;" ("&amp;'Janv 15'!Z138&amp;")"</f>
        <v>#REF!</v>
      </c>
      <c r="AA94" s="19"/>
      <c r="AB94" s="19"/>
      <c r="AC94" s="19"/>
      <c r="AD94" s="19"/>
      <c r="AE94" s="19"/>
      <c r="AF94" s="19"/>
      <c r="AG94" s="19"/>
      <c r="AH94" s="19"/>
      <c r="AI94" s="19"/>
    </row>
    <row r="95" spans="1:35" ht="15.75" customHeight="1" x14ac:dyDescent="0.25">
      <c r="A95" s="204" t="s">
        <v>108</v>
      </c>
      <c r="B95" s="205"/>
      <c r="C95" s="206" t="s">
        <v>109</v>
      </c>
      <c r="D95" s="207"/>
      <c r="E95" s="208">
        <f>COUNTIF(E$3:E$64,"Vac libre")+'Janv 15'!E95</f>
        <v>0</v>
      </c>
      <c r="F95" s="208">
        <f>COUNTIF(F$3:F$64,"Vac libre")+'Janv 15'!F95</f>
        <v>0</v>
      </c>
      <c r="G95" s="208">
        <f>COUNTIF(G$3:G$64,"Vac libre")+'Janv 15'!G95</f>
        <v>0</v>
      </c>
      <c r="H95" s="208">
        <f>COUNTIF(H$3:H$64,"Vac libre")+'Janv 15'!H95</f>
        <v>0</v>
      </c>
      <c r="I95" s="208">
        <f>COUNTIF(I$3:I$64,"Vac libre")+'Janv 15'!I95</f>
        <v>0</v>
      </c>
      <c r="J95" s="19"/>
      <c r="K95" s="19"/>
      <c r="L95" s="19"/>
      <c r="M95" s="19"/>
      <c r="N95" s="134"/>
      <c r="O95" s="135"/>
      <c r="P95" s="144" t="str">
        <f>Listes!A76</f>
        <v>OSTRO</v>
      </c>
      <c r="Q95" s="145" t="str">
        <f t="shared" si="742"/>
        <v>1   ( 1 )</v>
      </c>
      <c r="R95" s="146" t="str">
        <f t="shared" si="742"/>
        <v>0   ( 0 )</v>
      </c>
      <c r="S95" s="146" t="e">
        <f>COUNTIF(G$3:G$64,"*" &amp; $P95 &amp;"*")+SUMPRODUCT(($L$3:$L$64=$Q94)*($M$3:$M$64=$P95))+SUMPRODUCT(($N$3:$N$64=$Q94)*($P$3:$P$64=$P95))&amp;" ("&amp;'Janv 15'!S139&amp;")"</f>
        <v>#REF!</v>
      </c>
      <c r="T95" s="146" t="e">
        <f>COUNTIF(H$3:H$64,"*" &amp; $P95 &amp;"*")+SUMPRODUCT(($L$3:$L$64=$Q94)*($M$3:$M$64=$P95))+SUMPRODUCT(($N$3:$N$64=$Q94)*($P$3:$P$64=$P95))&amp;" ("&amp;'Janv 15'!T139&amp;")"</f>
        <v>#REF!</v>
      </c>
      <c r="U95" s="146" t="str">
        <f t="shared" si="737"/>
        <v>0   ( 0 )</v>
      </c>
      <c r="V95" s="146" t="e">
        <f>COUNTIF(J$3:J$64,"*" &amp; $P95 &amp;"*")+SUMPRODUCT(($L$3:$L$64=$Q94)*($M$3:$M$64=$P95))+SUMPRODUCT(($N$3:$N$64=$Q94)*($P$3:$P$64=$P95))&amp;" ("&amp;'Janv 15'!V139&amp;")"</f>
        <v>#REF!</v>
      </c>
      <c r="W95" s="146" t="str">
        <f t="shared" si="738"/>
        <v>5   ( 5 )</v>
      </c>
      <c r="X95" s="146" t="e">
        <f>COUNTIF(L$3:L$64,"*" &amp; $P95 &amp;"*")+SUMPRODUCT(($L$3:$L$64=$Q94)*($M$3:$M$64=$P95))+SUMPRODUCT(($N$3:$N$64=$Q94)*($P$3:$P$64=$P95))&amp;" ("&amp;'Janv 15'!X139&amp;")"</f>
        <v>#REF!</v>
      </c>
      <c r="Y95" s="146" t="str">
        <f t="shared" si="739"/>
        <v>3   ( 3 )</v>
      </c>
      <c r="Z95" s="147" t="e">
        <f>COUNTIF(N$3:N$64,"*" &amp; $P95 &amp;"*")+SUMPRODUCT(($L$3:$L$64=$Q94)*($M$3:$M$64=$P95))+SUMPRODUCT(($N$3:$N$64=$Q94)*($P$3:$P$64=$P95))&amp;" ("&amp;'Janv 15'!Z139&amp;")"</f>
        <v>#REF!</v>
      </c>
      <c r="AA95" s="19"/>
      <c r="AB95" s="19"/>
      <c r="AC95" s="19"/>
      <c r="AD95" s="19"/>
      <c r="AE95" s="19"/>
      <c r="AF95" s="19"/>
      <c r="AG95" s="19"/>
      <c r="AH95" s="19"/>
      <c r="AI95" s="19"/>
    </row>
    <row r="96" spans="1:35" ht="15.75" customHeight="1" x14ac:dyDescent="0.25">
      <c r="A96" s="209"/>
      <c r="B96" s="209"/>
      <c r="C96" s="210"/>
      <c r="D96" s="210"/>
      <c r="E96" s="211"/>
      <c r="F96" s="211"/>
      <c r="G96" s="211"/>
      <c r="H96" s="211"/>
      <c r="I96" s="211"/>
      <c r="J96" s="19"/>
      <c r="K96" s="19"/>
      <c r="L96" s="19"/>
      <c r="M96" s="19"/>
      <c r="N96" s="134"/>
      <c r="O96" s="135"/>
      <c r="P96" s="8" t="str">
        <f>Listes!A77</f>
        <v>WEIFF</v>
      </c>
      <c r="Q96" s="136" t="str">
        <f t="shared" si="742"/>
        <v>4   ( 4 )</v>
      </c>
      <c r="R96" s="137" t="str">
        <f t="shared" si="742"/>
        <v>1   ( 1 )</v>
      </c>
      <c r="S96" s="137" t="e">
        <f>COUNTIF(G$3:G$64,"*" &amp; $P96 &amp;"*")+SUMPRODUCT(($L$3:$L$64=$Q95)*($M$3:$M$64=$P96))+SUMPRODUCT(($N$3:$N$64=$Q95)*($P$3:$P$64=$P96))&amp;" ("&amp;'Janv 15'!S140&amp;")"</f>
        <v>#REF!</v>
      </c>
      <c r="T96" s="137" t="e">
        <f>COUNTIF(H$3:H$64,"*" &amp; $P96 &amp;"*")+SUMPRODUCT(($L$3:$L$64=$Q95)*($M$3:$M$64=$P96))+SUMPRODUCT(($N$3:$N$64=$Q95)*($P$3:$P$64=$P96))&amp;" ("&amp;'Janv 15'!T140&amp;")"</f>
        <v>#REF!</v>
      </c>
      <c r="U96" s="137" t="str">
        <f t="shared" si="737"/>
        <v>5   ( 5 )</v>
      </c>
      <c r="V96" s="137" t="e">
        <f>COUNTIF(J$3:J$64,"*" &amp; $P96 &amp;"*")+SUMPRODUCT(($L$3:$L$64=$Q95)*($M$3:$M$64=$P96))+SUMPRODUCT(($N$3:$N$64=$Q95)*($P$3:$P$64=$P96))&amp;" ("&amp;'Janv 15'!V140&amp;")"</f>
        <v>#REF!</v>
      </c>
      <c r="W96" s="137" t="str">
        <f t="shared" si="738"/>
        <v>1   ( 1 )</v>
      </c>
      <c r="X96" s="137" t="e">
        <f>COUNTIF(L$3:L$64,"*" &amp; $P96 &amp;"*")+SUMPRODUCT(($L$3:$L$64=$Q95)*($M$3:$M$64=$P96))+SUMPRODUCT(($N$3:$N$64=$Q95)*($P$3:$P$64=$P96))&amp;" ("&amp;'Janv 15'!X140&amp;")"</f>
        <v>#REF!</v>
      </c>
      <c r="Y96" s="137" t="str">
        <f t="shared" si="739"/>
        <v>3   ( 3 )</v>
      </c>
      <c r="Z96" s="138" t="e">
        <f>COUNTIF(N$3:N$64,"*" &amp; $P96 &amp;"*")+SUMPRODUCT(($L$3:$L$64=$Q95)*($M$3:$M$64=$P96))+SUMPRODUCT(($N$3:$N$64=$Q95)*($P$3:$P$64=$P96))&amp;" ("&amp;'Janv 15'!Z140&amp;")"</f>
        <v>#REF!</v>
      </c>
      <c r="AA96" s="19"/>
      <c r="AB96" s="19"/>
      <c r="AC96" s="19"/>
      <c r="AD96" s="19"/>
      <c r="AE96" s="19"/>
      <c r="AF96" s="19"/>
      <c r="AG96" s="19"/>
      <c r="AH96" s="19"/>
      <c r="AI96" s="19"/>
    </row>
    <row r="97" spans="1:26" ht="15.75" customHeight="1" thickBot="1" x14ac:dyDescent="0.3">
      <c r="A97" s="209"/>
      <c r="B97" s="209"/>
      <c r="C97" s="210"/>
      <c r="D97" s="210"/>
      <c r="E97" s="211"/>
      <c r="F97" s="211"/>
      <c r="G97" s="211"/>
      <c r="H97" s="211"/>
      <c r="I97" s="211"/>
      <c r="J97" s="19"/>
      <c r="K97" s="19"/>
      <c r="L97" s="19"/>
      <c r="M97" s="19"/>
      <c r="N97" s="134"/>
      <c r="O97" s="135"/>
      <c r="P97" s="144" t="str">
        <f>Listes!A78</f>
        <v>LEBON</v>
      </c>
      <c r="Q97" s="145" t="str">
        <f t="shared" si="742"/>
        <v>1   ( 1 )</v>
      </c>
      <c r="R97" s="146" t="str">
        <f t="shared" si="742"/>
        <v>0   ( 0 )</v>
      </c>
      <c r="S97" s="146" t="e">
        <f>COUNTIF(G$3:G$64,"*" &amp; $P97 &amp;"*")+SUMPRODUCT(($L$3:$L$64=$Q96)*($M$3:$M$64=$P97))+SUMPRODUCT(($N$3:$N$64=$Q96)*($P$3:$P$64=$P97))&amp;" ("&amp;'Janv 15'!S141&amp;")"</f>
        <v>#REF!</v>
      </c>
      <c r="T97" s="146" t="e">
        <f>COUNTIF(H$3:H$64,"*" &amp; $P97 &amp;"*")+SUMPRODUCT(($L$3:$L$64=$Q96)*($M$3:$M$64=$P97))+SUMPRODUCT(($N$3:$N$64=$Q96)*($P$3:$P$64=$P97))&amp;" ("&amp;'Janv 15'!T141&amp;")"</f>
        <v>#REF!</v>
      </c>
      <c r="U97" s="146" t="str">
        <f t="shared" si="737"/>
        <v>0   ( 0 )</v>
      </c>
      <c r="V97" s="146" t="e">
        <f>COUNTIF(J$3:J$64,"*" &amp; $P97 &amp;"*")+SUMPRODUCT(($L$3:$L$64=$Q96)*($M$3:$M$64=$P97))+SUMPRODUCT(($N$3:$N$64=$Q96)*($P$3:$P$64=$P97))&amp;" ("&amp;'Janv 15'!V141&amp;")"</f>
        <v>#REF!</v>
      </c>
      <c r="W97" s="146" t="str">
        <f t="shared" si="738"/>
        <v>0   ( 0 )</v>
      </c>
      <c r="X97" s="146" t="e">
        <f>COUNTIF(L$3:L$64,"*" &amp; $P97 &amp;"*")+SUMPRODUCT(($L$3:$L$64=$Q96)*($M$3:$M$64=$P97))+SUMPRODUCT(($N$3:$N$64=$Q96)*($P$3:$P$64=$P97))&amp;" ("&amp;'Janv 15'!X141&amp;")"</f>
        <v>#REF!</v>
      </c>
      <c r="Y97" s="146" t="str">
        <f t="shared" si="739"/>
        <v>1   ( 1 )</v>
      </c>
      <c r="Z97" s="147" t="e">
        <f>COUNTIF(N$3:N$64,"*" &amp; $P97 &amp;"*")+SUMPRODUCT(($L$3:$L$64=$Q96)*($M$3:$M$64=$P97))+SUMPRODUCT(($N$3:$N$64=$Q96)*($P$3:$P$64=$P97))&amp;" ("&amp;'Janv 15'!Z141&amp;")"</f>
        <v>#REF!</v>
      </c>
    </row>
    <row r="98" spans="1:26" ht="15.75" customHeight="1" thickBot="1" x14ac:dyDescent="0.3">
      <c r="A98" s="209"/>
      <c r="B98" s="209"/>
      <c r="C98" s="212" t="str">
        <f>"Vacations dûes en "&amp;CHOOSE(MONTH($B$3),"Janvier","Février","Mars","Avril","Mai","Juin","Juillet","Août","Septembre","Octobre","Novembre","Décembre")&amp;" "&amp;YEAR($B$3)</f>
        <v>Vacations dûes en Février 2015</v>
      </c>
      <c r="D98" s="213"/>
      <c r="E98" s="213"/>
      <c r="F98" s="213"/>
      <c r="G98" s="213"/>
      <c r="H98" s="213"/>
      <c r="I98" s="213"/>
      <c r="J98" s="213"/>
      <c r="K98" s="214"/>
      <c r="L98" s="19"/>
      <c r="M98" s="19"/>
      <c r="N98" s="134"/>
      <c r="O98" s="135"/>
      <c r="P98" s="8" t="str">
        <f>Listes!A79</f>
        <v>PIATON</v>
      </c>
      <c r="Q98" s="136" t="str">
        <f t="shared" si="742"/>
        <v>2   ( 2 )</v>
      </c>
      <c r="R98" s="137" t="str">
        <f t="shared" si="742"/>
        <v>2   ( 2 )</v>
      </c>
      <c r="S98" s="137" t="e">
        <f>COUNTIF(G$3:G$64,"*" &amp; $P98 &amp;"*")+SUMPRODUCT(($L$3:$L$64=$Q97)*($M$3:$M$64=$P98))+SUMPRODUCT(($N$3:$N$64=$Q97)*($P$3:$P$64=$P98))&amp;" ("&amp;'Janv 15'!S142&amp;")"</f>
        <v>#REF!</v>
      </c>
      <c r="T98" s="137" t="e">
        <f>COUNTIF(H$3:H$64,"*" &amp; $P98 &amp;"*")+SUMPRODUCT(($L$3:$L$64=$Q97)*($M$3:$M$64=$P98))+SUMPRODUCT(($N$3:$N$64=$Q97)*($P$3:$P$64=$P98))&amp;" ("&amp;'Janv 15'!T142&amp;")"</f>
        <v>#REF!</v>
      </c>
      <c r="U98" s="137" t="str">
        <f t="shared" si="737"/>
        <v>0   ( 0 )</v>
      </c>
      <c r="V98" s="137" t="e">
        <f>COUNTIF(J$3:J$64,"*" &amp; $P98 &amp;"*")+SUMPRODUCT(($L$3:$L$64=$Q97)*($M$3:$M$64=$P98))+SUMPRODUCT(($N$3:$N$64=$Q97)*($P$3:$P$64=$P98))&amp;" ("&amp;'Janv 15'!V142&amp;")"</f>
        <v>#REF!</v>
      </c>
      <c r="W98" s="137" t="str">
        <f t="shared" si="738"/>
        <v>0   ( 0 )</v>
      </c>
      <c r="X98" s="137" t="e">
        <f>COUNTIF(L$3:L$64,"*" &amp; $P98 &amp;"*")+SUMPRODUCT(($L$3:$L$64=$Q97)*($M$3:$M$64=$P98))+SUMPRODUCT(($N$3:$N$64=$Q97)*($P$3:$P$64=$P98))&amp;" ("&amp;'Janv 15'!X142&amp;")"</f>
        <v>#REF!</v>
      </c>
      <c r="Y98" s="137" t="str">
        <f t="shared" si="739"/>
        <v>4   ( 4 )</v>
      </c>
      <c r="Z98" s="138" t="e">
        <f>COUNTIF(N$3:N$64,"*" &amp; $P98 &amp;"*")+SUMPRODUCT(($L$3:$L$64=$Q97)*($M$3:$M$64=$P98))+SUMPRODUCT(($N$3:$N$64=$Q97)*($P$3:$P$64=$P98))&amp;" ("&amp;'Janv 15'!Z142&amp;")"</f>
        <v>#REF!</v>
      </c>
    </row>
    <row r="99" spans="1:26" ht="15.75" customHeight="1" thickBot="1" x14ac:dyDescent="0.3">
      <c r="A99" s="209"/>
      <c r="B99" s="209"/>
      <c r="C99" s="212" t="s">
        <v>110</v>
      </c>
      <c r="D99" s="213"/>
      <c r="E99" s="215" t="s">
        <v>73</v>
      </c>
      <c r="F99" s="215" t="s">
        <v>74</v>
      </c>
      <c r="G99" s="215" t="s">
        <v>75</v>
      </c>
      <c r="H99" s="215" t="s">
        <v>76</v>
      </c>
      <c r="I99" s="215" t="s">
        <v>77</v>
      </c>
      <c r="J99" s="216" t="s">
        <v>111</v>
      </c>
      <c r="K99" s="217"/>
      <c r="L99" s="19"/>
      <c r="M99" s="19"/>
      <c r="N99" s="134"/>
      <c r="O99" s="135"/>
      <c r="P99" s="144" t="str">
        <f>Listes!A80</f>
        <v>NOAC</v>
      </c>
      <c r="Q99" s="145" t="str">
        <f t="shared" si="742"/>
        <v>0   ( 0 )</v>
      </c>
      <c r="R99" s="146" t="str">
        <f t="shared" si="742"/>
        <v>0   ( 0 )</v>
      </c>
      <c r="S99" s="146" t="e">
        <f>COUNTIF(G$3:G$64,"*" &amp; $P99 &amp;"*")+SUMPRODUCT(($L$3:$L$64=$Q98)*($M$3:$M$64=$P99))+SUMPRODUCT(($N$3:$N$64=$Q98)*($P$3:$P$64=$P99))&amp;" ("&amp;'Janv 15'!S143&amp;")"</f>
        <v>#REF!</v>
      </c>
      <c r="T99" s="146" t="e">
        <f>COUNTIF(H$3:H$64,"*" &amp; $P99 &amp;"*")+SUMPRODUCT(($L$3:$L$64=$Q98)*($M$3:$M$64=$P99))+SUMPRODUCT(($N$3:$N$64=$Q98)*($P$3:$P$64=$P99))&amp;" ("&amp;'Janv 15'!T143&amp;")"</f>
        <v>#REF!</v>
      </c>
      <c r="U99" s="146" t="str">
        <f t="shared" si="737"/>
        <v>0   ( 0 )</v>
      </c>
      <c r="V99" s="146" t="e">
        <f>COUNTIF(J$3:J$64,"*" &amp; $P99 &amp;"*")+SUMPRODUCT(($L$3:$L$64=$Q98)*($M$3:$M$64=$P99))+SUMPRODUCT(($N$3:$N$64=$Q98)*($P$3:$P$64=$P99))&amp;" ("&amp;'Janv 15'!V143&amp;")"</f>
        <v>#REF!</v>
      </c>
      <c r="W99" s="146" t="str">
        <f t="shared" si="738"/>
        <v>2   ( 2 )</v>
      </c>
      <c r="X99" s="146" t="e">
        <f>COUNTIF(L$3:L$64,"*" &amp; $P99 &amp;"*")+SUMPRODUCT(($L$3:$L$64=$Q98)*($M$3:$M$64=$P99))+SUMPRODUCT(($N$3:$N$64=$Q98)*($P$3:$P$64=$P99))&amp;" ("&amp;'Janv 15'!X143&amp;")"</f>
        <v>#REF!</v>
      </c>
      <c r="Y99" s="146" t="str">
        <f t="shared" si="739"/>
        <v>0   ( 0 )</v>
      </c>
      <c r="Z99" s="147" t="e">
        <f>COUNTIF(N$3:N$64,"*" &amp; $P99 &amp;"*")+SUMPRODUCT(($L$3:$L$64=$Q98)*($M$3:$M$64=$P99))+SUMPRODUCT(($N$3:$N$64=$Q98)*($P$3:$P$64=$P99))&amp;" ("&amp;'Janv 15'!Z143&amp;")"</f>
        <v>#REF!</v>
      </c>
    </row>
    <row r="100" spans="1:26" ht="15.75" customHeight="1" x14ac:dyDescent="0.25">
      <c r="A100" s="209"/>
      <c r="B100" s="209"/>
      <c r="C100" s="218"/>
      <c r="D100" s="219"/>
      <c r="E100" s="220" t="str">
        <f>IF($C100="","",SUMPRODUCT(($K$3:$K64=$C100)*($L$3:$L64=E$99))+SUMPRODUCT(($N$3:$N64=$C100)*($O$3:$O64=E$99))+SUMPRODUCT(($AA$3:$AA$64=$C100)*($Z$3:$Z$64="MAROUANI"))+SUMPRODUCT(($AA$4:$AA$65=$C100)*($Z$3:$Z$64="MAROUANI")))</f>
        <v/>
      </c>
      <c r="F100" s="220" t="str">
        <f>IF($C100="","",SUMPRODUCT(($K$3:$K64=$C100)*($L$3:$L64=F$99))+SUMPRODUCT(($N$3:$N64=$C100)*($O$3:$O64=F$99))+SUMPRODUCT(($AA$3:$AA$64=$C100)*($Z$3:$Z$64="HALIMI"))+SUMPRODUCT(($AA$4:$AA$65=$C100)*($Z$3:$Z$64="HALIMI")))</f>
        <v/>
      </c>
      <c r="G100" s="220" t="str">
        <f>IF($C100="","",SUMPRODUCT(($K$3:$K64=$C100)*($L$3:$L64=G$99))+SUMPRODUCT(($N$3:$N64=$C100)*($O$3:$O64=G$99))+SUMPRODUCT(($AA$3:$AA$64=$C100)*($Z$3:$Z$64="LEPRIYA"))+SUMPRODUCT(($AA$4:$AA$65=$C100)*($Z$3:$Z$64="LEPRIYA")))</f>
        <v/>
      </c>
      <c r="H100" s="220" t="str">
        <f>IF($C100="","",SUMPRODUCT(($K$3:$K64=$C100)*($L$3:$L64=H$99))+SUMPRODUCT(($N$3:$N64=$C100)*($O$3:$O64=H$99))+SUMPRODUCT(($AA$3:$AA$64=$C100)*($Z$3:$Z$64="SERENI"))+SUMPRODUCT(($AA$4:$AA$65=$C100)*($Z$3:$Z$64="SERENI")))</f>
        <v/>
      </c>
      <c r="I100" s="220" t="str">
        <f>IF($C100="","",SUMPRODUCT(($K$3:$K64=$C100)*($L$3:$L64=I$99))+SUMPRODUCT(($N$3:$N64=$C100)*($O$3:$O64=I$99))+SUMPRODUCT(($AA$3:$AA$64=$C100)*($Z$3:$Z$64="SULTAN"))+SUMPRODUCT(($AA$4:$AA$65=$C100)*($Z$3:$Z$64="SULTAN")))</f>
        <v/>
      </c>
      <c r="J100" s="221" t="str">
        <f>IF($C100="","",SUMPRODUCT(($K$3:$K64=$C100)*($L$3:$L64=""))+SUMPRODUCT(($N$3:$N64=$C100)*($O$3:$O64=""))+SUMPRODUCT(($AA$3:$AA$64=$C100)*($Z$3:$Z$64=""))-SUMPRODUCT(($AA$4:$AA$65=$C100)*($Z$3:$Z$64&lt;&gt;"")))</f>
        <v/>
      </c>
      <c r="K100" s="222" t="str">
        <f>IF($C100="","",SUMPRODUCT(($K$3:$K64=$C100)*($L$3:$L64=K$99))+SUMPRODUCT(($N$3:$N64=$C100)*($O$3:$O64=K$99)))</f>
        <v/>
      </c>
      <c r="L100" s="19"/>
      <c r="M100" s="19"/>
      <c r="N100" s="134"/>
      <c r="O100" s="135"/>
      <c r="P100" s="8" t="str">
        <f>Listes!A81</f>
        <v>COLLIOT</v>
      </c>
      <c r="Q100" s="136" t="str">
        <f t="shared" si="742"/>
        <v>0   ( 0 )</v>
      </c>
      <c r="R100" s="137" t="str">
        <f t="shared" si="742"/>
        <v>1   ( 1 )</v>
      </c>
      <c r="S100" s="137" t="e">
        <f>COUNTIF(G$3:G$64,"*" &amp; $P100 &amp;"*")+SUMPRODUCT(($L$3:$L$64=$Q99)*($M$3:$M$64=$P100))+SUMPRODUCT(($N$3:$N$64=$Q99)*($P$3:$P$64=$P100))&amp;" ("&amp;'Janv 15'!S144&amp;")"</f>
        <v>#REF!</v>
      </c>
      <c r="T100" s="137" t="e">
        <f>COUNTIF(H$3:H$64,"*" &amp; $P100 &amp;"*")+SUMPRODUCT(($L$3:$L$64=$Q99)*($M$3:$M$64=$P100))+SUMPRODUCT(($N$3:$N$64=$Q99)*($P$3:$P$64=$P100))&amp;" ("&amp;'Janv 15'!T144&amp;")"</f>
        <v>#REF!</v>
      </c>
      <c r="U100" s="137" t="str">
        <f t="shared" si="737"/>
        <v>0   ( 0 )</v>
      </c>
      <c r="V100" s="137" t="e">
        <f>COUNTIF(J$3:J$64,"*" &amp; $P100 &amp;"*")+SUMPRODUCT(($L$3:$L$64=$Q99)*($M$3:$M$64=$P100))+SUMPRODUCT(($N$3:$N$64=$Q99)*($P$3:$P$64=$P100))&amp;" ("&amp;'Janv 15'!V144&amp;")"</f>
        <v>#REF!</v>
      </c>
      <c r="W100" s="137" t="str">
        <f t="shared" si="738"/>
        <v>0   ( 0 )</v>
      </c>
      <c r="X100" s="137" t="e">
        <f>COUNTIF(L$3:L$64,"*" &amp; $P100 &amp;"*")+SUMPRODUCT(($L$3:$L$64=$Q99)*($M$3:$M$64=$P100))+SUMPRODUCT(($N$3:$N$64=$Q99)*($P$3:$P$64=$P100))&amp;" ("&amp;'Janv 15'!X144&amp;")"</f>
        <v>#REF!</v>
      </c>
      <c r="Y100" s="137" t="str">
        <f t="shared" si="739"/>
        <v>0   ( 0 )</v>
      </c>
      <c r="Z100" s="138" t="e">
        <f>COUNTIF(N$3:N$64,"*" &amp; $P100 &amp;"*")+SUMPRODUCT(($L$3:$L$64=$Q99)*($M$3:$M$64=$P100))+SUMPRODUCT(($N$3:$N$64=$Q99)*($P$3:$P$64=$P100))&amp;" ("&amp;'Janv 15'!Z144&amp;")"</f>
        <v>#REF!</v>
      </c>
    </row>
    <row r="101" spans="1:26" ht="15.75" customHeight="1" x14ac:dyDescent="0.25">
      <c r="A101" s="209"/>
      <c r="B101" s="209"/>
      <c r="C101" s="223"/>
      <c r="D101" s="224"/>
      <c r="E101" s="225" t="str">
        <f>IF($C101="","",SUMPRODUCT(($K$3:$K65=$C101)*($L$3:$L65=E$99))+SUMPRODUCT(($N$3:$N65=$C101)*($O$3:$O65=E$99))+SUMPRODUCT(($AA$3:$AA$64=$C101)*($Z$3:$Z$64="MAROUANI"))+SUMPRODUCT(($AA$4:$AA$65=$C101)*($Z$3:$Z$64="MAROUANI")))</f>
        <v/>
      </c>
      <c r="F101" s="225" t="str">
        <f>IF($C101="","",SUMPRODUCT(($K$3:$K65=$C101)*($L$3:$L65=F$99))+SUMPRODUCT(($N$3:$N65=$C101)*($O$3:$O65=F$99))+SUMPRODUCT(($AA$3:$AA$64=$C101)*($Z$3:$Z$64="HALIMI"))+SUMPRODUCT(($AA$4:$AA$65=$C101)*($Z$3:$Z$64="HALIMI")))</f>
        <v/>
      </c>
      <c r="G101" s="225" t="str">
        <f>IF($C101="","",SUMPRODUCT(($K$3:$K65=$C101)*($L$3:$L65=G$99))+SUMPRODUCT(($N$3:$N65=$C101)*($O$3:$O65=G$99))+SUMPRODUCT(($AA$3:$AA$64=$C101)*($Z$3:$Z$64="LEPRIYA"))+SUMPRODUCT(($AA$4:$AA$65=$C101)*($Z$3:$Z$64="LEPRIYA")))</f>
        <v/>
      </c>
      <c r="H101" s="225" t="str">
        <f>IF($C101="","",SUMPRODUCT(($K$3:$K65=$C101)*($L$3:$L65=H$99))+SUMPRODUCT(($N$3:$N65=$C101)*($O$3:$O65=H$99))+SUMPRODUCT(($AA$3:$AA$64=$C101)*($Z$3:$Z$64="SERENI"))+SUMPRODUCT(($AA$4:$AA$65=$C101)*($Z$3:$Z$64="SERENI")))</f>
        <v/>
      </c>
      <c r="I101" s="225" t="str">
        <f>IF($C101="","",SUMPRODUCT(($K$3:$K65=$C101)*($L$3:$L65=I$99))+SUMPRODUCT(($N$3:$N65=$C101)*($O$3:$O65=I$99))+SUMPRODUCT(($AA$3:$AA$64=$C101)*($Z$3:$Z$64="SULTAN"))+SUMPRODUCT(($AA$4:$AA$65=$C101)*($Z$3:$Z$64="SULTAN")))</f>
        <v/>
      </c>
      <c r="J101" s="226" t="str">
        <f>IF($C101="","",SUMPRODUCT(($K$3:$K65=$C101)*($L$3:$L65=""))+SUMPRODUCT(($N$3:$N65=$C101)*($O$3:$O65=""))+SUMPRODUCT(($AA$3:$AA$64=$C101)*($Z$3:$Z$64=""))-SUMPRODUCT(($AA$4:$AA$65=$C101)*($Z$3:$Z$64&lt;&gt;"")))</f>
        <v/>
      </c>
      <c r="K101" s="227" t="str">
        <f>IF($C101="","",SUMPRODUCT(($K$3:$K65=$C101)*($L$3:$L65=K$99))+SUMPRODUCT(($N$3:$N65=$C101)*($O$3:$O65=K$99)))</f>
        <v/>
      </c>
      <c r="L101" s="19"/>
      <c r="M101" s="19"/>
      <c r="N101" s="134"/>
      <c r="O101" s="135"/>
      <c r="P101" s="144" t="str">
        <f>Listes!A82</f>
        <v>DUSSUEIL</v>
      </c>
      <c r="Q101" s="145" t="str">
        <f t="shared" si="742"/>
        <v>0   ( 0 )</v>
      </c>
      <c r="R101" s="146" t="str">
        <f t="shared" si="742"/>
        <v>1   ( 1 )</v>
      </c>
      <c r="S101" s="146" t="e">
        <f>COUNTIF(G$3:G$64,"*" &amp; $P101 &amp;"*")+SUMPRODUCT(($L$3:$L$64=$Q100)*($M$3:$M$64=$P101))+SUMPRODUCT(($N$3:$N$64=$Q100)*($P$3:$P$64=$P101))&amp;" ("&amp;'Janv 15'!S145&amp;")"</f>
        <v>#REF!</v>
      </c>
      <c r="T101" s="146" t="e">
        <f>COUNTIF(H$3:H$64,"*" &amp; $P101 &amp;"*")+SUMPRODUCT(($L$3:$L$64=$Q100)*($M$3:$M$64=$P101))+SUMPRODUCT(($N$3:$N$64=$Q100)*($P$3:$P$64=$P101))&amp;" ("&amp;'Janv 15'!T145&amp;")"</f>
        <v>#REF!</v>
      </c>
      <c r="U101" s="146" t="str">
        <f t="shared" si="737"/>
        <v>0   ( 0 )</v>
      </c>
      <c r="V101" s="146" t="e">
        <f>COUNTIF(J$3:J$64,"*" &amp; $P101 &amp;"*")+SUMPRODUCT(($L$3:$L$64=$Q100)*($M$3:$M$64=$P101))+SUMPRODUCT(($N$3:$N$64=$Q100)*($P$3:$P$64=$P101))&amp;" ("&amp;'Janv 15'!V145&amp;")"</f>
        <v>#REF!</v>
      </c>
      <c r="W101" s="146" t="str">
        <f t="shared" si="738"/>
        <v>1   ( 1 )</v>
      </c>
      <c r="X101" s="146" t="e">
        <f>COUNTIF(L$3:L$64,"*" &amp; $P101 &amp;"*")+SUMPRODUCT(($L$3:$L$64=$Q100)*($M$3:$M$64=$P101))+SUMPRODUCT(($N$3:$N$64=$Q100)*($P$3:$P$64=$P101))&amp;" ("&amp;'Janv 15'!X145&amp;")"</f>
        <v>#REF!</v>
      </c>
      <c r="Y101" s="146" t="str">
        <f t="shared" si="739"/>
        <v>0   ( 0 )</v>
      </c>
      <c r="Z101" s="147" t="e">
        <f>COUNTIF(N$3:N$64,"*" &amp; $P101 &amp;"*")+SUMPRODUCT(($L$3:$L$64=$Q100)*($M$3:$M$64=$P101))+SUMPRODUCT(($N$3:$N$64=$Q100)*($P$3:$P$64=$P101))&amp;" ("&amp;'Janv 15'!Z145&amp;")"</f>
        <v>#REF!</v>
      </c>
    </row>
    <row r="102" spans="1:26" ht="15.75" customHeight="1" x14ac:dyDescent="0.25">
      <c r="A102" s="209"/>
      <c r="B102" s="209"/>
      <c r="C102" s="228"/>
      <c r="D102" s="229"/>
      <c r="E102" s="230" t="str">
        <f>IF($C102="","",SUMPRODUCT(($K$3:$K66=$C102)*($L$3:$L66=E$99))+SUMPRODUCT(($N$3:$N66=$C102)*($O$3:$O66=E$99))+SUMPRODUCT(($AA$3:$AA$64=$C102)*($Z$3:$Z$64="MAROUANI"))+SUMPRODUCT(($AA$4:$AA$65=$C102)*($Z$3:$Z$64="MAROUANI")))</f>
        <v/>
      </c>
      <c r="F102" s="230" t="str">
        <f>IF($C102="","",SUMPRODUCT(($K$3:$K66=$C102)*($L$3:$L66=F$99))+SUMPRODUCT(($N$3:$N66=$C102)*($O$3:$O66=F$99))+SUMPRODUCT(($AA$3:$AA$64=$C102)*($Z$3:$Z$64="HALIMI"))+SUMPRODUCT(($AA$4:$AA$65=$C102)*($Z$3:$Z$64="HALIMI")))</f>
        <v/>
      </c>
      <c r="G102" s="230" t="str">
        <f>IF($C102="","",SUMPRODUCT(($K$3:$K66=$C102)*($L$3:$L66=G$99))+SUMPRODUCT(($N$3:$N66=$C102)*($O$3:$O66=G$99))+SUMPRODUCT(($AA$3:$AA$64=$C102)*($Z$3:$Z$64="LEPRIYA"))+SUMPRODUCT(($AA$4:$AA$65=$C102)*($Z$3:$Z$64="LEPRIYA")))</f>
        <v/>
      </c>
      <c r="H102" s="230" t="str">
        <f>IF($C102="","",SUMPRODUCT(($K$3:$K66=$C102)*($L$3:$L66=H$99))+SUMPRODUCT(($N$3:$N66=$C102)*($O$3:$O66=H$99))+SUMPRODUCT(($AA$3:$AA$64=$C102)*($Z$3:$Z$64="SERENI"))+SUMPRODUCT(($AA$4:$AA$65=$C102)*($Z$3:$Z$64="SERENI")))</f>
        <v/>
      </c>
      <c r="I102" s="230" t="str">
        <f>IF($C102="","",SUMPRODUCT(($K$3:$K66=$C102)*($L$3:$L66=I$99))+SUMPRODUCT(($N$3:$N66=$C102)*($O$3:$O66=I$99))+SUMPRODUCT(($AA$3:$AA$64=$C102)*($Z$3:$Z$64="SULTAN"))+SUMPRODUCT(($AA$4:$AA$65=$C102)*($Z$3:$Z$64="SULTAN")))</f>
        <v/>
      </c>
      <c r="J102" s="231" t="str">
        <f>IF($C102="","",SUMPRODUCT(($K$3:$K66=$C102)*($L$3:$L66=""))+SUMPRODUCT(($N$3:$N66=$C102)*($O$3:$O66=""))+SUMPRODUCT(($AA$3:$AA$64=$C102)*($Z$3:$Z$64=""))-SUMPRODUCT(($AA$4:$AA$65=$C102)*($Z$3:$Z$64&lt;&gt;"")))</f>
        <v/>
      </c>
      <c r="K102" s="232" t="str">
        <f>IF($C102="","",SUMPRODUCT(($K$3:$K66=$C102)*($L$3:$L66=K$99))+SUMPRODUCT(($N$3:$N66=$C102)*($O$3:$O66=K$99)))</f>
        <v/>
      </c>
      <c r="L102" s="19"/>
      <c r="M102" s="19"/>
      <c r="N102" s="134"/>
      <c r="O102" s="135"/>
      <c r="P102" s="8" t="str">
        <f>Listes!A83</f>
        <v>FAUCHE</v>
      </c>
      <c r="Q102" s="136" t="str">
        <f t="shared" si="742"/>
        <v>0   ( 0 )</v>
      </c>
      <c r="R102" s="137" t="str">
        <f t="shared" si="742"/>
        <v>0   ( 0 )</v>
      </c>
      <c r="S102" s="137" t="e">
        <f>COUNTIF(G$3:G$64,"*" &amp; $P102 &amp;"*")+SUMPRODUCT(($L$3:$L$64=$Q101)*($M$3:$M$64=$P102))+SUMPRODUCT(($N$3:$N$64=$Q101)*($P$3:$P$64=$P102))&amp;" ("&amp;'Janv 15'!S146&amp;")"</f>
        <v>#REF!</v>
      </c>
      <c r="T102" s="137" t="e">
        <f>COUNTIF(H$3:H$64,"*" &amp; $P102 &amp;"*")+SUMPRODUCT(($L$3:$L$64=$Q101)*($M$3:$M$64=$P102))+SUMPRODUCT(($N$3:$N$64=$Q101)*($P$3:$P$64=$P102))&amp;" ("&amp;'Janv 15'!T146&amp;")"</f>
        <v>#REF!</v>
      </c>
      <c r="U102" s="137" t="str">
        <f t="shared" si="737"/>
        <v>1   ( 1 )</v>
      </c>
      <c r="V102" s="137" t="e">
        <f>COUNTIF(J$3:J$64,"*" &amp; $P102 &amp;"*")+SUMPRODUCT(($L$3:$L$64=$Q101)*($M$3:$M$64=$P102))+SUMPRODUCT(($N$3:$N$64=$Q101)*($P$3:$P$64=$P102))&amp;" ("&amp;'Janv 15'!V146&amp;")"</f>
        <v>#REF!</v>
      </c>
      <c r="W102" s="137" t="str">
        <f t="shared" si="738"/>
        <v>0   ( 0 )</v>
      </c>
      <c r="X102" s="137" t="e">
        <f>COUNTIF(L$3:L$64,"*" &amp; $P102 &amp;"*")+SUMPRODUCT(($L$3:$L$64=$Q101)*($M$3:$M$64=$P102))+SUMPRODUCT(($N$3:$N$64=$Q101)*($P$3:$P$64=$P102))&amp;" ("&amp;'Janv 15'!X146&amp;")"</f>
        <v>#REF!</v>
      </c>
      <c r="Y102" s="137" t="str">
        <f t="shared" si="739"/>
        <v>0   ( 0 )</v>
      </c>
      <c r="Z102" s="138" t="e">
        <f>COUNTIF(N$3:N$64,"*" &amp; $P102 &amp;"*")+SUMPRODUCT(($L$3:$L$64=$Q101)*($M$3:$M$64=$P102))+SUMPRODUCT(($N$3:$N$64=$Q101)*($P$3:$P$64=$P102))&amp;" ("&amp;'Janv 15'!Z146&amp;")"</f>
        <v>#REF!</v>
      </c>
    </row>
    <row r="103" spans="1:26" ht="15.75" customHeight="1" x14ac:dyDescent="0.25">
      <c r="A103" s="209"/>
      <c r="B103" s="209"/>
      <c r="C103" s="223"/>
      <c r="D103" s="224"/>
      <c r="E103" s="225" t="str">
        <f>IF($C103="","",SUMPRODUCT(($K$3:$K67=$C103)*($L$3:$L67=E$99))+SUMPRODUCT(($N$3:$N67=$C103)*($O$3:$O67=E$99))+SUMPRODUCT(($AA$3:$AA$64=$C103)*($Z$3:$Z$64="MAROUANI"))+SUMPRODUCT(($AA$4:$AA$65=$C103)*($Z$3:$Z$64="MAROUANI")))</f>
        <v/>
      </c>
      <c r="F103" s="225" t="str">
        <f>IF($C103="","",SUMPRODUCT(($K$3:$K67=$C103)*($L$3:$L67=F$99))+SUMPRODUCT(($N$3:$N67=$C103)*($O$3:$O67=F$99))+SUMPRODUCT(($AA$3:$AA$64=$C103)*($Z$3:$Z$64="HALIMI"))+SUMPRODUCT(($AA$4:$AA$65=$C103)*($Z$3:$Z$64="HALIMI")))</f>
        <v/>
      </c>
      <c r="G103" s="225" t="str">
        <f>IF($C103="","",SUMPRODUCT(($K$3:$K67=$C103)*($L$3:$L67=G$99))+SUMPRODUCT(($N$3:$N67=$C103)*($O$3:$O67=G$99))+SUMPRODUCT(($AA$3:$AA$64=$C103)*($Z$3:$Z$64="LEPRIYA"))+SUMPRODUCT(($AA$4:$AA$65=$C103)*($Z$3:$Z$64="LEPRIYA")))</f>
        <v/>
      </c>
      <c r="H103" s="225" t="str">
        <f>IF($C103="","",SUMPRODUCT(($K$3:$K67=$C103)*($L$3:$L67=H$99))+SUMPRODUCT(($N$3:$N67=$C103)*($O$3:$O67=H$99))+SUMPRODUCT(($AA$3:$AA$64=$C103)*($Z$3:$Z$64="SERENI"))+SUMPRODUCT(($AA$4:$AA$65=$C103)*($Z$3:$Z$64="SERENI")))</f>
        <v/>
      </c>
      <c r="I103" s="225" t="str">
        <f>IF($C103="","",SUMPRODUCT(($K$3:$K67=$C103)*($L$3:$L67=I$99))+SUMPRODUCT(($N$3:$N67=$C103)*($O$3:$O67=I$99))+SUMPRODUCT(($AA$3:$AA$64=$C103)*($Z$3:$Z$64="SULTAN"))+SUMPRODUCT(($AA$4:$AA$65=$C103)*($Z$3:$Z$64="SULTAN")))</f>
        <v/>
      </c>
      <c r="J103" s="226" t="str">
        <f>IF($C103="","",SUMPRODUCT(($K$3:$K67=$C103)*($L$3:$L67=""))+SUMPRODUCT(($N$3:$N67=$C103)*($O$3:$O67=""))+SUMPRODUCT(($AA$3:$AA$64=$C103)*($Z$3:$Z$64=""))-SUMPRODUCT(($AA$4:$AA$65=$C103)*($Z$3:$Z$64&lt;&gt;"")))</f>
        <v/>
      </c>
      <c r="K103" s="227" t="str">
        <f>IF($C103="","",SUMPRODUCT(($K$3:$K67=$C103)*($L$3:$L67=K$99))+SUMPRODUCT(($N$3:$N67=$C103)*($O$3:$O67=K$99)))</f>
        <v/>
      </c>
      <c r="L103" s="19"/>
      <c r="M103" s="19"/>
      <c r="N103" s="134"/>
      <c r="O103" s="135"/>
      <c r="P103" s="144">
        <f>Listes!A84</f>
        <v>0</v>
      </c>
      <c r="Q103" s="145" t="str">
        <f t="shared" si="742"/>
        <v>5   ( 5 )</v>
      </c>
      <c r="R103" s="146" t="str">
        <f t="shared" si="742"/>
        <v>1   ( 1 )</v>
      </c>
      <c r="S103" s="146" t="e">
        <f>COUNTIF(G$3:G$64,"*" &amp; $P103 &amp;"*")+SUMPRODUCT(($L$3:$L$64=$Q102)*($M$3:$M$64=$P103))+SUMPRODUCT(($N$3:$N$64=$Q102)*($P$3:$P$64=$P103))&amp;" ("&amp;'Janv 15'!S147&amp;")"</f>
        <v>#REF!</v>
      </c>
      <c r="T103" s="146" t="e">
        <f>COUNTIF(H$3:H$64,"*" &amp; $P103 &amp;"*")+SUMPRODUCT(($L$3:$L$64=$Q102)*($M$3:$M$64=$P103))+SUMPRODUCT(($N$3:$N$64=$Q102)*($P$3:$P$64=$P103))&amp;" ("&amp;'Janv 15'!T147&amp;")"</f>
        <v>#REF!</v>
      </c>
      <c r="U103" s="146" t="str">
        <f t="shared" si="737"/>
        <v>4   ( 4 )</v>
      </c>
      <c r="V103" s="146" t="e">
        <f>COUNTIF(J$3:J$64,"*" &amp; $P103 &amp;"*")+SUMPRODUCT(($L$3:$L$64=$Q102)*($M$3:$M$64=$P103))+SUMPRODUCT(($N$3:$N$64=$Q102)*($P$3:$P$64=$P103))&amp;" ("&amp;'Janv 15'!V147&amp;")"</f>
        <v>#REF!</v>
      </c>
      <c r="W103" s="146" t="str">
        <f t="shared" si="738"/>
        <v>4   ( 4 )</v>
      </c>
      <c r="X103" s="146" t="e">
        <f>COUNTIF(L$3:L$64,"*" &amp; $P103 &amp;"*")+SUMPRODUCT(($L$3:$L$64=$Q102)*($M$3:$M$64=$P103))+SUMPRODUCT(($N$3:$N$64=$Q102)*($P$3:$P$64=$P103))&amp;" ("&amp;'Janv 15'!X147&amp;")"</f>
        <v>#REF!</v>
      </c>
      <c r="Y103" s="146" t="str">
        <f t="shared" si="739"/>
        <v>2   ( 2 )</v>
      </c>
      <c r="Z103" s="147" t="e">
        <f>COUNTIF(N$3:N$64,"*" &amp; $P103 &amp;"*")+SUMPRODUCT(($L$3:$L$64=$Q102)*($M$3:$M$64=$P103))+SUMPRODUCT(($N$3:$N$64=$Q102)*($P$3:$P$64=$P103))&amp;" ("&amp;'Janv 15'!Z147&amp;")"</f>
        <v>#REF!</v>
      </c>
    </row>
    <row r="104" spans="1:26" ht="15.75" customHeight="1" x14ac:dyDescent="0.25">
      <c r="A104" s="209"/>
      <c r="B104" s="209"/>
      <c r="C104" s="228"/>
      <c r="D104" s="229"/>
      <c r="E104" s="230" t="str">
        <f>IF($C104="","",SUMPRODUCT(($K$3:$K68=$C104)*($L$3:$L68=E$99))+SUMPRODUCT(($N$3:$N68=$C104)*($O$3:$O68=E$99))+SUMPRODUCT(($AA$3:$AA$64=$C104)*($Z$3:$Z$64="MAROUANI"))+SUMPRODUCT(($AA$4:$AA$65=$C104)*($Z$3:$Z$64="MAROUANI")))</f>
        <v/>
      </c>
      <c r="F104" s="230" t="str">
        <f>IF($C104="","",SUMPRODUCT(($K$3:$K68=$C104)*($L$3:$L68=F$99))+SUMPRODUCT(($N$3:$N68=$C104)*($O$3:$O68=F$99))+SUMPRODUCT(($AA$3:$AA$64=$C104)*($Z$3:$Z$64="HALIMI"))+SUMPRODUCT(($AA$4:$AA$65=$C104)*($Z$3:$Z$64="HALIMI")))</f>
        <v/>
      </c>
      <c r="G104" s="230" t="str">
        <f>IF($C104="","",SUMPRODUCT(($K$3:$K68=$C104)*($L$3:$L68=G$99))+SUMPRODUCT(($N$3:$N68=$C104)*($O$3:$O68=G$99))+SUMPRODUCT(($AA$3:$AA$64=$C104)*($Z$3:$Z$64="LEPRIYA"))+SUMPRODUCT(($AA$4:$AA$65=$C104)*($Z$3:$Z$64="LEPRIYA")))</f>
        <v/>
      </c>
      <c r="H104" s="230" t="str">
        <f>IF($C104="","",SUMPRODUCT(($K$3:$K68=$C104)*($L$3:$L68=H$99))+SUMPRODUCT(($N$3:$N68=$C104)*($O$3:$O68=H$99))+SUMPRODUCT(($AA$3:$AA$64=$C104)*($Z$3:$Z$64="SERENI"))+SUMPRODUCT(($AA$4:$AA$65=$C104)*($Z$3:$Z$64="SERENI")))</f>
        <v/>
      </c>
      <c r="I104" s="230" t="str">
        <f>IF($C104="","",SUMPRODUCT(($K$3:$K68=$C104)*($L$3:$L68=I$99))+SUMPRODUCT(($N$3:$N68=$C104)*($O$3:$O68=I$99))+SUMPRODUCT(($AA$3:$AA$64=$C104)*($Z$3:$Z$64="SULTAN"))+SUMPRODUCT(($AA$4:$AA$65=$C104)*($Z$3:$Z$64="SULTAN")))</f>
        <v/>
      </c>
      <c r="J104" s="231" t="str">
        <f>IF($C104="","",SUMPRODUCT(($K$3:$K68=$C104)*($L$3:$L68=""))+SUMPRODUCT(($N$3:$N68=$C104)*($O$3:$O68=""))+SUMPRODUCT(($AA$3:$AA$64=$C104)*($Z$3:$Z$64=""))-SUMPRODUCT(($AA$4:$AA$65=$C104)*($Z$3:$Z$64&lt;&gt;"")))</f>
        <v/>
      </c>
      <c r="K104" s="232" t="str">
        <f>IF($C104="","",SUMPRODUCT(($K$3:$K68=$C104)*($L$3:$L68=K$99))+SUMPRODUCT(($N$3:$N68=$C104)*($O$3:$O68=K$99)))</f>
        <v/>
      </c>
      <c r="L104" s="19"/>
      <c r="M104" s="19"/>
      <c r="N104" s="134"/>
      <c r="O104" s="135"/>
      <c r="P104" s="8">
        <f>Listes!A85</f>
        <v>0</v>
      </c>
      <c r="Q104" s="136" t="str">
        <f t="shared" ref="Q104:R107" si="743">IF($P104="","",COUNTIF(E$3:E$64,"*" &amp;$P104 &amp;"*")+COUNTIFS($L$3:$L$64,Q$70,$M$3:$M$64,"*" &amp;$P104 &amp;"*")+COUNTIFS($O$3:$O$64,Q$70,$P$3:$P$64,"*" &amp;$P104 &amp;"*")&amp;"   ( "&amp;Q148&amp;" )")</f>
        <v>5   ( 5 )</v>
      </c>
      <c r="R104" s="137" t="str">
        <f t="shared" si="743"/>
        <v>1   ( 1 )</v>
      </c>
      <c r="S104" s="137" t="e">
        <f>COUNTIF(G$3:G$64,"*" &amp; $P104 &amp;"*")+SUMPRODUCT(($L$3:$L$64=$Q103)*($M$3:$M$64=$P104))+SUMPRODUCT(($N$3:$N$64=$Q103)*($P$3:$P$64=$P104))&amp;" ("&amp;'Janv 15'!S148&amp;")"</f>
        <v>#REF!</v>
      </c>
      <c r="T104" s="137" t="e">
        <f>COUNTIF(H$3:H$64,"*" &amp; $P104 &amp;"*")+SUMPRODUCT(($L$3:$L$64=$Q103)*($M$3:$M$64=$P104))+SUMPRODUCT(($N$3:$N$64=$Q103)*($P$3:$P$64=$P104))&amp;" ("&amp;'Janv 15'!T148&amp;")"</f>
        <v>#REF!</v>
      </c>
      <c r="U104" s="137" t="str">
        <f t="shared" si="737"/>
        <v>4   ( 4 )</v>
      </c>
      <c r="V104" s="137" t="e">
        <f>COUNTIF(J$3:J$64,"*" &amp; $P104 &amp;"*")+SUMPRODUCT(($L$3:$L$64=$Q103)*($M$3:$M$64=$P104))+SUMPRODUCT(($N$3:$N$64=$Q103)*($P$3:$P$64=$P104))&amp;" ("&amp;'Janv 15'!V148&amp;")"</f>
        <v>#REF!</v>
      </c>
      <c r="W104" s="137" t="str">
        <f t="shared" si="738"/>
        <v>4   ( 4 )</v>
      </c>
      <c r="X104" s="137" t="e">
        <f>COUNTIF(L$3:L$64,"*" &amp; $P104 &amp;"*")+SUMPRODUCT(($L$3:$L$64=$Q103)*($M$3:$M$64=$P104))+SUMPRODUCT(($N$3:$N$64=$Q103)*($P$3:$P$64=$P104))&amp;" ("&amp;'Janv 15'!X148&amp;")"</f>
        <v>#REF!</v>
      </c>
      <c r="Y104" s="137" t="str">
        <f t="shared" si="739"/>
        <v>2   ( 2 )</v>
      </c>
      <c r="Z104" s="138" t="e">
        <f>COUNTIF(N$3:N$64,"*" &amp; $P104 &amp;"*")+SUMPRODUCT(($L$3:$L$64=$Q103)*($M$3:$M$64=$P104))+SUMPRODUCT(($N$3:$N$64=$Q103)*($P$3:$P$64=$P104))&amp;" ("&amp;'Janv 15'!Z148&amp;")"</f>
        <v>#REF!</v>
      </c>
    </row>
    <row r="105" spans="1:26" ht="15.75" customHeight="1" x14ac:dyDescent="0.25">
      <c r="A105" s="209"/>
      <c r="B105" s="209"/>
      <c r="C105" s="223"/>
      <c r="D105" s="224"/>
      <c r="E105" s="225" t="str">
        <f>IF($C105="","",SUMPRODUCT(($K$3:$K69=$C105)*($L$3:$L69=E$99))+SUMPRODUCT(($N$3:$N69=$C105)*($O$3:$O69=E$99))+SUMPRODUCT(($AA$3:$AA$64=$C105)*($Z$3:$Z$64="MAROUANI"))+SUMPRODUCT(($AA$4:$AA$65=$C105)*($Z$3:$Z$64="MAROUANI")))</f>
        <v/>
      </c>
      <c r="F105" s="225" t="str">
        <f>IF($C105="","",SUMPRODUCT(($K$3:$K69=$C105)*($L$3:$L69=F$99))+SUMPRODUCT(($N$3:$N69=$C105)*($O$3:$O69=F$99))+SUMPRODUCT(($AA$3:$AA$64=$C105)*($Z$3:$Z$64="HALIMI"))+SUMPRODUCT(($AA$4:$AA$65=$C105)*($Z$3:$Z$64="HALIMI")))</f>
        <v/>
      </c>
      <c r="G105" s="225" t="str">
        <f>IF($C105="","",SUMPRODUCT(($K$3:$K69=$C105)*($L$3:$L69=G$99))+SUMPRODUCT(($N$3:$N69=$C105)*($O$3:$O69=G$99))+SUMPRODUCT(($AA$3:$AA$64=$C105)*($Z$3:$Z$64="LEPRIYA"))+SUMPRODUCT(($AA$4:$AA$65=$C105)*($Z$3:$Z$64="LEPRIYA")))</f>
        <v/>
      </c>
      <c r="H105" s="225" t="str">
        <f>IF($C105="","",SUMPRODUCT(($K$3:$K69=$C105)*($L$3:$L69=H$99))+SUMPRODUCT(($N$3:$N69=$C105)*($O$3:$O69=H$99))+SUMPRODUCT(($AA$3:$AA$64=$C105)*($Z$3:$Z$64="SERENI"))+SUMPRODUCT(($AA$4:$AA$65=$C105)*($Z$3:$Z$64="SERENI")))</f>
        <v/>
      </c>
      <c r="I105" s="225" t="str">
        <f>IF($C105="","",SUMPRODUCT(($K$3:$K69=$C105)*($L$3:$L69=I$99))+SUMPRODUCT(($N$3:$N69=$C105)*($O$3:$O69=I$99))+SUMPRODUCT(($AA$3:$AA$64=$C105)*($Z$3:$Z$64="SULTAN"))+SUMPRODUCT(($AA$4:$AA$65=$C105)*($Z$3:$Z$64="SULTAN")))</f>
        <v/>
      </c>
      <c r="J105" s="226" t="str">
        <f>IF($C105="","",SUMPRODUCT(($K$3:$K69=$C105)*($L$3:$L69=""))+SUMPRODUCT(($N$3:$N69=$C105)*($O$3:$O69=""))+SUMPRODUCT(($AA$3:$AA$64=$C105)*($Z$3:$Z$64=""))-SUMPRODUCT(($AA$4:$AA$65=$C105)*($Z$3:$Z$64&lt;&gt;"")))</f>
        <v/>
      </c>
      <c r="K105" s="227" t="str">
        <f>IF($C105="","",SUMPRODUCT(($K$3:$K69=$C105)*($L$3:$L69=K$99))+SUMPRODUCT(($N$3:$N69=$C105)*($O$3:$O69=K$99)))</f>
        <v/>
      </c>
      <c r="L105" s="19"/>
      <c r="M105" s="19"/>
      <c r="N105" s="134"/>
      <c r="O105" s="135"/>
      <c r="P105" s="144">
        <f>Listes!A86</f>
        <v>0</v>
      </c>
      <c r="Q105" s="145" t="str">
        <f t="shared" si="743"/>
        <v>5   ( 5 )</v>
      </c>
      <c r="R105" s="146" t="str">
        <f t="shared" si="743"/>
        <v>1   ( 1 )</v>
      </c>
      <c r="S105" s="146" t="e">
        <f>COUNTIF(G$3:G$64,"*" &amp; $P105 &amp;"*")+SUMPRODUCT(($L$3:$L$64=$Q104)*($M$3:$M$64=$P105))+SUMPRODUCT(($N$3:$N$64=$Q104)*($P$3:$P$64=$P105))&amp;" ("&amp;'Janv 15'!S149&amp;")"</f>
        <v>#REF!</v>
      </c>
      <c r="T105" s="146" t="e">
        <f>COUNTIF(H$3:H$64,"*" &amp; $P105 &amp;"*")+SUMPRODUCT(($L$3:$L$64=$Q104)*($M$3:$M$64=$P105))+SUMPRODUCT(($N$3:$N$64=$Q104)*($P$3:$P$64=$P105))&amp;" ("&amp;'Janv 15'!T149&amp;")"</f>
        <v>#REF!</v>
      </c>
      <c r="U105" s="146" t="str">
        <f t="shared" si="737"/>
        <v>4   ( 4 )</v>
      </c>
      <c r="V105" s="146" t="e">
        <f>COUNTIF(J$3:J$64,"*" &amp; $P105 &amp;"*")+SUMPRODUCT(($L$3:$L$64=$Q104)*($M$3:$M$64=$P105))+SUMPRODUCT(($N$3:$N$64=$Q104)*($P$3:$P$64=$P105))&amp;" ("&amp;'Janv 15'!V149&amp;")"</f>
        <v>#REF!</v>
      </c>
      <c r="W105" s="146" t="str">
        <f t="shared" si="738"/>
        <v>4   ( 4 )</v>
      </c>
      <c r="X105" s="146" t="e">
        <f>COUNTIF(L$3:L$64,"*" &amp; $P105 &amp;"*")+SUMPRODUCT(($L$3:$L$64=$Q104)*($M$3:$M$64=$P105))+SUMPRODUCT(($N$3:$N$64=$Q104)*($P$3:$P$64=$P105))&amp;" ("&amp;'Janv 15'!X149&amp;")"</f>
        <v>#REF!</v>
      </c>
      <c r="Y105" s="146" t="str">
        <f t="shared" si="739"/>
        <v>2   ( 2 )</v>
      </c>
      <c r="Z105" s="147" t="e">
        <f>COUNTIF(N$3:N$64,"*" &amp; $P105 &amp;"*")+SUMPRODUCT(($L$3:$L$64=$Q104)*($M$3:$M$64=$P105))+SUMPRODUCT(($N$3:$N$64=$Q104)*($P$3:$P$64=$P105))&amp;" ("&amp;'Janv 15'!Z149&amp;")"</f>
        <v>#REF!</v>
      </c>
    </row>
    <row r="106" spans="1:26" ht="15.75" customHeight="1" x14ac:dyDescent="0.25">
      <c r="A106" s="209"/>
      <c r="B106" s="209"/>
      <c r="C106" s="228"/>
      <c r="D106" s="229"/>
      <c r="E106" s="230" t="str">
        <f>IF($C106="","",SUMPRODUCT(($K$3:$K70=$C106)*($L$3:$L70=E$99))+SUMPRODUCT(($N$3:$N70=$C106)*($O$3:$O70=E$99))+SUMPRODUCT(($AA$3:$AA$64=$C106)*($Z$3:$Z$64="MAROUANI"))+SUMPRODUCT(($AA$4:$AA$65=$C106)*($Z$3:$Z$64="MAROUANI")))</f>
        <v/>
      </c>
      <c r="F106" s="230" t="str">
        <f>IF($C106="","",SUMPRODUCT(($K$3:$K70=$C106)*($L$3:$L70=F$99))+SUMPRODUCT(($N$3:$N70=$C106)*($O$3:$O70=F$99))+SUMPRODUCT(($AA$3:$AA$64=$C106)*($Z$3:$Z$64="HALIMI"))+SUMPRODUCT(($AA$4:$AA$65=$C106)*($Z$3:$Z$64="HALIMI")))</f>
        <v/>
      </c>
      <c r="G106" s="230" t="str">
        <f>IF($C106="","",SUMPRODUCT(($K$3:$K70=$C106)*($L$3:$L70=G$99))+SUMPRODUCT(($N$3:$N70=$C106)*($O$3:$O70=G$99))+SUMPRODUCT(($AA$3:$AA$64=$C106)*($Z$3:$Z$64="LEPRIYA"))+SUMPRODUCT(($AA$4:$AA$65=$C106)*($Z$3:$Z$64="LEPRIYA")))</f>
        <v/>
      </c>
      <c r="H106" s="230" t="str">
        <f>IF($C106="","",SUMPRODUCT(($K$3:$K70=$C106)*($L$3:$L70=H$99))+SUMPRODUCT(($N$3:$N70=$C106)*($O$3:$O70=H$99))+SUMPRODUCT(($AA$3:$AA$64=$C106)*($Z$3:$Z$64="SERENI"))+SUMPRODUCT(($AA$4:$AA$65=$C106)*($Z$3:$Z$64="SERENI")))</f>
        <v/>
      </c>
      <c r="I106" s="230" t="str">
        <f>IF($C106="","",SUMPRODUCT(($K$3:$K70=$C106)*($L$3:$L70=I$99))+SUMPRODUCT(($N$3:$N70=$C106)*($O$3:$O70=I$99))+SUMPRODUCT(($AA$3:$AA$64=$C106)*($Z$3:$Z$64="SULTAN"))+SUMPRODUCT(($AA$4:$AA$65=$C106)*($Z$3:$Z$64="SULTAN")))</f>
        <v/>
      </c>
      <c r="J106" s="231" t="str">
        <f>IF($C106="","",SUMPRODUCT(($K$3:$K70=$C106)*($L$3:$L70=""))+SUMPRODUCT(($N$3:$N70=$C106)*($O$3:$O70=""))+SUMPRODUCT(($AA$3:$AA$64=$C106)*($Z$3:$Z$64=""))-SUMPRODUCT(($AA$4:$AA$65=$C106)*($Z$3:$Z$64&lt;&gt;"")))</f>
        <v/>
      </c>
      <c r="K106" s="232" t="str">
        <f>IF($C106="","",SUMPRODUCT(($K$3:$K70=$C106)*($L$3:$L70=K$99))+SUMPRODUCT(($N$3:$N70=$C106)*($O$3:$O70=K$99)))</f>
        <v/>
      </c>
      <c r="L106" s="19"/>
      <c r="M106" s="19"/>
      <c r="N106" s="134"/>
      <c r="O106" s="135"/>
      <c r="P106" s="8">
        <f>Listes!A87</f>
        <v>0</v>
      </c>
      <c r="Q106" s="136" t="str">
        <f t="shared" si="743"/>
        <v>5   ( 5 )</v>
      </c>
      <c r="R106" s="137" t="str">
        <f t="shared" si="743"/>
        <v>1   ( 1 )</v>
      </c>
      <c r="S106" s="137" t="e">
        <f>COUNTIF(G$3:G$64,"*" &amp; $P106 &amp;"*")+SUMPRODUCT(($L$3:$L$64=$Q105)*($M$3:$M$64=$P106))+SUMPRODUCT(($N$3:$N$64=$Q105)*($P$3:$P$64=$P106))&amp;" ("&amp;'Janv 15'!S150&amp;")"</f>
        <v>#REF!</v>
      </c>
      <c r="T106" s="137" t="e">
        <f>COUNTIF(H$3:H$64,"*" &amp; $P106 &amp;"*")+SUMPRODUCT(($L$3:$L$64=$Q105)*($M$3:$M$64=$P106))+SUMPRODUCT(($N$3:$N$64=$Q105)*($P$3:$P$64=$P106))&amp;" ("&amp;'Janv 15'!T150&amp;")"</f>
        <v>#REF!</v>
      </c>
      <c r="U106" s="137" t="str">
        <f t="shared" si="737"/>
        <v>4   ( 4 )</v>
      </c>
      <c r="V106" s="137" t="e">
        <f>COUNTIF(J$3:J$64,"*" &amp; $P106 &amp;"*")+SUMPRODUCT(($L$3:$L$64=$Q105)*($M$3:$M$64=$P106))+SUMPRODUCT(($N$3:$N$64=$Q105)*($P$3:$P$64=$P106))&amp;" ("&amp;'Janv 15'!V150&amp;")"</f>
        <v>#REF!</v>
      </c>
      <c r="W106" s="137" t="str">
        <f t="shared" si="738"/>
        <v>4   ( 4 )</v>
      </c>
      <c r="X106" s="137" t="e">
        <f>COUNTIF(L$3:L$64,"*" &amp; $P106 &amp;"*")+SUMPRODUCT(($L$3:$L$64=$Q105)*($M$3:$M$64=$P106))+SUMPRODUCT(($N$3:$N$64=$Q105)*($P$3:$P$64=$P106))&amp;" ("&amp;'Janv 15'!X150&amp;")"</f>
        <v>#REF!</v>
      </c>
      <c r="Y106" s="137" t="str">
        <f t="shared" si="739"/>
        <v>2   ( 2 )</v>
      </c>
      <c r="Z106" s="138" t="e">
        <f>COUNTIF(N$3:N$64,"*" &amp; $P106 &amp;"*")+SUMPRODUCT(($L$3:$L$64=$Q105)*($M$3:$M$64=$P106))+SUMPRODUCT(($N$3:$N$64=$Q105)*($P$3:$P$64=$P106))&amp;" ("&amp;'Janv 15'!Z150&amp;")"</f>
        <v>#REF!</v>
      </c>
    </row>
    <row r="107" spans="1:26" ht="15.75" customHeight="1" thickBot="1" x14ac:dyDescent="0.3">
      <c r="A107" s="209"/>
      <c r="B107" s="209"/>
      <c r="C107" s="223"/>
      <c r="D107" s="224"/>
      <c r="E107" s="225" t="str">
        <f>IF($C107="","",SUMPRODUCT(($K$3:$K71=$C107)*($L$3:$L71=E$99))+SUMPRODUCT(($N$3:$N71=$C107)*($O$3:$O71=E$99))+SUMPRODUCT(($AA$3:$AA$64=$C107)*($Z$3:$Z$64="MAROUANI"))+SUMPRODUCT(($AA$4:$AA$65=$C107)*($Z$3:$Z$64="MAROUANI")))</f>
        <v/>
      </c>
      <c r="F107" s="225" t="str">
        <f>IF($C107="","",SUMPRODUCT(($K$3:$K71=$C107)*($L$3:$L71=F$99))+SUMPRODUCT(($N$3:$N71=$C107)*($O$3:$O71=F$99))+SUMPRODUCT(($AA$3:$AA$64=$C107)*($Z$3:$Z$64="HALIMI"))+SUMPRODUCT(($AA$4:$AA$65=$C107)*($Z$3:$Z$64="HALIMI")))</f>
        <v/>
      </c>
      <c r="G107" s="225" t="str">
        <f>IF($C107="","",SUMPRODUCT(($K$3:$K71=$C107)*($L$3:$L71=G$99))+SUMPRODUCT(($N$3:$N71=$C107)*($O$3:$O71=G$99))+SUMPRODUCT(($AA$3:$AA$64=$C107)*($Z$3:$Z$64="LEPRIYA"))+SUMPRODUCT(($AA$4:$AA$65=$C107)*($Z$3:$Z$64="LEPRIYA")))</f>
        <v/>
      </c>
      <c r="H107" s="225" t="str">
        <f>IF($C107="","",SUMPRODUCT(($K$3:$K71=$C107)*($L$3:$L71=H$99))+SUMPRODUCT(($N$3:$N71=$C107)*($O$3:$O71=H$99))+SUMPRODUCT(($AA$3:$AA$64=$C107)*($Z$3:$Z$64="SERENI"))+SUMPRODUCT(($AA$4:$AA$65=$C107)*($Z$3:$Z$64="SERENI")))</f>
        <v/>
      </c>
      <c r="I107" s="225" t="str">
        <f>IF($C107="","",SUMPRODUCT(($K$3:$K71=$C107)*($L$3:$L71=I$99))+SUMPRODUCT(($N$3:$N71=$C107)*($O$3:$O71=I$99))+SUMPRODUCT(($AA$3:$AA$64=$C107)*($Z$3:$Z$64="SULTAN"))+SUMPRODUCT(($AA$4:$AA$65=$C107)*($Z$3:$Z$64="SULTAN")))</f>
        <v/>
      </c>
      <c r="J107" s="226" t="str">
        <f>IF($C107="","",SUMPRODUCT(($K$3:$K71=$C107)*($L$3:$L71=""))+SUMPRODUCT(($N$3:$N71=$C107)*($O$3:$O71=""))+SUMPRODUCT(($AA$3:$AA$64=$C107)*($Z$3:$Z$64=""))-SUMPRODUCT(($AA$4:$AA$65=$C107)*($Z$3:$Z$64&lt;&gt;"")))</f>
        <v/>
      </c>
      <c r="K107" s="227" t="str">
        <f>IF($C107="","",SUMPRODUCT(($K$3:$K71=$C107)*($L$3:$L71=K$99))+SUMPRODUCT(($N$3:$N71=$C107)*($O$3:$O71=K$99)))</f>
        <v/>
      </c>
      <c r="L107" s="19"/>
      <c r="M107" s="19"/>
      <c r="N107" s="233"/>
      <c r="O107" s="234"/>
      <c r="P107" s="235">
        <f>Listes!A88</f>
        <v>0</v>
      </c>
      <c r="Q107" s="236" t="str">
        <f t="shared" si="743"/>
        <v>5   ( 5 )</v>
      </c>
      <c r="R107" s="237" t="str">
        <f t="shared" si="743"/>
        <v>1   ( 1 )</v>
      </c>
      <c r="S107" s="237" t="e">
        <f>COUNTIF(G$3:G$64,"*" &amp; $P107 &amp;"*")+SUMPRODUCT(($L$3:$L$64=$Q106)*($M$3:$M$64=$P107))+SUMPRODUCT(($N$3:$N$64=$Q106)*($P$3:$P$64=$P107))&amp;" ("&amp;'Janv 15'!S151&amp;")"</f>
        <v>#REF!</v>
      </c>
      <c r="T107" s="237" t="e">
        <f>COUNTIF(H$3:H$64,"*" &amp; $P107 &amp;"*")+SUMPRODUCT(($L$3:$L$64=$Q106)*($M$3:$M$64=$P107))+SUMPRODUCT(($N$3:$N$64=$Q106)*($P$3:$P$64=$P107))&amp;" ("&amp;'Janv 15'!T151&amp;")"</f>
        <v>#REF!</v>
      </c>
      <c r="U107" s="237" t="str">
        <f t="shared" si="737"/>
        <v>4   ( 4 )</v>
      </c>
      <c r="V107" s="237" t="e">
        <f>COUNTIF(J$3:J$64,"*" &amp; $P107 &amp;"*")+SUMPRODUCT(($L$3:$L$64=$Q106)*($M$3:$M$64=$P107))+SUMPRODUCT(($N$3:$N$64=$Q106)*($P$3:$P$64=$P107))&amp;" ("&amp;'Janv 15'!V151&amp;")"</f>
        <v>#REF!</v>
      </c>
      <c r="W107" s="237" t="str">
        <f t="shared" si="738"/>
        <v>4   ( 4 )</v>
      </c>
      <c r="X107" s="237" t="e">
        <f>COUNTIF(L$3:L$64,"*" &amp; $P107 &amp;"*")+SUMPRODUCT(($L$3:$L$64=$Q106)*($M$3:$M$64=$P107))+SUMPRODUCT(($N$3:$N$64=$Q106)*($P$3:$P$64=$P107))&amp;" ("&amp;'Janv 15'!X151&amp;")"</f>
        <v>#REF!</v>
      </c>
      <c r="Y107" s="237" t="str">
        <f t="shared" si="739"/>
        <v>2   ( 2 )</v>
      </c>
      <c r="Z107" s="238" t="e">
        <f>COUNTIF(N$3:N$64,"*" &amp; $P107 &amp;"*")+SUMPRODUCT(($L$3:$L$64=$Q106)*($M$3:$M$64=$P107))+SUMPRODUCT(($N$3:$N$64=$Q106)*($P$3:$P$64=$P107))&amp;" ("&amp;'Janv 15'!Z151&amp;")"</f>
        <v>#REF!</v>
      </c>
    </row>
    <row r="108" spans="1:26" ht="15.75" customHeight="1" x14ac:dyDescent="0.25">
      <c r="A108" s="19"/>
      <c r="B108" s="19"/>
      <c r="C108" s="228"/>
      <c r="D108" s="229"/>
      <c r="E108" s="230" t="str">
        <f>IF($C108="","",SUMPRODUCT(($K$3:$K72=$C108)*($L$3:$L72=E$99))+SUMPRODUCT(($N$3:$N72=$C108)*($O$3:$O72=E$99))+SUMPRODUCT(($AA$3:$AA$64=$C108)*($Z$3:$Z$64="MAROUANI"))+SUMPRODUCT(($AA$4:$AA$65=$C108)*($Z$3:$Z$64="MAROUANI")))</f>
        <v/>
      </c>
      <c r="F108" s="230" t="str">
        <f>IF($C108="","",SUMPRODUCT(($K$3:$K72=$C108)*($L$3:$L72=F$99))+SUMPRODUCT(($N$3:$N72=$C108)*($O$3:$O72=F$99))+SUMPRODUCT(($AA$3:$AA$64=$C108)*($Z$3:$Z$64="HALIMI"))+SUMPRODUCT(($AA$4:$AA$65=$C108)*($Z$3:$Z$64="HALIMI")))</f>
        <v/>
      </c>
      <c r="G108" s="230" t="str">
        <f>IF($C108="","",SUMPRODUCT(($K$3:$K72=$C108)*($L$3:$L72=G$99))+SUMPRODUCT(($N$3:$N72=$C108)*($O$3:$O72=G$99))+SUMPRODUCT(($AA$3:$AA$64=$C108)*($Z$3:$Z$64="LEPRIYA"))+SUMPRODUCT(($AA$4:$AA$65=$C108)*($Z$3:$Z$64="LEPRIYA")))</f>
        <v/>
      </c>
      <c r="H108" s="230" t="str">
        <f>IF($C108="","",SUMPRODUCT(($K$3:$K72=$C108)*($L$3:$L72=H$99))+SUMPRODUCT(($N$3:$N72=$C108)*($O$3:$O72=H$99))+SUMPRODUCT(($AA$3:$AA$64=$C108)*($Z$3:$Z$64="SERENI"))+SUMPRODUCT(($AA$4:$AA$65=$C108)*($Z$3:$Z$64="SERENI")))</f>
        <v/>
      </c>
      <c r="I108" s="230" t="str">
        <f>IF($C108="","",SUMPRODUCT(($K$3:$K72=$C108)*($L$3:$L72=I$99))+SUMPRODUCT(($N$3:$N72=$C108)*($O$3:$O72=I$99))+SUMPRODUCT(($AA$3:$AA$64=$C108)*($Z$3:$Z$64="SULTAN"))+SUMPRODUCT(($AA$4:$AA$65=$C108)*($Z$3:$Z$64="SULTAN")))</f>
        <v/>
      </c>
      <c r="J108" s="231" t="str">
        <f>IF($C108="","",SUMPRODUCT(($K$3:$K72=$C108)*($L$3:$L72=""))+SUMPRODUCT(($N$3:$N72=$C108)*($O$3:$O72=""))+SUMPRODUCT(($AA$3:$AA$64=$C108)*($Z$3:$Z$64=""))-SUMPRODUCT(($AA$4:$AA$65=$C108)*($Z$3:$Z$64&lt;&gt;"")))</f>
        <v/>
      </c>
      <c r="K108" s="232" t="str">
        <f>IF($C108="","",SUMPRODUCT(($K$3:$K72=$C108)*($L$3:$L72=K$99))+SUMPRODUCT(($N$3:$N72=$C108)*($O$3:$O72=K$99)))</f>
        <v/>
      </c>
      <c r="L108" s="19"/>
      <c r="M108" s="19"/>
      <c r="N108" s="19"/>
      <c r="O108" s="19"/>
      <c r="P108" s="239"/>
      <c r="Q108" s="239"/>
      <c r="R108" s="239"/>
      <c r="S108" s="239"/>
      <c r="T108" s="239"/>
      <c r="U108" s="239"/>
      <c r="V108" s="239"/>
      <c r="W108" s="239"/>
      <c r="X108" s="239"/>
      <c r="Y108" s="239"/>
      <c r="Z108" s="239"/>
    </row>
    <row r="109" spans="1:26" ht="12.75" customHeight="1" x14ac:dyDescent="0.25">
      <c r="A109" s="19"/>
      <c r="B109" s="19"/>
      <c r="C109" s="223"/>
      <c r="D109" s="224"/>
      <c r="E109" s="225" t="str">
        <f>IF($C109="","",SUMPRODUCT(($K$3:$K73=$C109)*($L$3:$L73=E$99))+SUMPRODUCT(($N$3:$N73=$C109)*($O$3:$O73=E$99))+SUMPRODUCT(($AA$3:$AA$64=$C109)*($Z$3:$Z$64="MAROUANI"))+SUMPRODUCT(($AA$4:$AA$65=$C109)*($Z$3:$Z$64="MAROUANI")))</f>
        <v/>
      </c>
      <c r="F109" s="225" t="str">
        <f>IF($C109="","",SUMPRODUCT(($K$3:$K73=$C109)*($L$3:$L73=F$99))+SUMPRODUCT(($N$3:$N73=$C109)*($O$3:$O73=F$99))+SUMPRODUCT(($AA$3:$AA$64=$C109)*($Z$3:$Z$64="HALIMI"))+SUMPRODUCT(($AA$4:$AA$65=$C109)*($Z$3:$Z$64="HALIMI")))</f>
        <v/>
      </c>
      <c r="G109" s="225" t="str">
        <f>IF($C109="","",SUMPRODUCT(($K$3:$K73=$C109)*($L$3:$L73=G$99))+SUMPRODUCT(($N$3:$N73=$C109)*($O$3:$O73=G$99))+SUMPRODUCT(($AA$3:$AA$64=$C109)*($Z$3:$Z$64="LEPRIYA"))+SUMPRODUCT(($AA$4:$AA$65=$C109)*($Z$3:$Z$64="LEPRIYA")))</f>
        <v/>
      </c>
      <c r="H109" s="225" t="str">
        <f>IF($C109="","",SUMPRODUCT(($K$3:$K73=$C109)*($L$3:$L73=H$99))+SUMPRODUCT(($N$3:$N73=$C109)*($O$3:$O73=H$99))+SUMPRODUCT(($AA$3:$AA$64=$C109)*($Z$3:$Z$64="SERENI"))+SUMPRODUCT(($AA$4:$AA$65=$C109)*($Z$3:$Z$64="SERENI")))</f>
        <v/>
      </c>
      <c r="I109" s="225" t="str">
        <f>IF($C109="","",SUMPRODUCT(($K$3:$K73=$C109)*($L$3:$L73=I$99))+SUMPRODUCT(($N$3:$N73=$C109)*($O$3:$O73=I$99))+SUMPRODUCT(($AA$3:$AA$64=$C109)*($Z$3:$Z$64="SULTAN"))+SUMPRODUCT(($AA$4:$AA$65=$C109)*($Z$3:$Z$64="SULTAN")))</f>
        <v/>
      </c>
      <c r="J109" s="226" t="str">
        <f>IF($C109="","",SUMPRODUCT(($K$3:$K73=$C109)*($L$3:$L73=""))+SUMPRODUCT(($N$3:$N73=$C109)*($O$3:$O73=""))+SUMPRODUCT(($AA$3:$AA$64=$C109)*($Z$3:$Z$64=""))-SUMPRODUCT(($AA$4:$AA$65=$C109)*($Z$3:$Z$64&lt;&gt;"")))</f>
        <v/>
      </c>
      <c r="K109" s="227" t="str">
        <f>IF($C109="","",SUMPRODUCT(($K$3:$K73=$C109)*($L$3:$L73=K$99))+SUMPRODUCT(($N$3:$N73=$C109)*($O$3:$O73=K$99)))</f>
        <v/>
      </c>
      <c r="L109" s="19"/>
      <c r="M109" s="19"/>
      <c r="N109" s="19"/>
      <c r="O109" s="19"/>
      <c r="P109" s="19"/>
      <c r="Q109" s="19"/>
      <c r="R109" s="19"/>
      <c r="S109" s="19"/>
      <c r="T109" s="19"/>
      <c r="U109" s="19"/>
      <c r="V109" s="19"/>
      <c r="W109" s="19"/>
      <c r="X109" s="19"/>
      <c r="Y109" s="19"/>
      <c r="Z109" s="19"/>
    </row>
    <row r="110" spans="1:26" ht="12.75" customHeight="1" thickBot="1" x14ac:dyDescent="0.3">
      <c r="A110" s="19"/>
      <c r="B110" s="19"/>
      <c r="C110" s="240" t="s">
        <v>112</v>
      </c>
      <c r="D110" s="241"/>
      <c r="E110" s="242" t="str">
        <f>IF($C110="","",SUMPRODUCT(($K$3:$K74=$C110)*($L$3:$L74=E$99))+SUMPRODUCT(($N$3:$N74=$C110)*($O$3:$O74=E$99))+SUMPRODUCT(($AA$3:$AA$64=$C110)*($Z$3:$Z$64="MAROUANI"))+SUMPRODUCT(($AA$4:$AA$65=$C110)*($Z$3:$Z$64="MAROUANI")))</f>
        <v/>
      </c>
      <c r="F110" s="242" t="str">
        <f>IF($C110="","",SUMPRODUCT(($K$3:$K74=$C110)*($L$3:$L74=F$99))+SUMPRODUCT(($N$3:$N74=$C110)*($O$3:$O74=F$99))+SUMPRODUCT(($AA$3:$AA$64=$C110)*($Z$3:$Z$64="HALIMI"))+SUMPRODUCT(($AA$4:$AA$65=$C110)*($Z$3:$Z$64="HALIMI")))</f>
        <v/>
      </c>
      <c r="G110" s="242" t="str">
        <f>IF($C110="","",SUMPRODUCT(($K$3:$K74=$C110)*($L$3:$L74=G$99))+SUMPRODUCT(($N$3:$N74=$C110)*($O$3:$O74=G$99))+SUMPRODUCT(($AA$3:$AA$64=$C110)*($Z$3:$Z$64="LEPRIYA"))+SUMPRODUCT(($AA$4:$AA$65=$C110)*($Z$3:$Z$64="LEPRIYA")))</f>
        <v/>
      </c>
      <c r="H110" s="242" t="str">
        <f>IF($C110="","",SUMPRODUCT(($K$3:$K74=$C110)*($L$3:$L74=H$99))+SUMPRODUCT(($N$3:$N74=$C110)*($O$3:$O74=H$99))+SUMPRODUCT(($AA$3:$AA$64=$C110)*($Z$3:$Z$64="SERENI"))+SUMPRODUCT(($AA$4:$AA$65=$C110)*($Z$3:$Z$64="SERENI")))</f>
        <v/>
      </c>
      <c r="I110" s="242" t="str">
        <f>IF($C110="","",SUMPRODUCT(($K$3:$K74=$C110)*($L$3:$L74=I$99))+SUMPRODUCT(($N$3:$N74=$C110)*($O$3:$O74=I$99))+SUMPRODUCT(($AA$3:$AA$64=$C110)*($Z$3:$Z$64="SULTAN"))+SUMPRODUCT(($AA$4:$AA$65=$C110)*($Z$3:$Z$64="SULTAN")))</f>
        <v/>
      </c>
      <c r="J110" s="243" t="str">
        <f>IF($C110="","",SUMPRODUCT(($K$3:$K74=$C110)*($L$3:$L74=""))+SUMPRODUCT(($N$3:$N74=$C110)*($O$3:$O74=""))+SUMPRODUCT(($AA$3:$AA$64=$C110)*($Z$3:$Z$64=""))-SUMPRODUCT(($AA$4:$AA$65=$C110)*($Z$3:$Z$64&lt;&gt;"")))</f>
        <v/>
      </c>
      <c r="K110" s="244" t="str">
        <f>IF($C110="","",SUMPRODUCT(($K$3:$K74=$C110)*($L$3:$L74=K$99))+SUMPRODUCT(($N$3:$N74=$C110)*($O$3:$O74=K$99)))</f>
        <v/>
      </c>
      <c r="L110" s="19"/>
      <c r="M110" s="19"/>
      <c r="N110" s="19"/>
      <c r="O110" s="19"/>
      <c r="P110" s="19"/>
      <c r="Q110" s="19"/>
      <c r="R110" s="19"/>
      <c r="S110" s="19"/>
      <c r="T110" s="19"/>
      <c r="U110" s="19"/>
      <c r="V110" s="19"/>
      <c r="W110" s="19"/>
      <c r="X110" s="19"/>
      <c r="Y110" s="19"/>
      <c r="Z110" s="19"/>
    </row>
    <row r="112" spans="1:26" ht="12.75" hidden="1" customHeight="1" x14ac:dyDescent="0.25">
      <c r="A112" s="19"/>
      <c r="B112" s="19"/>
      <c r="C112" s="19"/>
      <c r="D112" s="19"/>
      <c r="E112" s="19"/>
      <c r="F112" s="19"/>
      <c r="G112" s="19"/>
      <c r="H112" s="19"/>
      <c r="I112" s="19"/>
      <c r="J112" s="19"/>
      <c r="K112" s="19"/>
      <c r="L112" s="19"/>
      <c r="M112" s="19"/>
      <c r="N112" s="97"/>
      <c r="O112" s="97"/>
      <c r="P112" s="97"/>
      <c r="Q112" s="103" t="s">
        <v>95</v>
      </c>
      <c r="R112" s="104"/>
      <c r="S112" s="104"/>
      <c r="T112" s="104"/>
      <c r="U112" s="104"/>
      <c r="V112" s="104"/>
      <c r="W112" s="104"/>
      <c r="X112" s="104"/>
      <c r="Y112" s="104"/>
      <c r="Z112" s="105"/>
    </row>
    <row r="113" spans="2:26" ht="12.75" hidden="1" customHeight="1" thickBot="1" x14ac:dyDescent="0.3">
      <c r="B113" s="19"/>
      <c r="C113" s="19"/>
      <c r="D113" s="19"/>
      <c r="E113" s="19"/>
      <c r="F113" s="19"/>
      <c r="G113" s="19"/>
      <c r="H113" s="19"/>
      <c r="I113" s="19"/>
      <c r="J113" s="19"/>
      <c r="K113" s="19"/>
      <c r="L113" s="19"/>
      <c r="M113" s="19"/>
      <c r="N113" s="95"/>
      <c r="O113" s="95"/>
      <c r="P113" s="19"/>
      <c r="Q113" s="111"/>
      <c r="R113" s="112"/>
      <c r="S113" s="112"/>
      <c r="T113" s="112"/>
      <c r="U113" s="112"/>
      <c r="V113" s="112"/>
      <c r="W113" s="112"/>
      <c r="X113" s="112"/>
      <c r="Y113" s="112"/>
      <c r="Z113" s="113"/>
    </row>
    <row r="114" spans="2:26" ht="12.75" hidden="1" customHeight="1" thickBot="1" x14ac:dyDescent="0.3">
      <c r="B114" s="19"/>
      <c r="C114" s="19"/>
      <c r="D114" s="19"/>
      <c r="E114" s="19"/>
      <c r="F114" s="19"/>
      <c r="G114" s="19"/>
      <c r="H114" s="19"/>
      <c r="I114" s="19"/>
      <c r="J114" s="19"/>
      <c r="K114" s="19"/>
      <c r="L114" s="19"/>
      <c r="M114" s="19"/>
      <c r="N114" s="95"/>
      <c r="O114" s="95"/>
      <c r="P114" s="119"/>
      <c r="Q114" s="245" t="s">
        <v>73</v>
      </c>
      <c r="R114" s="246" t="s">
        <v>74</v>
      </c>
      <c r="S114" s="246"/>
      <c r="T114" s="246"/>
      <c r="U114" s="246" t="s">
        <v>75</v>
      </c>
      <c r="V114" s="246"/>
      <c r="W114" s="246" t="s">
        <v>76</v>
      </c>
      <c r="X114" s="246"/>
      <c r="Y114" s="246" t="s">
        <v>77</v>
      </c>
      <c r="Z114" s="247"/>
    </row>
    <row r="115" spans="2:26" ht="12.75" hidden="1" customHeight="1" x14ac:dyDescent="0.25">
      <c r="B115" s="19"/>
      <c r="C115" s="19"/>
      <c r="D115" s="19"/>
      <c r="E115" s="19"/>
      <c r="F115" s="19"/>
      <c r="G115" s="19"/>
      <c r="H115" s="19"/>
      <c r="I115" s="19"/>
      <c r="J115" s="19"/>
      <c r="K115" s="19"/>
      <c r="L115" s="19"/>
      <c r="M115" s="19"/>
      <c r="N115" s="123" t="s">
        <v>39</v>
      </c>
      <c r="O115" s="124"/>
      <c r="P115" s="7" t="str">
        <f>Listes!A52</f>
        <v>LEFOLL</v>
      </c>
      <c r="Q115" s="248">
        <f>IF($P115="","",COUNTIF(E$3:E$64,"*" &amp;$P115 &amp;"*")+COUNTIFS($L$3:$L$64,Q$70,$M$3:$M$64,"*" &amp;$P115 &amp;"*")+COUNTIFS($O$3:$O$64,Q$70,$P$3:$P$64,"*" &amp;$P115 &amp;"*")+'Janv 15'!Q115)</f>
        <v>3</v>
      </c>
      <c r="R115" s="249">
        <f>IF($P115="","",COUNTIF(F$3:F$64,"*" &amp;$P115 &amp;"*")+COUNTIFS($L$3:$L$64,R$70,$M$3:$M$64,"*" &amp;$P115 &amp;"*")+COUNTIFS($O$3:$O$64,R$70,$P$3:$P$64,"*" &amp;$P115 &amp;"*")+'Janv 15'!R115)</f>
        <v>0</v>
      </c>
      <c r="S115" s="249" t="e">
        <f>COUNTIF(G$3:G$64,"*" &amp;$P115 &amp;"*")+SUMPRODUCT(($L$3:$L$64=$Q114)*($M$3:$M$64=$P115))+SUMPRODUCT(($N$3:$N$64=$Q114)*($P$3:$P$64=$P115))&amp;" ("&amp;'Janv 15'!#REF!&amp;")"</f>
        <v>#REF!</v>
      </c>
      <c r="T115" s="249" t="e">
        <f>COUNTIF(H$3:H$64,"*" &amp;$P115 &amp;"*")+SUMPRODUCT(($L$3:$L$64=$Q114)*($M$3:$M$64=$P115))+SUMPRODUCT(($N$3:$N$64=$Q114)*($P$3:$P$64=$P115))&amp;" ("&amp;'Janv 15'!#REF!&amp;")"</f>
        <v>#REF!</v>
      </c>
      <c r="U115" s="249">
        <f>IF($P115="","",COUNTIF(G$3:G$64,"*" &amp;$P115 &amp;"*")+COUNTIFS($L$3:$L$64,U$70,$M$3:$M$64,"*" &amp;$P115 &amp;"*")+COUNTIFS($O$3:$O$64,U$70,$P$3:$P$64,"*" &amp;$P115 &amp;"*")+'Janv 15'!U115)</f>
        <v>3</v>
      </c>
      <c r="V115" s="249" t="e">
        <f>COUNTIF(J$3:J$64,"*" &amp;$P115 &amp;"*")+SUMPRODUCT(($L$3:$L$64=$Q114)*($M$3:$M$64=$P115))+SUMPRODUCT(($N$3:$N$64=$Q114)*($P$3:$P$64=$P115))&amp;" ("&amp;'Janv 15'!#REF!&amp;")"</f>
        <v>#REF!</v>
      </c>
      <c r="W115" s="249">
        <f>IF($P115="","",COUNTIF(H$3:H$64,"*" &amp;$P115 &amp;"*")+COUNTIFS($L$3:$L$64,W$70,$M$3:$M$64,"*" &amp;$P115 &amp;"*")+COUNTIFS($O$3:$O$64,W$70,$P$3:$P$64,"*" &amp;$P115 &amp;"*")+'Janv 15'!W115)</f>
        <v>0</v>
      </c>
      <c r="X115" s="249" t="e">
        <f>COUNTIF(L$3:L$64,"*" &amp;$P115 &amp;"*")+SUMPRODUCT(($L$3:$L$64=$Q114)*($M$3:$M$64=$P115))+SUMPRODUCT(($N$3:$N$64=$Q114)*($P$3:$P$64=$P115))&amp;" ("&amp;'Janv 15'!#REF!&amp;")"</f>
        <v>#REF!</v>
      </c>
      <c r="Y115" s="249">
        <f>IF($P115="","",COUNTIF(I$3:I$64,"*" &amp;$P115 &amp;"*")+COUNTIFS($L$3:$L$64,Y$70,$M$3:$M$64,"*" &amp;$P115 &amp;"*")+COUNTIFS($O$3:$O$64,Y$70,$P$3:$P$64,"*" &amp;$P115 &amp;"*")+'Janv 15'!Y115)</f>
        <v>0</v>
      </c>
      <c r="Z115" s="250" t="e">
        <f>COUNTIF(N$3:N$64,"*" &amp;$P115 &amp;"*")+SUMPRODUCT(($L$3:$L$64=$Q114)*($M$3:$M$64=$P115))+SUMPRODUCT(($N$3:$N$64=$Q114)*($P$3:$P$64=$P115))&amp;" ("&amp;'Janv 15'!#REF!&amp;")"</f>
        <v>#REF!</v>
      </c>
    </row>
    <row r="116" spans="2:26" ht="12.75" hidden="1" customHeight="1" x14ac:dyDescent="0.25">
      <c r="B116" s="19"/>
      <c r="C116" s="19"/>
      <c r="D116" s="19"/>
      <c r="E116" s="19"/>
      <c r="F116" s="19"/>
      <c r="G116" s="19"/>
      <c r="H116" s="19"/>
      <c r="I116" s="19"/>
      <c r="J116" s="19"/>
      <c r="K116" s="19"/>
      <c r="L116" s="19"/>
      <c r="M116" s="19"/>
      <c r="N116" s="134"/>
      <c r="O116" s="135"/>
      <c r="P116" s="8" t="str">
        <f>Listes!A53</f>
        <v>VDB</v>
      </c>
      <c r="Q116" s="136">
        <f>IF($P116="","",COUNTIF(E$3:E$64,"*" &amp;$P116 &amp;"*")+COUNTIFS($L$3:$L$64,Q$70,$M$3:$M$64,"*" &amp;$P116 &amp;"*")+COUNTIFS($O$3:$O$64,Q$70,$P$3:$P$64,"*" &amp;$P116 &amp;"*")+'Janv 15'!Q116)</f>
        <v>2</v>
      </c>
      <c r="R116" s="137">
        <f>IF($P116="","",COUNTIF(F$3:F$64,"*" &amp;$P116 &amp;"*")+COUNTIFS($L$3:$L$64,R$70,$M$3:$M$64,"*" &amp;$P116 &amp;"*")+COUNTIFS($O$3:$O$64,R$70,$P$3:$P$64,"*" &amp;$P116 &amp;"*")+'Janv 15'!R116)</f>
        <v>8</v>
      </c>
      <c r="S116" s="137" t="e">
        <f>COUNTIF(G$3:G$64,"*" &amp;$P116 &amp;"*")+SUMPRODUCT(($L$3:$L$64=$Q115)*($M$3:$M$64=$P116))+SUMPRODUCT(($N$3:$N$64=$Q115)*($P$3:$P$64=$P116))&amp;" ("&amp;'Janv 15'!#REF!&amp;")"</f>
        <v>#REF!</v>
      </c>
      <c r="T116" s="137" t="e">
        <f>COUNTIF(H$3:H$64,"*" &amp;$P116 &amp;"*")+SUMPRODUCT(($L$3:$L$64=$Q115)*($M$3:$M$64=$P116))+SUMPRODUCT(($N$3:$N$64=$Q115)*($P$3:$P$64=$P116))&amp;" ("&amp;'Janv 15'!#REF!&amp;")"</f>
        <v>#REF!</v>
      </c>
      <c r="U116" s="137">
        <f>IF($P116="","",COUNTIF(G$3:G$64,"*" &amp;$P116 &amp;"*")+COUNTIFS($L$3:$L$64,U$70,$M$3:$M$64,"*" &amp;$P116 &amp;"*")+COUNTIFS($O$3:$O$64,U$70,$P$3:$P$64,"*" &amp;$P116 &amp;"*")+'Janv 15'!U116)</f>
        <v>5</v>
      </c>
      <c r="V116" s="137" t="e">
        <f>COUNTIF(J$3:J$64,"*" &amp;$P116 &amp;"*")+SUMPRODUCT(($L$3:$L$64=$Q115)*($M$3:$M$64=$P116))+SUMPRODUCT(($N$3:$N$64=$Q115)*($P$3:$P$64=$P116))&amp;" ("&amp;'Janv 15'!#REF!&amp;")"</f>
        <v>#REF!</v>
      </c>
      <c r="W116" s="137">
        <f>IF($P116="","",COUNTIF(H$3:H$64,"*" &amp;$P116 &amp;"*")+COUNTIFS($L$3:$L$64,W$70,$M$3:$M$64,"*" &amp;$P116 &amp;"*")+COUNTIFS($O$3:$O$64,W$70,$P$3:$P$64,"*" &amp;$P116 &amp;"*")+'Janv 15'!W116)</f>
        <v>0</v>
      </c>
      <c r="X116" s="137" t="e">
        <f>COUNTIF(L$3:L$64,"*" &amp;$P116 &amp;"*")+SUMPRODUCT(($L$3:$L$64=$Q115)*($M$3:$M$64=$P116))+SUMPRODUCT(($N$3:$N$64=$Q115)*($P$3:$P$64=$P116))&amp;" ("&amp;'Janv 15'!#REF!&amp;")"</f>
        <v>#REF!</v>
      </c>
      <c r="Y116" s="137">
        <f>IF($P116="","",COUNTIF(I$3:I$64,"*" &amp;$P116 &amp;"*")+COUNTIFS($L$3:$L$64,Y$70,$M$3:$M$64,"*" &amp;$P116 &amp;"*")+COUNTIFS($O$3:$O$64,Y$70,$P$3:$P$64,"*" &amp;$P116 &amp;"*")+'Janv 15'!Y116)</f>
        <v>0</v>
      </c>
      <c r="Z116" s="138" t="e">
        <f>COUNTIF(N$3:N$64,"*" &amp;$P116 &amp;"*")+SUMPRODUCT(($L$3:$L$64=$Q115)*($M$3:$M$64=$P116))+SUMPRODUCT(($N$3:$N$64=$Q115)*($P$3:$P$64=$P116))&amp;" ("&amp;'Janv 15'!#REF!&amp;")"</f>
        <v>#REF!</v>
      </c>
    </row>
    <row r="117" spans="2:26" ht="12.75" hidden="1" customHeight="1" x14ac:dyDescent="0.25">
      <c r="B117" s="19"/>
      <c r="C117" s="19"/>
      <c r="D117" s="19"/>
      <c r="E117" s="19"/>
      <c r="F117" s="19"/>
      <c r="G117" s="19"/>
      <c r="H117" s="19"/>
      <c r="I117" s="19"/>
      <c r="J117" s="19"/>
      <c r="K117" s="19"/>
      <c r="L117" s="19"/>
      <c r="M117" s="19"/>
      <c r="N117" s="134"/>
      <c r="O117" s="135"/>
      <c r="P117" s="8" t="str">
        <f>Listes!A54</f>
        <v>DUFFIET</v>
      </c>
      <c r="Q117" s="136">
        <f>IF($P117="","",COUNTIF(E$3:E$64,"*" &amp;$P117 &amp;"*")+COUNTIFS($L$3:$L$64,Q$70,$M$3:$M$64,"*" &amp;$P117 &amp;"*")+COUNTIFS($O$3:$O$64,Q$70,$P$3:$P$64,"*" &amp;$P117 &amp;"*")+'Janv 15'!Q117)</f>
        <v>3</v>
      </c>
      <c r="R117" s="137">
        <f>IF($P117="","",COUNTIF(F$3:F$64,"*" &amp;$P117 &amp;"*")+COUNTIFS($L$3:$L$64,R$70,$M$3:$M$64,"*" &amp;$P117 &amp;"*")+COUNTIFS($O$3:$O$64,R$70,$P$3:$P$64,"*" &amp;$P117 &amp;"*")+'Janv 15'!R117)</f>
        <v>0</v>
      </c>
      <c r="S117" s="137" t="e">
        <f>COUNTIF(G$3:G$64,"*" &amp;$P117 &amp;"*")+SUMPRODUCT(($L$3:$L$64=$Q116)*($M$3:$M$64=$P117))+SUMPRODUCT(($N$3:$N$64=$Q116)*($P$3:$P$64=$P117))&amp;" ("&amp;'Janv 15'!#REF!&amp;")"</f>
        <v>#REF!</v>
      </c>
      <c r="T117" s="137" t="e">
        <f>COUNTIF(H$3:H$64,"*" &amp;$P117 &amp;"*")+SUMPRODUCT(($L$3:$L$64=$Q116)*($M$3:$M$64=$P117))+SUMPRODUCT(($N$3:$N$64=$Q116)*($P$3:$P$64=$P117))&amp;" ("&amp;'Janv 15'!#REF!&amp;")"</f>
        <v>#REF!</v>
      </c>
      <c r="U117" s="137">
        <f>IF($P117="","",COUNTIF(G$3:G$64,"*" &amp;$P117 &amp;"*")+COUNTIFS($L$3:$L$64,U$70,$M$3:$M$64,"*" &amp;$P117 &amp;"*")+COUNTIFS($O$3:$O$64,U$70,$P$3:$P$64,"*" &amp;$P117 &amp;"*")+'Janv 15'!U117)</f>
        <v>3</v>
      </c>
      <c r="V117" s="137" t="e">
        <f>COUNTIF(J$3:J$64,"*" &amp;$P117 &amp;"*")+SUMPRODUCT(($L$3:$L$64=$Q116)*($M$3:$M$64=$P117))+SUMPRODUCT(($N$3:$N$64=$Q116)*($P$3:$P$64=$P117))&amp;" ("&amp;'Janv 15'!#REF!&amp;")"</f>
        <v>#REF!</v>
      </c>
      <c r="W117" s="137">
        <f>IF($P117="","",COUNTIF(H$3:H$64,"*" &amp;$P117 &amp;"*")+COUNTIFS($L$3:$L$64,W$70,$M$3:$M$64,"*" &amp;$P117 &amp;"*")+COUNTIFS($O$3:$O$64,W$70,$P$3:$P$64,"*" &amp;$P117 &amp;"*")+'Janv 15'!W117)</f>
        <v>0</v>
      </c>
      <c r="X117" s="137" t="e">
        <f>COUNTIF(L$3:L$64,"*" &amp;$P117 &amp;"*")+SUMPRODUCT(($L$3:$L$64=$Q116)*($M$3:$M$64=$P117))+SUMPRODUCT(($N$3:$N$64=$Q116)*($P$3:$P$64=$P117))&amp;" ("&amp;'Janv 15'!#REF!&amp;")"</f>
        <v>#REF!</v>
      </c>
      <c r="Y117" s="137">
        <f>IF($P117="","",COUNTIF(I$3:I$64,"*" &amp;$P117 &amp;"*")+COUNTIFS($L$3:$L$64,Y$70,$M$3:$M$64,"*" &amp;$P117 &amp;"*")+COUNTIFS($O$3:$O$64,Y$70,$P$3:$P$64,"*" &amp;$P117 &amp;"*")+'Janv 15'!Y117)</f>
        <v>0</v>
      </c>
      <c r="Z117" s="138" t="e">
        <f>COUNTIF(N$3:N$64,"*" &amp;$P117 &amp;"*")+SUMPRODUCT(($L$3:$L$64=$Q116)*($M$3:$M$64=$P117))+SUMPRODUCT(($N$3:$N$64=$Q116)*($P$3:$P$64=$P117))&amp;" ("&amp;'Janv 15'!#REF!&amp;")"</f>
        <v>#REF!</v>
      </c>
    </row>
    <row r="118" spans="2:26" ht="12.75" hidden="1" customHeight="1" x14ac:dyDescent="0.25">
      <c r="B118" s="19"/>
      <c r="C118" s="19"/>
      <c r="D118" s="19"/>
      <c r="E118" s="19"/>
      <c r="F118" s="19"/>
      <c r="G118" s="19"/>
      <c r="H118" s="19"/>
      <c r="I118" s="19"/>
      <c r="J118" s="19"/>
      <c r="K118" s="19"/>
      <c r="L118" s="19"/>
      <c r="M118" s="19"/>
      <c r="N118" s="134"/>
      <c r="O118" s="135"/>
      <c r="P118" s="9" t="str">
        <f>Listes!A55</f>
        <v>MEZIANE</v>
      </c>
      <c r="Q118" s="136">
        <f>IF($P118="","",COUNTIF(E$3:E$64,"*" &amp;$P118 &amp;"*")+COUNTIFS($L$3:$L$64,Q$70,$M$3:$M$64,"*" &amp;$P118 &amp;"*")+COUNTIFS($O$3:$O$64,Q$70,$P$3:$P$64,"*" &amp;$P118 &amp;"*")+'Janv 15'!Q118)</f>
        <v>2</v>
      </c>
      <c r="R118" s="137">
        <f>IF($P118="","",COUNTIF(F$3:F$64,"*" &amp;$P118 &amp;"*")+COUNTIFS($L$3:$L$64,R$70,$M$3:$M$64,"*" &amp;$P118 &amp;"*")+COUNTIFS($O$3:$O$64,R$70,$P$3:$P$64,"*" &amp;$P118 &amp;"*")+'Janv 15'!R118)</f>
        <v>1</v>
      </c>
      <c r="S118" s="137" t="e">
        <f>COUNTIF(G$3:G$64,"*" &amp;$P118 &amp;"*")+SUMPRODUCT(($L$3:$L$64=$Q117)*($M$3:$M$64=$P118))+SUMPRODUCT(($N$3:$N$64=$Q117)*($P$3:$P$64=$P118))&amp;" ("&amp;'Janv 15'!#REF!&amp;")"</f>
        <v>#REF!</v>
      </c>
      <c r="T118" s="137" t="e">
        <f>COUNTIF(H$3:H$64,"*" &amp;$P118 &amp;"*")+SUMPRODUCT(($L$3:$L$64=$Q117)*($M$3:$M$64=$P118))+SUMPRODUCT(($N$3:$N$64=$Q117)*($P$3:$P$64=$P118))&amp;" ("&amp;'Janv 15'!#REF!&amp;")"</f>
        <v>#REF!</v>
      </c>
      <c r="U118" s="137">
        <f>IF($P118="","",COUNTIF(G$3:G$64,"*" &amp;$P118 &amp;"*")+COUNTIFS($L$3:$L$64,U$70,$M$3:$M$64,"*" &amp;$P118 &amp;"*")+COUNTIFS($O$3:$O$64,U$70,$P$3:$P$64,"*" &amp;$P118 &amp;"*")+'Janv 15'!U118)</f>
        <v>2</v>
      </c>
      <c r="V118" s="137" t="e">
        <f>COUNTIF(J$3:J$64,"*" &amp;$P118 &amp;"*")+SUMPRODUCT(($L$3:$L$64=$Q117)*($M$3:$M$64=$P118))+SUMPRODUCT(($N$3:$N$64=$Q117)*($P$3:$P$64=$P118))&amp;" ("&amp;'Janv 15'!#REF!&amp;")"</f>
        <v>#REF!</v>
      </c>
      <c r="W118" s="137">
        <f>IF($P118="","",COUNTIF(H$3:H$64,"*" &amp;$P118 &amp;"*")+COUNTIFS($L$3:$L$64,W$70,$M$3:$M$64,"*" &amp;$P118 &amp;"*")+COUNTIFS($O$3:$O$64,W$70,$P$3:$P$64,"*" &amp;$P118 &amp;"*")+'Janv 15'!W118)</f>
        <v>0</v>
      </c>
      <c r="X118" s="137" t="e">
        <f>COUNTIF(L$3:L$64,"*" &amp;$P118 &amp;"*")+SUMPRODUCT(($L$3:$L$64=$Q117)*($M$3:$M$64=$P118))+SUMPRODUCT(($N$3:$N$64=$Q117)*($P$3:$P$64=$P118))&amp;" ("&amp;'Janv 15'!#REF!&amp;")"</f>
        <v>#REF!</v>
      </c>
      <c r="Y118" s="137">
        <f>IF($P118="","",COUNTIF(I$3:I$64,"*" &amp;$P118 &amp;"*")+COUNTIFS($L$3:$L$64,Y$70,$M$3:$M$64,"*" &amp;$P118 &amp;"*")+COUNTIFS($O$3:$O$64,Y$70,$P$3:$P$64,"*" &amp;$P118 &amp;"*")+'Janv 15'!Y118)</f>
        <v>0</v>
      </c>
      <c r="Z118" s="138" t="e">
        <f>COUNTIF(N$3:N$64,"*" &amp;$P118 &amp;"*")+SUMPRODUCT(($L$3:$L$64=$Q117)*($M$3:$M$64=$P118))+SUMPRODUCT(($N$3:$N$64=$Q117)*($P$3:$P$64=$P118))&amp;" ("&amp;'Janv 15'!#REF!&amp;")"</f>
        <v>#REF!</v>
      </c>
    </row>
    <row r="119" spans="2:26" ht="12.75" hidden="1" customHeight="1" x14ac:dyDescent="0.25">
      <c r="B119" s="19"/>
      <c r="C119" s="19"/>
      <c r="D119" s="19"/>
      <c r="E119" s="19"/>
      <c r="F119" s="19"/>
      <c r="G119" s="19"/>
      <c r="H119" s="19"/>
      <c r="I119" s="19"/>
      <c r="J119" s="19"/>
      <c r="K119" s="19"/>
      <c r="L119" s="19"/>
      <c r="M119" s="19"/>
      <c r="N119" s="134"/>
      <c r="O119" s="135"/>
      <c r="P119" s="8" t="str">
        <f>Listes!A56</f>
        <v>SOLIGNAC</v>
      </c>
      <c r="Q119" s="136">
        <f>IF($P119="","",COUNTIF(E$3:E$64,"*" &amp;$P119 &amp;"*")+COUNTIFS($L$3:$L$64,Q$70,$M$3:$M$64,"*" &amp;$P119 &amp;"*")+COUNTIFS($O$3:$O$64,Q$70,$P$3:$P$64,"*" &amp;$P119 &amp;"*")+'Janv 15'!Q119)</f>
        <v>1</v>
      </c>
      <c r="R119" s="137">
        <f>IF($P119="","",COUNTIF(F$3:F$64,"*" &amp;$P119 &amp;"*")+COUNTIFS($L$3:$L$64,R$70,$M$3:$M$64,"*" &amp;$P119 &amp;"*")+COUNTIFS($O$3:$O$64,R$70,$P$3:$P$64,"*" &amp;$P119 &amp;"*")+'Janv 15'!R119)</f>
        <v>1</v>
      </c>
      <c r="S119" s="137" t="e">
        <f>COUNTIF(G$3:G$64,"*" &amp;$P119 &amp;"*")+SUMPRODUCT(($L$3:$L$64=$Q118)*($M$3:$M$64=$P119))+SUMPRODUCT(($N$3:$N$64=$Q118)*($P$3:$P$64=$P119))&amp;" ("&amp;'Janv 15'!#REF!&amp;")"</f>
        <v>#REF!</v>
      </c>
      <c r="T119" s="137" t="e">
        <f>COUNTIF(H$3:H$64,"*" &amp;$P119 &amp;"*")+SUMPRODUCT(($L$3:$L$64=$Q118)*($M$3:$M$64=$P119))+SUMPRODUCT(($N$3:$N$64=$Q118)*($P$3:$P$64=$P119))&amp;" ("&amp;'Janv 15'!#REF!&amp;")"</f>
        <v>#REF!</v>
      </c>
      <c r="U119" s="137">
        <f>IF($P119="","",COUNTIF(G$3:G$64,"*" &amp;$P119 &amp;"*")+COUNTIFS($L$3:$L$64,U$70,$M$3:$M$64,"*" &amp;$P119 &amp;"*")+COUNTIFS($O$3:$O$64,U$70,$P$3:$P$64,"*" &amp;$P119 &amp;"*")+'Janv 15'!U119)</f>
        <v>2</v>
      </c>
      <c r="V119" s="137" t="e">
        <f>COUNTIF(J$3:J$64,"*" &amp;$P119 &amp;"*")+SUMPRODUCT(($L$3:$L$64=$Q118)*($M$3:$M$64=$P119))+SUMPRODUCT(($N$3:$N$64=$Q118)*($P$3:$P$64=$P119))&amp;" ("&amp;'Janv 15'!#REF!&amp;")"</f>
        <v>#REF!</v>
      </c>
      <c r="W119" s="137">
        <f>IF($P119="","",COUNTIF(H$3:H$64,"*" &amp;$P119 &amp;"*")+COUNTIFS($L$3:$L$64,W$70,$M$3:$M$64,"*" &amp;$P119 &amp;"*")+COUNTIFS($O$3:$O$64,W$70,$P$3:$P$64,"*" &amp;$P119 &amp;"*")+'Janv 15'!W119)</f>
        <v>0</v>
      </c>
      <c r="X119" s="137" t="e">
        <f>COUNTIF(L$3:L$64,"*" &amp;$P119 &amp;"*")+SUMPRODUCT(($L$3:$L$64=$Q118)*($M$3:$M$64=$P119))+SUMPRODUCT(($N$3:$N$64=$Q118)*($P$3:$P$64=$P119))&amp;" ("&amp;'Janv 15'!#REF!&amp;")"</f>
        <v>#REF!</v>
      </c>
      <c r="Y119" s="137">
        <f>IF($P119="","",COUNTIF(I$3:I$64,"*" &amp;$P119 &amp;"*")+COUNTIFS($L$3:$L$64,Y$70,$M$3:$M$64,"*" &amp;$P119 &amp;"*")+COUNTIFS($O$3:$O$64,Y$70,$P$3:$P$64,"*" &amp;$P119 &amp;"*")+'Janv 15'!Y119)</f>
        <v>0</v>
      </c>
      <c r="Z119" s="138" t="e">
        <f>COUNTIF(N$3:N$64,"*" &amp;$P119 &amp;"*")+SUMPRODUCT(($L$3:$L$64=$Q118)*($M$3:$M$64=$P119))+SUMPRODUCT(($N$3:$N$64=$Q118)*($P$3:$P$64=$P119))&amp;" ("&amp;'Janv 15'!#REF!&amp;")"</f>
        <v>#REF!</v>
      </c>
    </row>
    <row r="120" spans="2:26" ht="12.75" hidden="1" customHeight="1" x14ac:dyDescent="0.25">
      <c r="B120" s="19"/>
      <c r="C120" s="19"/>
      <c r="D120" s="19"/>
      <c r="E120" s="19"/>
      <c r="F120" s="19"/>
      <c r="G120" s="19"/>
      <c r="H120" s="19"/>
      <c r="I120" s="19"/>
      <c r="J120" s="19"/>
      <c r="K120" s="19"/>
      <c r="L120" s="19"/>
      <c r="M120" s="19"/>
      <c r="N120" s="134"/>
      <c r="O120" s="135"/>
      <c r="P120" s="8" t="str">
        <f>Listes!A57</f>
        <v>TOUZ</v>
      </c>
      <c r="Q120" s="136">
        <f>IF($P120="","",COUNTIF(E$3:E$64,"*" &amp;$P120 &amp;"*")+COUNTIFS($L$3:$L$64,Q$70,$M$3:$M$64,"*" &amp;$P120 &amp;"*")+COUNTIFS($O$3:$O$64,Q$70,$P$3:$P$64,"*" &amp;$P120 &amp;"*")+'Janv 15'!Q120)</f>
        <v>2</v>
      </c>
      <c r="R120" s="137">
        <f>IF($P120="","",COUNTIF(F$3:F$64,"*" &amp;$P120 &amp;"*")+COUNTIFS($L$3:$L$64,R$70,$M$3:$M$64,"*" &amp;$P120 &amp;"*")+COUNTIFS($O$3:$O$64,R$70,$P$3:$P$64,"*" &amp;$P120 &amp;"*")+'Janv 15'!R120)</f>
        <v>3</v>
      </c>
      <c r="S120" s="137" t="e">
        <f>COUNTIF(G$3:G$64,"*" &amp;$P120 &amp;"*")+SUMPRODUCT(($L$3:$L$64=$Q119)*($M$3:$M$64=$P120))+SUMPRODUCT(($N$3:$N$64=$Q119)*($P$3:$P$64=$P120))&amp;" ("&amp;'Janv 15'!#REF!&amp;")"</f>
        <v>#REF!</v>
      </c>
      <c r="T120" s="137" t="e">
        <f>COUNTIF(H$3:H$64,"*" &amp;$P120 &amp;"*")+SUMPRODUCT(($L$3:$L$64=$Q119)*($M$3:$M$64=$P120))+SUMPRODUCT(($N$3:$N$64=$Q119)*($P$3:$P$64=$P120))&amp;" ("&amp;'Janv 15'!#REF!&amp;")"</f>
        <v>#REF!</v>
      </c>
      <c r="U120" s="137">
        <f>IF($P120="","",COUNTIF(G$3:G$64,"*" &amp;$P120 &amp;"*")+COUNTIFS($L$3:$L$64,U$70,$M$3:$M$64,"*" &amp;$P120 &amp;"*")+COUNTIFS($O$3:$O$64,U$70,$P$3:$P$64,"*" &amp;$P120 &amp;"*")+'Janv 15'!U120)</f>
        <v>0</v>
      </c>
      <c r="V120" s="137" t="e">
        <f>COUNTIF(J$3:J$64,"*" &amp;$P120 &amp;"*")+SUMPRODUCT(($L$3:$L$64=$Q119)*($M$3:$M$64=$P120))+SUMPRODUCT(($N$3:$N$64=$Q119)*($P$3:$P$64=$P120))&amp;" ("&amp;'Janv 15'!#REF!&amp;")"</f>
        <v>#REF!</v>
      </c>
      <c r="W120" s="137">
        <f>IF($P120="","",COUNTIF(H$3:H$64,"*" &amp;$P120 &amp;"*")+COUNTIFS($L$3:$L$64,W$70,$M$3:$M$64,"*" &amp;$P120 &amp;"*")+COUNTIFS($O$3:$O$64,W$70,$P$3:$P$64,"*" &amp;$P120 &amp;"*")+'Janv 15'!W120)</f>
        <v>4</v>
      </c>
      <c r="X120" s="137" t="e">
        <f>COUNTIF(L$3:L$64,"*" &amp;$P120 &amp;"*")+SUMPRODUCT(($L$3:$L$64=$Q119)*($M$3:$M$64=$P120))+SUMPRODUCT(($N$3:$N$64=$Q119)*($P$3:$P$64=$P120))&amp;" ("&amp;'Janv 15'!#REF!&amp;")"</f>
        <v>#REF!</v>
      </c>
      <c r="Y120" s="137">
        <f>IF($P120="","",COUNTIF(I$3:I$64,"*" &amp;$P120 &amp;"*")+COUNTIFS($L$3:$L$64,Y$70,$M$3:$M$64,"*" &amp;$P120 &amp;"*")+COUNTIFS($O$3:$O$64,Y$70,$P$3:$P$64,"*" &amp;$P120 &amp;"*")+'Janv 15'!Y120)</f>
        <v>0</v>
      </c>
      <c r="Z120" s="138" t="e">
        <f>COUNTIF(N$3:N$64,"*" &amp;$P120 &amp;"*")+SUMPRODUCT(($L$3:$L$64=$Q119)*($M$3:$M$64=$P120))+SUMPRODUCT(($N$3:$N$64=$Q119)*($P$3:$P$64=$P120))&amp;" ("&amp;'Janv 15'!#REF!&amp;")"</f>
        <v>#REF!</v>
      </c>
    </row>
    <row r="121" spans="2:26" ht="12.75" hidden="1" customHeight="1" x14ac:dyDescent="0.25">
      <c r="B121" s="19"/>
      <c r="C121" s="19"/>
      <c r="D121" s="19"/>
      <c r="E121" s="19"/>
      <c r="F121" s="19"/>
      <c r="G121" s="19"/>
      <c r="H121" s="19"/>
      <c r="I121" s="19"/>
      <c r="J121" s="19"/>
      <c r="K121" s="19"/>
      <c r="L121" s="19"/>
      <c r="M121" s="19"/>
      <c r="N121" s="134"/>
      <c r="O121" s="135"/>
      <c r="P121" s="8" t="str">
        <f>Listes!A58</f>
        <v>ZEYNE</v>
      </c>
      <c r="Q121" s="136">
        <f>IF($P121="","",COUNTIF(E$3:E$64,"*" &amp;$P121 &amp;"*")+COUNTIFS($L$3:$L$64,Q$70,$M$3:$M$64,"*" &amp;$P121 &amp;"*")+COUNTIFS($O$3:$O$64,Q$70,$P$3:$P$64,"*" &amp;$P121 &amp;"*")+'Janv 15'!Q121)</f>
        <v>0</v>
      </c>
      <c r="R121" s="137">
        <f>IF($P121="","",COUNTIF(F$3:F$64,"*" &amp;$P121 &amp;"*")+COUNTIFS($L$3:$L$64,R$70,$M$3:$M$64,"*" &amp;$P121 &amp;"*")+COUNTIFS($O$3:$O$64,R$70,$P$3:$P$64,"*" &amp;$P121 &amp;"*")+'Janv 15'!R121)</f>
        <v>0</v>
      </c>
      <c r="S121" s="137" t="e">
        <f>COUNTIF(G$3:G$64,"*" &amp;$P121 &amp;"*")+SUMPRODUCT(($L$3:$L$64=$Q120)*($M$3:$M$64=$P121))+SUMPRODUCT(($N$3:$N$64=$Q120)*($P$3:$P$64=$P121))&amp;" ("&amp;'Janv 15'!#REF!&amp;")"</f>
        <v>#REF!</v>
      </c>
      <c r="T121" s="137" t="e">
        <f>COUNTIF(H$3:H$64,"*" &amp;$P121 &amp;"*")+SUMPRODUCT(($L$3:$L$64=$Q120)*($M$3:$M$64=$P121))+SUMPRODUCT(($N$3:$N$64=$Q120)*($P$3:$P$64=$P121))&amp;" ("&amp;'Janv 15'!#REF!&amp;")"</f>
        <v>#REF!</v>
      </c>
      <c r="U121" s="137">
        <f>IF($P121="","",COUNTIF(G$3:G$64,"*" &amp;$P121 &amp;"*")+COUNTIFS($L$3:$L$64,U$70,$M$3:$M$64,"*" &amp;$P121 &amp;"*")+COUNTIFS($O$3:$O$64,U$70,$P$3:$P$64,"*" &amp;$P121 &amp;"*")+'Janv 15'!U121)</f>
        <v>0</v>
      </c>
      <c r="V121" s="137" t="e">
        <f>COUNTIF(J$3:J$64,"*" &amp;$P121 &amp;"*")+SUMPRODUCT(($L$3:$L$64=$Q120)*($M$3:$M$64=$P121))+SUMPRODUCT(($N$3:$N$64=$Q120)*($P$3:$P$64=$P121))&amp;" ("&amp;'Janv 15'!#REF!&amp;")"</f>
        <v>#REF!</v>
      </c>
      <c r="W121" s="137">
        <f>IF($P121="","",COUNTIF(H$3:H$64,"*" &amp;$P121 &amp;"*")+COUNTIFS($L$3:$L$64,W$70,$M$3:$M$64,"*" &amp;$P121 &amp;"*")+COUNTIFS($O$3:$O$64,W$70,$P$3:$P$64,"*" &amp;$P121 &amp;"*")+'Janv 15'!W121)</f>
        <v>0</v>
      </c>
      <c r="X121" s="137" t="e">
        <f>COUNTIF(L$3:L$64,"*" &amp;$P121 &amp;"*")+SUMPRODUCT(($L$3:$L$64=$Q120)*($M$3:$M$64=$P121))+SUMPRODUCT(($N$3:$N$64=$Q120)*($P$3:$P$64=$P121))&amp;" ("&amp;'Janv 15'!#REF!&amp;")"</f>
        <v>#REF!</v>
      </c>
      <c r="Y121" s="137">
        <f>IF($P121="","",COUNTIF(I$3:I$64,"*" &amp;$P121 &amp;"*")+COUNTIFS($L$3:$L$64,Y$70,$M$3:$M$64,"*" &amp;$P121 &amp;"*")+COUNTIFS($O$3:$O$64,Y$70,$P$3:$P$64,"*" &amp;$P121 &amp;"*")+'Janv 15'!Y121)</f>
        <v>0</v>
      </c>
      <c r="Z121" s="138" t="e">
        <f>COUNTIF(N$3:N$64,"*" &amp;$P121 &amp;"*")+SUMPRODUCT(($L$3:$L$64=$Q120)*($M$3:$M$64=$P121))+SUMPRODUCT(($N$3:$N$64=$Q120)*($P$3:$P$64=$P121))&amp;" ("&amp;'Janv 15'!#REF!&amp;")"</f>
        <v>#REF!</v>
      </c>
    </row>
    <row r="122" spans="2:26" ht="12.75" hidden="1" customHeight="1" x14ac:dyDescent="0.25">
      <c r="B122" s="19"/>
      <c r="C122" s="19"/>
      <c r="D122" s="19"/>
      <c r="E122" s="19"/>
      <c r="F122" s="19"/>
      <c r="G122" s="19"/>
      <c r="H122" s="19"/>
      <c r="I122" s="19"/>
      <c r="J122" s="19"/>
      <c r="K122" s="19"/>
      <c r="L122" s="19"/>
      <c r="M122" s="19"/>
      <c r="N122" s="134"/>
      <c r="O122" s="135"/>
      <c r="P122" s="8" t="str">
        <f>Listes!A59</f>
        <v>WELBY</v>
      </c>
      <c r="Q122" s="136">
        <f>IF($P122="","",COUNTIF(E$3:E$64,"*" &amp;$P122 &amp;"*")+COUNTIFS($L$3:$L$64,Q$70,$M$3:$M$64,"*" &amp;$P122 &amp;"*")+COUNTIFS($O$3:$O$64,Q$70,$P$3:$P$64,"*" &amp;$P122 &amp;"*")+'Janv 15'!Q122)</f>
        <v>1</v>
      </c>
      <c r="R122" s="137">
        <f>IF($P122="","",COUNTIF(F$3:F$64,"*" &amp;$P122 &amp;"*")+COUNTIFS($L$3:$L$64,R$70,$M$3:$M$64,"*" &amp;$P122 &amp;"*")+COUNTIFS($O$3:$O$64,R$70,$P$3:$P$64,"*" &amp;$P122 &amp;"*")+'Janv 15'!R122)</f>
        <v>1</v>
      </c>
      <c r="S122" s="137" t="e">
        <f>COUNTIF(G$3:G$64,"*" &amp;$P122 &amp;"*")+SUMPRODUCT(($L$3:$L$64=$Q121)*($M$3:$M$64=$P122))+SUMPRODUCT(($N$3:$N$64=$Q121)*($P$3:$P$64=$P122))&amp;" ("&amp;'Janv 15'!#REF!&amp;")"</f>
        <v>#REF!</v>
      </c>
      <c r="T122" s="137" t="e">
        <f>COUNTIF(H$3:H$64,"*" &amp;$P122 &amp;"*")+SUMPRODUCT(($L$3:$L$64=$Q121)*($M$3:$M$64=$P122))+SUMPRODUCT(($N$3:$N$64=$Q121)*($P$3:$P$64=$P122))&amp;" ("&amp;'Janv 15'!#REF!&amp;")"</f>
        <v>#REF!</v>
      </c>
      <c r="U122" s="137">
        <f>IF($P122="","",COUNTIF(G$3:G$64,"*" &amp;$P122 &amp;"*")+COUNTIFS($L$3:$L$64,U$70,$M$3:$M$64,"*" &amp;$P122 &amp;"*")+COUNTIFS($O$3:$O$64,U$70,$P$3:$P$64,"*" &amp;$P122 &amp;"*")+'Janv 15'!U122)</f>
        <v>0</v>
      </c>
      <c r="V122" s="137" t="e">
        <f>COUNTIF(J$3:J$64,"*" &amp;$P122 &amp;"*")+SUMPRODUCT(($L$3:$L$64=$Q121)*($M$3:$M$64=$P122))+SUMPRODUCT(($N$3:$N$64=$Q121)*($P$3:$P$64=$P122))&amp;" ("&amp;'Janv 15'!#REF!&amp;")"</f>
        <v>#REF!</v>
      </c>
      <c r="W122" s="137">
        <f>IF($P122="","",COUNTIF(H$3:H$64,"*" &amp;$P122 &amp;"*")+COUNTIFS($L$3:$L$64,W$70,$M$3:$M$64,"*" &amp;$P122 &amp;"*")+COUNTIFS($O$3:$O$64,W$70,$P$3:$P$64,"*" &amp;$P122 &amp;"*")+'Janv 15'!W122)</f>
        <v>2</v>
      </c>
      <c r="X122" s="137" t="e">
        <f>COUNTIF(L$3:L$64,"*" &amp;$P122 &amp;"*")+SUMPRODUCT(($L$3:$L$64=$Q121)*($M$3:$M$64=$P122))+SUMPRODUCT(($N$3:$N$64=$Q121)*($P$3:$P$64=$P122))&amp;" ("&amp;'Janv 15'!#REF!&amp;")"</f>
        <v>#REF!</v>
      </c>
      <c r="Y122" s="137">
        <f>IF($P122="","",COUNTIF(I$3:I$64,"*" &amp;$P122 &amp;"*")+COUNTIFS($L$3:$L$64,Y$70,$M$3:$M$64,"*" &amp;$P122 &amp;"*")+COUNTIFS($O$3:$O$64,Y$70,$P$3:$P$64,"*" &amp;$P122 &amp;"*")+'Janv 15'!Y122)</f>
        <v>0</v>
      </c>
      <c r="Z122" s="138" t="e">
        <f>COUNTIF(N$3:N$64,"*" &amp;$P122 &amp;"*")+SUMPRODUCT(($L$3:$L$64=$Q121)*($M$3:$M$64=$P122))+SUMPRODUCT(($N$3:$N$64=$Q121)*($P$3:$P$64=$P122))&amp;" ("&amp;'Janv 15'!#REF!&amp;")"</f>
        <v>#REF!</v>
      </c>
    </row>
    <row r="123" spans="2:26" ht="12.75" hidden="1" customHeight="1" x14ac:dyDescent="0.25">
      <c r="B123" s="88"/>
      <c r="C123" s="88"/>
      <c r="D123" s="88"/>
      <c r="E123" s="88"/>
      <c r="F123" s="88"/>
      <c r="G123" s="88"/>
      <c r="H123" s="19"/>
      <c r="I123" s="19"/>
      <c r="J123" s="19"/>
      <c r="K123" s="19"/>
      <c r="L123" s="19"/>
      <c r="M123" s="19"/>
      <c r="N123" s="134"/>
      <c r="O123" s="135"/>
      <c r="P123" s="8" t="str">
        <f>Listes!A60</f>
        <v>ALEX</v>
      </c>
      <c r="Q123" s="136">
        <f>IF($P123="","",COUNTIF(E$3:E$64,"*" &amp;$P123 &amp;"*")+COUNTIFS($L$3:$L$64,Q$70,$M$3:$M$64,"*" &amp;$P123 &amp;"*")+COUNTIFS($O$3:$O$64,Q$70,$P$3:$P$64,"*" &amp;$P123 &amp;"*")+'Janv 15'!Q123)</f>
        <v>4</v>
      </c>
      <c r="R123" s="137">
        <f>IF($P123="","",COUNTIF(F$3:F$64,"*" &amp;$P123 &amp;"*")+COUNTIFS($L$3:$L$64,R$70,$M$3:$M$64,"*" &amp;$P123 &amp;"*")+COUNTIFS($O$3:$O$64,R$70,$P$3:$P$64,"*" &amp;$P123 &amp;"*")+'Janv 15'!R123)</f>
        <v>0</v>
      </c>
      <c r="S123" s="137" t="e">
        <f>COUNTIF(G$3:G$64,"*" &amp;$P123 &amp;"*")+SUMPRODUCT(($L$3:$L$64=$Q122)*($M$3:$M$64=$P123))+SUMPRODUCT(($N$3:$N$64=$Q122)*($P$3:$P$64=$P123))&amp;" ("&amp;'Janv 15'!#REF!&amp;")"</f>
        <v>#REF!</v>
      </c>
      <c r="T123" s="137" t="e">
        <f>COUNTIF(H$3:H$64,"*" &amp;$P123 &amp;"*")+SUMPRODUCT(($L$3:$L$64=$Q122)*($M$3:$M$64=$P123))+SUMPRODUCT(($N$3:$N$64=$Q122)*($P$3:$P$64=$P123))&amp;" ("&amp;'Janv 15'!#REF!&amp;")"</f>
        <v>#REF!</v>
      </c>
      <c r="U123" s="137">
        <f>IF($P123="","",COUNTIF(G$3:G$64,"*" &amp;$P123 &amp;"*")+COUNTIFS($L$3:$L$64,U$70,$M$3:$M$64,"*" &amp;$P123 &amp;"*")+COUNTIFS($O$3:$O$64,U$70,$P$3:$P$64,"*" &amp;$P123 &amp;"*")+'Janv 15'!U123)</f>
        <v>0</v>
      </c>
      <c r="V123" s="137" t="e">
        <f>COUNTIF(J$3:J$64,"*" &amp;$P123 &amp;"*")+SUMPRODUCT(($L$3:$L$64=$Q122)*($M$3:$M$64=$P123))+SUMPRODUCT(($N$3:$N$64=$Q122)*($P$3:$P$64=$P123))&amp;" ("&amp;'Janv 15'!#REF!&amp;")"</f>
        <v>#REF!</v>
      </c>
      <c r="W123" s="137">
        <f>IF($P123="","",COUNTIF(H$3:H$64,"*" &amp;$P123 &amp;"*")+COUNTIFS($L$3:$L$64,W$70,$M$3:$M$64,"*" &amp;$P123 &amp;"*")+COUNTIFS($O$3:$O$64,W$70,$P$3:$P$64,"*" &amp;$P123 &amp;"*")+'Janv 15'!W123)</f>
        <v>0</v>
      </c>
      <c r="X123" s="137" t="e">
        <f>COUNTIF(L$3:L$64,"*" &amp;$P123 &amp;"*")+SUMPRODUCT(($L$3:$L$64=$Q122)*($M$3:$M$64=$P123))+SUMPRODUCT(($N$3:$N$64=$Q122)*($P$3:$P$64=$P123))&amp;" ("&amp;'Janv 15'!#REF!&amp;")"</f>
        <v>#REF!</v>
      </c>
      <c r="Y123" s="137">
        <f>IF($P123="","",COUNTIF(I$3:I$64,"*" &amp;$P123 &amp;"*")+COUNTIFS($L$3:$L$64,Y$70,$M$3:$M$64,"*" &amp;$P123 &amp;"*")+COUNTIFS($O$3:$O$64,Y$70,$P$3:$P$64,"*" &amp;$P123 &amp;"*")+'Janv 15'!Y123)</f>
        <v>0</v>
      </c>
      <c r="Z123" s="138" t="e">
        <f>COUNTIF(N$3:N$64,"*" &amp;$P123 &amp;"*")+SUMPRODUCT(($L$3:$L$64=$Q122)*($M$3:$M$64=$P123))+SUMPRODUCT(($N$3:$N$64=$Q122)*($P$3:$P$64=$P123))&amp;" ("&amp;'Janv 15'!#REF!&amp;")"</f>
        <v>#REF!</v>
      </c>
    </row>
    <row r="124" spans="2:26" ht="12.75" hidden="1" customHeight="1" x14ac:dyDescent="0.25">
      <c r="B124" s="88"/>
      <c r="C124" s="88"/>
      <c r="D124" s="88"/>
      <c r="E124" s="88"/>
      <c r="F124" s="88"/>
      <c r="G124" s="88"/>
      <c r="H124" s="19"/>
      <c r="I124" s="19"/>
      <c r="J124" s="19"/>
      <c r="K124" s="19"/>
      <c r="L124" s="19"/>
      <c r="M124" s="19"/>
      <c r="N124" s="134"/>
      <c r="O124" s="135"/>
      <c r="P124" s="8" t="str">
        <f>Listes!A61</f>
        <v>IRANI</v>
      </c>
      <c r="Q124" s="136">
        <f>IF($P124="","",COUNTIF(E$3:E$64,"*" &amp;$P124 &amp;"*")+COUNTIFS($L$3:$L$64,Q$70,$M$3:$M$64,"*" &amp;$P124 &amp;"*")+COUNTIFS($O$3:$O$64,Q$70,$P$3:$P$64,"*" &amp;$P124 &amp;"*")+'Janv 15'!Q124)</f>
        <v>1</v>
      </c>
      <c r="R124" s="137">
        <f>IF($P124="","",COUNTIF(F$3:F$64,"*" &amp;$P124 &amp;"*")+COUNTIFS($L$3:$L$64,R$70,$M$3:$M$64,"*" &amp;$P124 &amp;"*")+COUNTIFS($O$3:$O$64,R$70,$P$3:$P$64,"*" &amp;$P124 &amp;"*")+'Janv 15'!R124)</f>
        <v>3</v>
      </c>
      <c r="S124" s="137" t="e">
        <f>COUNTIF(G$3:G$64,"*" &amp;$P124 &amp;"*")+SUMPRODUCT(($L$3:$L$64=$Q123)*($M$3:$M$64=$P124))+SUMPRODUCT(($N$3:$N$64=$Q123)*($P$3:$P$64=$P124))&amp;" ("&amp;'Janv 15'!#REF!&amp;")"</f>
        <v>#REF!</v>
      </c>
      <c r="T124" s="137" t="e">
        <f>COUNTIF(H$3:H$64,"*" &amp;$P124 &amp;"*")+SUMPRODUCT(($L$3:$L$64=$Q123)*($M$3:$M$64=$P124))+SUMPRODUCT(($N$3:$N$64=$Q123)*($P$3:$P$64=$P124))&amp;" ("&amp;'Janv 15'!#REF!&amp;")"</f>
        <v>#REF!</v>
      </c>
      <c r="U124" s="137">
        <f>IF($P124="","",COUNTIF(G$3:G$64,"*" &amp;$P124 &amp;"*")+COUNTIFS($L$3:$L$64,U$70,$M$3:$M$64,"*" &amp;$P124 &amp;"*")+COUNTIFS($O$3:$O$64,U$70,$P$3:$P$64,"*" &amp;$P124 &amp;"*")+'Janv 15'!U124)</f>
        <v>0</v>
      </c>
      <c r="V124" s="137" t="e">
        <f>COUNTIF(J$3:J$64,"*" &amp;$P124 &amp;"*")+SUMPRODUCT(($L$3:$L$64=$Q123)*($M$3:$M$64=$P124))+SUMPRODUCT(($N$3:$N$64=$Q123)*($P$3:$P$64=$P124))&amp;" ("&amp;'Janv 15'!#REF!&amp;")"</f>
        <v>#REF!</v>
      </c>
      <c r="W124" s="137">
        <f>IF($P124="","",COUNTIF(H$3:H$64,"*" &amp;$P124 &amp;"*")+COUNTIFS($L$3:$L$64,W$70,$M$3:$M$64,"*" &amp;$P124 &amp;"*")+COUNTIFS($O$3:$O$64,W$70,$P$3:$P$64,"*" &amp;$P124 &amp;"*")+'Janv 15'!W124)</f>
        <v>4</v>
      </c>
      <c r="X124" s="137" t="e">
        <f>COUNTIF(L$3:L$64,"*" &amp;$P124 &amp;"*")+SUMPRODUCT(($L$3:$L$64=$Q123)*($M$3:$M$64=$P124))+SUMPRODUCT(($N$3:$N$64=$Q123)*($P$3:$P$64=$P124))&amp;" ("&amp;'Janv 15'!#REF!&amp;")"</f>
        <v>#REF!</v>
      </c>
      <c r="Y124" s="137">
        <f>IF($P124="","",COUNTIF(I$3:I$64,"*" &amp;$P124 &amp;"*")+COUNTIFS($L$3:$L$64,Y$70,$M$3:$M$64,"*" &amp;$P124 &amp;"*")+COUNTIFS($O$3:$O$64,Y$70,$P$3:$P$64,"*" &amp;$P124 &amp;"*")+'Janv 15'!Y124)</f>
        <v>1</v>
      </c>
      <c r="Z124" s="138" t="e">
        <f>COUNTIF(N$3:N$64,"*" &amp;$P124 &amp;"*")+SUMPRODUCT(($L$3:$L$64=$Q123)*($M$3:$M$64=$P124))+SUMPRODUCT(($N$3:$N$64=$Q123)*($P$3:$P$64=$P124))&amp;" ("&amp;'Janv 15'!#REF!&amp;")"</f>
        <v>#REF!</v>
      </c>
    </row>
    <row r="125" spans="2:26" ht="12.75" hidden="1" customHeight="1" x14ac:dyDescent="0.25">
      <c r="B125" s="88"/>
      <c r="C125" s="88"/>
      <c r="D125" s="88"/>
      <c r="E125" s="88"/>
      <c r="F125" s="88"/>
      <c r="G125" s="88"/>
      <c r="H125" s="19"/>
      <c r="I125" s="19"/>
      <c r="J125" s="19"/>
      <c r="K125" s="19"/>
      <c r="L125" s="19"/>
      <c r="M125" s="19"/>
      <c r="N125" s="134"/>
      <c r="O125" s="135"/>
      <c r="P125" s="8" t="str">
        <f>Listes!A62</f>
        <v>KHAYAT</v>
      </c>
      <c r="Q125" s="136">
        <f>IF($P125="","",COUNTIF(E$3:E$64,"*" &amp;$P125 &amp;"*")+COUNTIFS($L$3:$L$64,Q$70,$M$3:$M$64,"*" &amp;$P125 &amp;"*")+COUNTIFS($O$3:$O$64,Q$70,$P$3:$P$64,"*" &amp;$P125 &amp;"*")+'Janv 15'!Q125)</f>
        <v>0</v>
      </c>
      <c r="R125" s="137">
        <f>IF($P125="","",COUNTIF(F$3:F$64,"*" &amp;$P125 &amp;"*")+COUNTIFS($L$3:$L$64,R$70,$M$3:$M$64,"*" &amp;$P125 &amp;"*")+COUNTIFS($O$3:$O$64,R$70,$P$3:$P$64,"*" &amp;$P125 &amp;"*")+'Janv 15'!R125)</f>
        <v>0</v>
      </c>
      <c r="S125" s="137" t="e">
        <f>COUNTIF(G$3:G$64,"*" &amp;$P125 &amp;"*")+SUMPRODUCT(($L$3:$L$64=$Q124)*($M$3:$M$64=$P125))+SUMPRODUCT(($N$3:$N$64=$Q124)*($P$3:$P$64=$P125))&amp;" ("&amp;'Janv 15'!#REF!&amp;")"</f>
        <v>#REF!</v>
      </c>
      <c r="T125" s="137" t="e">
        <f>COUNTIF(H$3:H$64,"*" &amp;$P125 &amp;"*")+SUMPRODUCT(($L$3:$L$64=$Q124)*($M$3:$M$64=$P125))+SUMPRODUCT(($N$3:$N$64=$Q124)*($P$3:$P$64=$P125))&amp;" ("&amp;'Janv 15'!#REF!&amp;")"</f>
        <v>#REF!</v>
      </c>
      <c r="U125" s="137">
        <f>IF($P125="","",COUNTIF(G$3:G$64,"*" &amp;$P125 &amp;"*")+COUNTIFS($L$3:$L$64,U$70,$M$3:$M$64,"*" &amp;$P125 &amp;"*")+COUNTIFS($O$3:$O$64,U$70,$P$3:$P$64,"*" &amp;$P125 &amp;"*")+'Janv 15'!U125)</f>
        <v>0</v>
      </c>
      <c r="V125" s="137" t="e">
        <f>COUNTIF(J$3:J$64,"*" &amp;$P125 &amp;"*")+SUMPRODUCT(($L$3:$L$64=$Q124)*($M$3:$M$64=$P125))+SUMPRODUCT(($N$3:$N$64=$Q124)*($P$3:$P$64=$P125))&amp;" ("&amp;'Janv 15'!#REF!&amp;")"</f>
        <v>#REF!</v>
      </c>
      <c r="W125" s="137">
        <f>IF($P125="","",COUNTIF(H$3:H$64,"*" &amp;$P125 &amp;"*")+COUNTIFS($L$3:$L$64,W$70,$M$3:$M$64,"*" &amp;$P125 &amp;"*")+COUNTIFS($O$3:$O$64,W$70,$P$3:$P$64,"*" &amp;$P125 &amp;"*")+'Janv 15'!W125)</f>
        <v>0</v>
      </c>
      <c r="X125" s="137" t="e">
        <f>COUNTIF(L$3:L$64,"*" &amp;$P125 &amp;"*")+SUMPRODUCT(($L$3:$L$64=$Q124)*($M$3:$M$64=$P125))+SUMPRODUCT(($N$3:$N$64=$Q124)*($P$3:$P$64=$P125))&amp;" ("&amp;'Janv 15'!#REF!&amp;")"</f>
        <v>#REF!</v>
      </c>
      <c r="Y125" s="137">
        <f>IF($P125="","",COUNTIF(I$3:I$64,"*" &amp;$P125 &amp;"*")+COUNTIFS($L$3:$L$64,Y$70,$M$3:$M$64,"*" &amp;$P125 &amp;"*")+COUNTIFS($O$3:$O$64,Y$70,$P$3:$P$64,"*" &amp;$P125 &amp;"*")+'Janv 15'!Y125)</f>
        <v>4</v>
      </c>
      <c r="Z125" s="138" t="e">
        <f>COUNTIF(N$3:N$64,"*" &amp;$P125 &amp;"*")+SUMPRODUCT(($L$3:$L$64=$Q124)*($M$3:$M$64=$P125))+SUMPRODUCT(($N$3:$N$64=$Q124)*($P$3:$P$64=$P125))&amp;" ("&amp;'Janv 15'!#REF!&amp;")"</f>
        <v>#REF!</v>
      </c>
    </row>
    <row r="126" spans="2:26" ht="12.75" hidden="1" customHeight="1" x14ac:dyDescent="0.25">
      <c r="B126" s="88"/>
      <c r="C126" s="88"/>
      <c r="D126" s="88"/>
      <c r="E126" s="88"/>
      <c r="F126" s="88"/>
      <c r="G126" s="88"/>
      <c r="H126" s="19"/>
      <c r="I126" s="19"/>
      <c r="J126" s="19"/>
      <c r="K126" s="19"/>
      <c r="L126" s="19"/>
      <c r="M126" s="19"/>
      <c r="N126" s="134"/>
      <c r="O126" s="135"/>
      <c r="P126" s="8" t="str">
        <f>Listes!A63</f>
        <v>PARIENTE</v>
      </c>
      <c r="Q126" s="136">
        <f>IF($P126="","",COUNTIF(E$3:E$64,"*" &amp;$P126 &amp;"*")+COUNTIFS($L$3:$L$64,Q$70,$M$3:$M$64,"*" &amp;$P126 &amp;"*")+COUNTIFS($O$3:$O$64,Q$70,$P$3:$P$64,"*" &amp;$P126 &amp;"*")+'Janv 15'!Q126)</f>
        <v>0</v>
      </c>
      <c r="R126" s="137">
        <f>IF($P126="","",COUNTIF(F$3:F$64,"*" &amp;$P126 &amp;"*")+COUNTIFS($L$3:$L$64,R$70,$M$3:$M$64,"*" &amp;$P126 &amp;"*")+COUNTIFS($O$3:$O$64,R$70,$P$3:$P$64,"*" &amp;$P126 &amp;"*")+'Janv 15'!R126)</f>
        <v>2</v>
      </c>
      <c r="S126" s="137" t="e">
        <f>COUNTIF(G$3:G$64,"*" &amp;$P126 &amp;"*")+SUMPRODUCT(($L$3:$L$64=$Q125)*($M$3:$M$64=$P126))+SUMPRODUCT(($N$3:$N$64=$Q125)*($P$3:$P$64=$P126))&amp;" ("&amp;'Janv 15'!#REF!&amp;")"</f>
        <v>#REF!</v>
      </c>
      <c r="T126" s="137" t="e">
        <f>COUNTIF(H$3:H$64,"*" &amp;$P126 &amp;"*")+SUMPRODUCT(($L$3:$L$64=$Q125)*($M$3:$M$64=$P126))+SUMPRODUCT(($N$3:$N$64=$Q125)*($P$3:$P$64=$P126))&amp;" ("&amp;'Janv 15'!#REF!&amp;")"</f>
        <v>#REF!</v>
      </c>
      <c r="U126" s="137">
        <f>IF($P126="","",COUNTIF(G$3:G$64,"*" &amp;$P126 &amp;"*")+COUNTIFS($L$3:$L$64,U$70,$M$3:$M$64,"*" &amp;$P126 &amp;"*")+COUNTIFS($O$3:$O$64,U$70,$P$3:$P$64,"*" &amp;$P126 &amp;"*")+'Janv 15'!U126)</f>
        <v>0</v>
      </c>
      <c r="V126" s="137" t="e">
        <f>COUNTIF(J$3:J$64,"*" &amp;$P126 &amp;"*")+SUMPRODUCT(($L$3:$L$64=$Q125)*($M$3:$M$64=$P126))+SUMPRODUCT(($N$3:$N$64=$Q125)*($P$3:$P$64=$P126))&amp;" ("&amp;'Janv 15'!#REF!&amp;")"</f>
        <v>#REF!</v>
      </c>
      <c r="W126" s="137">
        <f>IF($P126="","",COUNTIF(H$3:H$64,"*" &amp;$P126 &amp;"*")+COUNTIFS($L$3:$L$64,W$70,$M$3:$M$64,"*" &amp;$P126 &amp;"*")+COUNTIFS($O$3:$O$64,W$70,$P$3:$P$64,"*" &amp;$P126 &amp;"*")+'Janv 15'!W126)</f>
        <v>4</v>
      </c>
      <c r="X126" s="137" t="e">
        <f>COUNTIF(L$3:L$64,"*" &amp;$P126 &amp;"*")+SUMPRODUCT(($L$3:$L$64=$Q125)*($M$3:$M$64=$P126))+SUMPRODUCT(($N$3:$N$64=$Q125)*($P$3:$P$64=$P126))&amp;" ("&amp;'Janv 15'!#REF!&amp;")"</f>
        <v>#REF!</v>
      </c>
      <c r="Y126" s="137">
        <f>IF($P126="","",COUNTIF(I$3:I$64,"*" &amp;$P126 &amp;"*")+COUNTIFS($L$3:$L$64,Y$70,$M$3:$M$64,"*" &amp;$P126 &amp;"*")+COUNTIFS($O$3:$O$64,Y$70,$P$3:$P$64,"*" &amp;$P126 &amp;"*")+'Janv 15'!Y126)</f>
        <v>0</v>
      </c>
      <c r="Z126" s="138" t="e">
        <f>COUNTIF(N$3:N$64,"*" &amp;$P126 &amp;"*")+SUMPRODUCT(($L$3:$L$64=$Q125)*($M$3:$M$64=$P126))+SUMPRODUCT(($N$3:$N$64=$Q125)*($P$3:$P$64=$P126))&amp;" ("&amp;'Janv 15'!#REF!&amp;")"</f>
        <v>#REF!</v>
      </c>
    </row>
    <row r="127" spans="2:26" ht="12.75" hidden="1" customHeight="1" x14ac:dyDescent="0.25">
      <c r="B127" s="88"/>
      <c r="C127" s="88"/>
      <c r="D127" s="88"/>
      <c r="E127" s="88"/>
      <c r="F127" s="88"/>
      <c r="G127" s="88"/>
      <c r="H127" s="19"/>
      <c r="I127" s="19"/>
      <c r="J127" s="19"/>
      <c r="K127" s="19"/>
      <c r="L127" s="19"/>
      <c r="M127" s="19"/>
      <c r="N127" s="134"/>
      <c r="O127" s="135"/>
      <c r="P127" s="10" t="str">
        <f>Listes!A64</f>
        <v>SOUED</v>
      </c>
      <c r="Q127" s="136">
        <f>IF($P127="","",COUNTIF(E$3:E$64,"*" &amp;$P127 &amp;"*")+COUNTIFS($L$3:$L$64,Q$70,$M$3:$M$64,"*" &amp;$P127 &amp;"*")+COUNTIFS($O$3:$O$64,Q$70,$P$3:$P$64,"*" &amp;$P127 &amp;"*")+'Janv 15'!Q127)</f>
        <v>1</v>
      </c>
      <c r="R127" s="137">
        <f>IF($P127="","",COUNTIF(F$3:F$64,"*" &amp;$P127 &amp;"*")+COUNTIFS($L$3:$L$64,R$70,$M$3:$M$64,"*" &amp;$P127 &amp;"*")+COUNTIFS($O$3:$O$64,R$70,$P$3:$P$64,"*" &amp;$P127 &amp;"*")+'Janv 15'!R127)</f>
        <v>1</v>
      </c>
      <c r="S127" s="137" t="e">
        <f>COUNTIF(G$3:G$64,"*" &amp;$P127 &amp;"*")+SUMPRODUCT(($L$3:$L$64=$Q126)*($M$3:$M$64=$P127))+SUMPRODUCT(($N$3:$N$64=$Q126)*($P$3:$P$64=$P127))&amp;" ("&amp;'Janv 15'!#REF!&amp;")"</f>
        <v>#REF!</v>
      </c>
      <c r="T127" s="137" t="e">
        <f>COUNTIF(H$3:H$64,"*" &amp;$P127 &amp;"*")+SUMPRODUCT(($L$3:$L$64=$Q126)*($M$3:$M$64=$P127))+SUMPRODUCT(($N$3:$N$64=$Q126)*($P$3:$P$64=$P127))&amp;" ("&amp;'Janv 15'!#REF!&amp;")"</f>
        <v>#REF!</v>
      </c>
      <c r="U127" s="137">
        <f>IF($P127="","",COUNTIF(G$3:G$64,"*" &amp;$P127 &amp;"*")+COUNTIFS($L$3:$L$64,U$70,$M$3:$M$64,"*" &amp;$P127 &amp;"*")+COUNTIFS($O$3:$O$64,U$70,$P$3:$P$64,"*" &amp;$P127 &amp;"*")+'Janv 15'!U127)</f>
        <v>0</v>
      </c>
      <c r="V127" s="137" t="e">
        <f>COUNTIF(J$3:J$64,"*" &amp;$P127 &amp;"*")+SUMPRODUCT(($L$3:$L$64=$Q126)*($M$3:$M$64=$P127))+SUMPRODUCT(($N$3:$N$64=$Q126)*($P$3:$P$64=$P127))&amp;" ("&amp;'Janv 15'!#REF!&amp;")"</f>
        <v>#REF!</v>
      </c>
      <c r="W127" s="137">
        <f>IF($P127="","",COUNTIF(H$3:H$64,"*" &amp;$P127 &amp;"*")+COUNTIFS($L$3:$L$64,W$70,$M$3:$M$64,"*" &amp;$P127 &amp;"*")+COUNTIFS($O$3:$O$64,W$70,$P$3:$P$64,"*" &amp;$P127 &amp;"*")+'Janv 15'!W127)</f>
        <v>0</v>
      </c>
      <c r="X127" s="137" t="e">
        <f>COUNTIF(L$3:L$64,"*" &amp;$P127 &amp;"*")+SUMPRODUCT(($L$3:$L$64=$Q126)*($M$3:$M$64=$P127))+SUMPRODUCT(($N$3:$N$64=$Q126)*($P$3:$P$64=$P127))&amp;" ("&amp;'Janv 15'!#REF!&amp;")"</f>
        <v>#REF!</v>
      </c>
      <c r="Y127" s="137">
        <f>IF($P127="","",COUNTIF(I$3:I$64,"*" &amp;$P127 &amp;"*")+COUNTIFS($L$3:$L$64,Y$70,$M$3:$M$64,"*" &amp;$P127 &amp;"*")+COUNTIFS($O$3:$O$64,Y$70,$P$3:$P$64,"*" &amp;$P127 &amp;"*")+'Janv 15'!Y127)</f>
        <v>0</v>
      </c>
      <c r="Z127" s="138" t="e">
        <f>COUNTIF(N$3:N$64,"*" &amp;$P127 &amp;"*")+SUMPRODUCT(($L$3:$L$64=$Q126)*($M$3:$M$64=$P127))+SUMPRODUCT(($N$3:$N$64=$Q126)*($P$3:$P$64=$P127))&amp;" ("&amp;'Janv 15'!#REF!&amp;")"</f>
        <v>#REF!</v>
      </c>
    </row>
    <row r="128" spans="2:26" ht="12.75" hidden="1" customHeight="1" x14ac:dyDescent="0.25">
      <c r="B128" s="88"/>
      <c r="C128" s="251"/>
      <c r="D128" s="88"/>
      <c r="E128" s="88"/>
      <c r="F128" s="88"/>
      <c r="G128" s="88"/>
      <c r="H128" s="19"/>
      <c r="I128" s="19"/>
      <c r="J128" s="19"/>
      <c r="K128" s="19"/>
      <c r="L128" s="19"/>
      <c r="M128" s="19"/>
      <c r="N128" s="134"/>
      <c r="O128" s="135"/>
      <c r="P128" s="10" t="str">
        <f>Listes!A65</f>
        <v>CHARR</v>
      </c>
      <c r="Q128" s="136">
        <f>IF($P128="","",COUNTIF(E$3:E$64,"*" &amp;$P128 &amp;"*")+COUNTIFS($L$3:$L$64,Q$70,$M$3:$M$64,"*" &amp;$P128 &amp;"*")+COUNTIFS($O$3:$O$64,Q$70,$P$3:$P$64,"*" &amp;$P128 &amp;"*")+'Janv 15'!Q128)</f>
        <v>0</v>
      </c>
      <c r="R128" s="137">
        <f>IF($P128="","",COUNTIF(F$3:F$64,"*" &amp;$P128 &amp;"*")+COUNTIFS($L$3:$L$64,R$70,$M$3:$M$64,"*" &amp;$P128 &amp;"*")+COUNTIFS($O$3:$O$64,R$70,$P$3:$P$64,"*" &amp;$P128 &amp;"*")+'Janv 15'!R128)</f>
        <v>1</v>
      </c>
      <c r="S128" s="137" t="e">
        <f>COUNTIF(G$3:G$64,"*" &amp;$P128 &amp;"*")+SUMPRODUCT(($L$3:$L$64=$Q127)*($M$3:$M$64=$P128))+SUMPRODUCT(($N$3:$N$64=$Q127)*($P$3:$P$64=$P128))&amp;" ("&amp;'Janv 15'!#REF!&amp;")"</f>
        <v>#REF!</v>
      </c>
      <c r="T128" s="137" t="e">
        <f>COUNTIF(H$3:H$64,"*" &amp;$P128 &amp;"*")+SUMPRODUCT(($L$3:$L$64=$Q127)*($M$3:$M$64=$P128))+SUMPRODUCT(($N$3:$N$64=$Q127)*($P$3:$P$64=$P128))&amp;" ("&amp;'Janv 15'!#REF!&amp;")"</f>
        <v>#REF!</v>
      </c>
      <c r="U128" s="137">
        <f>IF($P128="","",COUNTIF(G$3:G$64,"*" &amp;$P128 &amp;"*")+COUNTIFS($L$3:$L$64,U$70,$M$3:$M$64,"*" &amp;$P128 &amp;"*")+COUNTIFS($O$3:$O$64,U$70,$P$3:$P$64,"*" &amp;$P128 &amp;"*")+'Janv 15'!U128)</f>
        <v>0</v>
      </c>
      <c r="V128" s="137" t="e">
        <f>COUNTIF(J$3:J$64,"*" &amp;$P128 &amp;"*")+SUMPRODUCT(($L$3:$L$64=$Q127)*($M$3:$M$64=$P128))+SUMPRODUCT(($N$3:$N$64=$Q127)*($P$3:$P$64=$P128))&amp;" ("&amp;'Janv 15'!#REF!&amp;")"</f>
        <v>#REF!</v>
      </c>
      <c r="W128" s="137">
        <f>IF($P128="","",COUNTIF(H$3:H$64,"*" &amp;$P128 &amp;"*")+COUNTIFS($L$3:$L$64,W$70,$M$3:$M$64,"*" &amp;$P128 &amp;"*")+COUNTIFS($O$3:$O$64,W$70,$P$3:$P$64,"*" &amp;$P128 &amp;"*")+'Janv 15'!W128)</f>
        <v>1</v>
      </c>
      <c r="X128" s="137" t="e">
        <f>COUNTIF(L$3:L$64,"*" &amp;$P128 &amp;"*")+SUMPRODUCT(($L$3:$L$64=$Q127)*($M$3:$M$64=$P128))+SUMPRODUCT(($N$3:$N$64=$Q127)*($P$3:$P$64=$P128))&amp;" ("&amp;'Janv 15'!#REF!&amp;")"</f>
        <v>#REF!</v>
      </c>
      <c r="Y128" s="137">
        <f>IF($P128="","",COUNTIF(I$3:I$64,"*" &amp;$P128 &amp;"*")+COUNTIFS($L$3:$L$64,Y$70,$M$3:$M$64,"*" &amp;$P128 &amp;"*")+COUNTIFS($O$3:$O$64,Y$70,$P$3:$P$64,"*" &amp;$P128 &amp;"*")+'Janv 15'!Y128)</f>
        <v>0</v>
      </c>
      <c r="Z128" s="138" t="e">
        <f>COUNTIF(N$3:N$64,"*" &amp;$P128 &amp;"*")+SUMPRODUCT(($L$3:$L$64=$Q127)*($M$3:$M$64=$P128))+SUMPRODUCT(($N$3:$N$64=$Q127)*($P$3:$P$64=$P128))&amp;" ("&amp;'Janv 15'!#REF!&amp;")"</f>
        <v>#REF!</v>
      </c>
    </row>
    <row r="129" spans="2:26" ht="12.75" hidden="1" customHeight="1" x14ac:dyDescent="0.25">
      <c r="B129" s="88"/>
      <c r="C129" s="88"/>
      <c r="D129" s="88"/>
      <c r="E129" s="88"/>
      <c r="F129" s="88"/>
      <c r="G129" s="88"/>
      <c r="H129" s="19"/>
      <c r="I129" s="19"/>
      <c r="J129" s="19"/>
      <c r="K129" s="19"/>
      <c r="L129" s="19"/>
      <c r="M129" s="19"/>
      <c r="N129" s="134"/>
      <c r="O129" s="135"/>
      <c r="P129" s="10" t="str">
        <f>Listes!A66</f>
        <v>RIBATET</v>
      </c>
      <c r="Q129" s="136">
        <f>IF($P129="","",COUNTIF(E$3:E$64,"*" &amp;$P129 &amp;"*")+COUNTIFS($L$3:$L$64,Q$70,$M$3:$M$64,"*" &amp;$P129 &amp;"*")+COUNTIFS($O$3:$O$64,Q$70,$P$3:$P$64,"*" &amp;$P129 &amp;"*")+'Janv 15'!Q129)</f>
        <v>0</v>
      </c>
      <c r="R129" s="137">
        <f>IF($P129="","",COUNTIF(F$3:F$64,"*" &amp;$P129 &amp;"*")+COUNTIFS($L$3:$L$64,R$70,$M$3:$M$64,"*" &amp;$P129 &amp;"*")+COUNTIFS($O$3:$O$64,R$70,$P$3:$P$64,"*" &amp;$P129 &amp;"*")+'Janv 15'!R129)</f>
        <v>1</v>
      </c>
      <c r="S129" s="137" t="e">
        <f>COUNTIF(G$3:G$64,"*" &amp;$P129 &amp;"*")+SUMPRODUCT(($L$3:$L$64=$Q128)*($M$3:$M$64=$P129))+SUMPRODUCT(($N$3:$N$64=$Q128)*($P$3:$P$64=$P129))&amp;" ("&amp;'Janv 15'!#REF!&amp;")"</f>
        <v>#REF!</v>
      </c>
      <c r="T129" s="137" t="e">
        <f>COUNTIF(H$3:H$64,"*" &amp;$P129 &amp;"*")+SUMPRODUCT(($L$3:$L$64=$Q128)*($M$3:$M$64=$P129))+SUMPRODUCT(($N$3:$N$64=$Q128)*($P$3:$P$64=$P129))&amp;" ("&amp;'Janv 15'!#REF!&amp;")"</f>
        <v>#REF!</v>
      </c>
      <c r="U129" s="137">
        <f>IF($P129="","",COUNTIF(G$3:G$64,"*" &amp;$P129 &amp;"*")+COUNTIFS($L$3:$L$64,U$70,$M$3:$M$64,"*" &amp;$P129 &amp;"*")+COUNTIFS($O$3:$O$64,U$70,$P$3:$P$64,"*" &amp;$P129 &amp;"*")+'Janv 15'!U129)</f>
        <v>0</v>
      </c>
      <c r="V129" s="137" t="e">
        <f>COUNTIF(J$3:J$64,"*" &amp;$P129 &amp;"*")+SUMPRODUCT(($L$3:$L$64=$Q128)*($M$3:$M$64=$P129))+SUMPRODUCT(($N$3:$N$64=$Q128)*($P$3:$P$64=$P129))&amp;" ("&amp;'Janv 15'!#REF!&amp;")"</f>
        <v>#REF!</v>
      </c>
      <c r="W129" s="137">
        <f>IF($P129="","",COUNTIF(H$3:H$64,"*" &amp;$P129 &amp;"*")+COUNTIFS($L$3:$L$64,W$70,$M$3:$M$64,"*" &amp;$P129 &amp;"*")+COUNTIFS($O$3:$O$64,W$70,$P$3:$P$64,"*" &amp;$P129 &amp;"*")+'Janv 15'!W129)</f>
        <v>0</v>
      </c>
      <c r="X129" s="137" t="e">
        <f>COUNTIF(L$3:L$64,"*" &amp;$P129 &amp;"*")+SUMPRODUCT(($L$3:$L$64=$Q128)*($M$3:$M$64=$P129))+SUMPRODUCT(($N$3:$N$64=$Q128)*($P$3:$P$64=$P129))&amp;" ("&amp;'Janv 15'!#REF!&amp;")"</f>
        <v>#REF!</v>
      </c>
      <c r="Y129" s="137">
        <f>IF($P129="","",COUNTIF(I$3:I$64,"*" &amp;$P129 &amp;"*")+COUNTIFS($L$3:$L$64,Y$70,$M$3:$M$64,"*" &amp;$P129 &amp;"*")+COUNTIFS($O$3:$O$64,Y$70,$P$3:$P$64,"*" &amp;$P129 &amp;"*")+'Janv 15'!Y129)</f>
        <v>0</v>
      </c>
      <c r="Z129" s="138" t="e">
        <f>COUNTIF(N$3:N$64,"*" &amp;$P129 &amp;"*")+SUMPRODUCT(($L$3:$L$64=$Q128)*($M$3:$M$64=$P129))+SUMPRODUCT(($N$3:$N$64=$Q128)*($P$3:$P$64=$P129))&amp;" ("&amp;'Janv 15'!#REF!&amp;")"</f>
        <v>#REF!</v>
      </c>
    </row>
    <row r="130" spans="2:26" ht="12.75" hidden="1" customHeight="1" x14ac:dyDescent="0.25">
      <c r="B130" s="88"/>
      <c r="C130" s="88"/>
      <c r="D130" s="88"/>
      <c r="E130" s="88"/>
      <c r="F130" s="88"/>
      <c r="G130" s="88"/>
      <c r="H130" s="19"/>
      <c r="I130" s="19"/>
      <c r="J130" s="19"/>
      <c r="K130" s="19"/>
      <c r="L130" s="19"/>
      <c r="M130" s="19"/>
      <c r="N130" s="134"/>
      <c r="O130" s="135"/>
      <c r="P130" s="8" t="str">
        <f>Listes!A67</f>
        <v>KAROUBI</v>
      </c>
      <c r="Q130" s="136">
        <f>IF($P130="","",COUNTIF(E$3:E$64,"*" &amp;$P130 &amp;"*")+COUNTIFS($L$3:$L$64,Q$70,$M$3:$M$64,"*" &amp;$P130 &amp;"*")+COUNTIFS($O$3:$O$64,Q$70,$P$3:$P$64,"*" &amp;$P130 &amp;"*")+'Janv 15'!Q130)</f>
        <v>0</v>
      </c>
      <c r="R130" s="137">
        <f>IF($P130="","",COUNTIF(F$3:F$64,"*" &amp;$P130 &amp;"*")+COUNTIFS($L$3:$L$64,R$70,$M$3:$M$64,"*" &amp;$P130 &amp;"*")+COUNTIFS($O$3:$O$64,R$70,$P$3:$P$64,"*" &amp;$P130 &amp;"*")+'Janv 15'!R130)</f>
        <v>0</v>
      </c>
      <c r="S130" s="137" t="e">
        <f>COUNTIF(G$3:G$64,"*" &amp;$P130 &amp;"*")+SUMPRODUCT(($L$3:$L$64=$Q129)*($M$3:$M$64=$P130))+SUMPRODUCT(($N$3:$N$64=$Q129)*($P$3:$P$64=$P130))&amp;" ("&amp;'Janv 15'!#REF!&amp;")"</f>
        <v>#REF!</v>
      </c>
      <c r="T130" s="137" t="e">
        <f>COUNTIF(H$3:H$64,"*" &amp;$P130 &amp;"*")+SUMPRODUCT(($L$3:$L$64=$Q129)*($M$3:$M$64=$P130))+SUMPRODUCT(($N$3:$N$64=$Q129)*($P$3:$P$64=$P130))&amp;" ("&amp;'Janv 15'!#REF!&amp;")"</f>
        <v>#REF!</v>
      </c>
      <c r="U130" s="137">
        <f>IF($P130="","",COUNTIF(G$3:G$64,"*" &amp;$P130 &amp;"*")+COUNTIFS($L$3:$L$64,U$70,$M$3:$M$64,"*" &amp;$P130 &amp;"*")+COUNTIFS($O$3:$O$64,U$70,$P$3:$P$64,"*" &amp;$P130 &amp;"*")+'Janv 15'!U130)</f>
        <v>0</v>
      </c>
      <c r="V130" s="137" t="e">
        <f>COUNTIF(J$3:J$64,"*" &amp;$P130 &amp;"*")+SUMPRODUCT(($L$3:$L$64=$Q129)*($M$3:$M$64=$P130))+SUMPRODUCT(($N$3:$N$64=$Q129)*($P$3:$P$64=$P130))&amp;" ("&amp;'Janv 15'!#REF!&amp;")"</f>
        <v>#REF!</v>
      </c>
      <c r="W130" s="137">
        <f>IF($P130="","",COUNTIF(H$3:H$64,"*" &amp;$P130 &amp;"*")+COUNTIFS($L$3:$L$64,W$70,$M$3:$M$64,"*" &amp;$P130 &amp;"*")+COUNTIFS($O$3:$O$64,W$70,$P$3:$P$64,"*" &amp;$P130 &amp;"*")+'Janv 15'!W130)</f>
        <v>1</v>
      </c>
      <c r="X130" s="137" t="e">
        <f>COUNTIF(L$3:L$64,"*" &amp;$P130 &amp;"*")+SUMPRODUCT(($L$3:$L$64=$Q129)*($M$3:$M$64=$P130))+SUMPRODUCT(($N$3:$N$64=$Q129)*($P$3:$P$64=$P130))&amp;" ("&amp;'Janv 15'!#REF!&amp;")"</f>
        <v>#REF!</v>
      </c>
      <c r="Y130" s="137">
        <f>IF($P130="","",COUNTIF(I$3:I$64,"*" &amp;$P130 &amp;"*")+COUNTIFS($L$3:$L$64,Y$70,$M$3:$M$64,"*" &amp;$P130 &amp;"*")+COUNTIFS($O$3:$O$64,Y$70,$P$3:$P$64,"*" &amp;$P130 &amp;"*")+'Janv 15'!Y130)</f>
        <v>0</v>
      </c>
      <c r="Z130" s="138" t="e">
        <f>COUNTIF(N$3:N$64,"*" &amp;$P130 &amp;"*")+SUMPRODUCT(($L$3:$L$64=$Q129)*($M$3:$M$64=$P130))+SUMPRODUCT(($N$3:$N$64=$Q129)*($P$3:$P$64=$P130))&amp;" ("&amp;'Janv 15'!#REF!&amp;")"</f>
        <v>#REF!</v>
      </c>
    </row>
    <row r="131" spans="2:26" ht="12.75" hidden="1" customHeight="1" x14ac:dyDescent="0.25">
      <c r="B131" s="88"/>
      <c r="C131" s="88"/>
      <c r="D131" s="88"/>
      <c r="E131" s="88"/>
      <c r="F131" s="88"/>
      <c r="G131" s="88"/>
      <c r="H131" s="19"/>
      <c r="I131" s="19"/>
      <c r="J131" s="19"/>
      <c r="K131" s="19"/>
      <c r="L131" s="19"/>
      <c r="M131" s="19"/>
      <c r="N131" s="134"/>
      <c r="O131" s="135"/>
      <c r="P131" s="8" t="str">
        <f>Listes!A68</f>
        <v>DUSSAUX</v>
      </c>
      <c r="Q131" s="136">
        <f>IF($P131="","",COUNTIF(E$3:E$64,"*" &amp;$P131 &amp;"*")+COUNTIFS($L$3:$L$64,Q$70,$M$3:$M$64,"*" &amp;$P131 &amp;"*")+COUNTIFS($O$3:$O$64,Q$70,$P$3:$P$64,"*" &amp;$P131 &amp;"*")+'Janv 15'!Q131)</f>
        <v>0</v>
      </c>
      <c r="R131" s="137">
        <f>IF($P131="","",COUNTIF(F$3:F$64,"*" &amp;$P131 &amp;"*")+COUNTIFS($L$3:$L$64,R$70,$M$3:$M$64,"*" &amp;$P131 &amp;"*")+COUNTIFS($O$3:$O$64,R$70,$P$3:$P$64,"*" &amp;$P131 &amp;"*")+'Janv 15'!R131)</f>
        <v>1</v>
      </c>
      <c r="S131" s="137" t="e">
        <f>COUNTIF(G$3:G$64,"*" &amp;$P131 &amp;"*")+SUMPRODUCT(($L$3:$L$64=$Q130)*($M$3:$M$64=$P131))+SUMPRODUCT(($N$3:$N$64=$Q130)*($P$3:$P$64=$P131))&amp;" ("&amp;'Janv 15'!#REF!&amp;")"</f>
        <v>#REF!</v>
      </c>
      <c r="T131" s="137" t="e">
        <f>COUNTIF(H$3:H$64,"*" &amp;$P131 &amp;"*")+SUMPRODUCT(($L$3:$L$64=$Q130)*($M$3:$M$64=$P131))+SUMPRODUCT(($N$3:$N$64=$Q130)*($P$3:$P$64=$P131))&amp;" ("&amp;'Janv 15'!#REF!&amp;")"</f>
        <v>#REF!</v>
      </c>
      <c r="U131" s="137">
        <f>IF($P131="","",COUNTIF(G$3:G$64,"*" &amp;$P131 &amp;"*")+COUNTIFS($L$3:$L$64,U$70,$M$3:$M$64,"*" &amp;$P131 &amp;"*")+COUNTIFS($O$3:$O$64,U$70,$P$3:$P$64,"*" &amp;$P131 &amp;"*")+'Janv 15'!U131)</f>
        <v>0</v>
      </c>
      <c r="V131" s="137" t="e">
        <f>COUNTIF(J$3:J$64,"*" &amp;$P131 &amp;"*")+SUMPRODUCT(($L$3:$L$64=$Q130)*($M$3:$M$64=$P131))+SUMPRODUCT(($N$3:$N$64=$Q130)*($P$3:$P$64=$P131))&amp;" ("&amp;'Janv 15'!#REF!&amp;")"</f>
        <v>#REF!</v>
      </c>
      <c r="W131" s="137">
        <f>IF($P131="","",COUNTIF(H$3:H$64,"*" &amp;$P131 &amp;"*")+COUNTIFS($L$3:$L$64,W$70,$M$3:$M$64,"*" &amp;$P131 &amp;"*")+COUNTIFS($O$3:$O$64,W$70,$P$3:$P$64,"*" &amp;$P131 &amp;"*")+'Janv 15'!W131)</f>
        <v>0</v>
      </c>
      <c r="X131" s="137" t="e">
        <f>COUNTIF(L$3:L$64,"*" &amp;$P131 &amp;"*")+SUMPRODUCT(($L$3:$L$64=$Q130)*($M$3:$M$64=$P131))+SUMPRODUCT(($N$3:$N$64=$Q130)*($P$3:$P$64=$P131))&amp;" ("&amp;'Janv 15'!#REF!&amp;")"</f>
        <v>#REF!</v>
      </c>
      <c r="Y131" s="137">
        <f>IF($P131="","",COUNTIF(I$3:I$64,"*" &amp;$P131 &amp;"*")+COUNTIFS($L$3:$L$64,Y$70,$M$3:$M$64,"*" &amp;$P131 &amp;"*")+COUNTIFS($O$3:$O$64,Y$70,$P$3:$P$64,"*" &amp;$P131 &amp;"*")+'Janv 15'!Y131)</f>
        <v>0</v>
      </c>
      <c r="Z131" s="138" t="e">
        <f>COUNTIF(N$3:N$64,"*" &amp;$P131 &amp;"*")+SUMPRODUCT(($L$3:$L$64=$Q130)*($M$3:$M$64=$P131))+SUMPRODUCT(($N$3:$N$64=$Q130)*($P$3:$P$64=$P131))&amp;" ("&amp;'Janv 15'!#REF!&amp;")"</f>
        <v>#REF!</v>
      </c>
    </row>
    <row r="132" spans="2:26" ht="12.75" hidden="1" customHeight="1" x14ac:dyDescent="0.25">
      <c r="B132" s="88"/>
      <c r="C132" s="88"/>
      <c r="D132" s="88"/>
      <c r="E132" s="88"/>
      <c r="F132" s="88"/>
      <c r="G132" s="88"/>
      <c r="H132" s="19"/>
      <c r="I132" s="19"/>
      <c r="J132" s="19"/>
      <c r="K132" s="19"/>
      <c r="L132" s="19"/>
      <c r="M132" s="19"/>
      <c r="N132" s="134"/>
      <c r="O132" s="135"/>
      <c r="P132" s="10" t="str">
        <f>Listes!A69</f>
        <v>MARTIN</v>
      </c>
      <c r="Q132" s="136">
        <f>IF($P132="","",COUNTIF(E$3:E$64,"*" &amp;$P132 &amp;"*")+COUNTIFS($L$3:$L$64,Q$70,$M$3:$M$64,"*" &amp;$P132 &amp;"*")+COUNTIFS($O$3:$O$64,Q$70,$P$3:$P$64,"*" &amp;$P132 &amp;"*")+'Janv 15'!Q132)</f>
        <v>0</v>
      </c>
      <c r="R132" s="137">
        <f>IF($P132="","",COUNTIF(F$3:F$64,"*" &amp;$P132 &amp;"*")+COUNTIFS($L$3:$L$64,R$70,$M$3:$M$64,"*" &amp;$P132 &amp;"*")+COUNTIFS($O$3:$O$64,R$70,$P$3:$P$64,"*" &amp;$P132 &amp;"*")+'Janv 15'!R132)</f>
        <v>2</v>
      </c>
      <c r="S132" s="137" t="e">
        <f>COUNTIF(G$3:G$64,"*" &amp;$P132 &amp;"*")+SUMPRODUCT(($L$3:$L$64=$Q131)*($M$3:$M$64=$P132))+SUMPRODUCT(($N$3:$N$64=$Q131)*($P$3:$P$64=$P132))&amp;" ("&amp;'Janv 15'!#REF!&amp;")"</f>
        <v>#REF!</v>
      </c>
      <c r="T132" s="137" t="e">
        <f>COUNTIF(H$3:H$64,"*" &amp;$P132 &amp;"*")+SUMPRODUCT(($L$3:$L$64=$Q131)*($M$3:$M$64=$P132))+SUMPRODUCT(($N$3:$N$64=$Q131)*($P$3:$P$64=$P132))&amp;" ("&amp;'Janv 15'!#REF!&amp;")"</f>
        <v>#REF!</v>
      </c>
      <c r="U132" s="137">
        <f>IF($P132="","",COUNTIF(G$3:G$64,"*" &amp;$P132 &amp;"*")+COUNTIFS($L$3:$L$64,U$70,$M$3:$M$64,"*" &amp;$P132 &amp;"*")+COUNTIFS($O$3:$O$64,U$70,$P$3:$P$64,"*" &amp;$P132 &amp;"*")+'Janv 15'!U132)</f>
        <v>2</v>
      </c>
      <c r="V132" s="137" t="e">
        <f>COUNTIF(J$3:J$64,"*" &amp;$P132 &amp;"*")+SUMPRODUCT(($L$3:$L$64=$Q131)*($M$3:$M$64=$P132))+SUMPRODUCT(($N$3:$N$64=$Q131)*($P$3:$P$64=$P132))&amp;" ("&amp;'Janv 15'!#REF!&amp;")"</f>
        <v>#REF!</v>
      </c>
      <c r="W132" s="137">
        <f>IF($P132="","",COUNTIF(H$3:H$64,"*" &amp;$P132 &amp;"*")+COUNTIFS($L$3:$L$64,W$70,$M$3:$M$64,"*" &amp;$P132 &amp;"*")+COUNTIFS($O$3:$O$64,W$70,$P$3:$P$64,"*" &amp;$P132 &amp;"*")+'Janv 15'!W132)</f>
        <v>0</v>
      </c>
      <c r="X132" s="137" t="e">
        <f>COUNTIF(L$3:L$64,"*" &amp;$P132 &amp;"*")+SUMPRODUCT(($L$3:$L$64=$Q131)*($M$3:$M$64=$P132))+SUMPRODUCT(($N$3:$N$64=$Q131)*($P$3:$P$64=$P132))&amp;" ("&amp;'Janv 15'!#REF!&amp;")"</f>
        <v>#REF!</v>
      </c>
      <c r="Y132" s="137">
        <f>IF($P132="","",COUNTIF(I$3:I$64,"*" &amp;$P132 &amp;"*")+COUNTIFS($L$3:$L$64,Y$70,$M$3:$M$64,"*" &amp;$P132 &amp;"*")+COUNTIFS($O$3:$O$64,Y$70,$P$3:$P$64,"*" &amp;$P132 &amp;"*")+'Janv 15'!Y132)</f>
        <v>0</v>
      </c>
      <c r="Z132" s="138" t="e">
        <f>COUNTIF(N$3:N$64,"*" &amp;$P132 &amp;"*")+SUMPRODUCT(($L$3:$L$64=$Q131)*($M$3:$M$64=$P132))+SUMPRODUCT(($N$3:$N$64=$Q131)*($P$3:$P$64=$P132))&amp;" ("&amp;'Janv 15'!#REF!&amp;")"</f>
        <v>#REF!</v>
      </c>
    </row>
    <row r="133" spans="2:26" ht="12.75" hidden="1" customHeight="1" x14ac:dyDescent="0.25">
      <c r="B133" s="19"/>
      <c r="C133" s="19"/>
      <c r="D133" s="19"/>
      <c r="E133" s="19"/>
      <c r="F133" s="19"/>
      <c r="G133" s="19"/>
      <c r="H133" s="19"/>
      <c r="I133" s="19"/>
      <c r="J133" s="19"/>
      <c r="K133" s="19"/>
      <c r="L133" s="19"/>
      <c r="M133" s="19"/>
      <c r="N133" s="134"/>
      <c r="O133" s="135"/>
      <c r="P133" s="10" t="str">
        <f>Listes!A70</f>
        <v>GALL</v>
      </c>
      <c r="Q133" s="136">
        <f>IF($P133="","",COUNTIF(E$3:E$64,"*" &amp;$P133 &amp;"*")+COUNTIFS($L$3:$L$64,Q$70,$M$3:$M$64,"*" &amp;$P133 &amp;"*")+COUNTIFS($O$3:$O$64,Q$70,$P$3:$P$64,"*" &amp;$P133 &amp;"*")+'Janv 15'!Q133)</f>
        <v>0</v>
      </c>
      <c r="R133" s="137">
        <f>IF($P133="","",COUNTIF(F$3:F$64,"*" &amp;$P133 &amp;"*")+COUNTIFS($L$3:$L$64,R$70,$M$3:$M$64,"*" &amp;$P133 &amp;"*")+COUNTIFS($O$3:$O$64,R$70,$P$3:$P$64,"*" &amp;$P133 &amp;"*")+'Janv 15'!R133)</f>
        <v>3</v>
      </c>
      <c r="S133" s="137" t="e">
        <f>COUNTIF(G$3:G$64,"*" &amp;$P133 &amp;"*")+SUMPRODUCT(($L$3:$L$64=$Q132)*($M$3:$M$64=$P133))+SUMPRODUCT(($N$3:$N$64=$Q132)*($P$3:$P$64=$P133))&amp;" ("&amp;'Janv 15'!#REF!&amp;")"</f>
        <v>#REF!</v>
      </c>
      <c r="T133" s="137" t="e">
        <f>COUNTIF(H$3:H$64,"*" &amp;$P133 &amp;"*")+SUMPRODUCT(($L$3:$L$64=$Q132)*($M$3:$M$64=$P133))+SUMPRODUCT(($N$3:$N$64=$Q132)*($P$3:$P$64=$P133))&amp;" ("&amp;'Janv 15'!#REF!&amp;")"</f>
        <v>#REF!</v>
      </c>
      <c r="U133" s="137">
        <f>IF($P133="","",COUNTIF(G$3:G$64,"*" &amp;$P133 &amp;"*")+COUNTIFS($L$3:$L$64,U$70,$M$3:$M$64,"*" &amp;$P133 &amp;"*")+COUNTIFS($O$3:$O$64,U$70,$P$3:$P$64,"*" &amp;$P133 &amp;"*")+'Janv 15'!U133)</f>
        <v>1</v>
      </c>
      <c r="V133" s="137" t="e">
        <f>COUNTIF(J$3:J$64,"*" &amp;$P133 &amp;"*")+SUMPRODUCT(($L$3:$L$64=$Q132)*($M$3:$M$64=$P133))+SUMPRODUCT(($N$3:$N$64=$Q132)*($P$3:$P$64=$P133))&amp;" ("&amp;'Janv 15'!#REF!&amp;")"</f>
        <v>#REF!</v>
      </c>
      <c r="W133" s="137">
        <f>IF($P133="","",COUNTIF(H$3:H$64,"*" &amp;$P133 &amp;"*")+COUNTIFS($L$3:$L$64,W$70,$M$3:$M$64,"*" &amp;$P133 &amp;"*")+COUNTIFS($O$3:$O$64,W$70,$P$3:$P$64,"*" &amp;$P133 &amp;"*")+'Janv 15'!W133)</f>
        <v>0</v>
      </c>
      <c r="X133" s="137" t="e">
        <f>COUNTIF(L$3:L$64,"*" &amp;$P133 &amp;"*")+SUMPRODUCT(($L$3:$L$64=$Q132)*($M$3:$M$64=$P133))+SUMPRODUCT(($N$3:$N$64=$Q132)*($P$3:$P$64=$P133))&amp;" ("&amp;'Janv 15'!#REF!&amp;")"</f>
        <v>#REF!</v>
      </c>
      <c r="Y133" s="137">
        <f>IF($P133="","",COUNTIF(I$3:I$64,"*" &amp;$P133 &amp;"*")+COUNTIFS($L$3:$L$64,Y$70,$M$3:$M$64,"*" &amp;$P133 &amp;"*")+COUNTIFS($O$3:$O$64,Y$70,$P$3:$P$64,"*" &amp;$P133 &amp;"*")+'Janv 15'!Y133)</f>
        <v>0</v>
      </c>
      <c r="Z133" s="138" t="e">
        <f>COUNTIF(N$3:N$64,"*" &amp;$P133 &amp;"*")+SUMPRODUCT(($L$3:$L$64=$Q132)*($M$3:$M$64=$P133))+SUMPRODUCT(($N$3:$N$64=$Q132)*($P$3:$P$64=$P133))&amp;" ("&amp;'Janv 15'!#REF!&amp;")"</f>
        <v>#REF!</v>
      </c>
    </row>
    <row r="134" spans="2:26" ht="12.75" hidden="1" customHeight="1" x14ac:dyDescent="0.25">
      <c r="B134" s="19"/>
      <c r="C134" s="19"/>
      <c r="D134" s="19"/>
      <c r="E134" s="19"/>
      <c r="F134" s="19"/>
      <c r="G134" s="19"/>
      <c r="H134" s="19"/>
      <c r="I134" s="19"/>
      <c r="J134" s="19"/>
      <c r="K134" s="19"/>
      <c r="L134" s="19"/>
      <c r="M134" s="19"/>
      <c r="N134" s="134"/>
      <c r="O134" s="135"/>
      <c r="P134" s="10" t="str">
        <f>Listes!A71</f>
        <v>BLANCHET</v>
      </c>
      <c r="Q134" s="136">
        <f>IF($P134="","",COUNTIF(E$3:E$64,"*" &amp;$P134 &amp;"*")+COUNTIFS($L$3:$L$64,Q$70,$M$3:$M$64,"*" &amp;$P134 &amp;"*")+COUNTIFS($O$3:$O$64,Q$70,$P$3:$P$64,"*" &amp;$P134 &amp;"*")+'Janv 15'!Q134)</f>
        <v>1</v>
      </c>
      <c r="R134" s="137">
        <f>IF($P134="","",COUNTIF(F$3:F$64,"*" &amp;$P134 &amp;"*")+COUNTIFS($L$3:$L$64,R$70,$M$3:$M$64,"*" &amp;$P134 &amp;"*")+COUNTIFS($O$3:$O$64,R$70,$P$3:$P$64,"*" &amp;$P134 &amp;"*")+'Janv 15'!R134)</f>
        <v>0</v>
      </c>
      <c r="S134" s="137" t="e">
        <f>COUNTIF(G$3:G$64,"*" &amp;$P134 &amp;"*")+SUMPRODUCT(($L$3:$L$64=$Q133)*($M$3:$M$64=$P134))+SUMPRODUCT(($N$3:$N$64=$Q133)*($P$3:$P$64=$P134))&amp;" ("&amp;'Janv 15'!#REF!&amp;")"</f>
        <v>#REF!</v>
      </c>
      <c r="T134" s="137" t="e">
        <f>COUNTIF(H$3:H$64,"*" &amp;$P134 &amp;"*")+SUMPRODUCT(($L$3:$L$64=$Q133)*($M$3:$M$64=$P134))+SUMPRODUCT(($N$3:$N$64=$Q133)*($P$3:$P$64=$P134))&amp;" ("&amp;'Janv 15'!#REF!&amp;")"</f>
        <v>#REF!</v>
      </c>
      <c r="U134" s="137">
        <f>IF($P134="","",COUNTIF(G$3:G$64,"*" &amp;$P134 &amp;"*")+COUNTIFS($L$3:$L$64,U$70,$M$3:$M$64,"*" &amp;$P134 &amp;"*")+COUNTIFS($O$3:$O$64,U$70,$P$3:$P$64,"*" &amp;$P134 &amp;"*")+'Janv 15'!U134)</f>
        <v>0</v>
      </c>
      <c r="V134" s="137" t="e">
        <f>COUNTIF(J$3:J$64,"*" &amp;$P134 &amp;"*")+SUMPRODUCT(($L$3:$L$64=$Q133)*($M$3:$M$64=$P134))+SUMPRODUCT(($N$3:$N$64=$Q133)*($P$3:$P$64=$P134))&amp;" ("&amp;'Janv 15'!#REF!&amp;")"</f>
        <v>#REF!</v>
      </c>
      <c r="W134" s="137">
        <f>IF($P134="","",COUNTIF(H$3:H$64,"*" &amp;$P134 &amp;"*")+COUNTIFS($L$3:$L$64,W$70,$M$3:$M$64,"*" &amp;$P134 &amp;"*")+COUNTIFS($O$3:$O$64,W$70,$P$3:$P$64,"*" &amp;$P134 &amp;"*")+'Janv 15'!W134)</f>
        <v>0</v>
      </c>
      <c r="X134" s="137" t="e">
        <f>COUNTIF(L$3:L$64,"*" &amp;$P134 &amp;"*")+SUMPRODUCT(($L$3:$L$64=$Q133)*($M$3:$M$64=$P134))+SUMPRODUCT(($N$3:$N$64=$Q133)*($P$3:$P$64=$P134))&amp;" ("&amp;'Janv 15'!#REF!&amp;")"</f>
        <v>#REF!</v>
      </c>
      <c r="Y134" s="137">
        <f>IF($P134="","",COUNTIF(I$3:I$64,"*" &amp;$P134 &amp;"*")+COUNTIFS($L$3:$L$64,Y$70,$M$3:$M$64,"*" &amp;$P134 &amp;"*")+COUNTIFS($O$3:$O$64,Y$70,$P$3:$P$64,"*" &amp;$P134 &amp;"*")+'Janv 15'!Y134)</f>
        <v>1</v>
      </c>
      <c r="Z134" s="138" t="e">
        <f>COUNTIF(N$3:N$64,"*" &amp;$P134 &amp;"*")+SUMPRODUCT(($L$3:$L$64=$Q133)*($M$3:$M$64=$P134))+SUMPRODUCT(($N$3:$N$64=$Q133)*($P$3:$P$64=$P134))&amp;" ("&amp;'Janv 15'!#REF!&amp;")"</f>
        <v>#REF!</v>
      </c>
    </row>
    <row r="135" spans="2:26" ht="12.75" hidden="1" customHeight="1" x14ac:dyDescent="0.25">
      <c r="B135" s="19"/>
      <c r="C135" s="19"/>
      <c r="D135" s="19"/>
      <c r="E135" s="19"/>
      <c r="F135" s="19"/>
      <c r="G135" s="19"/>
      <c r="H135" s="19"/>
      <c r="I135" s="19"/>
      <c r="J135" s="19"/>
      <c r="K135" s="19"/>
      <c r="L135" s="19"/>
      <c r="M135" s="19"/>
      <c r="N135" s="134"/>
      <c r="O135" s="135"/>
      <c r="P135" s="10" t="str">
        <f>Listes!A72</f>
        <v>NGUYEN</v>
      </c>
      <c r="Q135" s="136">
        <f>IF($P135="","",COUNTIF(E$3:E$64,"*" &amp;$P135 &amp;"*")+COUNTIFS($L$3:$L$64,Q$70,$M$3:$M$64,"*" &amp;$P135 &amp;"*")+COUNTIFS($O$3:$O$64,Q$70,$P$3:$P$64,"*" &amp;$P135 &amp;"*")+'Janv 15'!Q135)</f>
        <v>1</v>
      </c>
      <c r="R135" s="137">
        <f>IF($P135="","",COUNTIF(F$3:F$64,"*" &amp;$P135 &amp;"*")+COUNTIFS($L$3:$L$64,R$70,$M$3:$M$64,"*" &amp;$P135 &amp;"*")+COUNTIFS($O$3:$O$64,R$70,$P$3:$P$64,"*" &amp;$P135 &amp;"*")+'Janv 15'!R135)</f>
        <v>1</v>
      </c>
      <c r="S135" s="137" t="e">
        <f>COUNTIF(G$3:G$64,"*" &amp;$P135 &amp;"*")+SUMPRODUCT(($L$3:$L$64=$Q134)*($M$3:$M$64=$P135))+SUMPRODUCT(($N$3:$N$64=$Q134)*($P$3:$P$64=$P135))&amp;" ("&amp;'Janv 15'!#REF!&amp;")"</f>
        <v>#REF!</v>
      </c>
      <c r="T135" s="137" t="e">
        <f>COUNTIF(H$3:H$64,"*" &amp;$P135 &amp;"*")+SUMPRODUCT(($L$3:$L$64=$Q134)*($M$3:$M$64=$P135))+SUMPRODUCT(($N$3:$N$64=$Q134)*($P$3:$P$64=$P135))&amp;" ("&amp;'Janv 15'!#REF!&amp;")"</f>
        <v>#REF!</v>
      </c>
      <c r="U135" s="137">
        <f>IF($P135="","",COUNTIF(G$3:G$64,"*" &amp;$P135 &amp;"*")+COUNTIFS($L$3:$L$64,U$70,$M$3:$M$64,"*" &amp;$P135 &amp;"*")+COUNTIFS($O$3:$O$64,U$70,$P$3:$P$64,"*" &amp;$P135 &amp;"*")+'Janv 15'!U135)</f>
        <v>1</v>
      </c>
      <c r="V135" s="137" t="e">
        <f>COUNTIF(J$3:J$64,"*" &amp;$P135 &amp;"*")+SUMPRODUCT(($L$3:$L$64=$Q134)*($M$3:$M$64=$P135))+SUMPRODUCT(($N$3:$N$64=$Q134)*($P$3:$P$64=$P135))&amp;" ("&amp;'Janv 15'!#REF!&amp;")"</f>
        <v>#REF!</v>
      </c>
      <c r="W135" s="137">
        <f>IF($P135="","",COUNTIF(H$3:H$64,"*" &amp;$P135 &amp;"*")+COUNTIFS($L$3:$L$64,W$70,$M$3:$M$64,"*" &amp;$P135 &amp;"*")+COUNTIFS($O$3:$O$64,W$70,$P$3:$P$64,"*" &amp;$P135 &amp;"*")+'Janv 15'!W135)</f>
        <v>0</v>
      </c>
      <c r="X135" s="137" t="e">
        <f>COUNTIF(L$3:L$64,"*" &amp;$P135 &amp;"*")+SUMPRODUCT(($L$3:$L$64=$Q134)*($M$3:$M$64=$P135))+SUMPRODUCT(($N$3:$N$64=$Q134)*($P$3:$P$64=$P135))&amp;" ("&amp;'Janv 15'!#REF!&amp;")"</f>
        <v>#REF!</v>
      </c>
      <c r="Y135" s="137">
        <f>IF($P135="","",COUNTIF(I$3:I$64,"*" &amp;$P135 &amp;"*")+COUNTIFS($L$3:$L$64,Y$70,$M$3:$M$64,"*" &amp;$P135 &amp;"*")+COUNTIFS($O$3:$O$64,Y$70,$P$3:$P$64,"*" &amp;$P135 &amp;"*")+'Janv 15'!Y135)</f>
        <v>1</v>
      </c>
      <c r="Z135" s="138" t="e">
        <f>COUNTIF(N$3:N$64,"*" &amp;$P135 &amp;"*")+SUMPRODUCT(($L$3:$L$64=$Q134)*($M$3:$M$64=$P135))+SUMPRODUCT(($N$3:$N$64=$Q134)*($P$3:$P$64=$P135))&amp;" ("&amp;'Janv 15'!#REF!&amp;")"</f>
        <v>#REF!</v>
      </c>
    </row>
    <row r="136" spans="2:26" ht="12.75" hidden="1" customHeight="1" x14ac:dyDescent="0.25">
      <c r="B136" s="19"/>
      <c r="C136" s="19"/>
      <c r="D136" s="19"/>
      <c r="E136" s="19"/>
      <c r="F136" s="19"/>
      <c r="G136" s="19"/>
      <c r="H136" s="19"/>
      <c r="I136" s="19"/>
      <c r="J136" s="19"/>
      <c r="K136" s="19"/>
      <c r="L136" s="19"/>
      <c r="M136" s="19"/>
      <c r="N136" s="134"/>
      <c r="O136" s="135"/>
      <c r="P136" s="10" t="str">
        <f>Listes!A73</f>
        <v>PORTALIER</v>
      </c>
      <c r="Q136" s="136">
        <f>IF($P136="","",COUNTIF(E$3:E$64,"*" &amp;$P136 &amp;"*")+COUNTIFS($L$3:$L$64,Q$70,$M$3:$M$64,"*" &amp;$P136 &amp;"*")+COUNTIFS($O$3:$O$64,Q$70,$P$3:$P$64,"*" &amp;$P136 &amp;"*")+'Janv 15'!Q136)</f>
        <v>0</v>
      </c>
      <c r="R136" s="137">
        <f>IF($P136="","",COUNTIF(F$3:F$64,"*" &amp;$P136 &amp;"*")+COUNTIFS($L$3:$L$64,R$70,$M$3:$M$64,"*" &amp;$P136 &amp;"*")+COUNTIFS($O$3:$O$64,R$70,$P$3:$P$64,"*" &amp;$P136 &amp;"*")+'Janv 15'!R136)</f>
        <v>0</v>
      </c>
      <c r="S136" s="137" t="e">
        <f>COUNTIF(G$3:G$64,"*" &amp;$P136 &amp;"*")+SUMPRODUCT(($L$3:$L$64=$Q135)*($M$3:$M$64=$P136))+SUMPRODUCT(($N$3:$N$64=$Q135)*($P$3:$P$64=$P136))&amp;" ("&amp;'Janv 15'!#REF!&amp;")"</f>
        <v>#REF!</v>
      </c>
      <c r="T136" s="137" t="e">
        <f>COUNTIF(H$3:H$64,"*" &amp;$P136 &amp;"*")+SUMPRODUCT(($L$3:$L$64=$Q135)*($M$3:$M$64=$P136))+SUMPRODUCT(($N$3:$N$64=$Q135)*($P$3:$P$64=$P136))&amp;" ("&amp;'Janv 15'!#REF!&amp;")"</f>
        <v>#REF!</v>
      </c>
      <c r="U136" s="137">
        <f>IF($P136="","",COUNTIF(G$3:G$64,"*" &amp;$P136 &amp;"*")+COUNTIFS($L$3:$L$64,U$70,$M$3:$M$64,"*" &amp;$P136 &amp;"*")+COUNTIFS($O$3:$O$64,U$70,$P$3:$P$64,"*" &amp;$P136 &amp;"*")+'Janv 15'!U136)</f>
        <v>0</v>
      </c>
      <c r="V136" s="137" t="e">
        <f>COUNTIF(J$3:J$64,"*" &amp;$P136 &amp;"*")+SUMPRODUCT(($L$3:$L$64=$Q135)*($M$3:$M$64=$P136))+SUMPRODUCT(($N$3:$N$64=$Q135)*($P$3:$P$64=$P136))&amp;" ("&amp;'Janv 15'!#REF!&amp;")"</f>
        <v>#REF!</v>
      </c>
      <c r="W136" s="137">
        <f>IF($P136="","",COUNTIF(H$3:H$64,"*" &amp;$P136 &amp;"*")+COUNTIFS($L$3:$L$64,W$70,$M$3:$M$64,"*" &amp;$P136 &amp;"*")+COUNTIFS($O$3:$O$64,W$70,$P$3:$P$64,"*" &amp;$P136 &amp;"*")+'Janv 15'!W136)</f>
        <v>0</v>
      </c>
      <c r="X136" s="137" t="e">
        <f>COUNTIF(L$3:L$64,"*" &amp;$P136 &amp;"*")+SUMPRODUCT(($L$3:$L$64=$Q135)*($M$3:$M$64=$P136))+SUMPRODUCT(($N$3:$N$64=$Q135)*($P$3:$P$64=$P136))&amp;" ("&amp;'Janv 15'!#REF!&amp;")"</f>
        <v>#REF!</v>
      </c>
      <c r="Y136" s="137">
        <f>IF($P136="","",COUNTIF(I$3:I$64,"*" &amp;$P136 &amp;"*")+COUNTIFS($L$3:$L$64,Y$70,$M$3:$M$64,"*" &amp;$P136 &amp;"*")+COUNTIFS($O$3:$O$64,Y$70,$P$3:$P$64,"*" &amp;$P136 &amp;"*")+'Janv 15'!Y136)</f>
        <v>0</v>
      </c>
      <c r="Z136" s="138" t="e">
        <f>COUNTIF(N$3:N$64,"*" &amp;$P136 &amp;"*")+SUMPRODUCT(($L$3:$L$64=$Q135)*($M$3:$M$64=$P136))+SUMPRODUCT(($N$3:$N$64=$Q135)*($P$3:$P$64=$P136))&amp;" ("&amp;'Janv 15'!#REF!&amp;")"</f>
        <v>#REF!</v>
      </c>
    </row>
    <row r="137" spans="2:26" ht="12.75" hidden="1" customHeight="1" x14ac:dyDescent="0.25">
      <c r="B137" s="19"/>
      <c r="C137" s="19"/>
      <c r="D137" s="19"/>
      <c r="E137" s="19"/>
      <c r="F137" s="19"/>
      <c r="G137" s="19"/>
      <c r="H137" s="19"/>
      <c r="I137" s="19"/>
      <c r="J137" s="19"/>
      <c r="K137" s="19"/>
      <c r="L137" s="19"/>
      <c r="M137" s="19"/>
      <c r="N137" s="134"/>
      <c r="O137" s="135"/>
      <c r="P137" s="10" t="str">
        <f>Listes!A74</f>
        <v>PETIT</v>
      </c>
      <c r="Q137" s="136">
        <f>IF($P137="","",COUNTIF(E$3:E$64,"*" &amp;$P137 &amp;"*")+COUNTIFS($L$3:$L$64,Q$70,$M$3:$M$64,"*" &amp;$P137 &amp;"*")+COUNTIFS($O$3:$O$64,Q$70,$P$3:$P$64,"*" &amp;$P137 &amp;"*")+'Janv 15'!Q137)</f>
        <v>0</v>
      </c>
      <c r="R137" s="137">
        <f>IF($P137="","",COUNTIF(F$3:F$64,"*" &amp;$P137 &amp;"*")+COUNTIFS($L$3:$L$64,R$70,$M$3:$M$64,"*" &amp;$P137 &amp;"*")+COUNTIFS($O$3:$O$64,R$70,$P$3:$P$64,"*" &amp;$P137 &amp;"*")+'Janv 15'!R137)</f>
        <v>0</v>
      </c>
      <c r="S137" s="137" t="e">
        <f>COUNTIF(G$3:G$64,"*" &amp;$P137 &amp;"*")+SUMPRODUCT(($L$3:$L$64=$Q136)*($M$3:$M$64=$P137))+SUMPRODUCT(($N$3:$N$64=$Q136)*($P$3:$P$64=$P137))&amp;" ("&amp;'Janv 15'!#REF!&amp;")"</f>
        <v>#REF!</v>
      </c>
      <c r="T137" s="137" t="e">
        <f>COUNTIF(H$3:H$64,"*" &amp;$P137 &amp;"*")+SUMPRODUCT(($L$3:$L$64=$Q136)*($M$3:$M$64=$P137))+SUMPRODUCT(($N$3:$N$64=$Q136)*($P$3:$P$64=$P137))&amp;" ("&amp;'Janv 15'!#REF!&amp;")"</f>
        <v>#REF!</v>
      </c>
      <c r="U137" s="137">
        <f>IF($P137="","",COUNTIF(G$3:G$64,"*" &amp;$P137 &amp;"*")+COUNTIFS($L$3:$L$64,U$70,$M$3:$M$64,"*" &amp;$P137 &amp;"*")+COUNTIFS($O$3:$O$64,U$70,$P$3:$P$64,"*" &amp;$P137 &amp;"*")+'Janv 15'!U137)</f>
        <v>0</v>
      </c>
      <c r="V137" s="137" t="e">
        <f>COUNTIF(J$3:J$64,"*" &amp;$P137 &amp;"*")+SUMPRODUCT(($L$3:$L$64=$Q136)*($M$3:$M$64=$P137))+SUMPRODUCT(($N$3:$N$64=$Q136)*($P$3:$P$64=$P137))&amp;" ("&amp;'Janv 15'!#REF!&amp;")"</f>
        <v>#REF!</v>
      </c>
      <c r="W137" s="137">
        <f>IF($P137="","",COUNTIF(H$3:H$64,"*" &amp;$P137 &amp;"*")+COUNTIFS($L$3:$L$64,W$70,$M$3:$M$64,"*" &amp;$P137 &amp;"*")+COUNTIFS($O$3:$O$64,W$70,$P$3:$P$64,"*" &amp;$P137 &amp;"*")+'Janv 15'!W137)</f>
        <v>0</v>
      </c>
      <c r="X137" s="137" t="e">
        <f>COUNTIF(L$3:L$64,"*" &amp;$P137 &amp;"*")+SUMPRODUCT(($L$3:$L$64=$Q136)*($M$3:$M$64=$P137))+SUMPRODUCT(($N$3:$N$64=$Q136)*($P$3:$P$64=$P137))&amp;" ("&amp;'Janv 15'!#REF!&amp;")"</f>
        <v>#REF!</v>
      </c>
      <c r="Y137" s="137">
        <f>IF($P137="","",COUNTIF(I$3:I$64,"*" &amp;$P137 &amp;"*")+COUNTIFS($L$3:$L$64,Y$70,$M$3:$M$64,"*" &amp;$P137 &amp;"*")+COUNTIFS($O$3:$O$64,Y$70,$P$3:$P$64,"*" &amp;$P137 &amp;"*")+'Janv 15'!Y137)</f>
        <v>4</v>
      </c>
      <c r="Z137" s="138" t="e">
        <f>COUNTIF(N$3:N$64,"*" &amp;$P137 &amp;"*")+SUMPRODUCT(($L$3:$L$64=$Q136)*($M$3:$M$64=$P137))+SUMPRODUCT(($N$3:$N$64=$Q136)*($P$3:$P$64=$P137))&amp;" ("&amp;'Janv 15'!#REF!&amp;")"</f>
        <v>#REF!</v>
      </c>
    </row>
    <row r="138" spans="2:26" ht="12.75" hidden="1" customHeight="1" x14ac:dyDescent="0.25">
      <c r="B138" s="19"/>
      <c r="C138" s="19"/>
      <c r="D138" s="19"/>
      <c r="E138" s="19"/>
      <c r="F138" s="19"/>
      <c r="G138" s="19"/>
      <c r="H138" s="19"/>
      <c r="I138" s="19"/>
      <c r="J138" s="19"/>
      <c r="K138" s="19"/>
      <c r="L138" s="19"/>
      <c r="M138" s="19"/>
      <c r="N138" s="134"/>
      <c r="O138" s="135"/>
      <c r="P138" s="10" t="str">
        <f>Listes!A75</f>
        <v>TERD</v>
      </c>
      <c r="Q138" s="136">
        <f>IF($P138="","",COUNTIF(E$3:E$64,"*" &amp;$P138 &amp;"*")+COUNTIFS($L$3:$L$64,Q$70,$M$3:$M$64,"*" &amp;$P138 &amp;"*")+COUNTIFS($O$3:$O$64,Q$70,$P$3:$P$64,"*" &amp;$P138 &amp;"*")+'Janv 15'!Q138)</f>
        <v>1</v>
      </c>
      <c r="R138" s="137">
        <f>IF($P138="","",COUNTIF(F$3:F$64,"*" &amp;$P138 &amp;"*")+COUNTIFS($L$3:$L$64,R$70,$M$3:$M$64,"*" &amp;$P138 &amp;"*")+COUNTIFS($O$3:$O$64,R$70,$P$3:$P$64,"*" &amp;$P138 &amp;"*")+'Janv 15'!R138)</f>
        <v>0</v>
      </c>
      <c r="S138" s="137" t="e">
        <f>COUNTIF(G$3:G$64,"*" &amp;$P138 &amp;"*")+SUMPRODUCT(($L$3:$L$64=$Q137)*($M$3:$M$64=$P138))+SUMPRODUCT(($N$3:$N$64=$Q137)*($P$3:$P$64=$P138))&amp;" ("&amp;'Janv 15'!#REF!&amp;")"</f>
        <v>#REF!</v>
      </c>
      <c r="T138" s="137" t="e">
        <f>COUNTIF(H$3:H$64,"*" &amp;$P138 &amp;"*")+SUMPRODUCT(($L$3:$L$64=$Q137)*($M$3:$M$64=$P138))+SUMPRODUCT(($N$3:$N$64=$Q137)*($P$3:$P$64=$P138))&amp;" ("&amp;'Janv 15'!#REF!&amp;")"</f>
        <v>#REF!</v>
      </c>
      <c r="U138" s="137">
        <f>IF($P138="","",COUNTIF(G$3:G$64,"*" &amp;$P138 &amp;"*")+COUNTIFS($L$3:$L$64,U$70,$M$3:$M$64,"*" &amp;$P138 &amp;"*")+COUNTIFS($O$3:$O$64,U$70,$P$3:$P$64,"*" &amp;$P138 &amp;"*")+'Janv 15'!U138)</f>
        <v>0</v>
      </c>
      <c r="V138" s="137" t="e">
        <f>COUNTIF(J$3:J$64,"*" &amp;$P138 &amp;"*")+SUMPRODUCT(($L$3:$L$64=$Q137)*($M$3:$M$64=$P138))+SUMPRODUCT(($N$3:$N$64=$Q137)*($P$3:$P$64=$P138))&amp;" ("&amp;'Janv 15'!#REF!&amp;")"</f>
        <v>#REF!</v>
      </c>
      <c r="W138" s="137">
        <f>IF($P138="","",COUNTIF(H$3:H$64,"*" &amp;$P138 &amp;"*")+COUNTIFS($L$3:$L$64,W$70,$M$3:$M$64,"*" &amp;$P138 &amp;"*")+COUNTIFS($O$3:$O$64,W$70,$P$3:$P$64,"*" &amp;$P138 &amp;"*")+'Janv 15'!W138)</f>
        <v>2</v>
      </c>
      <c r="X138" s="137" t="e">
        <f>COUNTIF(L$3:L$64,"*" &amp;$P138 &amp;"*")+SUMPRODUCT(($L$3:$L$64=$Q137)*($M$3:$M$64=$P138))+SUMPRODUCT(($N$3:$N$64=$Q137)*($P$3:$P$64=$P138))&amp;" ("&amp;'Janv 15'!#REF!&amp;")"</f>
        <v>#REF!</v>
      </c>
      <c r="Y138" s="137">
        <f>IF($P138="","",COUNTIF(I$3:I$64,"*" &amp;$P138 &amp;"*")+COUNTIFS($L$3:$L$64,Y$70,$M$3:$M$64,"*" &amp;$P138 &amp;"*")+COUNTIFS($O$3:$O$64,Y$70,$P$3:$P$64,"*" &amp;$P138 &amp;"*")+'Janv 15'!Y138)</f>
        <v>2</v>
      </c>
      <c r="Z138" s="138" t="e">
        <f>COUNTIF(N$3:N$64,"*" &amp;$P138 &amp;"*")+SUMPRODUCT(($L$3:$L$64=$Q137)*($M$3:$M$64=$P138))+SUMPRODUCT(($N$3:$N$64=$Q137)*($P$3:$P$64=$P138))&amp;" ("&amp;'Janv 15'!#REF!&amp;")"</f>
        <v>#REF!</v>
      </c>
    </row>
    <row r="139" spans="2:26" ht="12.75" hidden="1" customHeight="1" x14ac:dyDescent="0.25">
      <c r="B139" s="19"/>
      <c r="C139" s="19"/>
      <c r="D139" s="19"/>
      <c r="E139" s="19"/>
      <c r="F139" s="19"/>
      <c r="G139" s="19"/>
      <c r="H139" s="19"/>
      <c r="I139" s="19"/>
      <c r="J139" s="19"/>
      <c r="K139" s="19"/>
      <c r="L139" s="19"/>
      <c r="M139" s="19"/>
      <c r="N139" s="134"/>
      <c r="O139" s="135"/>
      <c r="P139" s="10" t="str">
        <f>Listes!A76</f>
        <v>OSTRO</v>
      </c>
      <c r="Q139" s="252">
        <f>IF($P139="","",COUNTIF(E$3:E$64,"*" &amp;$P139 &amp;"*")+COUNTIFS($L$3:$L$64,Q$70,$M$3:$M$64,"*" &amp;$P139 &amp;"*")+COUNTIFS($O$3:$O$64,Q$70,$P$3:$P$64,"*" &amp;$P139 &amp;"*")+'Janv 15'!Q139)</f>
        <v>1</v>
      </c>
      <c r="R139" s="137">
        <f>IF($P139="","",COUNTIF(F$3:F$64,"*" &amp;$P139 &amp;"*")+COUNTIFS($L$3:$L$64,R$70,$M$3:$M$64,"*" &amp;$P139 &amp;"*")+COUNTIFS($O$3:$O$64,R$70,$P$3:$P$64,"*" &amp;$P139 &amp;"*")+'Janv 15'!R139)</f>
        <v>0</v>
      </c>
      <c r="S139" s="137" t="e">
        <f>COUNTIF(G$3:G$64,"*" &amp;$P139 &amp;"*")+SUMPRODUCT(($L$3:$L$64=$Q138)*($M$3:$M$64=$P139))+SUMPRODUCT(($N$3:$N$64=$Q138)*($P$3:$P$64=$P139))&amp;" ("&amp;'Janv 15'!#REF!&amp;")"</f>
        <v>#REF!</v>
      </c>
      <c r="T139" s="137" t="e">
        <f>COUNTIF(H$3:H$64,"*" &amp;$P139 &amp;"*")+SUMPRODUCT(($L$3:$L$64=$Q138)*($M$3:$M$64=$P139))+SUMPRODUCT(($N$3:$N$64=$Q138)*($P$3:$P$64=$P139))&amp;" ("&amp;'Janv 15'!#REF!&amp;")"</f>
        <v>#REF!</v>
      </c>
      <c r="U139" s="137">
        <f>IF($P139="","",COUNTIF(G$3:G$64,"*" &amp;$P139 &amp;"*")+COUNTIFS($L$3:$L$64,U$70,$M$3:$M$64,"*" &amp;$P139 &amp;"*")+COUNTIFS($O$3:$O$64,U$70,$P$3:$P$64,"*" &amp;$P139 &amp;"*")+'Janv 15'!U139)</f>
        <v>0</v>
      </c>
      <c r="V139" s="137" t="e">
        <f>COUNTIF(J$3:J$64,"*" &amp;$P139 &amp;"*")+SUMPRODUCT(($L$3:$L$64=$Q138)*($M$3:$M$64=$P139))+SUMPRODUCT(($N$3:$N$64=$Q138)*($P$3:$P$64=$P139))&amp;" ("&amp;'Janv 15'!#REF!&amp;")"</f>
        <v>#REF!</v>
      </c>
      <c r="W139" s="137">
        <f>IF($P139="","",COUNTIF(H$3:H$64,"*" &amp;$P139 &amp;"*")+COUNTIFS($L$3:$L$64,W$70,$M$3:$M$64,"*" &amp;$P139 &amp;"*")+COUNTIFS($O$3:$O$64,W$70,$P$3:$P$64,"*" &amp;$P139 &amp;"*")+'Janv 15'!W139)</f>
        <v>5</v>
      </c>
      <c r="X139" s="137" t="e">
        <f>COUNTIF(L$3:L$64,"*" &amp;$P139 &amp;"*")+SUMPRODUCT(($L$3:$L$64=$Q138)*($M$3:$M$64=$P139))+SUMPRODUCT(($N$3:$N$64=$Q138)*($P$3:$P$64=$P139))&amp;" ("&amp;'Janv 15'!#REF!&amp;")"</f>
        <v>#REF!</v>
      </c>
      <c r="Y139" s="137">
        <f>IF($P139="","",COUNTIF(I$3:I$64,"*" &amp;$P139 &amp;"*")+COUNTIFS($L$3:$L$64,Y$70,$M$3:$M$64,"*" &amp;$P139 &amp;"*")+COUNTIFS($O$3:$O$64,Y$70,$P$3:$P$64,"*" &amp;$P139 &amp;"*")+'Janv 15'!Y139)</f>
        <v>3</v>
      </c>
      <c r="Z139" s="138" t="e">
        <f>COUNTIF(N$3:N$64,"*" &amp;$P139 &amp;"*")+SUMPRODUCT(($L$3:$L$64=$Q138)*($M$3:$M$64=$P139))+SUMPRODUCT(($N$3:$N$64=$Q138)*($P$3:$P$64=$P139))&amp;" ("&amp;'Janv 15'!#REF!&amp;")"</f>
        <v>#REF!</v>
      </c>
    </row>
    <row r="140" spans="2:26" ht="12.75" hidden="1" customHeight="1" x14ac:dyDescent="0.25">
      <c r="B140" s="19"/>
      <c r="C140" s="19"/>
      <c r="D140" s="19"/>
      <c r="E140" s="19"/>
      <c r="F140" s="19"/>
      <c r="G140" s="19"/>
      <c r="H140" s="19"/>
      <c r="I140" s="19"/>
      <c r="J140" s="19"/>
      <c r="K140" s="19"/>
      <c r="L140" s="19"/>
      <c r="M140" s="19"/>
      <c r="N140" s="134"/>
      <c r="O140" s="135"/>
      <c r="P140" s="10" t="str">
        <f>Listes!A77</f>
        <v>WEIFF</v>
      </c>
      <c r="Q140" s="252">
        <f>IF($P140="","",COUNTIF(E$3:E$64,"*" &amp;$P140 &amp;"*")+COUNTIFS($L$3:$L$64,Q$70,$M$3:$M$64,"*" &amp;$P140 &amp;"*")+COUNTIFS($O$3:$O$64,Q$70,$P$3:$P$64,"*" &amp;$P140 &amp;"*")+'Janv 15'!Q140)</f>
        <v>4</v>
      </c>
      <c r="R140" s="137">
        <f>IF($P140="","",COUNTIF(F$3:F$64,"*" &amp;$P140 &amp;"*")+COUNTIFS($L$3:$L$64,R$70,$M$3:$M$64,"*" &amp;$P140 &amp;"*")+COUNTIFS($O$3:$O$64,R$70,$P$3:$P$64,"*" &amp;$P140 &amp;"*")+'Janv 15'!R140)</f>
        <v>1</v>
      </c>
      <c r="S140" s="137" t="e">
        <f>COUNTIF(G$3:G$64,"*" &amp;$P140 &amp;"*")+SUMPRODUCT(($L$3:$L$64=$Q139)*($M$3:$M$64=$P140))+SUMPRODUCT(($N$3:$N$64=$Q139)*($P$3:$P$64=$P140))&amp;" ("&amp;'Janv 15'!#REF!&amp;")"</f>
        <v>#REF!</v>
      </c>
      <c r="T140" s="137" t="e">
        <f>COUNTIF(H$3:H$64,"*" &amp;$P140 &amp;"*")+SUMPRODUCT(($L$3:$L$64=$Q139)*($M$3:$M$64=$P140))+SUMPRODUCT(($N$3:$N$64=$Q139)*($P$3:$P$64=$P140))&amp;" ("&amp;'Janv 15'!#REF!&amp;")"</f>
        <v>#REF!</v>
      </c>
      <c r="U140" s="137">
        <f>IF($P140="","",COUNTIF(G$3:G$64,"*" &amp;$P140 &amp;"*")+COUNTIFS($L$3:$L$64,U$70,$M$3:$M$64,"*" &amp;$P140 &amp;"*")+COUNTIFS($O$3:$O$64,U$70,$P$3:$P$64,"*" &amp;$P140 &amp;"*")+'Janv 15'!U140)</f>
        <v>5</v>
      </c>
      <c r="V140" s="137" t="e">
        <f>COUNTIF(J$3:J$64,"*" &amp;$P140 &amp;"*")+SUMPRODUCT(($L$3:$L$64=$Q139)*($M$3:$M$64=$P140))+SUMPRODUCT(($N$3:$N$64=$Q139)*($P$3:$P$64=$P140))&amp;" ("&amp;'Janv 15'!#REF!&amp;")"</f>
        <v>#REF!</v>
      </c>
      <c r="W140" s="137">
        <f>IF($P140="","",COUNTIF(H$3:H$64,"*" &amp;$P140 &amp;"*")+COUNTIFS($L$3:$L$64,W$70,$M$3:$M$64,"*" &amp;$P140 &amp;"*")+COUNTIFS($O$3:$O$64,W$70,$P$3:$P$64,"*" &amp;$P140 &amp;"*")+'Janv 15'!W140)</f>
        <v>1</v>
      </c>
      <c r="X140" s="137" t="e">
        <f>COUNTIF(L$3:L$64,"*" &amp;$P140 &amp;"*")+SUMPRODUCT(($L$3:$L$64=$Q139)*($M$3:$M$64=$P140))+SUMPRODUCT(($N$3:$N$64=$Q139)*($P$3:$P$64=$P140))&amp;" ("&amp;'Janv 15'!#REF!&amp;")"</f>
        <v>#REF!</v>
      </c>
      <c r="Y140" s="137">
        <f>IF($P140="","",COUNTIF(I$3:I$64,"*" &amp;$P140 &amp;"*")+COUNTIFS($L$3:$L$64,Y$70,$M$3:$M$64,"*" &amp;$P140 &amp;"*")+COUNTIFS($O$3:$O$64,Y$70,$P$3:$P$64,"*" &amp;$P140 &amp;"*")+'Janv 15'!Y140)</f>
        <v>3</v>
      </c>
      <c r="Z140" s="138" t="e">
        <f>COUNTIF(N$3:N$64,"*" &amp;$P140 &amp;"*")+SUMPRODUCT(($L$3:$L$64=$Q139)*($M$3:$M$64=$P140))+SUMPRODUCT(($N$3:$N$64=$Q139)*($P$3:$P$64=$P140))&amp;" ("&amp;'Janv 15'!#REF!&amp;")"</f>
        <v>#REF!</v>
      </c>
    </row>
    <row r="141" spans="2:26" ht="12.75" hidden="1" customHeight="1" x14ac:dyDescent="0.25">
      <c r="B141" s="19"/>
      <c r="C141" s="19"/>
      <c r="D141" s="19"/>
      <c r="E141" s="19"/>
      <c r="F141" s="19"/>
      <c r="G141" s="19"/>
      <c r="H141" s="19"/>
      <c r="I141" s="19"/>
      <c r="J141" s="19"/>
      <c r="K141" s="19"/>
      <c r="L141" s="19"/>
      <c r="M141" s="19"/>
      <c r="N141" s="134"/>
      <c r="O141" s="135"/>
      <c r="P141" s="10" t="str">
        <f>Listes!A78</f>
        <v>LEBON</v>
      </c>
      <c r="Q141" s="252">
        <f>IF($P141="","",COUNTIF(E$3:E$64,"*" &amp;$P141 &amp;"*")+COUNTIFS($L$3:$L$64,Q$70,$M$3:$M$64,"*" &amp;$P141 &amp;"*")+COUNTIFS($O$3:$O$64,Q$70,$P$3:$P$64,"*" &amp;$P141 &amp;"*")+'Janv 15'!Q141)</f>
        <v>1</v>
      </c>
      <c r="R141" s="137">
        <f>IF($P141="","",COUNTIF(F$3:F$64,"*" &amp;$P141 &amp;"*")+COUNTIFS($L$3:$L$64,R$70,$M$3:$M$64,"*" &amp;$P141 &amp;"*")+COUNTIFS($O$3:$O$64,R$70,$P$3:$P$64,"*" &amp;$P141 &amp;"*")+'Janv 15'!R141)</f>
        <v>0</v>
      </c>
      <c r="S141" s="137" t="e">
        <f>COUNTIF(G$3:G$64,"*" &amp;$P141 &amp;"*")+SUMPRODUCT(($L$3:$L$64=$Q140)*($M$3:$M$64=$P141))+SUMPRODUCT(($N$3:$N$64=$Q140)*($P$3:$P$64=$P141))&amp;" ("&amp;'Janv 15'!#REF!&amp;")"</f>
        <v>#REF!</v>
      </c>
      <c r="T141" s="137" t="e">
        <f>COUNTIF(H$3:H$64,"*" &amp;$P141 &amp;"*")+SUMPRODUCT(($L$3:$L$64=$Q140)*($M$3:$M$64=$P141))+SUMPRODUCT(($N$3:$N$64=$Q140)*($P$3:$P$64=$P141))&amp;" ("&amp;'Janv 15'!#REF!&amp;")"</f>
        <v>#REF!</v>
      </c>
      <c r="U141" s="137">
        <f>IF($P141="","",COUNTIF(G$3:G$64,"*" &amp;$P141 &amp;"*")+COUNTIFS($L$3:$L$64,U$70,$M$3:$M$64,"*" &amp;$P141 &amp;"*")+COUNTIFS($O$3:$O$64,U$70,$P$3:$P$64,"*" &amp;$P141 &amp;"*")+'Janv 15'!U141)</f>
        <v>0</v>
      </c>
      <c r="V141" s="137" t="e">
        <f>COUNTIF(J$3:J$64,"*" &amp;$P141 &amp;"*")+SUMPRODUCT(($L$3:$L$64=$Q140)*($M$3:$M$64=$P141))+SUMPRODUCT(($N$3:$N$64=$Q140)*($P$3:$P$64=$P141))&amp;" ("&amp;'Janv 15'!#REF!&amp;")"</f>
        <v>#REF!</v>
      </c>
      <c r="W141" s="137">
        <f>IF($P141="","",COUNTIF(H$3:H$64,"*" &amp;$P141 &amp;"*")+COUNTIFS($L$3:$L$64,W$70,$M$3:$M$64,"*" &amp;$P141 &amp;"*")+COUNTIFS($O$3:$O$64,W$70,$P$3:$P$64,"*" &amp;$P141 &amp;"*")+'Janv 15'!W141)</f>
        <v>0</v>
      </c>
      <c r="X141" s="137" t="e">
        <f>COUNTIF(L$3:L$64,"*" &amp;$P141 &amp;"*")+SUMPRODUCT(($L$3:$L$64=$Q140)*($M$3:$M$64=$P141))+SUMPRODUCT(($N$3:$N$64=$Q140)*($P$3:$P$64=$P141))&amp;" ("&amp;'Janv 15'!#REF!&amp;")"</f>
        <v>#REF!</v>
      </c>
      <c r="Y141" s="137">
        <f>IF($P141="","",COUNTIF(I$3:I$64,"*" &amp;$P141 &amp;"*")+COUNTIFS($L$3:$L$64,Y$70,$M$3:$M$64,"*" &amp;$P141 &amp;"*")+COUNTIFS($O$3:$O$64,Y$70,$P$3:$P$64,"*" &amp;$P141 &amp;"*")+'Janv 15'!Y141)</f>
        <v>1</v>
      </c>
      <c r="Z141" s="138" t="e">
        <f>COUNTIF(N$3:N$64,"*" &amp;$P141 &amp;"*")+SUMPRODUCT(($L$3:$L$64=$Q140)*($M$3:$M$64=$P141))+SUMPRODUCT(($N$3:$N$64=$Q140)*($P$3:$P$64=$P141))&amp;" ("&amp;'Janv 15'!#REF!&amp;")"</f>
        <v>#REF!</v>
      </c>
    </row>
    <row r="142" spans="2:26" ht="12.75" hidden="1" customHeight="1" x14ac:dyDescent="0.25">
      <c r="B142" s="19"/>
      <c r="C142" s="19"/>
      <c r="D142" s="19"/>
      <c r="E142" s="19"/>
      <c r="F142" s="19"/>
      <c r="G142" s="19"/>
      <c r="H142" s="19"/>
      <c r="I142" s="19"/>
      <c r="J142" s="19"/>
      <c r="K142" s="19"/>
      <c r="L142" s="19"/>
      <c r="M142" s="19"/>
      <c r="N142" s="134"/>
      <c r="O142" s="135"/>
      <c r="P142" s="10" t="str">
        <f>Listes!A79</f>
        <v>PIATON</v>
      </c>
      <c r="Q142" s="252">
        <f>IF($P142="","",COUNTIF(E$3:E$64,"*" &amp;$P142 &amp;"*")+COUNTIFS($L$3:$L$64,Q$70,$M$3:$M$64,"*" &amp;$P142 &amp;"*")+COUNTIFS($O$3:$O$64,Q$70,$P$3:$P$64,"*" &amp;$P142 &amp;"*")+'Janv 15'!Q142)</f>
        <v>2</v>
      </c>
      <c r="R142" s="137">
        <f>IF($P142="","",COUNTIF(F$3:F$64,"*" &amp;$P142 &amp;"*")+COUNTIFS($L$3:$L$64,R$70,$M$3:$M$64,"*" &amp;$P142 &amp;"*")+COUNTIFS($O$3:$O$64,R$70,$P$3:$P$64,"*" &amp;$P142 &amp;"*")+'Janv 15'!R142)</f>
        <v>2</v>
      </c>
      <c r="S142" s="137" t="e">
        <f>COUNTIF(G$3:G$64,"*" &amp;$P142 &amp;"*")+SUMPRODUCT(($L$3:$L$64=$Q141)*($M$3:$M$64=$P142))+SUMPRODUCT(($N$3:$N$64=$Q141)*($P$3:$P$64=$P142))&amp;" ("&amp;'Janv 15'!#REF!&amp;")"</f>
        <v>#REF!</v>
      </c>
      <c r="T142" s="137" t="e">
        <f>COUNTIF(H$3:H$64,"*" &amp;$P142 &amp;"*")+SUMPRODUCT(($L$3:$L$64=$Q141)*($M$3:$M$64=$P142))+SUMPRODUCT(($N$3:$N$64=$Q141)*($P$3:$P$64=$P142))&amp;" ("&amp;'Janv 15'!#REF!&amp;")"</f>
        <v>#REF!</v>
      </c>
      <c r="U142" s="137">
        <f>IF($P142="","",COUNTIF(G$3:G$64,"*" &amp;$P142 &amp;"*")+COUNTIFS($L$3:$L$64,U$70,$M$3:$M$64,"*" &amp;$P142 &amp;"*")+COUNTIFS($O$3:$O$64,U$70,$P$3:$P$64,"*" &amp;$P142 &amp;"*")+'Janv 15'!U142)</f>
        <v>0</v>
      </c>
      <c r="V142" s="137" t="e">
        <f>COUNTIF(J$3:J$64,"*" &amp;$P142 &amp;"*")+SUMPRODUCT(($L$3:$L$64=$Q141)*($M$3:$M$64=$P142))+SUMPRODUCT(($N$3:$N$64=$Q141)*($P$3:$P$64=$P142))&amp;" ("&amp;'Janv 15'!#REF!&amp;")"</f>
        <v>#REF!</v>
      </c>
      <c r="W142" s="137">
        <f>IF($P142="","",COUNTIF(H$3:H$64,"*" &amp;$P142 &amp;"*")+COUNTIFS($L$3:$L$64,W$70,$M$3:$M$64,"*" &amp;$P142 &amp;"*")+COUNTIFS($O$3:$O$64,W$70,$P$3:$P$64,"*" &amp;$P142 &amp;"*")+'Janv 15'!W142)</f>
        <v>0</v>
      </c>
      <c r="X142" s="137" t="e">
        <f>COUNTIF(L$3:L$64,"*" &amp;$P142 &amp;"*")+SUMPRODUCT(($L$3:$L$64=$Q141)*($M$3:$M$64=$P142))+SUMPRODUCT(($N$3:$N$64=$Q141)*($P$3:$P$64=$P142))&amp;" ("&amp;'Janv 15'!#REF!&amp;")"</f>
        <v>#REF!</v>
      </c>
      <c r="Y142" s="137">
        <f>IF($P142="","",COUNTIF(I$3:I$64,"*" &amp;$P142 &amp;"*")+COUNTIFS($L$3:$L$64,Y$70,$M$3:$M$64,"*" &amp;$P142 &amp;"*")+COUNTIFS($O$3:$O$64,Y$70,$P$3:$P$64,"*" &amp;$P142 &amp;"*")+'Janv 15'!Y142)</f>
        <v>4</v>
      </c>
      <c r="Z142" s="138" t="e">
        <f>COUNTIF(N$3:N$64,"*" &amp;$P142 &amp;"*")+SUMPRODUCT(($L$3:$L$64=$Q141)*($M$3:$M$64=$P142))+SUMPRODUCT(($N$3:$N$64=$Q141)*($P$3:$P$64=$P142))&amp;" ("&amp;'Janv 15'!#REF!&amp;")"</f>
        <v>#REF!</v>
      </c>
    </row>
    <row r="143" spans="2:26" ht="12.75" hidden="1" customHeight="1" x14ac:dyDescent="0.25">
      <c r="B143" s="19"/>
      <c r="C143" s="19"/>
      <c r="D143" s="19"/>
      <c r="E143" s="19"/>
      <c r="F143" s="19"/>
      <c r="G143" s="19"/>
      <c r="H143" s="19"/>
      <c r="I143" s="19"/>
      <c r="J143" s="19"/>
      <c r="K143" s="19"/>
      <c r="L143" s="19"/>
      <c r="M143" s="19"/>
      <c r="N143" s="134"/>
      <c r="O143" s="135"/>
      <c r="P143" s="11" t="str">
        <f>Listes!A80</f>
        <v>NOAC</v>
      </c>
      <c r="Q143" s="252">
        <f>IF($P143="","",COUNTIF(E$3:E$64,"*" &amp;$P143 &amp;"*")+COUNTIFS($L$3:$L$64,Q$70,$M$3:$M$64,"*" &amp;$P143 &amp;"*")+COUNTIFS($O$3:$O$64,Q$70,$P$3:$P$64,"*" &amp;$P143 &amp;"*")+'Janv 15'!Q143)</f>
        <v>0</v>
      </c>
      <c r="R143" s="137">
        <f>IF($P143="","",COUNTIF(F$3:F$64,"*" &amp;$P143 &amp;"*")+COUNTIFS($L$3:$L$64,R$70,$M$3:$M$64,"*" &amp;$P143 &amp;"*")+COUNTIFS($O$3:$O$64,R$70,$P$3:$P$64,"*" &amp;$P143 &amp;"*")+'Janv 15'!R143)</f>
        <v>0</v>
      </c>
      <c r="S143" s="137" t="e">
        <f>COUNTIF(G$3:G$64,"*" &amp;$P143 &amp;"*")+SUMPRODUCT(($L$3:$L$64=$Q142)*($M$3:$M$64=$P143))+SUMPRODUCT(($N$3:$N$64=$Q142)*($P$3:$P$64=$P143))&amp;" ("&amp;'Janv 15'!#REF!&amp;")"</f>
        <v>#REF!</v>
      </c>
      <c r="T143" s="137" t="e">
        <f>COUNTIF(H$3:H$64,"*" &amp;$P143 &amp;"*")+SUMPRODUCT(($L$3:$L$64=$Q142)*($M$3:$M$64=$P143))+SUMPRODUCT(($N$3:$N$64=$Q142)*($P$3:$P$64=$P143))&amp;" ("&amp;'Janv 15'!#REF!&amp;")"</f>
        <v>#REF!</v>
      </c>
      <c r="U143" s="137">
        <f>IF($P143="","",COUNTIF(G$3:G$64,"*" &amp;$P143 &amp;"*")+COUNTIFS($L$3:$L$64,U$70,$M$3:$M$64,"*" &amp;$P143 &amp;"*")+COUNTIFS($O$3:$O$64,U$70,$P$3:$P$64,"*" &amp;$P143 &amp;"*")+'Janv 15'!U143)</f>
        <v>0</v>
      </c>
      <c r="V143" s="137" t="e">
        <f>COUNTIF(J$3:J$64,"*" &amp;$P143 &amp;"*")+SUMPRODUCT(($L$3:$L$64=$Q142)*($M$3:$M$64=$P143))+SUMPRODUCT(($N$3:$N$64=$Q142)*($P$3:$P$64=$P143))&amp;" ("&amp;'Janv 15'!#REF!&amp;")"</f>
        <v>#REF!</v>
      </c>
      <c r="W143" s="137">
        <f>IF($P143="","",COUNTIF(H$3:H$64,"*" &amp;$P143 &amp;"*")+COUNTIFS($L$3:$L$64,W$70,$M$3:$M$64,"*" &amp;$P143 &amp;"*")+COUNTIFS($O$3:$O$64,W$70,$P$3:$P$64,"*" &amp;$P143 &amp;"*")+'Janv 15'!W143)</f>
        <v>2</v>
      </c>
      <c r="X143" s="137" t="e">
        <f>COUNTIF(L$3:L$64,"*" &amp;$P143 &amp;"*")+SUMPRODUCT(($L$3:$L$64=$Q142)*($M$3:$M$64=$P143))+SUMPRODUCT(($N$3:$N$64=$Q142)*($P$3:$P$64=$P143))&amp;" ("&amp;'Janv 15'!#REF!&amp;")"</f>
        <v>#REF!</v>
      </c>
      <c r="Y143" s="137">
        <f>IF($P143="","",COUNTIF(I$3:I$64,"*" &amp;$P143 &amp;"*")+COUNTIFS($L$3:$L$64,Y$70,$M$3:$M$64,"*" &amp;$P143 &amp;"*")+COUNTIFS($O$3:$O$64,Y$70,$P$3:$P$64,"*" &amp;$P143 &amp;"*")+'Janv 15'!Y143)</f>
        <v>0</v>
      </c>
      <c r="Z143" s="138" t="e">
        <f>COUNTIF(N$3:N$64,"*" &amp;$P143 &amp;"*")+SUMPRODUCT(($L$3:$L$64=$Q142)*($M$3:$M$64=$P143))+SUMPRODUCT(($N$3:$N$64=$Q142)*($P$3:$P$64=$P143))&amp;" ("&amp;'Janv 15'!#REF!&amp;")"</f>
        <v>#REF!</v>
      </c>
    </row>
    <row r="144" spans="2:26" ht="12.75" hidden="1" customHeight="1" x14ac:dyDescent="0.25">
      <c r="B144" s="19"/>
      <c r="C144" s="19"/>
      <c r="D144" s="19"/>
      <c r="E144" s="19"/>
      <c r="F144" s="19"/>
      <c r="G144" s="19"/>
      <c r="H144" s="19"/>
      <c r="I144" s="19"/>
      <c r="J144" s="19"/>
      <c r="K144" s="19"/>
      <c r="L144" s="19"/>
      <c r="M144" s="19"/>
      <c r="N144" s="134"/>
      <c r="O144" s="135"/>
      <c r="P144" s="11" t="str">
        <f>Listes!A81</f>
        <v>COLLIOT</v>
      </c>
      <c r="Q144" s="252">
        <f>IF($P144="","",COUNTIF(E$3:E$64,"*" &amp;$P144 &amp;"*")+COUNTIFS($L$3:$L$64,Q$70,$M$3:$M$64,"*" &amp;$P144 &amp;"*")+COUNTIFS($O$3:$O$64,Q$70,$P$3:$P$64,"*" &amp;$P144 &amp;"*")+'Janv 15'!Q144)</f>
        <v>0</v>
      </c>
      <c r="R144" s="137">
        <f>IF($P144="","",COUNTIF(F$3:F$64,"*" &amp;$P144 &amp;"*")+COUNTIFS($L$3:$L$64,R$70,$M$3:$M$64,"*" &amp;$P144 &amp;"*")+COUNTIFS($O$3:$O$64,R$70,$P$3:$P$64,"*" &amp;$P144 &amp;"*")+'Janv 15'!R144)</f>
        <v>1</v>
      </c>
      <c r="S144" s="137" t="e">
        <f>COUNTIF(G$3:G$64,"*" &amp;$P144 &amp;"*")+SUMPRODUCT(($L$3:$L$64=$Q143)*($M$3:$M$64=$P144))+SUMPRODUCT(($N$3:$N$64=$Q143)*($P$3:$P$64=$P144))&amp;" ("&amp;'Janv 15'!#REF!&amp;")"</f>
        <v>#REF!</v>
      </c>
      <c r="T144" s="137" t="e">
        <f>COUNTIF(H$3:H$64,"*" &amp;$P144 &amp;"*")+SUMPRODUCT(($L$3:$L$64=$Q143)*($M$3:$M$64=$P144))+SUMPRODUCT(($N$3:$N$64=$Q143)*($P$3:$P$64=$P144))&amp;" ("&amp;'Janv 15'!#REF!&amp;")"</f>
        <v>#REF!</v>
      </c>
      <c r="U144" s="137">
        <f>IF($P144="","",COUNTIF(G$3:G$64,"*" &amp;$P144 &amp;"*")+COUNTIFS($L$3:$L$64,U$70,$M$3:$M$64,"*" &amp;$P144 &amp;"*")+COUNTIFS($O$3:$O$64,U$70,$P$3:$P$64,"*" &amp;$P144 &amp;"*")+'Janv 15'!U144)</f>
        <v>0</v>
      </c>
      <c r="V144" s="137" t="e">
        <f>COUNTIF(J$3:J$64,"*" &amp;$P144 &amp;"*")+SUMPRODUCT(($L$3:$L$64=$Q143)*($M$3:$M$64=$P144))+SUMPRODUCT(($N$3:$N$64=$Q143)*($P$3:$P$64=$P144))&amp;" ("&amp;'Janv 15'!#REF!&amp;")"</f>
        <v>#REF!</v>
      </c>
      <c r="W144" s="137">
        <f>IF($P144="","",COUNTIF(H$3:H$64,"*" &amp;$P144 &amp;"*")+COUNTIFS($L$3:$L$64,W$70,$M$3:$M$64,"*" &amp;$P144 &amp;"*")+COUNTIFS($O$3:$O$64,W$70,$P$3:$P$64,"*" &amp;$P144 &amp;"*")+'Janv 15'!W144)</f>
        <v>0</v>
      </c>
      <c r="X144" s="137" t="e">
        <f>COUNTIF(L$3:L$64,"*" &amp;$P144 &amp;"*")+SUMPRODUCT(($L$3:$L$64=$Q143)*($M$3:$M$64=$P144))+SUMPRODUCT(($N$3:$N$64=$Q143)*($P$3:$P$64=$P144))&amp;" ("&amp;'Janv 15'!#REF!&amp;")"</f>
        <v>#REF!</v>
      </c>
      <c r="Y144" s="137">
        <f>IF($P144="","",COUNTIF(I$3:I$64,"*" &amp;$P144 &amp;"*")+COUNTIFS($L$3:$L$64,Y$70,$M$3:$M$64,"*" &amp;$P144 &amp;"*")+COUNTIFS($O$3:$O$64,Y$70,$P$3:$P$64,"*" &amp;$P144 &amp;"*")+'Janv 15'!Y144)</f>
        <v>0</v>
      </c>
      <c r="Z144" s="138" t="e">
        <f>COUNTIF(N$3:N$64,"*" &amp;$P144 &amp;"*")+SUMPRODUCT(($L$3:$L$64=$Q143)*($M$3:$M$64=$P144))+SUMPRODUCT(($N$3:$N$64=$Q143)*($P$3:$P$64=$P144))&amp;" ("&amp;'Janv 15'!#REF!&amp;")"</f>
        <v>#REF!</v>
      </c>
    </row>
    <row r="145" spans="14:26" ht="12.75" hidden="1" customHeight="1" x14ac:dyDescent="0.25">
      <c r="N145" s="134"/>
      <c r="O145" s="135"/>
      <c r="P145" s="11" t="str">
        <f>Listes!A82</f>
        <v>DUSSUEIL</v>
      </c>
      <c r="Q145" s="252">
        <f>IF($P145="","",COUNTIF(E$3:E$64,"*" &amp;$P145 &amp;"*")+COUNTIFS($L$3:$L$64,Q$70,$M$3:$M$64,"*" &amp;$P145 &amp;"*")+COUNTIFS($O$3:$O$64,Q$70,$P$3:$P$64,"*" &amp;$P145 &amp;"*")+'Janv 15'!Q145)</f>
        <v>0</v>
      </c>
      <c r="R145" s="137">
        <f>IF($P145="","",COUNTIF(F$3:F$64,"*" &amp;$P145 &amp;"*")+COUNTIFS($L$3:$L$64,R$70,$M$3:$M$64,"*" &amp;$P145 &amp;"*")+COUNTIFS($O$3:$O$64,R$70,$P$3:$P$64,"*" &amp;$P145 &amp;"*")+'Janv 15'!R145)</f>
        <v>1</v>
      </c>
      <c r="S145" s="137" t="e">
        <f>COUNTIF(G$3:G$64,"*" &amp;$P145 &amp;"*")+SUMPRODUCT(($L$3:$L$64=$Q144)*($M$3:$M$64=$P145))+SUMPRODUCT(($N$3:$N$64=$Q144)*($P$3:$P$64=$P145))&amp;" ("&amp;'Janv 15'!#REF!&amp;")"</f>
        <v>#REF!</v>
      </c>
      <c r="T145" s="137" t="e">
        <f>COUNTIF(H$3:H$64,"*" &amp;$P145 &amp;"*")+SUMPRODUCT(($L$3:$L$64=$Q144)*($M$3:$M$64=$P145))+SUMPRODUCT(($N$3:$N$64=$Q144)*($P$3:$P$64=$P145))&amp;" ("&amp;'Janv 15'!#REF!&amp;")"</f>
        <v>#REF!</v>
      </c>
      <c r="U145" s="137">
        <f>IF($P145="","",COUNTIF(G$3:G$64,"*" &amp;$P145 &amp;"*")+COUNTIFS($L$3:$L$64,U$70,$M$3:$M$64,"*" &amp;$P145 &amp;"*")+COUNTIFS($O$3:$O$64,U$70,$P$3:$P$64,"*" &amp;$P145 &amp;"*")+'Janv 15'!U145)</f>
        <v>0</v>
      </c>
      <c r="V145" s="137" t="e">
        <f>COUNTIF(J$3:J$64,"*" &amp;$P145 &amp;"*")+SUMPRODUCT(($L$3:$L$64=$Q144)*($M$3:$M$64=$P145))+SUMPRODUCT(($N$3:$N$64=$Q144)*($P$3:$P$64=$P145))&amp;" ("&amp;'Janv 15'!#REF!&amp;")"</f>
        <v>#REF!</v>
      </c>
      <c r="W145" s="137">
        <f>IF($P145="","",COUNTIF(H$3:H$64,"*" &amp;$P145 &amp;"*")+COUNTIFS($L$3:$L$64,W$70,$M$3:$M$64,"*" &amp;$P145 &amp;"*")+COUNTIFS($O$3:$O$64,W$70,$P$3:$P$64,"*" &amp;$P145 &amp;"*")+'Janv 15'!W145)</f>
        <v>1</v>
      </c>
      <c r="X145" s="137" t="e">
        <f>COUNTIF(L$3:L$64,"*" &amp;$P145 &amp;"*")+SUMPRODUCT(($L$3:$L$64=$Q144)*($M$3:$M$64=$P145))+SUMPRODUCT(($N$3:$N$64=$Q144)*($P$3:$P$64=$P145))&amp;" ("&amp;'Janv 15'!#REF!&amp;")"</f>
        <v>#REF!</v>
      </c>
      <c r="Y145" s="137">
        <f>IF($P145="","",COUNTIF(I$3:I$64,"*" &amp;$P145 &amp;"*")+COUNTIFS($L$3:$L$64,Y$70,$M$3:$M$64,"*" &amp;$P145 &amp;"*")+COUNTIFS($O$3:$O$64,Y$70,$P$3:$P$64,"*" &amp;$P145 &amp;"*")+'Janv 15'!Y145)</f>
        <v>0</v>
      </c>
      <c r="Z145" s="138" t="e">
        <f>COUNTIF(N$3:N$64,"*" &amp;$P145 &amp;"*")+SUMPRODUCT(($L$3:$L$64=$Q144)*($M$3:$M$64=$P145))+SUMPRODUCT(($N$3:$N$64=$Q144)*($P$3:$P$64=$P145))&amp;" ("&amp;'Janv 15'!#REF!&amp;")"</f>
        <v>#REF!</v>
      </c>
    </row>
    <row r="146" spans="14:26" ht="12.75" hidden="1" customHeight="1" x14ac:dyDescent="0.25">
      <c r="N146" s="134"/>
      <c r="O146" s="135"/>
      <c r="P146" s="11" t="str">
        <f>Listes!A83</f>
        <v>FAUCHE</v>
      </c>
      <c r="Q146" s="252">
        <f>IF($P146="","",COUNTIF(E$3:E$64,"*" &amp;$P146 &amp;"*")+COUNTIFS($L$3:$L$64,Q$70,$M$3:$M$64,"*" &amp;$P146 &amp;"*")+COUNTIFS($O$3:$O$64,Q$70,$P$3:$P$64,"*" &amp;$P146 &amp;"*")+'Janv 15'!Q146)</f>
        <v>0</v>
      </c>
      <c r="R146" s="137">
        <f>IF($P146="","",COUNTIF(F$3:F$64,"*" &amp;$P146 &amp;"*")+COUNTIFS($L$3:$L$64,R$70,$M$3:$M$64,"*" &amp;$P146 &amp;"*")+COUNTIFS($O$3:$O$64,R$70,$P$3:$P$64,"*" &amp;$P146 &amp;"*")+'Janv 15'!R146)</f>
        <v>0</v>
      </c>
      <c r="S146" s="137" t="e">
        <f>COUNTIF(G$3:G$64,"*" &amp;$P146 &amp;"*")+SUMPRODUCT(($L$3:$L$64=$Q145)*($M$3:$M$64=$P146))+SUMPRODUCT(($N$3:$N$64=$Q145)*($P$3:$P$64=$P146))&amp;" ("&amp;'Janv 15'!#REF!&amp;")"</f>
        <v>#REF!</v>
      </c>
      <c r="T146" s="137" t="e">
        <f>COUNTIF(H$3:H$64,"*" &amp;$P146 &amp;"*")+SUMPRODUCT(($L$3:$L$64=$Q145)*($M$3:$M$64=$P146))+SUMPRODUCT(($N$3:$N$64=$Q145)*($P$3:$P$64=$P146))&amp;" ("&amp;'Janv 15'!#REF!&amp;")"</f>
        <v>#REF!</v>
      </c>
      <c r="U146" s="137">
        <f>IF($P146="","",COUNTIF(G$3:G$64,"*" &amp;$P146 &amp;"*")+COUNTIFS($L$3:$L$64,U$70,$M$3:$M$64,"*" &amp;$P146 &amp;"*")+COUNTIFS($O$3:$O$64,U$70,$P$3:$P$64,"*" &amp;$P146 &amp;"*")+'Janv 15'!U146)</f>
        <v>1</v>
      </c>
      <c r="V146" s="137" t="e">
        <f>COUNTIF(J$3:J$64,"*" &amp;$P146 &amp;"*")+SUMPRODUCT(($L$3:$L$64=$Q145)*($M$3:$M$64=$P146))+SUMPRODUCT(($N$3:$N$64=$Q145)*($P$3:$P$64=$P146))&amp;" ("&amp;'Janv 15'!#REF!&amp;")"</f>
        <v>#REF!</v>
      </c>
      <c r="W146" s="137">
        <f>IF($P146="","",COUNTIF(H$3:H$64,"*" &amp;$P146 &amp;"*")+COUNTIFS($L$3:$L$64,W$70,$M$3:$M$64,"*" &amp;$P146 &amp;"*")+COUNTIFS($O$3:$O$64,W$70,$P$3:$P$64,"*" &amp;$P146 &amp;"*")+'Janv 15'!W146)</f>
        <v>0</v>
      </c>
      <c r="X146" s="137" t="e">
        <f>COUNTIF(L$3:L$64,"*" &amp;$P146 &amp;"*")+SUMPRODUCT(($L$3:$L$64=$Q145)*($M$3:$M$64=$P146))+SUMPRODUCT(($N$3:$N$64=$Q145)*($P$3:$P$64=$P146))&amp;" ("&amp;'Janv 15'!#REF!&amp;")"</f>
        <v>#REF!</v>
      </c>
      <c r="Y146" s="137">
        <f>IF($P146="","",COUNTIF(I$3:I$64,"*" &amp;$P146 &amp;"*")+COUNTIFS($L$3:$L$64,Y$70,$M$3:$M$64,"*" &amp;$P146 &amp;"*")+COUNTIFS($O$3:$O$64,Y$70,$P$3:$P$64,"*" &amp;$P146 &amp;"*")+'Janv 15'!Y146)</f>
        <v>0</v>
      </c>
      <c r="Z146" s="138" t="e">
        <f>COUNTIF(N$3:N$64,"*" &amp;$P146 &amp;"*")+SUMPRODUCT(($L$3:$L$64=$Q145)*($M$3:$M$64=$P146))+SUMPRODUCT(($N$3:$N$64=$Q145)*($P$3:$P$64=$P146))&amp;" ("&amp;'Janv 15'!#REF!&amp;")"</f>
        <v>#REF!</v>
      </c>
    </row>
    <row r="147" spans="14:26" ht="12.75" hidden="1" customHeight="1" x14ac:dyDescent="0.25">
      <c r="N147" s="134"/>
      <c r="O147" s="135"/>
      <c r="P147" s="11">
        <f>Listes!A84</f>
        <v>0</v>
      </c>
      <c r="Q147" s="252">
        <f>IF($P147="","",COUNTIF(E$3:E$64,"*" &amp;$P147 &amp;"*")+COUNTIFS($L$3:$L$64,Q$70,$M$3:$M$64,"*" &amp;$P147 &amp;"*")+COUNTIFS($O$3:$O$64,Q$70,$P$3:$P$64,"*" &amp;$P147 &amp;"*")+'Janv 15'!Q147)</f>
        <v>5</v>
      </c>
      <c r="R147" s="137">
        <f>IF($P147="","",COUNTIF(F$3:F$64,"*" &amp;$P147 &amp;"*")+COUNTIFS($L$3:$L$64,R$70,$M$3:$M$64,"*" &amp;$P147 &amp;"*")+COUNTIFS($O$3:$O$64,R$70,$P$3:$P$64,"*" &amp;$P147 &amp;"*")+'Janv 15'!R147)</f>
        <v>1</v>
      </c>
      <c r="S147" s="137" t="e">
        <f>COUNTIF(G$3:G$64,"*" &amp;$P147 &amp;"*")+SUMPRODUCT(($L$3:$L$64=$Q146)*($M$3:$M$64=$P147))+SUMPRODUCT(($N$3:$N$64=$Q146)*($P$3:$P$64=$P147))&amp;" ("&amp;'Janv 15'!#REF!&amp;")"</f>
        <v>#REF!</v>
      </c>
      <c r="T147" s="137" t="e">
        <f>COUNTIF(H$3:H$64,"*" &amp;$P147 &amp;"*")+SUMPRODUCT(($L$3:$L$64=$Q146)*($M$3:$M$64=$P147))+SUMPRODUCT(($N$3:$N$64=$Q146)*($P$3:$P$64=$P147))&amp;" ("&amp;'Janv 15'!#REF!&amp;")"</f>
        <v>#REF!</v>
      </c>
      <c r="U147" s="137">
        <f>IF($P147="","",COUNTIF(G$3:G$64,"*" &amp;$P147 &amp;"*")+COUNTIFS($L$3:$L$64,U$70,$M$3:$M$64,"*" &amp;$P147 &amp;"*")+COUNTIFS($O$3:$O$64,U$70,$P$3:$P$64,"*" &amp;$P147 &amp;"*")+'Janv 15'!U147)</f>
        <v>4</v>
      </c>
      <c r="V147" s="137" t="e">
        <f>COUNTIF(J$3:J$64,"*" &amp;$P147 &amp;"*")+SUMPRODUCT(($L$3:$L$64=$Q146)*($M$3:$M$64=$P147))+SUMPRODUCT(($N$3:$N$64=$Q146)*($P$3:$P$64=$P147))&amp;" ("&amp;'Janv 15'!#REF!&amp;")"</f>
        <v>#REF!</v>
      </c>
      <c r="W147" s="137">
        <f>IF($P147="","",COUNTIF(H$3:H$64,"*" &amp;$P147 &amp;"*")+COUNTIFS($L$3:$L$64,W$70,$M$3:$M$64,"*" &amp;$P147 &amp;"*")+COUNTIFS($O$3:$O$64,W$70,$P$3:$P$64,"*" &amp;$P147 &amp;"*")+'Janv 15'!W147)</f>
        <v>4</v>
      </c>
      <c r="X147" s="137" t="e">
        <f>COUNTIF(L$3:L$64,"*" &amp;$P147 &amp;"*")+SUMPRODUCT(($L$3:$L$64=$Q146)*($M$3:$M$64=$P147))+SUMPRODUCT(($N$3:$N$64=$Q146)*($P$3:$P$64=$P147))&amp;" ("&amp;'Janv 15'!#REF!&amp;")"</f>
        <v>#REF!</v>
      </c>
      <c r="Y147" s="137">
        <f>IF($P147="","",COUNTIF(I$3:I$64,"*" &amp;$P147 &amp;"*")+COUNTIFS($L$3:$L$64,Y$70,$M$3:$M$64,"*" &amp;$P147 &amp;"*")+COUNTIFS($O$3:$O$64,Y$70,$P$3:$P$64,"*" &amp;$P147 &amp;"*")+'Janv 15'!Y147)</f>
        <v>2</v>
      </c>
      <c r="Z147" s="138" t="e">
        <f>COUNTIF(N$3:N$64,"*" &amp;$P147 &amp;"*")+SUMPRODUCT(($L$3:$L$64=$Q146)*($M$3:$M$64=$P147))+SUMPRODUCT(($N$3:$N$64=$Q146)*($P$3:$P$64=$P147))&amp;" ("&amp;'Janv 15'!#REF!&amp;")"</f>
        <v>#REF!</v>
      </c>
    </row>
    <row r="148" spans="14:26" ht="12.75" hidden="1" customHeight="1" x14ac:dyDescent="0.25">
      <c r="N148" s="134"/>
      <c r="O148" s="135"/>
      <c r="P148" s="11">
        <f>Listes!A85</f>
        <v>0</v>
      </c>
      <c r="Q148" s="252">
        <f>IF($P148="","",COUNTIF(E$3:E$64,"*" &amp;$P148 &amp;"*")+COUNTIFS($L$3:$L$64,Q$70,$M$3:$M$64,"*" &amp;$P148 &amp;"*")+COUNTIFS($O$3:$O$64,Q$70,$P$3:$P$64,"*" &amp;$P148 &amp;"*")+'Janv 15'!Q148)</f>
        <v>5</v>
      </c>
      <c r="R148" s="137">
        <f>IF($P148="","",COUNTIF(F$3:F$64,"*" &amp;$P148 &amp;"*")+COUNTIFS($L$3:$L$64,R$70,$M$3:$M$64,"*" &amp;$P148 &amp;"*")+COUNTIFS($O$3:$O$64,R$70,$P$3:$P$64,"*" &amp;$P148 &amp;"*")+'Janv 15'!R148)</f>
        <v>1</v>
      </c>
      <c r="S148" s="137" t="e">
        <f>COUNTIF(G$3:G$64,"*" &amp;$P148 &amp;"*")+SUMPRODUCT(($L$3:$L$64=$Q147)*($M$3:$M$64=$P148))+SUMPRODUCT(($N$3:$N$64=$Q147)*($P$3:$P$64=$P148))&amp;" ("&amp;'Janv 15'!#REF!&amp;")"</f>
        <v>#REF!</v>
      </c>
      <c r="T148" s="137" t="e">
        <f>COUNTIF(H$3:H$64,"*" &amp;$P148 &amp;"*")+SUMPRODUCT(($L$3:$L$64=$Q147)*($M$3:$M$64=$P148))+SUMPRODUCT(($N$3:$N$64=$Q147)*($P$3:$P$64=$P148))&amp;" ("&amp;'Janv 15'!#REF!&amp;")"</f>
        <v>#REF!</v>
      </c>
      <c r="U148" s="137">
        <f>IF($P148="","",COUNTIF(G$3:G$64,"*" &amp;$P148 &amp;"*")+COUNTIFS($L$3:$L$64,U$70,$M$3:$M$64,"*" &amp;$P148 &amp;"*")+COUNTIFS($O$3:$O$64,U$70,$P$3:$P$64,"*" &amp;$P148 &amp;"*")+'Janv 15'!U148)</f>
        <v>4</v>
      </c>
      <c r="V148" s="137" t="e">
        <f>COUNTIF(J$3:J$64,"*" &amp;$P148 &amp;"*")+SUMPRODUCT(($L$3:$L$64=$Q147)*($M$3:$M$64=$P148))+SUMPRODUCT(($N$3:$N$64=$Q147)*($P$3:$P$64=$P148))&amp;" ("&amp;'Janv 15'!#REF!&amp;")"</f>
        <v>#REF!</v>
      </c>
      <c r="W148" s="137">
        <f>IF($P148="","",COUNTIF(H$3:H$64,"*" &amp;$P148 &amp;"*")+COUNTIFS($L$3:$L$64,W$70,$M$3:$M$64,"*" &amp;$P148 &amp;"*")+COUNTIFS($O$3:$O$64,W$70,$P$3:$P$64,"*" &amp;$P148 &amp;"*")+'Janv 15'!W148)</f>
        <v>4</v>
      </c>
      <c r="X148" s="137" t="e">
        <f>COUNTIF(L$3:L$64,"*" &amp;$P148 &amp;"*")+SUMPRODUCT(($L$3:$L$64=$Q147)*($M$3:$M$64=$P148))+SUMPRODUCT(($N$3:$N$64=$Q147)*($P$3:$P$64=$P148))&amp;" ("&amp;'Janv 15'!#REF!&amp;")"</f>
        <v>#REF!</v>
      </c>
      <c r="Y148" s="137">
        <f>IF($P148="","",COUNTIF(I$3:I$64,"*" &amp;$P148 &amp;"*")+COUNTIFS($L$3:$L$64,Y$70,$M$3:$M$64,"*" &amp;$P148 &amp;"*")+COUNTIFS($O$3:$O$64,Y$70,$P$3:$P$64,"*" &amp;$P148 &amp;"*")+'Janv 15'!Y148)</f>
        <v>2</v>
      </c>
      <c r="Z148" s="138" t="e">
        <f>COUNTIF(N$3:N$64,"*" &amp;$P148 &amp;"*")+SUMPRODUCT(($L$3:$L$64=$Q147)*($M$3:$M$64=$P148))+SUMPRODUCT(($N$3:$N$64=$Q147)*($P$3:$P$64=$P148))&amp;" ("&amp;'Janv 15'!#REF!&amp;")"</f>
        <v>#REF!</v>
      </c>
    </row>
    <row r="149" spans="14:26" ht="12.75" hidden="1" customHeight="1" x14ac:dyDescent="0.25">
      <c r="N149" s="134"/>
      <c r="O149" s="135"/>
      <c r="P149" s="11">
        <f>Listes!A86</f>
        <v>0</v>
      </c>
      <c r="Q149" s="252">
        <f>IF($P149="","",COUNTIF(E$3:E$64,"*" &amp;$P149 &amp;"*")+COUNTIFS($L$3:$L$64,Q$70,$M$3:$M$64,"*" &amp;$P149 &amp;"*")+COUNTIFS($O$3:$O$64,Q$70,$P$3:$P$64,"*" &amp;$P149 &amp;"*")+'Janv 15'!Q149)</f>
        <v>5</v>
      </c>
      <c r="R149" s="137">
        <f>IF($P149="","",COUNTIF(F$3:F$64,"*" &amp;$P149 &amp;"*")+COUNTIFS($L$3:$L$64,R$70,$M$3:$M$64,"*" &amp;$P149 &amp;"*")+COUNTIFS($O$3:$O$64,R$70,$P$3:$P$64,"*" &amp;$P149 &amp;"*")+'Janv 15'!R149)</f>
        <v>1</v>
      </c>
      <c r="S149" s="137" t="e">
        <f>COUNTIF(G$3:G$64,"*" &amp;$P149 &amp;"*")+SUMPRODUCT(($L$3:$L$64=$Q148)*($M$3:$M$64=$P149))+SUMPRODUCT(($N$3:$N$64=$Q148)*($P$3:$P$64=$P149))&amp;" ("&amp;'Janv 15'!#REF!&amp;")"</f>
        <v>#REF!</v>
      </c>
      <c r="T149" s="137" t="e">
        <f>COUNTIF(H$3:H$64,"*" &amp;$P149 &amp;"*")+SUMPRODUCT(($L$3:$L$64=$Q148)*($M$3:$M$64=$P149))+SUMPRODUCT(($N$3:$N$64=$Q148)*($P$3:$P$64=$P149))&amp;" ("&amp;'Janv 15'!#REF!&amp;")"</f>
        <v>#REF!</v>
      </c>
      <c r="U149" s="137">
        <f>IF($P149="","",COUNTIF(G$3:G$64,"*" &amp;$P149 &amp;"*")+COUNTIFS($L$3:$L$64,U$70,$M$3:$M$64,"*" &amp;$P149 &amp;"*")+COUNTIFS($O$3:$O$64,U$70,$P$3:$P$64,"*" &amp;$P149 &amp;"*")+'Janv 15'!U149)</f>
        <v>4</v>
      </c>
      <c r="V149" s="137" t="e">
        <f>COUNTIF(J$3:J$64,"*" &amp;$P149 &amp;"*")+SUMPRODUCT(($L$3:$L$64=$Q148)*($M$3:$M$64=$P149))+SUMPRODUCT(($N$3:$N$64=$Q148)*($P$3:$P$64=$P149))&amp;" ("&amp;'Janv 15'!#REF!&amp;")"</f>
        <v>#REF!</v>
      </c>
      <c r="W149" s="137">
        <f>IF($P149="","",COUNTIF(H$3:H$64,"*" &amp;$P149 &amp;"*")+COUNTIFS($L$3:$L$64,W$70,$M$3:$M$64,"*" &amp;$P149 &amp;"*")+COUNTIFS($O$3:$O$64,W$70,$P$3:$P$64,"*" &amp;$P149 &amp;"*")+'Janv 15'!W149)</f>
        <v>4</v>
      </c>
      <c r="X149" s="137" t="e">
        <f>COUNTIF(L$3:L$64,"*" &amp;$P149 &amp;"*")+SUMPRODUCT(($L$3:$L$64=$Q148)*($M$3:$M$64=$P149))+SUMPRODUCT(($N$3:$N$64=$Q148)*($P$3:$P$64=$P149))&amp;" ("&amp;'Janv 15'!#REF!&amp;")"</f>
        <v>#REF!</v>
      </c>
      <c r="Y149" s="137">
        <f>IF($P149="","",COUNTIF(I$3:I$64,"*" &amp;$P149 &amp;"*")+COUNTIFS($L$3:$L$64,Y$70,$M$3:$M$64,"*" &amp;$P149 &amp;"*")+COUNTIFS($O$3:$O$64,Y$70,$P$3:$P$64,"*" &amp;$P149 &amp;"*")+'Janv 15'!Y149)</f>
        <v>2</v>
      </c>
      <c r="Z149" s="138" t="e">
        <f>COUNTIF(N$3:N$64,"*" &amp;$P149 &amp;"*")+SUMPRODUCT(($L$3:$L$64=$Q148)*($M$3:$M$64=$P149))+SUMPRODUCT(($N$3:$N$64=$Q148)*($P$3:$P$64=$P149))&amp;" ("&amp;'Janv 15'!#REF!&amp;")"</f>
        <v>#REF!</v>
      </c>
    </row>
    <row r="150" spans="14:26" ht="12.75" hidden="1" customHeight="1" x14ac:dyDescent="0.25">
      <c r="N150" s="134"/>
      <c r="O150" s="135"/>
      <c r="P150" s="11">
        <f>Listes!A87</f>
        <v>0</v>
      </c>
      <c r="Q150" s="252">
        <f>IF($P150="","",COUNTIF(E$3:E$64,"*" &amp;$P150 &amp;"*")+COUNTIFS($L$3:$L$64,Q$70,$M$3:$M$64,"*" &amp;$P150 &amp;"*")+COUNTIFS($O$3:$O$64,Q$70,$P$3:$P$64,"*" &amp;$P150 &amp;"*")+'Janv 15'!Q150)</f>
        <v>5</v>
      </c>
      <c r="R150" s="137">
        <f>IF($P150="","",COUNTIF(F$3:F$64,"*" &amp;$P150 &amp;"*")+COUNTIFS($L$3:$L$64,R$70,$M$3:$M$64,"*" &amp;$P150 &amp;"*")+COUNTIFS($O$3:$O$64,R$70,$P$3:$P$64,"*" &amp;$P150 &amp;"*")+'Janv 15'!R150)</f>
        <v>1</v>
      </c>
      <c r="S150" s="137" t="e">
        <f>COUNTIF(G$3:G$64,"*" &amp;$P150 &amp;"*")+SUMPRODUCT(($L$3:$L$64=$Q149)*($M$3:$M$64=$P150))+SUMPRODUCT(($N$3:$N$64=$Q149)*($P$3:$P$64=$P150))&amp;" ("&amp;'Janv 15'!#REF!&amp;")"</f>
        <v>#REF!</v>
      </c>
      <c r="T150" s="137" t="e">
        <f>COUNTIF(H$3:H$64,"*" &amp;$P150 &amp;"*")+SUMPRODUCT(($L$3:$L$64=$Q149)*($M$3:$M$64=$P150))+SUMPRODUCT(($N$3:$N$64=$Q149)*($P$3:$P$64=$P150))&amp;" ("&amp;'Janv 15'!#REF!&amp;")"</f>
        <v>#REF!</v>
      </c>
      <c r="U150" s="137">
        <f>IF($P150="","",COUNTIF(G$3:G$64,"*" &amp;$P150 &amp;"*")+COUNTIFS($L$3:$L$64,U$70,$M$3:$M$64,"*" &amp;$P150 &amp;"*")+COUNTIFS($O$3:$O$64,U$70,$P$3:$P$64,"*" &amp;$P150 &amp;"*")+'Janv 15'!U150)</f>
        <v>4</v>
      </c>
      <c r="V150" s="137" t="e">
        <f>COUNTIF(J$3:J$64,"*" &amp;$P150 &amp;"*")+SUMPRODUCT(($L$3:$L$64=$Q149)*($M$3:$M$64=$P150))+SUMPRODUCT(($N$3:$N$64=$Q149)*($P$3:$P$64=$P150))&amp;" ("&amp;'Janv 15'!#REF!&amp;")"</f>
        <v>#REF!</v>
      </c>
      <c r="W150" s="137">
        <f>IF($P150="","",COUNTIF(H$3:H$64,"*" &amp;$P150 &amp;"*")+COUNTIFS($L$3:$L$64,W$70,$M$3:$M$64,"*" &amp;$P150 &amp;"*")+COUNTIFS($O$3:$O$64,W$70,$P$3:$P$64,"*" &amp;$P150 &amp;"*")+'Janv 15'!W150)</f>
        <v>4</v>
      </c>
      <c r="X150" s="137" t="e">
        <f>COUNTIF(L$3:L$64,"*" &amp;$P150 &amp;"*")+SUMPRODUCT(($L$3:$L$64=$Q149)*($M$3:$M$64=$P150))+SUMPRODUCT(($N$3:$N$64=$Q149)*($P$3:$P$64=$P150))&amp;" ("&amp;'Janv 15'!#REF!&amp;")"</f>
        <v>#REF!</v>
      </c>
      <c r="Y150" s="137">
        <f>IF($P150="","",COUNTIF(I$3:I$64,"*" &amp;$P150 &amp;"*")+COUNTIFS($L$3:$L$64,Y$70,$M$3:$M$64,"*" &amp;$P150 &amp;"*")+COUNTIFS($O$3:$O$64,Y$70,$P$3:$P$64,"*" &amp;$P150 &amp;"*")+'Janv 15'!Y150)</f>
        <v>2</v>
      </c>
      <c r="Z150" s="138" t="e">
        <f>COUNTIF(N$3:N$64,"*" &amp;$P150 &amp;"*")+SUMPRODUCT(($L$3:$L$64=$Q149)*($M$3:$M$64=$P150))+SUMPRODUCT(($N$3:$N$64=$Q149)*($P$3:$P$64=$P150))&amp;" ("&amp;'Janv 15'!#REF!&amp;")"</f>
        <v>#REF!</v>
      </c>
    </row>
    <row r="151" spans="14:26" ht="12.75" hidden="1" customHeight="1" thickBot="1" x14ac:dyDescent="0.3">
      <c r="N151" s="233"/>
      <c r="O151" s="234"/>
      <c r="P151" s="12">
        <f>Listes!A88</f>
        <v>0</v>
      </c>
      <c r="Q151" s="253">
        <f>IF($P151="","",COUNTIF(E$3:E$64,"*" &amp;$P151 &amp;"*")+COUNTIFS($L$3:$L$64,Q$70,$M$3:$M$64,"*" &amp;$P151 &amp;"*")+COUNTIFS($O$3:$O$64,Q$70,$P$3:$P$64,"*" &amp;$P151 &amp;"*")+'Janv 15'!Q151)</f>
        <v>5</v>
      </c>
      <c r="R151" s="254">
        <f>IF($P151="","",COUNTIF(F$3:F$64,"*" &amp;$P151 &amp;"*")+COUNTIFS($L$3:$L$64,R$70,$M$3:$M$64,"*" &amp;$P151 &amp;"*")+COUNTIFS($O$3:$O$64,R$70,$P$3:$P$64,"*" &amp;$P151 &amp;"*")+'Janv 15'!R151)</f>
        <v>1</v>
      </c>
      <c r="S151" s="254" t="e">
        <f>COUNTIF(G$3:G$64,"*" &amp;$P151 &amp;"*")+SUMPRODUCT(($L$3:$L$64=$Q150)*($M$3:$M$64=$P151))+SUMPRODUCT(($N$3:$N$64=$Q150)*($P$3:$P$64=$P151))&amp;" ("&amp;'Janv 15'!#REF!&amp;")"</f>
        <v>#REF!</v>
      </c>
      <c r="T151" s="254" t="e">
        <f>COUNTIF(H$3:H$64,"*" &amp;$P151 &amp;"*")+SUMPRODUCT(($L$3:$L$64=$Q150)*($M$3:$M$64=$P151))+SUMPRODUCT(($N$3:$N$64=$Q150)*($P$3:$P$64=$P151))&amp;" ("&amp;'Janv 15'!#REF!&amp;")"</f>
        <v>#REF!</v>
      </c>
      <c r="U151" s="254">
        <f>IF($P151="","",COUNTIF(G$3:G$64,"*" &amp;$P151 &amp;"*")+COUNTIFS($L$3:$L$64,U$70,$M$3:$M$64,"*" &amp;$P151 &amp;"*")+COUNTIFS($O$3:$O$64,U$70,$P$3:$P$64,"*" &amp;$P151 &amp;"*")+'Janv 15'!U151)</f>
        <v>4</v>
      </c>
      <c r="V151" s="254" t="e">
        <f>COUNTIF(J$3:J$64,"*" &amp;$P151 &amp;"*")+SUMPRODUCT(($L$3:$L$64=$Q150)*($M$3:$M$64=$P151))+SUMPRODUCT(($N$3:$N$64=$Q150)*($P$3:$P$64=$P151))&amp;" ("&amp;'Janv 15'!#REF!&amp;")"</f>
        <v>#REF!</v>
      </c>
      <c r="W151" s="254">
        <f>IF($P151="","",COUNTIF(H$3:H$64,"*" &amp;$P151 &amp;"*")+COUNTIFS($L$3:$L$64,W$70,$M$3:$M$64,"*" &amp;$P151 &amp;"*")+COUNTIFS($O$3:$O$64,W$70,$P$3:$P$64,"*" &amp;$P151 &amp;"*")+'Janv 15'!W151)</f>
        <v>4</v>
      </c>
      <c r="X151" s="254" t="e">
        <f>COUNTIF(L$3:L$64,"*" &amp;$P151 &amp;"*")+SUMPRODUCT(($L$3:$L$64=$Q150)*($M$3:$M$64=$P151))+SUMPRODUCT(($N$3:$N$64=$Q150)*($P$3:$P$64=$P151))&amp;" ("&amp;'Janv 15'!#REF!&amp;")"</f>
        <v>#REF!</v>
      </c>
      <c r="Y151" s="254">
        <f>IF($P151="","",COUNTIF(I$3:I$64,"*" &amp;$P151 &amp;"*")+COUNTIFS($L$3:$L$64,Y$70,$M$3:$M$64,"*" &amp;$P151 &amp;"*")+COUNTIFS($O$3:$O$64,Y$70,$P$3:$P$64,"*" &amp;$P151 &amp;"*")+'Janv 15'!Y151)</f>
        <v>2</v>
      </c>
      <c r="Z151" s="255" t="e">
        <f>COUNTIF(N$3:N$64,"*" &amp;$P151 &amp;"*")+SUMPRODUCT(($L$3:$L$64=$Q150)*($M$3:$M$64=$P151))+SUMPRODUCT(($N$3:$N$64=$Q150)*($P$3:$P$64=$P151))&amp;" ("&amp;'Janv 15'!#REF!&amp;")"</f>
        <v>#REF!</v>
      </c>
    </row>
    <row r="152" spans="14:26" ht="12.75" customHeight="1" x14ac:dyDescent="0.25">
      <c r="N152" s="19"/>
      <c r="O152" s="19"/>
      <c r="P152" s="19"/>
      <c r="Q152" s="19"/>
      <c r="R152" s="19"/>
      <c r="S152" s="19"/>
      <c r="T152" s="19"/>
      <c r="U152" s="19"/>
      <c r="V152" s="19"/>
      <c r="W152" s="19"/>
      <c r="X152" s="19"/>
      <c r="Y152" s="19"/>
      <c r="Z152" s="19"/>
    </row>
  </sheetData>
  <dataConsolidate/>
  <mergeCells count="733">
    <mergeCell ref="R150:T150"/>
    <mergeCell ref="U150:V150"/>
    <mergeCell ref="W150:X150"/>
    <mergeCell ref="Y150:Z150"/>
    <mergeCell ref="R151:T151"/>
    <mergeCell ref="U151:V151"/>
    <mergeCell ref="W151:X151"/>
    <mergeCell ref="Y151:Z151"/>
    <mergeCell ref="R148:T148"/>
    <mergeCell ref="U148:V148"/>
    <mergeCell ref="W148:X148"/>
    <mergeCell ref="Y148:Z148"/>
    <mergeCell ref="R149:T149"/>
    <mergeCell ref="U149:V149"/>
    <mergeCell ref="W149:X149"/>
    <mergeCell ref="Y149:Z149"/>
    <mergeCell ref="R146:T146"/>
    <mergeCell ref="U146:V146"/>
    <mergeCell ref="W146:X146"/>
    <mergeCell ref="Y146:Z146"/>
    <mergeCell ref="R147:T147"/>
    <mergeCell ref="U147:V147"/>
    <mergeCell ref="W147:X147"/>
    <mergeCell ref="Y147:Z147"/>
    <mergeCell ref="R144:T144"/>
    <mergeCell ref="U144:V144"/>
    <mergeCell ref="W144:X144"/>
    <mergeCell ref="Y144:Z144"/>
    <mergeCell ref="R145:T145"/>
    <mergeCell ref="U145:V145"/>
    <mergeCell ref="W145:X145"/>
    <mergeCell ref="Y145:Z145"/>
    <mergeCell ref="R142:T142"/>
    <mergeCell ref="U142:V142"/>
    <mergeCell ref="W142:X142"/>
    <mergeCell ref="Y142:Z142"/>
    <mergeCell ref="R143:T143"/>
    <mergeCell ref="U143:V143"/>
    <mergeCell ref="W143:X143"/>
    <mergeCell ref="Y143:Z143"/>
    <mergeCell ref="R140:T140"/>
    <mergeCell ref="U140:V140"/>
    <mergeCell ref="W140:X140"/>
    <mergeCell ref="Y140:Z140"/>
    <mergeCell ref="R141:T141"/>
    <mergeCell ref="U141:V141"/>
    <mergeCell ref="W141:X141"/>
    <mergeCell ref="Y141:Z141"/>
    <mergeCell ref="R138:T138"/>
    <mergeCell ref="U138:V138"/>
    <mergeCell ref="W138:X138"/>
    <mergeCell ref="Y138:Z138"/>
    <mergeCell ref="R139:T139"/>
    <mergeCell ref="U139:V139"/>
    <mergeCell ref="W139:X139"/>
    <mergeCell ref="Y139:Z139"/>
    <mergeCell ref="R136:T136"/>
    <mergeCell ref="U136:V136"/>
    <mergeCell ref="W136:X136"/>
    <mergeCell ref="Y136:Z136"/>
    <mergeCell ref="R137:T137"/>
    <mergeCell ref="U137:V137"/>
    <mergeCell ref="W137:X137"/>
    <mergeCell ref="Y137:Z137"/>
    <mergeCell ref="R134:T134"/>
    <mergeCell ref="U134:V134"/>
    <mergeCell ref="W134:X134"/>
    <mergeCell ref="Y134:Z134"/>
    <mergeCell ref="R135:T135"/>
    <mergeCell ref="U135:V135"/>
    <mergeCell ref="W135:X135"/>
    <mergeCell ref="Y135:Z135"/>
    <mergeCell ref="R132:T132"/>
    <mergeCell ref="U132:V132"/>
    <mergeCell ref="W132:X132"/>
    <mergeCell ref="Y132:Z132"/>
    <mergeCell ref="R133:T133"/>
    <mergeCell ref="U133:V133"/>
    <mergeCell ref="W133:X133"/>
    <mergeCell ref="Y133:Z133"/>
    <mergeCell ref="R130:T130"/>
    <mergeCell ref="U130:V130"/>
    <mergeCell ref="W130:X130"/>
    <mergeCell ref="Y130:Z130"/>
    <mergeCell ref="R131:T131"/>
    <mergeCell ref="U131:V131"/>
    <mergeCell ref="W131:X131"/>
    <mergeCell ref="Y131:Z131"/>
    <mergeCell ref="R128:T128"/>
    <mergeCell ref="U128:V128"/>
    <mergeCell ref="W128:X128"/>
    <mergeCell ref="Y128:Z128"/>
    <mergeCell ref="R129:T129"/>
    <mergeCell ref="U129:V129"/>
    <mergeCell ref="W129:X129"/>
    <mergeCell ref="Y129:Z129"/>
    <mergeCell ref="R126:T126"/>
    <mergeCell ref="U126:V126"/>
    <mergeCell ref="W126:X126"/>
    <mergeCell ref="Y126:Z126"/>
    <mergeCell ref="R127:T127"/>
    <mergeCell ref="U127:V127"/>
    <mergeCell ref="W127:X127"/>
    <mergeCell ref="Y127:Z127"/>
    <mergeCell ref="R124:T124"/>
    <mergeCell ref="U124:V124"/>
    <mergeCell ref="W124:X124"/>
    <mergeCell ref="Y124:Z124"/>
    <mergeCell ref="R125:T125"/>
    <mergeCell ref="U125:V125"/>
    <mergeCell ref="W125:X125"/>
    <mergeCell ref="Y125:Z125"/>
    <mergeCell ref="R122:T122"/>
    <mergeCell ref="U122:V122"/>
    <mergeCell ref="W122:X122"/>
    <mergeCell ref="Y122:Z122"/>
    <mergeCell ref="R123:T123"/>
    <mergeCell ref="U123:V123"/>
    <mergeCell ref="W123:X123"/>
    <mergeCell ref="Y123:Z123"/>
    <mergeCell ref="R120:T120"/>
    <mergeCell ref="U120:V120"/>
    <mergeCell ref="W120:X120"/>
    <mergeCell ref="Y120:Z120"/>
    <mergeCell ref="R121:T121"/>
    <mergeCell ref="U121:V121"/>
    <mergeCell ref="W121:X121"/>
    <mergeCell ref="Y121:Z121"/>
    <mergeCell ref="R118:T118"/>
    <mergeCell ref="U118:V118"/>
    <mergeCell ref="W118:X118"/>
    <mergeCell ref="Y118:Z118"/>
    <mergeCell ref="R119:T119"/>
    <mergeCell ref="U119:V119"/>
    <mergeCell ref="W119:X119"/>
    <mergeCell ref="Y119:Z119"/>
    <mergeCell ref="R116:T116"/>
    <mergeCell ref="U116:V116"/>
    <mergeCell ref="W116:X116"/>
    <mergeCell ref="Y116:Z116"/>
    <mergeCell ref="R117:T117"/>
    <mergeCell ref="U117:V117"/>
    <mergeCell ref="W117:X117"/>
    <mergeCell ref="Y117:Z117"/>
    <mergeCell ref="Q112:Z113"/>
    <mergeCell ref="R114:T114"/>
    <mergeCell ref="U114:V114"/>
    <mergeCell ref="W114:X114"/>
    <mergeCell ref="Y114:Z114"/>
    <mergeCell ref="N115:O151"/>
    <mergeCell ref="R115:T115"/>
    <mergeCell ref="U115:V115"/>
    <mergeCell ref="W115:X115"/>
    <mergeCell ref="Y115:Z115"/>
    <mergeCell ref="C108:D108"/>
    <mergeCell ref="J108:K108"/>
    <mergeCell ref="C109:D109"/>
    <mergeCell ref="J109:K109"/>
    <mergeCell ref="C110:D110"/>
    <mergeCell ref="J110:K110"/>
    <mergeCell ref="C107:D107"/>
    <mergeCell ref="J107:K107"/>
    <mergeCell ref="R107:T107"/>
    <mergeCell ref="U107:V107"/>
    <mergeCell ref="W107:X107"/>
    <mergeCell ref="Y107:Z107"/>
    <mergeCell ref="C106:D106"/>
    <mergeCell ref="J106:K106"/>
    <mergeCell ref="R106:T106"/>
    <mergeCell ref="U106:V106"/>
    <mergeCell ref="W106:X106"/>
    <mergeCell ref="Y106:Z106"/>
    <mergeCell ref="C105:D105"/>
    <mergeCell ref="J105:K105"/>
    <mergeCell ref="R105:T105"/>
    <mergeCell ref="U105:V105"/>
    <mergeCell ref="W105:X105"/>
    <mergeCell ref="Y105:Z105"/>
    <mergeCell ref="C104:D104"/>
    <mergeCell ref="J104:K104"/>
    <mergeCell ref="R104:T104"/>
    <mergeCell ref="U104:V104"/>
    <mergeCell ref="W104:X104"/>
    <mergeCell ref="Y104:Z104"/>
    <mergeCell ref="C103:D103"/>
    <mergeCell ref="J103:K103"/>
    <mergeCell ref="R103:T103"/>
    <mergeCell ref="U103:V103"/>
    <mergeCell ref="W103:X103"/>
    <mergeCell ref="Y103:Z103"/>
    <mergeCell ref="C102:D102"/>
    <mergeCell ref="J102:K102"/>
    <mergeCell ref="R102:T102"/>
    <mergeCell ref="U102:V102"/>
    <mergeCell ref="W102:X102"/>
    <mergeCell ref="Y102:Z102"/>
    <mergeCell ref="C101:D101"/>
    <mergeCell ref="J101:K101"/>
    <mergeCell ref="R101:T101"/>
    <mergeCell ref="U101:V101"/>
    <mergeCell ref="W101:X101"/>
    <mergeCell ref="Y101:Z101"/>
    <mergeCell ref="C100:D100"/>
    <mergeCell ref="J100:K100"/>
    <mergeCell ref="R100:T100"/>
    <mergeCell ref="U100:V100"/>
    <mergeCell ref="W100:X100"/>
    <mergeCell ref="Y100:Z100"/>
    <mergeCell ref="C98:K98"/>
    <mergeCell ref="R98:T98"/>
    <mergeCell ref="U98:V98"/>
    <mergeCell ref="W98:X98"/>
    <mergeCell ref="Y98:Z98"/>
    <mergeCell ref="C99:D99"/>
    <mergeCell ref="R99:T99"/>
    <mergeCell ref="U99:V99"/>
    <mergeCell ref="W99:X99"/>
    <mergeCell ref="Y99:Z99"/>
    <mergeCell ref="Y95:Z95"/>
    <mergeCell ref="R96:T96"/>
    <mergeCell ref="U96:V96"/>
    <mergeCell ref="W96:X96"/>
    <mergeCell ref="Y96:Z96"/>
    <mergeCell ref="R97:T97"/>
    <mergeCell ref="U97:V97"/>
    <mergeCell ref="W97:X97"/>
    <mergeCell ref="Y97:Z97"/>
    <mergeCell ref="A94:D94"/>
    <mergeCell ref="R94:T94"/>
    <mergeCell ref="U94:V94"/>
    <mergeCell ref="W94:X94"/>
    <mergeCell ref="Y94:Z94"/>
    <mergeCell ref="A95:B95"/>
    <mergeCell ref="C95:D95"/>
    <mergeCell ref="R95:T95"/>
    <mergeCell ref="U95:V95"/>
    <mergeCell ref="W95:X95"/>
    <mergeCell ref="A92:C93"/>
    <mergeCell ref="R92:T92"/>
    <mergeCell ref="U92:V92"/>
    <mergeCell ref="W92:X92"/>
    <mergeCell ref="Y92:Z92"/>
    <mergeCell ref="R93:T93"/>
    <mergeCell ref="U93:V93"/>
    <mergeCell ref="W93:X93"/>
    <mergeCell ref="Y93:Z93"/>
    <mergeCell ref="R90:T90"/>
    <mergeCell ref="U90:V90"/>
    <mergeCell ref="W90:X90"/>
    <mergeCell ref="Y90:Z90"/>
    <mergeCell ref="R91:T91"/>
    <mergeCell ref="U91:V91"/>
    <mergeCell ref="W91:X91"/>
    <mergeCell ref="Y91:Z91"/>
    <mergeCell ref="A88:D88"/>
    <mergeCell ref="R88:T88"/>
    <mergeCell ref="U88:V88"/>
    <mergeCell ref="W88:X88"/>
    <mergeCell ref="Y88:Z88"/>
    <mergeCell ref="A89:D89"/>
    <mergeCell ref="R89:T89"/>
    <mergeCell ref="U89:V89"/>
    <mergeCell ref="W89:X89"/>
    <mergeCell ref="Y89:Z89"/>
    <mergeCell ref="A86:D86"/>
    <mergeCell ref="R86:T86"/>
    <mergeCell ref="U86:V86"/>
    <mergeCell ref="W86:X86"/>
    <mergeCell ref="Y86:Z86"/>
    <mergeCell ref="A87:D87"/>
    <mergeCell ref="R87:T87"/>
    <mergeCell ref="U87:V87"/>
    <mergeCell ref="W87:X87"/>
    <mergeCell ref="Y87:Z87"/>
    <mergeCell ref="A84:D84"/>
    <mergeCell ref="R84:T84"/>
    <mergeCell ref="U84:V84"/>
    <mergeCell ref="W84:X84"/>
    <mergeCell ref="Y84:Z84"/>
    <mergeCell ref="A85:D85"/>
    <mergeCell ref="R85:T85"/>
    <mergeCell ref="U85:V85"/>
    <mergeCell ref="W85:X85"/>
    <mergeCell ref="Y85:Z85"/>
    <mergeCell ref="E82:I82"/>
    <mergeCell ref="R82:T82"/>
    <mergeCell ref="U82:V82"/>
    <mergeCell ref="W82:X82"/>
    <mergeCell ref="Y82:Z82"/>
    <mergeCell ref="A83:D83"/>
    <mergeCell ref="R83:T83"/>
    <mergeCell ref="U83:V83"/>
    <mergeCell ref="W83:X83"/>
    <mergeCell ref="Y83:Z83"/>
    <mergeCell ref="R80:T80"/>
    <mergeCell ref="U80:V80"/>
    <mergeCell ref="W80:X80"/>
    <mergeCell ref="Y80:Z80"/>
    <mergeCell ref="R81:T81"/>
    <mergeCell ref="U81:V81"/>
    <mergeCell ref="W81:X81"/>
    <mergeCell ref="Y81:Z81"/>
    <mergeCell ref="A78:C79"/>
    <mergeCell ref="R78:T78"/>
    <mergeCell ref="U78:V78"/>
    <mergeCell ref="W78:X78"/>
    <mergeCell ref="Y78:Z78"/>
    <mergeCell ref="R79:T79"/>
    <mergeCell ref="U79:V79"/>
    <mergeCell ref="W79:X79"/>
    <mergeCell ref="Y79:Z79"/>
    <mergeCell ref="R76:T76"/>
    <mergeCell ref="U76:V76"/>
    <mergeCell ref="W76:X76"/>
    <mergeCell ref="Y76:Z76"/>
    <mergeCell ref="R77:T77"/>
    <mergeCell ref="U77:V77"/>
    <mergeCell ref="W77:X77"/>
    <mergeCell ref="Y77:Z77"/>
    <mergeCell ref="A74:D74"/>
    <mergeCell ref="R74:T74"/>
    <mergeCell ref="U74:V74"/>
    <mergeCell ref="W74:X74"/>
    <mergeCell ref="Y74:Z74"/>
    <mergeCell ref="A75:D75"/>
    <mergeCell ref="R75:T75"/>
    <mergeCell ref="U75:V75"/>
    <mergeCell ref="W75:X75"/>
    <mergeCell ref="Y75:Z75"/>
    <mergeCell ref="Y72:Z72"/>
    <mergeCell ref="A73:D73"/>
    <mergeCell ref="R73:T73"/>
    <mergeCell ref="U73:V73"/>
    <mergeCell ref="W73:X73"/>
    <mergeCell ref="Y73:Z73"/>
    <mergeCell ref="A71:D71"/>
    <mergeCell ref="N71:O107"/>
    <mergeCell ref="R71:T71"/>
    <mergeCell ref="U71:V71"/>
    <mergeCell ref="W71:X71"/>
    <mergeCell ref="Y71:Z71"/>
    <mergeCell ref="A72:D72"/>
    <mergeCell ref="R72:T72"/>
    <mergeCell ref="U72:V72"/>
    <mergeCell ref="W72:X72"/>
    <mergeCell ref="A69:D69"/>
    <mergeCell ref="A70:D70"/>
    <mergeCell ref="R70:T70"/>
    <mergeCell ref="U70:V70"/>
    <mergeCell ref="W70:X70"/>
    <mergeCell ref="Y70:Z70"/>
    <mergeCell ref="AC63:AC64"/>
    <mergeCell ref="F66:H66"/>
    <mergeCell ref="S66:W66"/>
    <mergeCell ref="AA66:AC66"/>
    <mergeCell ref="E68:I68"/>
    <mergeCell ref="Q68:Z69"/>
    <mergeCell ref="U63:U64"/>
    <mergeCell ref="V63:V64"/>
    <mergeCell ref="W63:W64"/>
    <mergeCell ref="X63:X64"/>
    <mergeCell ref="Y63:Y64"/>
    <mergeCell ref="Z63:Z64"/>
    <mergeCell ref="W61:W62"/>
    <mergeCell ref="X61:X62"/>
    <mergeCell ref="Y61:Y62"/>
    <mergeCell ref="Z61:Z62"/>
    <mergeCell ref="AC61:AC62"/>
    <mergeCell ref="A63:A64"/>
    <mergeCell ref="B63:B64"/>
    <mergeCell ref="R63:R64"/>
    <mergeCell ref="S63:S64"/>
    <mergeCell ref="T63:T64"/>
    <mergeCell ref="Y59:Y60"/>
    <mergeCell ref="Z59:Z60"/>
    <mergeCell ref="AC59:AC60"/>
    <mergeCell ref="A61:A62"/>
    <mergeCell ref="B61:B62"/>
    <mergeCell ref="R61:R62"/>
    <mergeCell ref="S61:S62"/>
    <mergeCell ref="T61:T62"/>
    <mergeCell ref="U61:U62"/>
    <mergeCell ref="V61:V62"/>
    <mergeCell ref="AC57:AC58"/>
    <mergeCell ref="A59:A60"/>
    <mergeCell ref="B59:B60"/>
    <mergeCell ref="R59:R60"/>
    <mergeCell ref="S59:S60"/>
    <mergeCell ref="T59:T60"/>
    <mergeCell ref="U59:U60"/>
    <mergeCell ref="V59:V60"/>
    <mergeCell ref="W59:W60"/>
    <mergeCell ref="X59:X60"/>
    <mergeCell ref="U57:U58"/>
    <mergeCell ref="V57:V58"/>
    <mergeCell ref="W57:W58"/>
    <mergeCell ref="X57:X58"/>
    <mergeCell ref="Y57:Y58"/>
    <mergeCell ref="Z57:Z58"/>
    <mergeCell ref="W55:W56"/>
    <mergeCell ref="X55:X56"/>
    <mergeCell ref="Y55:Y56"/>
    <mergeCell ref="Z55:Z56"/>
    <mergeCell ref="AC55:AC56"/>
    <mergeCell ref="A57:A58"/>
    <mergeCell ref="B57:B58"/>
    <mergeCell ref="R57:R58"/>
    <mergeCell ref="S57:S58"/>
    <mergeCell ref="T57:T58"/>
    <mergeCell ref="Y53:Y54"/>
    <mergeCell ref="Z53:Z54"/>
    <mergeCell ref="AC53:AC54"/>
    <mergeCell ref="A55:A56"/>
    <mergeCell ref="B55:B56"/>
    <mergeCell ref="R55:R56"/>
    <mergeCell ref="S55:S56"/>
    <mergeCell ref="T55:T56"/>
    <mergeCell ref="U55:U56"/>
    <mergeCell ref="V55:V56"/>
    <mergeCell ref="AC51:AC52"/>
    <mergeCell ref="A53:A54"/>
    <mergeCell ref="B53:B54"/>
    <mergeCell ref="R53:R54"/>
    <mergeCell ref="S53:S54"/>
    <mergeCell ref="T53:T54"/>
    <mergeCell ref="U53:U54"/>
    <mergeCell ref="V53:V54"/>
    <mergeCell ref="W53:W54"/>
    <mergeCell ref="X53:X54"/>
    <mergeCell ref="U51:U52"/>
    <mergeCell ref="V51:V52"/>
    <mergeCell ref="W51:W52"/>
    <mergeCell ref="X51:X52"/>
    <mergeCell ref="Y51:Y52"/>
    <mergeCell ref="Z51:Z52"/>
    <mergeCell ref="W49:W50"/>
    <mergeCell ref="X49:X50"/>
    <mergeCell ref="Y49:Y50"/>
    <mergeCell ref="Z49:Z50"/>
    <mergeCell ref="AC49:AC50"/>
    <mergeCell ref="A51:A52"/>
    <mergeCell ref="B51:B52"/>
    <mergeCell ref="R51:R52"/>
    <mergeCell ref="S51:S52"/>
    <mergeCell ref="T51:T52"/>
    <mergeCell ref="Y47:Y48"/>
    <mergeCell ref="Z47:Z48"/>
    <mergeCell ref="AC47:AC48"/>
    <mergeCell ref="A49:A50"/>
    <mergeCell ref="B49:B50"/>
    <mergeCell ref="R49:R50"/>
    <mergeCell ref="S49:S50"/>
    <mergeCell ref="T49:T50"/>
    <mergeCell ref="U49:U50"/>
    <mergeCell ref="V49:V50"/>
    <mergeCell ref="AC45:AC46"/>
    <mergeCell ref="A47:A48"/>
    <mergeCell ref="B47:B48"/>
    <mergeCell ref="R47:R48"/>
    <mergeCell ref="S47:S48"/>
    <mergeCell ref="T47:T48"/>
    <mergeCell ref="U47:U48"/>
    <mergeCell ref="V47:V48"/>
    <mergeCell ref="W47:W48"/>
    <mergeCell ref="X47:X48"/>
    <mergeCell ref="U45:U46"/>
    <mergeCell ref="V45:V46"/>
    <mergeCell ref="W45:W46"/>
    <mergeCell ref="X45:X46"/>
    <mergeCell ref="Y45:Y46"/>
    <mergeCell ref="Z45:Z46"/>
    <mergeCell ref="W43:W44"/>
    <mergeCell ref="X43:X44"/>
    <mergeCell ref="Y43:Y44"/>
    <mergeCell ref="Z43:Z44"/>
    <mergeCell ref="AC43:AC44"/>
    <mergeCell ref="A45:A46"/>
    <mergeCell ref="B45:B46"/>
    <mergeCell ref="R45:R46"/>
    <mergeCell ref="S45:S46"/>
    <mergeCell ref="T45:T46"/>
    <mergeCell ref="Y41:Y42"/>
    <mergeCell ref="Z41:Z42"/>
    <mergeCell ref="AC41:AC42"/>
    <mergeCell ref="A43:A44"/>
    <mergeCell ref="B43:B44"/>
    <mergeCell ref="R43:R44"/>
    <mergeCell ref="S43:S44"/>
    <mergeCell ref="T43:T44"/>
    <mergeCell ref="U43:U44"/>
    <mergeCell ref="V43:V44"/>
    <mergeCell ref="AC39:AC40"/>
    <mergeCell ref="A41:A42"/>
    <mergeCell ref="B41:B42"/>
    <mergeCell ref="R41:R42"/>
    <mergeCell ref="S41:S42"/>
    <mergeCell ref="T41:T42"/>
    <mergeCell ref="U41:U42"/>
    <mergeCell ref="V41:V42"/>
    <mergeCell ref="W41:W42"/>
    <mergeCell ref="X41:X42"/>
    <mergeCell ref="U39:U40"/>
    <mergeCell ref="V39:V40"/>
    <mergeCell ref="W39:W40"/>
    <mergeCell ref="X39:X40"/>
    <mergeCell ref="Y39:Y40"/>
    <mergeCell ref="Z39:Z40"/>
    <mergeCell ref="W37:W38"/>
    <mergeCell ref="X37:X38"/>
    <mergeCell ref="Y37:Y38"/>
    <mergeCell ref="Z37:Z38"/>
    <mergeCell ref="AC37:AC38"/>
    <mergeCell ref="A39:A40"/>
    <mergeCell ref="B39:B40"/>
    <mergeCell ref="R39:R40"/>
    <mergeCell ref="S39:S40"/>
    <mergeCell ref="T39:T40"/>
    <mergeCell ref="Y35:Y36"/>
    <mergeCell ref="Z35:Z36"/>
    <mergeCell ref="AC35:AC36"/>
    <mergeCell ref="A37:A38"/>
    <mergeCell ref="B37:B38"/>
    <mergeCell ref="R37:R38"/>
    <mergeCell ref="S37:S38"/>
    <mergeCell ref="T37:T38"/>
    <mergeCell ref="U37:U38"/>
    <mergeCell ref="V37:V38"/>
    <mergeCell ref="AC33:AC34"/>
    <mergeCell ref="A35:A36"/>
    <mergeCell ref="B35:B36"/>
    <mergeCell ref="R35:R36"/>
    <mergeCell ref="S35:S36"/>
    <mergeCell ref="T35:T36"/>
    <mergeCell ref="U35:U36"/>
    <mergeCell ref="V35:V36"/>
    <mergeCell ref="W35:W36"/>
    <mergeCell ref="X35:X36"/>
    <mergeCell ref="U33:U34"/>
    <mergeCell ref="V33:V34"/>
    <mergeCell ref="W33:W34"/>
    <mergeCell ref="X33:X34"/>
    <mergeCell ref="Y33:Y34"/>
    <mergeCell ref="Z33:Z34"/>
    <mergeCell ref="W31:W32"/>
    <mergeCell ref="X31:X32"/>
    <mergeCell ref="Y31:Y32"/>
    <mergeCell ref="Z31:Z32"/>
    <mergeCell ref="AC31:AC32"/>
    <mergeCell ref="A33:A34"/>
    <mergeCell ref="B33:B34"/>
    <mergeCell ref="R33:R34"/>
    <mergeCell ref="S33:S34"/>
    <mergeCell ref="T33:T34"/>
    <mergeCell ref="Y29:Y30"/>
    <mergeCell ref="Z29:Z30"/>
    <mergeCell ref="AC29:AC30"/>
    <mergeCell ref="A31:A32"/>
    <mergeCell ref="B31:B32"/>
    <mergeCell ref="R31:R32"/>
    <mergeCell ref="S31:S32"/>
    <mergeCell ref="T31:T32"/>
    <mergeCell ref="U31:U32"/>
    <mergeCell ref="V31:V32"/>
    <mergeCell ref="AC27:AC28"/>
    <mergeCell ref="A29:A30"/>
    <mergeCell ref="B29:B30"/>
    <mergeCell ref="R29:R30"/>
    <mergeCell ref="S29:S30"/>
    <mergeCell ref="T29:T30"/>
    <mergeCell ref="U29:U30"/>
    <mergeCell ref="V29:V30"/>
    <mergeCell ref="W29:W30"/>
    <mergeCell ref="X29:X30"/>
    <mergeCell ref="U27:U28"/>
    <mergeCell ref="V27:V28"/>
    <mergeCell ref="W27:W28"/>
    <mergeCell ref="X27:X28"/>
    <mergeCell ref="Y27:Y28"/>
    <mergeCell ref="Z27:Z28"/>
    <mergeCell ref="W25:W26"/>
    <mergeCell ref="X25:X26"/>
    <mergeCell ref="Y25:Y26"/>
    <mergeCell ref="Z25:Z26"/>
    <mergeCell ref="AC25:AC26"/>
    <mergeCell ref="A27:A28"/>
    <mergeCell ref="B27:B28"/>
    <mergeCell ref="R27:R28"/>
    <mergeCell ref="S27:S28"/>
    <mergeCell ref="T27:T28"/>
    <mergeCell ref="Y23:Y24"/>
    <mergeCell ref="Z23:Z24"/>
    <mergeCell ref="AC23:AC24"/>
    <mergeCell ref="A25:A26"/>
    <mergeCell ref="B25:B26"/>
    <mergeCell ref="R25:R26"/>
    <mergeCell ref="S25:S26"/>
    <mergeCell ref="T25:T26"/>
    <mergeCell ref="U25:U26"/>
    <mergeCell ref="V25:V26"/>
    <mergeCell ref="AC21:AC22"/>
    <mergeCell ref="A23:A24"/>
    <mergeCell ref="B23:B24"/>
    <mergeCell ref="R23:R24"/>
    <mergeCell ref="S23:S24"/>
    <mergeCell ref="T23:T24"/>
    <mergeCell ref="U23:U24"/>
    <mergeCell ref="V23:V24"/>
    <mergeCell ref="W23:W24"/>
    <mergeCell ref="X23:X24"/>
    <mergeCell ref="U21:U22"/>
    <mergeCell ref="V21:V22"/>
    <mergeCell ref="W21:W22"/>
    <mergeCell ref="X21:X22"/>
    <mergeCell ref="Y21:Y22"/>
    <mergeCell ref="Z21:Z22"/>
    <mergeCell ref="W19:W20"/>
    <mergeCell ref="X19:X20"/>
    <mergeCell ref="Y19:Y20"/>
    <mergeCell ref="Z19:Z20"/>
    <mergeCell ref="AC19:AC20"/>
    <mergeCell ref="A21:A22"/>
    <mergeCell ref="B21:B22"/>
    <mergeCell ref="R21:R22"/>
    <mergeCell ref="S21:S22"/>
    <mergeCell ref="T21:T22"/>
    <mergeCell ref="Y17:Y18"/>
    <mergeCell ref="Z17:Z18"/>
    <mergeCell ref="AC17:AC18"/>
    <mergeCell ref="A19:A20"/>
    <mergeCell ref="B19:B20"/>
    <mergeCell ref="R19:R20"/>
    <mergeCell ref="S19:S20"/>
    <mergeCell ref="T19:T20"/>
    <mergeCell ref="U19:U20"/>
    <mergeCell ref="V19:V20"/>
    <mergeCell ref="AC15:AC16"/>
    <mergeCell ref="A17:A18"/>
    <mergeCell ref="B17:B18"/>
    <mergeCell ref="R17:R18"/>
    <mergeCell ref="S17:S18"/>
    <mergeCell ref="T17:T18"/>
    <mergeCell ref="U17:U18"/>
    <mergeCell ref="V17:V18"/>
    <mergeCell ref="W17:W18"/>
    <mergeCell ref="X17:X18"/>
    <mergeCell ref="U15:U16"/>
    <mergeCell ref="V15:V16"/>
    <mergeCell ref="W15:W16"/>
    <mergeCell ref="X15:X16"/>
    <mergeCell ref="Y15:Y16"/>
    <mergeCell ref="Z15:Z16"/>
    <mergeCell ref="W13:W14"/>
    <mergeCell ref="X13:X14"/>
    <mergeCell ref="Y13:Y14"/>
    <mergeCell ref="Z13:Z14"/>
    <mergeCell ref="AC13:AC14"/>
    <mergeCell ref="A15:A16"/>
    <mergeCell ref="B15:B16"/>
    <mergeCell ref="R15:R16"/>
    <mergeCell ref="S15:S16"/>
    <mergeCell ref="T15:T16"/>
    <mergeCell ref="Y11:Y12"/>
    <mergeCell ref="Z11:Z12"/>
    <mergeCell ref="AC11:AC12"/>
    <mergeCell ref="A13:A14"/>
    <mergeCell ref="B13:B14"/>
    <mergeCell ref="R13:R14"/>
    <mergeCell ref="S13:S14"/>
    <mergeCell ref="T13:T14"/>
    <mergeCell ref="U13:U14"/>
    <mergeCell ref="V13:V14"/>
    <mergeCell ref="AC9:AC10"/>
    <mergeCell ref="A11:A12"/>
    <mergeCell ref="B11:B12"/>
    <mergeCell ref="R11:R12"/>
    <mergeCell ref="S11:S12"/>
    <mergeCell ref="T11:T12"/>
    <mergeCell ref="U11:U12"/>
    <mergeCell ref="V11:V12"/>
    <mergeCell ref="W11:W12"/>
    <mergeCell ref="X11:X12"/>
    <mergeCell ref="U9:U10"/>
    <mergeCell ref="V9:V10"/>
    <mergeCell ref="W9:W10"/>
    <mergeCell ref="X9:X10"/>
    <mergeCell ref="Y9:Y10"/>
    <mergeCell ref="Z9:Z10"/>
    <mergeCell ref="W7:W8"/>
    <mergeCell ref="X7:X8"/>
    <mergeCell ref="Y7:Y8"/>
    <mergeCell ref="Z7:Z8"/>
    <mergeCell ref="AC7:AC8"/>
    <mergeCell ref="A9:A10"/>
    <mergeCell ref="B9:B10"/>
    <mergeCell ref="R9:R10"/>
    <mergeCell ref="S9:S10"/>
    <mergeCell ref="T9:T10"/>
    <mergeCell ref="Y5:Y6"/>
    <mergeCell ref="Z5:Z6"/>
    <mergeCell ref="AC5:AC6"/>
    <mergeCell ref="A7:A8"/>
    <mergeCell ref="B7:B8"/>
    <mergeCell ref="R7:R8"/>
    <mergeCell ref="S7:S8"/>
    <mergeCell ref="T7:T8"/>
    <mergeCell ref="U7:U8"/>
    <mergeCell ref="V7:V8"/>
    <mergeCell ref="AC3:AC4"/>
    <mergeCell ref="A5:A6"/>
    <mergeCell ref="B5:B6"/>
    <mergeCell ref="R5:R6"/>
    <mergeCell ref="S5:S6"/>
    <mergeCell ref="T5:T6"/>
    <mergeCell ref="U5:U6"/>
    <mergeCell ref="V5:V6"/>
    <mergeCell ref="W5:W6"/>
    <mergeCell ref="X5:X6"/>
    <mergeCell ref="U3:U4"/>
    <mergeCell ref="V3:V4"/>
    <mergeCell ref="W3:W4"/>
    <mergeCell ref="X3:X4"/>
    <mergeCell ref="Y3:Y4"/>
    <mergeCell ref="Z3:Z4"/>
    <mergeCell ref="R1:W1"/>
    <mergeCell ref="X1:AI1"/>
    <mergeCell ref="C2:D2"/>
    <mergeCell ref="K2:M2"/>
    <mergeCell ref="N2:P2"/>
    <mergeCell ref="A3:A4"/>
    <mergeCell ref="B3:B4"/>
    <mergeCell ref="R3:R4"/>
    <mergeCell ref="S3:S4"/>
    <mergeCell ref="T3:T4"/>
  </mergeCells>
  <conditionalFormatting sqref="E92:I92 E78:I78">
    <cfRule type="expression" dxfId="19" priority="14">
      <formula>(E79-E78)&lt;0</formula>
    </cfRule>
    <cfRule type="expression" dxfId="18" priority="15">
      <formula>(E79-E78)&gt;0</formula>
    </cfRule>
    <cfRule type="expression" dxfId="17" priority="16">
      <formula>(E79-E78)=0</formula>
    </cfRule>
  </conditionalFormatting>
  <conditionalFormatting sqref="Q3:Q64">
    <cfRule type="cellIs" dxfId="16" priority="12" operator="notEqual">
      <formula>""</formula>
    </cfRule>
  </conditionalFormatting>
  <conditionalFormatting sqref="E3:I3 E5:I5 E15:I15 E17:I17 E19:I19 E21:I21 E23:I23 E25:I25 E27:I27 E29:I29 E31:I31 E33:I33 E35:I35 E37:I37 E39:I39 E41:I41 E43:I43 E45:I45 E47:I47 E49:I49 E51:I51 E53:I53 E55:I55 E57:I57 E59:I59 E61:I61 E63:I63 E7:I7 E9:I9 E11:I11 E13:I13">
    <cfRule type="expression" dxfId="15" priority="18">
      <formula>AND(E3="",OR(AND(E$2="HM",WEEKDAY($B3,2)=5),AND(E$2="PH",WEEKDAY($B3,2)=4),AND(E$2="RL",WEEKDAY($B3,2)=5),AND(E$2="MJS",WEEKDAY($B3,2)=3),AND(E$2="AS",OR(WEEKDAY($B3,2)=2,WEEKDAY($B3,2)=4))))</formula>
    </cfRule>
  </conditionalFormatting>
  <conditionalFormatting sqref="E4:I4 E6:I6 E16:I16 E18:I18 E20:I20 E22:I22 E24:I24 E26:I26 E28:I28 E30:I30 E32:I32 E34:I34 E36:I36 E38:I38 E40:I40 E42:I42 E44:I44 E46:I46 E48:I48 E50:I50 E52:I52 E54:I54 E56:I56 E58:I58 E60:I60 E62:I62 E64:I64 E8:I8 E10:I10 E12:I12 E14:I14">
    <cfRule type="expression" dxfId="14" priority="17">
      <formula>AND(E4="",OR(AND(E$2="HM",WEEKDAY($B3,2)=5),AND(E$2="PH",WEEKDAY($B3,2)=4),AND(E$2="RL",WEEKDAY($B3,2)=5),AND(E$2="MJS",WEEKDAY($B3,2)=3),AND(E$2="AS",OR(WEEKDAY($B3,2)=2,WEEKDAY($B3,2)=4))))</formula>
    </cfRule>
  </conditionalFormatting>
  <conditionalFormatting sqref="C3:D64">
    <cfRule type="expression" dxfId="13" priority="19">
      <formula>AND(MOD(ROW(C3),2)&lt;&gt;0,C3&lt;&gt;"")</formula>
    </cfRule>
    <cfRule type="expression" dxfId="12" priority="20">
      <formula>AND(MOD(ROW(C3),2)=0,C3&lt;&gt;"")</formula>
    </cfRule>
  </conditionalFormatting>
  <conditionalFormatting sqref="Z3:AC3 Z4:AB4 Z5:Z14 T3:W64 C3:D64 K3:Q64">
    <cfRule type="cellIs" dxfId="11" priority="9" operator="equal">
      <formula>""</formula>
    </cfRule>
  </conditionalFormatting>
  <conditionalFormatting sqref="Z3:AC3 Z4:AB4 Z5:Z14 T3:W64 K3:Q64">
    <cfRule type="expression" dxfId="10" priority="10">
      <formula>K3&lt;&gt;""</formula>
    </cfRule>
  </conditionalFormatting>
  <conditionalFormatting sqref="E3:I64">
    <cfRule type="expression" dxfId="9" priority="7">
      <formula>E3&lt;&gt;""</formula>
    </cfRule>
    <cfRule type="expression" dxfId="8" priority="8">
      <formula>E$2=$O3</formula>
    </cfRule>
    <cfRule type="expression" dxfId="7" priority="13">
      <formula>E$2=$L3</formula>
    </cfRule>
  </conditionalFormatting>
  <conditionalFormatting sqref="AA5:AB14 Z15:AB64">
    <cfRule type="cellIs" dxfId="6" priority="6" operator="equal">
      <formula>""</formula>
    </cfRule>
  </conditionalFormatting>
  <conditionalFormatting sqref="AA5:AB14 Z15:AB64">
    <cfRule type="expression" dxfId="5" priority="5">
      <formula>Z5&lt;&gt;""</formula>
    </cfRule>
  </conditionalFormatting>
  <conditionalFormatting sqref="AC5 AC7 AC9 AC11 AC13 AC15 AC17 AC19 AC21 AC23 AC25 AC27 AC29 AC31 AC33 AC35 AC37 AC39 AC41 AC43 AC45 AC47 AC49 AC51 AC53 AC55 AC57 AC59 AC61 AC63">
    <cfRule type="cellIs" dxfId="4" priority="4" operator="equal">
      <formula>""</formula>
    </cfRule>
  </conditionalFormatting>
  <conditionalFormatting sqref="AC5 AC7 AC9 AC11 AC13 AC15 AC17 AC19 AC21 AC23 AC25 AC27 AC29 AC31 AC33 AC35 AC37 AC39 AC41 AC43 AC45 AC47 AC49 AC51 AC53 AC55 AC57 AC59 AC61 AC63">
    <cfRule type="expression" dxfId="3" priority="3">
      <formula>AC5&lt;&gt;""</formula>
    </cfRule>
  </conditionalFormatting>
  <conditionalFormatting sqref="N35">
    <cfRule type="expression" dxfId="2" priority="1">
      <formula>AND(MOD(ROW(N35),2)&lt;&gt;0,N35&lt;&gt;"")</formula>
    </cfRule>
    <cfRule type="expression" dxfId="1" priority="2">
      <formula>AND(MOD(ROW(N35),2)=0,N35&lt;&gt;"")</formula>
    </cfRule>
  </conditionalFormatting>
  <dataValidations count="10">
    <dataValidation type="list" errorStyle="warning" allowBlank="1" showErrorMessage="1" prompt="Cliquez ici et saisissez une des valeurs de la liste. la liste d'éléments" sqref="U3:U64 W3:W64">
      <formula1>CONSULTATIONS</formula1>
    </dataValidation>
    <dataValidation type="list" allowBlank="1" sqref="E3:I64">
      <formula1>"Congé,vac libre,OFF"</formula1>
    </dataValidation>
    <dataValidation type="list" allowBlank="1" showInputMessage="1" showErrorMessage="1" sqref="K3:K64 C100:D110 N3:N64">
      <formula1>vacataires</formula1>
    </dataValidation>
    <dataValidation errorStyle="warning" allowBlank="1" showErrorMessage="1" prompt="Cliquez ici et saisissez une des valeurs de la liste. la liste d'éléments" sqref="P3:P64 M3:M64"/>
    <dataValidation type="list" allowBlank="1" showInputMessage="1" showErrorMessage="1" sqref="J3:J64 AD3:AD64">
      <formula1>"X,XX,XXX,XXXX"</formula1>
    </dataValidation>
    <dataValidation type="list" errorStyle="warning" allowBlank="1" showErrorMessage="1" prompt="Cliquez ici et saisissez une des valeurs de la liste. la liste d'éléments" sqref="Z55 Z3 Z19 Z21 Z23 Z25 Z27 Z15 Z31 Z33 Z57 Z59 Z61 Z63 Z29 Z17 Z5 Z7 Z9 Z11 Z13 Z43 Z35 Z37 Z39 Z41 Z45 Z47 Z49 Z51 Z53 D3:D64">
      <formula1>ARE</formula1>
    </dataValidation>
    <dataValidation type="list" errorStyle="warning" allowBlank="1" showErrorMessage="1" prompt="Cliquez ici et saisissez une des valeurs de la liste. la liste d'éléments" sqref="Q3:Q64 AA3:AA64">
      <formula1>vacataires</formula1>
    </dataValidation>
    <dataValidation errorStyle="warning" allowBlank="1" showInputMessage="1" showErrorMessage="1" prompt="Cliquez ici et saisissez une des valeurs de la liste. la liste d'éléments" sqref="AB3:AB64 AC3 AC5 AC7 AC9 AC11 AC13 AC15 AC17 AC19 AC21 AC23 AC25 AC27 AC29 AC31 AC33 AC35 AC37 AC39 AC41 AC43 AC45 AC47 AC49 AC51 AC53 AC55 AC57 AC59 AC61 AC63"/>
    <dataValidation type="list" allowBlank="1" showInputMessage="1" showErrorMessage="1" sqref="L3:L64 O3:O64">
      <formula1>"HM,PH,RL,MJS,AS"</formula1>
    </dataValidation>
    <dataValidation type="list" errorStyle="warning" allowBlank="1" showErrorMessage="1" sqref="T3 V3 T7:T63 V5 T5 V7:V63">
      <formula1>"HM,PH,RL,MJS,AS,VAC1,VAC2,VAC3,"</formula1>
    </dataValidation>
  </dataValidations>
  <hyperlinks>
    <hyperlink ref="B3:B4" r:id="rId1" location="'1'!Zone_d_impression" tooltip="Cliquez pour afficher la répartition journalière." display="2014_02_repart.xlsx - '1'!Zone_d_impression"/>
    <hyperlink ref="B5:B6" r:id="rId2" location="'2'!Zone_d_impression" tooltip="Cliquez pour afficher la répartition journalière." display="2014_02_repart.xlsx - '2'!Zone_d_impression"/>
    <hyperlink ref="B7:B8" r:id="rId3" location="'3'!Zone_d_impression" tooltip="Cliquez pour afficher la répartition journalière." display="2014_02_repart.xlsx - '3'!Zone_d_impression"/>
    <hyperlink ref="B9:B10" r:id="rId4" location="'4'!Zone_d_impression" tooltip="Cliquez pour afficher la répartition journalière." display="2014_02_repart.xlsx - '4'!Zone_d_impression"/>
    <hyperlink ref="B11:B12" r:id="rId5" location="'5'!Zone_d_impression" tooltip="Cliquez pour afficher la répartition journalière." display="2014_02_repart.xlsx - '5'!Zone_d_impression"/>
    <hyperlink ref="B13:B14" r:id="rId6" location="'6'!Zone_d_impression" tooltip="Cliquez pour afficher la répartition journalière." display="2014_02_repart.xlsx - '6'!Zone_d_impression"/>
    <hyperlink ref="B15:B16" r:id="rId7" location="'7'!Zone_d_impression" tooltip="Cliquez pour afficher la répartition journalière." display="2014_02_repart.xlsx - '7'!Zone_d_impression"/>
    <hyperlink ref="B17:B18" r:id="rId8" location="'8'!Zone_d_impression" tooltip="Cliquez pour afficher la répartition journalière." display="2014_02_repart.xlsx - '8'!Zone_d_impression"/>
    <hyperlink ref="B19:B20" r:id="rId9" location="'9'!Zone_d_impression" tooltip="Cliquez pour afficher la répartition journalière." display="2014_02_repart.xlsx - '9'!Zone_d_impression"/>
    <hyperlink ref="B21:B22" r:id="rId10" location="'10'!Zone_d_impression" tooltip="Cliquez pour afficher la répartition journalière." display="2014_02_repart.xlsx - '10'!Zone_d_impression"/>
    <hyperlink ref="B23:B24" r:id="rId11" location="'11'!Zone_d_impression" tooltip="Cliquez pour afficher la répartition journalière." display="2014_02_repart.xlsx - '11'!Zone_d_impression"/>
    <hyperlink ref="B25:B26" r:id="rId12" location="'12'!Zone_d_impression" tooltip="Cliquez pour afficher la répartition journalière." display="2014_02_repart.xlsx - '12'!Zone_d_impression"/>
    <hyperlink ref="B27:B28" r:id="rId13" location="'13'!Zone_d_impression" tooltip="Cliquez pour afficher la répartition journalière." display="2014_02_repart.xlsx - '13'!Zone_d_impression"/>
    <hyperlink ref="B29:B30" r:id="rId14" location="'14'!Zone_d_impression" tooltip="Cliquez pour afficher la répartition journalière." display="2014_02_repart.xlsx - '14'!Zone_d_impression"/>
    <hyperlink ref="B31:B32" r:id="rId15" location="'15'!Zone_d_impression" tooltip="Cliquez pour afficher la répartition journalière." display="2014_02_repart.xlsx - '15'!Zone_d_impression"/>
    <hyperlink ref="B33:B34" r:id="rId16" location="'16'!Zone_d_impression" tooltip="Cliquez pour afficher la répartition journalière." display="2014_02_repart.xlsx - '16'!Zone_d_impression"/>
    <hyperlink ref="B35:B36" r:id="rId17" location="'17'!Zone_d_impression" tooltip="Cliquez pour afficher la répartition journalière." display="2014_02_repart.xlsx - '17'!Zone_d_impression"/>
    <hyperlink ref="B37:B38" r:id="rId18" location="'18'!Zone_d_impression" tooltip="Cliquez pour afficher la répartition journalière." display="2014_02_repart.xlsx - '18'!Zone_d_impression"/>
    <hyperlink ref="B39:B40" r:id="rId19" location="'19'!Zone_d_impression" tooltip="Cliquez pour afficher la répartition journalière." display="2014_02_repart.xlsx - '19'!Zone_d_impression"/>
    <hyperlink ref="B41:B42" r:id="rId20" location="'20'!Zone_d_impression" tooltip="Cliquez pour afficher la répartition journalière." display="2014_02_repart.xlsx - '20'!Zone_d_impression"/>
    <hyperlink ref="B43:B44" r:id="rId21" location="'21'!Zone_d_impression" tooltip="Cliquez pour afficher la répartition journalière." display="2014_02_repart.xlsx - '21'!Zone_d_impression"/>
    <hyperlink ref="B45:B46" r:id="rId22" location="'22'!Zone_d_impression" tooltip="Cliquez pour afficher la répartition journalière." display="2014_02_repart.xlsx - '22'!Zone_d_impression"/>
    <hyperlink ref="B47:B48" r:id="rId23" location="'23'!Zone_d_impression" tooltip="Cliquez pour afficher la répartition journalière." display="2014_02_repart.xlsx - '23'!Zone_d_impression"/>
    <hyperlink ref="B49:B50" r:id="rId24" location="'24'!Zone_d_impression" tooltip="Cliquez pour afficher la répartition journalière." display="2014_02_repart.xlsx - '24'!Zone_d_impression"/>
    <hyperlink ref="B51:B52" r:id="rId25" location="'25'!Zone_d_impression" tooltip="Cliquez pour afficher la répartition journalière." display="2014_02_repart.xlsx - '25'!Zone_d_impression"/>
    <hyperlink ref="B53:B54" r:id="rId26" location="'26'!Zone_d_impression" tooltip="Cliquez pour afficher la répartition journalière." display="2014_02_repart.xlsx - '26'!Zone_d_impression"/>
    <hyperlink ref="B55:B56" r:id="rId27" location="'27'!Zone_d_impression" tooltip="Cliquez pour afficher la répartition journalière." display="2014_02_repart.xlsx - '27'!Zone_d_impression"/>
    <hyperlink ref="B57:B58" r:id="rId28" location="'28'!Zone_d_impression" tooltip="Cliquez pour afficher la répartition journalière." display="2014_02_repart.xlsx - '28'!Zone_d_impression"/>
    <hyperlink ref="B59:B60" r:id="rId29" location="'29'!Zone_d_impression" tooltip="Cliquez pour afficher la répartition journalière." display="2014_02_repart.xlsx - '29'!Zone_d_impression"/>
    <hyperlink ref="B61:B62" r:id="rId30" location="'30'!Zone_d_impression" display="2014_02_repart.xlsx - '30'!Zone_d_impression"/>
    <hyperlink ref="B63:B64" r:id="rId31" location="'31'!Zone_d_impression" display="2014_02_repart.xlsx - '31'!Zone_d_impression"/>
  </hyperlinks>
  <printOptions horizontalCentered="1" verticalCentered="1"/>
  <pageMargins left="0.23622047244094502" right="0.15748031496063" top="0.23622047244094502" bottom="0.27559055118110198" header="0.15748031496063" footer="0.196850393700787"/>
  <pageSetup paperSize="9" scale="50" orientation="portrait" cellComments="atEnd" horizontalDpi="4294967293" verticalDpi="4294967293" r:id="rId32"/>
  <extLst>
    <ext xmlns:x14="http://schemas.microsoft.com/office/spreadsheetml/2009/9/main" uri="{78C0D931-6437-407d-A8EE-F0AAD7539E65}">
      <x14:conditionalFormattings>
        <x14:conditionalFormatting xmlns:xm="http://schemas.microsoft.com/office/excel/2006/main">
          <x14:cfRule type="containsText" priority="11" operator="containsText" id="{A3737FE8-EA06-48FB-89BA-5C8C933B3C2B}">
            <xm:f>NOT(ISERROR(SEARCH("CCB",E3)))</xm:f>
            <xm:f>"CCB"</xm:f>
            <x14:dxf>
              <fill>
                <patternFill>
                  <bgColor rgb="FFFF66FF"/>
                </patternFill>
              </fill>
            </x14:dxf>
          </x14:cfRule>
          <xm:sqref>E3:I64</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7</vt:i4>
      </vt:variant>
    </vt:vector>
  </HeadingPairs>
  <TitlesOfParts>
    <vt:vector size="10" baseType="lpstr">
      <vt:lpstr>Listes</vt:lpstr>
      <vt:lpstr>Janv 15</vt:lpstr>
      <vt:lpstr>Fév 15</vt:lpstr>
      <vt:lpstr>ARE</vt:lpstr>
      <vt:lpstr>CHIRURGIENS</vt:lpstr>
      <vt:lpstr>CONSULTATIONS</vt:lpstr>
      <vt:lpstr>IADES</vt:lpstr>
      <vt:lpstr>vacataires</vt:lpstr>
      <vt:lpstr>'Fév 15'!Zone_d_impression</vt:lpstr>
      <vt:lpstr>'Janv 15'!Zone_d_impression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dc:creator>
  <cp:lastModifiedBy>dd</cp:lastModifiedBy>
  <dcterms:created xsi:type="dcterms:W3CDTF">2015-03-03T18:42:46Z</dcterms:created>
  <dcterms:modified xsi:type="dcterms:W3CDTF">2015-03-03T18:44:45Z</dcterms:modified>
</cp:coreProperties>
</file>