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72" windowWidth="15396" windowHeight="6216"/>
  </bookViews>
  <sheets>
    <sheet name="Cyril" sheetId="1" r:id="rId1"/>
    <sheet name="Natalia" sheetId="2" r:id="rId2"/>
    <sheet name="Février 2014" sheetId="3" r:id="rId3"/>
    <sheet name="Total" sheetId="4" r:id="rId4"/>
  </sheets>
  <calcPr calcId="125725"/>
</workbook>
</file>

<file path=xl/calcChain.xml><?xml version="1.0" encoding="utf-8"?>
<calcChain xmlns="http://schemas.openxmlformats.org/spreadsheetml/2006/main">
  <c r="D24" i="1"/>
  <c r="D25"/>
  <c r="D26"/>
  <c r="D27"/>
  <c r="D28"/>
  <c r="D29"/>
  <c r="D23"/>
  <c r="D11"/>
  <c r="D21"/>
  <c r="D5" s="1"/>
  <c r="D9"/>
  <c r="D8"/>
  <c r="D6"/>
  <c r="H16"/>
  <c r="H15"/>
  <c r="H14"/>
  <c r="H13"/>
  <c r="H12"/>
  <c r="D4"/>
  <c r="D10"/>
  <c r="C10" i="4"/>
  <c r="C18" i="1"/>
  <c r="C28" s="1"/>
  <c r="D7"/>
  <c r="D9" i="4"/>
  <c r="D8"/>
  <c r="D6"/>
  <c r="D5"/>
  <c r="D4"/>
  <c r="D3" i="1"/>
  <c r="D11" i="4"/>
  <c r="D10"/>
  <c r="D7"/>
  <c r="D3"/>
  <c r="C14" i="2"/>
  <c r="C27"/>
  <c r="C38" s="1"/>
  <c r="G37" i="1"/>
  <c r="C24" s="1"/>
  <c r="G22"/>
  <c r="G21" s="1"/>
  <c r="D11" i="3"/>
  <c r="D12" s="1"/>
  <c r="C19" i="2"/>
  <c r="C39" s="1"/>
  <c r="C34"/>
  <c r="C35" s="1"/>
  <c r="G9" i="1"/>
  <c r="G10" s="1"/>
  <c r="C25" s="1"/>
  <c r="G18" l="1"/>
  <c r="G17" s="1"/>
  <c r="C10"/>
  <c r="C27"/>
  <c r="C41" i="2"/>
  <c r="C40"/>
  <c r="C37"/>
  <c r="C11" i="1" l="1"/>
  <c r="C12" s="1"/>
  <c r="C26"/>
  <c r="C11" i="4"/>
  <c r="E3" s="1"/>
  <c r="E9" l="1"/>
  <c r="E10"/>
  <c r="E5"/>
  <c r="E6"/>
  <c r="E7"/>
  <c r="E11"/>
  <c r="C23" i="1" s="1"/>
  <c r="C29" s="1"/>
  <c r="C30" s="1"/>
  <c r="E8" i="4"/>
  <c r="E4"/>
  <c r="E12"/>
</calcChain>
</file>

<file path=xl/sharedStrings.xml><?xml version="1.0" encoding="utf-8"?>
<sst xmlns="http://schemas.openxmlformats.org/spreadsheetml/2006/main" count="158" uniqueCount="87">
  <si>
    <t>Mutuelle UNEO</t>
  </si>
  <si>
    <t>SFR</t>
  </si>
  <si>
    <t>Free</t>
  </si>
  <si>
    <t>EDF</t>
  </si>
  <si>
    <t>PEL</t>
  </si>
  <si>
    <t>Assurance habitation</t>
  </si>
  <si>
    <t>FACET</t>
  </si>
  <si>
    <t>Nourriture</t>
  </si>
  <si>
    <t>CEL</t>
  </si>
  <si>
    <t>Montant</t>
  </si>
  <si>
    <t>Location Appartement</t>
  </si>
  <si>
    <t>Garantie familiale</t>
  </si>
  <si>
    <t>Adhésion</t>
  </si>
  <si>
    <t>Objectif Prévoyance</t>
  </si>
  <si>
    <t>Eparmil</t>
  </si>
  <si>
    <t>Protection Juridique</t>
  </si>
  <si>
    <t>Échéance</t>
  </si>
  <si>
    <t>TOTAL par mois</t>
  </si>
  <si>
    <t>Mes assurances AGPM</t>
  </si>
  <si>
    <t>TOTAL par an</t>
  </si>
  <si>
    <t>Argent Entrant</t>
  </si>
  <si>
    <t>Argent Sortant</t>
  </si>
  <si>
    <t>Salaire</t>
  </si>
  <si>
    <t>Epargnes</t>
  </si>
  <si>
    <t>Prélèvements mensuels</t>
  </si>
  <si>
    <t>ECM (AGPM)</t>
  </si>
  <si>
    <t>SOUS-TOTAL</t>
  </si>
  <si>
    <t>Essence</t>
  </si>
  <si>
    <t>LDD dont assurance AGPM</t>
  </si>
  <si>
    <t>Parcours J</t>
  </si>
  <si>
    <t>Permis de conduire</t>
  </si>
  <si>
    <t>Remboursement crédit étudiant</t>
  </si>
  <si>
    <t>Prévoir assurance vie</t>
  </si>
  <si>
    <t>Prévoir assurance retraite</t>
  </si>
  <si>
    <t>Grand-mère</t>
  </si>
  <si>
    <t>Total de l'argent sortant</t>
  </si>
  <si>
    <t>TOTAL RESTANT</t>
  </si>
  <si>
    <t>Prélèvements inopinés</t>
  </si>
  <si>
    <t>Chaussure Natalia</t>
  </si>
  <si>
    <t>Rmbst compte épargne</t>
  </si>
  <si>
    <t>Noms</t>
  </si>
  <si>
    <t>Échéances</t>
  </si>
  <si>
    <t>Sommes</t>
  </si>
  <si>
    <t>UNEO</t>
  </si>
  <si>
    <t>Prêt étude</t>
  </si>
  <si>
    <t>Orthodontie</t>
  </si>
  <si>
    <t>Auto école</t>
  </si>
  <si>
    <t>Course</t>
  </si>
  <si>
    <t>Période</t>
  </si>
  <si>
    <t>5100€ / 24 mois</t>
  </si>
  <si>
    <t>4500€ / 36mois</t>
  </si>
  <si>
    <t>987€ / 4 mois</t>
  </si>
  <si>
    <t>Sous-Total</t>
  </si>
  <si>
    <t>Argent restant</t>
  </si>
  <si>
    <t>185,28 / trimestre
741,12 / 12 mois</t>
  </si>
  <si>
    <t>Février 2014</t>
  </si>
  <si>
    <t>185,28€ / trimestre
741,12€ / 12 mois</t>
  </si>
  <si>
    <t>Rmbst Glacière</t>
  </si>
  <si>
    <t>Chèque maman</t>
  </si>
  <si>
    <t>Rmbst Orthodontie</t>
  </si>
  <si>
    <t>Rmbst veste Geneviève</t>
  </si>
  <si>
    <t>Deezer</t>
  </si>
  <si>
    <t>Rmbst FACET</t>
  </si>
  <si>
    <t>Prélèvement/Remboursement inopinés</t>
  </si>
  <si>
    <t>Coffre fort numérique</t>
  </si>
  <si>
    <t>Mes assurances</t>
  </si>
  <si>
    <t>AGPM</t>
  </si>
  <si>
    <t>CREDIT MUTUEL</t>
  </si>
  <si>
    <t>Assurance compte EURO - CHF</t>
  </si>
  <si>
    <t>Optimonde deux étoiles</t>
  </si>
  <si>
    <t>Rmbst veste Brandalley</t>
  </si>
  <si>
    <t>Rmbst Migros couleur cheveux</t>
  </si>
  <si>
    <t>EMG</t>
  </si>
  <si>
    <t>Coussin prélevé Avril</t>
  </si>
  <si>
    <t>Rmbst UNEO</t>
  </si>
  <si>
    <t>Rmbst Neurologie (TOUREILLE)</t>
  </si>
  <si>
    <t>Imprimante</t>
  </si>
  <si>
    <t>VIR BNP PARIBAS</t>
  </si>
  <si>
    <t>Rmbst Imprimante Cdiscount</t>
  </si>
  <si>
    <t>Assurance AGPM</t>
  </si>
  <si>
    <t>Assurance Crédit Mutuel</t>
  </si>
  <si>
    <t>Assurance Unéo</t>
  </si>
  <si>
    <t>Restau Annecy "Le Munich"</t>
  </si>
  <si>
    <t>Assurance PEL</t>
  </si>
  <si>
    <t xml:space="preserve">Assurance voiture  </t>
  </si>
  <si>
    <t>Crédit mutuel</t>
  </si>
  <si>
    <t>Total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</si>
</sst>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40C]dddd\ d\ mmmm\ yyyy"/>
    <numFmt numFmtId="169" formatCode="[$-F800]dddd\,\ mmmm\ dd\,\ yyyy"/>
  </numFmts>
  <fonts count="17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Times New Roman"/>
      <family val="1"/>
    </font>
    <font>
      <sz val="16"/>
      <name val="Calibri"/>
      <family val="2"/>
      <scheme val="minor"/>
    </font>
    <font>
      <i/>
      <sz val="12"/>
      <color theme="1"/>
      <name val="Georgia"/>
      <family val="1"/>
    </font>
    <font>
      <i/>
      <sz val="12"/>
      <color rgb="FFFF0000"/>
      <name val="Georgia"/>
      <family val="1"/>
    </font>
    <font>
      <b/>
      <i/>
      <sz val="12"/>
      <color theme="1"/>
      <name val="Georgia"/>
      <family val="1"/>
    </font>
    <font>
      <b/>
      <i/>
      <u/>
      <sz val="12"/>
      <color theme="1"/>
      <name val="Georgia"/>
      <family val="1"/>
    </font>
    <font>
      <i/>
      <sz val="14"/>
      <color theme="1"/>
      <name val="Georgia"/>
      <family val="1"/>
    </font>
    <font>
      <sz val="26"/>
      <color theme="1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color rgb="FF333333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8" tint="0.79998168889431442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4343"/>
        <bgColor indexed="64"/>
      </patternFill>
    </fill>
    <fill>
      <patternFill patternType="solid">
        <fgColor rgb="FFF5F56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 style="medium">
        <color theme="1"/>
      </right>
      <top style="medium">
        <color auto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theme="1"/>
      </right>
      <top style="medium">
        <color indexed="64"/>
      </top>
      <bottom style="medium">
        <color auto="1"/>
      </bottom>
      <diagonal/>
    </border>
    <border>
      <left style="medium">
        <color theme="1"/>
      </left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theme="1"/>
      </right>
      <top style="medium">
        <color auto="1"/>
      </top>
      <bottom/>
      <diagonal/>
    </border>
  </borders>
  <cellStyleXfs count="1">
    <xf numFmtId="0" fontId="0" fillId="0" borderId="0"/>
  </cellStyleXfs>
  <cellXfs count="264">
    <xf numFmtId="0" fontId="0" fillId="0" borderId="0" xfId="0"/>
    <xf numFmtId="0" fontId="1" fillId="0" borderId="0" xfId="0" applyFont="1" applyAlignment="1">
      <alignment horizontal="right"/>
    </xf>
    <xf numFmtId="164" fontId="2" fillId="0" borderId="1" xfId="0" applyNumberFormat="1" applyFont="1" applyBorder="1"/>
    <xf numFmtId="164" fontId="2" fillId="6" borderId="1" xfId="0" applyNumberFormat="1" applyFont="1" applyFill="1" applyBorder="1"/>
    <xf numFmtId="0" fontId="4" fillId="3" borderId="12" xfId="0" applyFont="1" applyFill="1" applyBorder="1" applyAlignment="1">
      <alignment horizontal="left"/>
    </xf>
    <xf numFmtId="164" fontId="4" fillId="3" borderId="13" xfId="0" applyNumberFormat="1" applyFont="1" applyFill="1" applyBorder="1"/>
    <xf numFmtId="165" fontId="2" fillId="6" borderId="8" xfId="0" applyNumberFormat="1" applyFont="1" applyFill="1" applyBorder="1" applyAlignment="1">
      <alignment horizontal="right"/>
    </xf>
    <xf numFmtId="165" fontId="2" fillId="0" borderId="8" xfId="0" applyNumberFormat="1" applyFont="1" applyBorder="1" applyAlignment="1">
      <alignment horizontal="right"/>
    </xf>
    <xf numFmtId="164" fontId="4" fillId="4" borderId="17" xfId="0" applyNumberFormat="1" applyFont="1" applyFill="1" applyBorder="1"/>
    <xf numFmtId="164" fontId="2" fillId="0" borderId="2" xfId="0" applyNumberFormat="1" applyFont="1" applyBorder="1"/>
    <xf numFmtId="0" fontId="6" fillId="4" borderId="6" xfId="0" applyFont="1" applyFill="1" applyBorder="1" applyAlignment="1">
      <alignment horizontal="left"/>
    </xf>
    <xf numFmtId="164" fontId="6" fillId="4" borderId="14" xfId="0" applyNumberFormat="1" applyFont="1" applyFill="1" applyBorder="1"/>
    <xf numFmtId="165" fontId="2" fillId="0" borderId="11" xfId="0" applyNumberFormat="1" applyFont="1" applyBorder="1" applyAlignment="1">
      <alignment horizontal="right"/>
    </xf>
    <xf numFmtId="164" fontId="2" fillId="0" borderId="16" xfId="0" applyNumberFormat="1" applyFont="1" applyBorder="1"/>
    <xf numFmtId="164" fontId="2" fillId="0" borderId="11" xfId="0" applyNumberFormat="1" applyFont="1" applyBorder="1"/>
    <xf numFmtId="164" fontId="2" fillId="0" borderId="20" xfId="0" applyNumberFormat="1" applyFont="1" applyBorder="1"/>
    <xf numFmtId="0" fontId="4" fillId="4" borderId="9" xfId="0" applyFont="1" applyFill="1" applyBorder="1" applyAlignment="1">
      <alignment horizontal="left"/>
    </xf>
    <xf numFmtId="164" fontId="5" fillId="12" borderId="13" xfId="0" applyNumberFormat="1" applyFont="1" applyFill="1" applyBorder="1"/>
    <xf numFmtId="164" fontId="8" fillId="11" borderId="13" xfId="0" applyNumberFormat="1" applyFont="1" applyFill="1" applyBorder="1"/>
    <xf numFmtId="0" fontId="8" fillId="11" borderId="12" xfId="0" applyFont="1" applyFill="1" applyBorder="1"/>
    <xf numFmtId="0" fontId="0" fillId="0" borderId="0" xfId="0" applyFont="1"/>
    <xf numFmtId="0" fontId="2" fillId="0" borderId="19" xfId="0" applyFont="1" applyBorder="1"/>
    <xf numFmtId="0" fontId="2" fillId="0" borderId="15" xfId="0" applyFont="1" applyBorder="1"/>
    <xf numFmtId="0" fontId="2" fillId="0" borderId="10" xfId="0" applyFont="1" applyBorder="1"/>
    <xf numFmtId="0" fontId="2" fillId="0" borderId="7" xfId="0" applyFont="1" applyBorder="1"/>
    <xf numFmtId="164" fontId="2" fillId="0" borderId="8" xfId="0" applyNumberFormat="1" applyFont="1" applyBorder="1"/>
    <xf numFmtId="0" fontId="2" fillId="13" borderId="13" xfId="0" applyFont="1" applyFill="1" applyBorder="1" applyAlignment="1">
      <alignment horizontal="center"/>
    </xf>
    <xf numFmtId="0" fontId="4" fillId="13" borderId="12" xfId="0" applyFont="1" applyFill="1" applyBorder="1"/>
    <xf numFmtId="0" fontId="0" fillId="0" borderId="0" xfId="0" applyAlignment="1"/>
    <xf numFmtId="0" fontId="3" fillId="10" borderId="23" xfId="0" applyFont="1" applyFill="1" applyBorder="1" applyAlignment="1">
      <alignment horizontal="center"/>
    </xf>
    <xf numFmtId="0" fontId="9" fillId="14" borderId="17" xfId="0" applyNumberFormat="1" applyFont="1" applyFill="1" applyBorder="1"/>
    <xf numFmtId="165" fontId="9" fillId="14" borderId="17" xfId="0" applyNumberFormat="1" applyFont="1" applyFill="1" applyBorder="1" applyAlignment="1">
      <alignment horizontal="right"/>
    </xf>
    <xf numFmtId="0" fontId="9" fillId="19" borderId="26" xfId="0" applyNumberFormat="1" applyFont="1" applyFill="1" applyBorder="1"/>
    <xf numFmtId="165" fontId="9" fillId="19" borderId="41" xfId="0" applyNumberFormat="1" applyFont="1" applyFill="1" applyBorder="1" applyAlignment="1">
      <alignment horizontal="right"/>
    </xf>
    <xf numFmtId="0" fontId="9" fillId="19" borderId="27" xfId="0" applyNumberFormat="1" applyFont="1" applyFill="1" applyBorder="1" applyAlignment="1">
      <alignment wrapText="1"/>
    </xf>
    <xf numFmtId="165" fontId="9" fillId="19" borderId="1" xfId="0" applyNumberFormat="1" applyFont="1" applyFill="1" applyBorder="1" applyAlignment="1">
      <alignment horizontal="right"/>
    </xf>
    <xf numFmtId="0" fontId="9" fillId="19" borderId="27" xfId="0" applyNumberFormat="1" applyFont="1" applyFill="1" applyBorder="1"/>
    <xf numFmtId="0" fontId="9" fillId="18" borderId="29" xfId="0" applyNumberFormat="1" applyFont="1" applyFill="1" applyBorder="1"/>
    <xf numFmtId="165" fontId="9" fillId="18" borderId="2" xfId="0" applyNumberFormat="1" applyFont="1" applyFill="1" applyBorder="1" applyAlignment="1">
      <alignment horizontal="right"/>
    </xf>
    <xf numFmtId="0" fontId="9" fillId="18" borderId="6" xfId="0" applyFont="1" applyFill="1" applyBorder="1"/>
    <xf numFmtId="0" fontId="9" fillId="18" borderId="37" xfId="0" applyNumberFormat="1" applyFont="1" applyFill="1" applyBorder="1"/>
    <xf numFmtId="165" fontId="9" fillId="18" borderId="30" xfId="0" applyNumberFormat="1" applyFont="1" applyFill="1" applyBorder="1" applyAlignment="1">
      <alignment horizontal="right"/>
    </xf>
    <xf numFmtId="0" fontId="9" fillId="18" borderId="9" xfId="0" applyFont="1" applyFill="1" applyBorder="1"/>
    <xf numFmtId="0" fontId="9" fillId="18" borderId="38" xfId="0" applyNumberFormat="1" applyFont="1" applyFill="1" applyBorder="1" applyAlignment="1">
      <alignment horizontal="left"/>
    </xf>
    <xf numFmtId="165" fontId="9" fillId="18" borderId="33" xfId="0" applyNumberFormat="1" applyFont="1" applyFill="1" applyBorder="1" applyAlignment="1">
      <alignment horizontal="right"/>
    </xf>
    <xf numFmtId="165" fontId="9" fillId="19" borderId="26" xfId="0" applyNumberFormat="1" applyFont="1" applyFill="1" applyBorder="1" applyAlignment="1">
      <alignment horizontal="right"/>
    </xf>
    <xf numFmtId="0" fontId="9" fillId="19" borderId="39" xfId="0" applyNumberFormat="1" applyFont="1" applyFill="1" applyBorder="1"/>
    <xf numFmtId="165" fontId="9" fillId="19" borderId="39" xfId="0" applyNumberFormat="1" applyFont="1" applyFill="1" applyBorder="1" applyAlignment="1">
      <alignment horizontal="right"/>
    </xf>
    <xf numFmtId="164" fontId="10" fillId="18" borderId="42" xfId="0" applyNumberFormat="1" applyFont="1" applyFill="1" applyBorder="1"/>
    <xf numFmtId="164" fontId="10" fillId="18" borderId="40" xfId="0" applyNumberFormat="1" applyFont="1" applyFill="1" applyBorder="1"/>
    <xf numFmtId="0" fontId="12" fillId="17" borderId="6" xfId="0" applyFont="1" applyFill="1" applyBorder="1" applyAlignment="1">
      <alignment horizontal="center" vertical="top"/>
    </xf>
    <xf numFmtId="0" fontId="12" fillId="17" borderId="14" xfId="0" applyFont="1" applyFill="1" applyBorder="1" applyAlignment="1">
      <alignment horizontal="center" vertical="top"/>
    </xf>
    <xf numFmtId="0" fontId="12" fillId="17" borderId="42" xfId="0" applyFont="1" applyFill="1" applyBorder="1" applyAlignment="1">
      <alignment horizontal="center" vertical="top"/>
    </xf>
    <xf numFmtId="0" fontId="9" fillId="14" borderId="43" xfId="0" applyFont="1" applyFill="1" applyBorder="1"/>
    <xf numFmtId="164" fontId="13" fillId="14" borderId="8" xfId="0" applyNumberFormat="1" applyFont="1" applyFill="1" applyBorder="1"/>
    <xf numFmtId="0" fontId="9" fillId="19" borderId="15" xfId="0" applyFont="1" applyFill="1" applyBorder="1"/>
    <xf numFmtId="164" fontId="10" fillId="19" borderId="8" xfId="0" applyNumberFormat="1" applyFont="1" applyFill="1" applyBorder="1"/>
    <xf numFmtId="0" fontId="9" fillId="19" borderId="7" xfId="0" applyFont="1" applyFill="1" applyBorder="1"/>
    <xf numFmtId="0" fontId="9" fillId="18" borderId="10" xfId="0" applyFont="1" applyFill="1" applyBorder="1"/>
    <xf numFmtId="164" fontId="10" fillId="18" borderId="11" xfId="0" applyNumberFormat="1" applyFont="1" applyFill="1" applyBorder="1"/>
    <xf numFmtId="164" fontId="10" fillId="19" borderId="42" xfId="0" applyNumberFormat="1" applyFont="1" applyFill="1" applyBorder="1"/>
    <xf numFmtId="0" fontId="9" fillId="19" borderId="44" xfId="0" applyFont="1" applyFill="1" applyBorder="1"/>
    <xf numFmtId="164" fontId="10" fillId="19" borderId="25" xfId="0" applyNumberFormat="1" applyFont="1" applyFill="1" applyBorder="1"/>
    <xf numFmtId="0" fontId="9" fillId="16" borderId="19" xfId="0" applyFont="1" applyFill="1" applyBorder="1"/>
    <xf numFmtId="0" fontId="9" fillId="16" borderId="0" xfId="0" applyFont="1" applyFill="1" applyBorder="1"/>
    <xf numFmtId="164" fontId="11" fillId="16" borderId="20" xfId="0" applyNumberFormat="1" applyFont="1" applyFill="1" applyBorder="1"/>
    <xf numFmtId="0" fontId="9" fillId="15" borderId="7" xfId="0" applyFont="1" applyFill="1" applyBorder="1"/>
    <xf numFmtId="0" fontId="9" fillId="15" borderId="24" xfId="0" applyFont="1" applyFill="1" applyBorder="1"/>
    <xf numFmtId="164" fontId="13" fillId="15" borderId="8" xfId="0" applyNumberFormat="1" applyFont="1" applyFill="1" applyBorder="1"/>
    <xf numFmtId="0" fontId="3" fillId="10" borderId="28" xfId="0" applyFont="1" applyFill="1" applyBorder="1" applyAlignment="1">
      <alignment horizontal="center"/>
    </xf>
    <xf numFmtId="164" fontId="2" fillId="13" borderId="23" xfId="0" applyNumberFormat="1" applyFont="1" applyFill="1" applyBorder="1"/>
    <xf numFmtId="0" fontId="3" fillId="5" borderId="28" xfId="0" applyFont="1" applyFill="1" applyBorder="1" applyAlignment="1">
      <alignment horizontal="center"/>
    </xf>
    <xf numFmtId="165" fontId="2" fillId="0" borderId="51" xfId="0" applyNumberFormat="1" applyFont="1" applyBorder="1" applyAlignment="1">
      <alignment horizontal="right"/>
    </xf>
    <xf numFmtId="164" fontId="2" fillId="7" borderId="52" xfId="0" applyNumberFormat="1" applyFont="1" applyFill="1" applyBorder="1" applyAlignment="1"/>
    <xf numFmtId="164" fontId="2" fillId="8" borderId="52" xfId="0" applyNumberFormat="1" applyFont="1" applyFill="1" applyBorder="1" applyAlignment="1"/>
    <xf numFmtId="164" fontId="2" fillId="9" borderId="53" xfId="0" applyNumberFormat="1" applyFont="1" applyFill="1" applyBorder="1" applyAlignment="1"/>
    <xf numFmtId="164" fontId="2" fillId="8" borderId="53" xfId="0" applyNumberFormat="1" applyFont="1" applyFill="1" applyBorder="1"/>
    <xf numFmtId="164" fontId="2" fillId="0" borderId="53" xfId="0" applyNumberFormat="1" applyFont="1" applyBorder="1"/>
    <xf numFmtId="0" fontId="3" fillId="3" borderId="28" xfId="0" applyFont="1" applyFill="1" applyBorder="1" applyAlignment="1">
      <alignment horizontal="center"/>
    </xf>
    <xf numFmtId="165" fontId="2" fillId="2" borderId="51" xfId="0" applyNumberFormat="1" applyFont="1" applyFill="1" applyBorder="1" applyAlignment="1">
      <alignment horizontal="right"/>
    </xf>
    <xf numFmtId="0" fontId="3" fillId="5" borderId="54" xfId="0" applyFont="1" applyFill="1" applyBorder="1" applyAlignment="1">
      <alignment horizontal="center"/>
    </xf>
    <xf numFmtId="164" fontId="4" fillId="3" borderId="23" xfId="0" applyNumberFormat="1" applyFont="1" applyFill="1" applyBorder="1"/>
    <xf numFmtId="0" fontId="2" fillId="13" borderId="23" xfId="0" applyFont="1" applyFill="1" applyBorder="1" applyAlignment="1">
      <alignment horizontal="center"/>
    </xf>
    <xf numFmtId="164" fontId="2" fillId="0" borderId="55" xfId="0" applyNumberFormat="1" applyFont="1" applyBorder="1"/>
    <xf numFmtId="164" fontId="2" fillId="0" borderId="51" xfId="0" applyNumberFormat="1" applyFont="1" applyBorder="1"/>
    <xf numFmtId="164" fontId="2" fillId="0" borderId="49" xfId="0" applyNumberFormat="1" applyFont="1" applyBorder="1"/>
    <xf numFmtId="164" fontId="2" fillId="0" borderId="56" xfId="0" applyNumberFormat="1" applyFont="1" applyBorder="1"/>
    <xf numFmtId="164" fontId="2" fillId="11" borderId="23" xfId="0" applyNumberFormat="1" applyFont="1" applyFill="1" applyBorder="1" applyAlignment="1">
      <alignment horizontal="right"/>
    </xf>
    <xf numFmtId="164" fontId="5" fillId="12" borderId="23" xfId="0" applyNumberFormat="1" applyFont="1" applyFill="1" applyBorder="1"/>
    <xf numFmtId="0" fontId="2" fillId="0" borderId="57" xfId="0" applyFont="1" applyBorder="1" applyAlignment="1"/>
    <xf numFmtId="0" fontId="3" fillId="5" borderId="58" xfId="0" applyFont="1" applyFill="1" applyBorder="1" applyAlignment="1">
      <alignment horizontal="center"/>
    </xf>
    <xf numFmtId="0" fontId="3" fillId="7" borderId="59" xfId="0" applyNumberFormat="1" applyFont="1" applyFill="1" applyBorder="1" applyAlignment="1">
      <alignment horizontal="left"/>
    </xf>
    <xf numFmtId="0" fontId="3" fillId="8" borderId="59" xfId="0" applyNumberFormat="1" applyFont="1" applyFill="1" applyBorder="1" applyAlignment="1">
      <alignment horizontal="left"/>
    </xf>
    <xf numFmtId="0" fontId="3" fillId="0" borderId="60" xfId="0" applyFont="1" applyBorder="1" applyAlignment="1">
      <alignment horizontal="left"/>
    </xf>
    <xf numFmtId="0" fontId="3" fillId="8" borderId="60" xfId="0" applyFont="1" applyFill="1" applyBorder="1" applyAlignment="1">
      <alignment horizontal="left"/>
    </xf>
    <xf numFmtId="0" fontId="4" fillId="5" borderId="58" xfId="0" applyFont="1" applyFill="1" applyBorder="1" applyAlignment="1">
      <alignment horizontal="left"/>
    </xf>
    <xf numFmtId="0" fontId="3" fillId="9" borderId="61" xfId="0" applyFont="1" applyFill="1" applyBorder="1"/>
    <xf numFmtId="0" fontId="3" fillId="2" borderId="45" xfId="0" applyFont="1" applyFill="1" applyBorder="1"/>
    <xf numFmtId="0" fontId="3" fillId="9" borderId="62" xfId="0" applyFont="1" applyFill="1" applyBorder="1"/>
    <xf numFmtId="0" fontId="4" fillId="3" borderId="28" xfId="0" applyFont="1" applyFill="1" applyBorder="1" applyAlignment="1">
      <alignment horizontal="left"/>
    </xf>
    <xf numFmtId="0" fontId="3" fillId="13" borderId="28" xfId="0" applyFont="1" applyFill="1" applyBorder="1" applyAlignment="1">
      <alignment horizontal="center"/>
    </xf>
    <xf numFmtId="0" fontId="2" fillId="0" borderId="61" xfId="0" applyFont="1" applyBorder="1"/>
    <xf numFmtId="0" fontId="2" fillId="0" borderId="45" xfId="0" applyFont="1" applyBorder="1"/>
    <xf numFmtId="0" fontId="4" fillId="13" borderId="28" xfId="0" applyFont="1" applyFill="1" applyBorder="1"/>
    <xf numFmtId="0" fontId="3" fillId="4" borderId="28" xfId="0" applyFont="1" applyFill="1" applyBorder="1" applyAlignment="1">
      <alignment horizontal="center"/>
    </xf>
    <xf numFmtId="0" fontId="3" fillId="0" borderId="45" xfId="0" applyFont="1" applyBorder="1" applyAlignment="1"/>
    <xf numFmtId="0" fontId="3" fillId="6" borderId="45" xfId="0" applyFont="1" applyFill="1" applyBorder="1" applyAlignment="1"/>
    <xf numFmtId="0" fontId="3" fillId="0" borderId="63" xfId="0" applyFont="1" applyBorder="1" applyAlignment="1"/>
    <xf numFmtId="0" fontId="6" fillId="4" borderId="64" xfId="0" applyFont="1" applyFill="1" applyBorder="1" applyAlignment="1">
      <alignment horizontal="left"/>
    </xf>
    <xf numFmtId="0" fontId="4" fillId="4" borderId="63" xfId="0" applyFont="1" applyFill="1" applyBorder="1" applyAlignment="1">
      <alignment horizontal="left"/>
    </xf>
    <xf numFmtId="0" fontId="2" fillId="0" borderId="57" xfId="0" applyFont="1" applyBorder="1"/>
    <xf numFmtId="0" fontId="2" fillId="0" borderId="62" xfId="0" applyFont="1" applyBorder="1"/>
    <xf numFmtId="0" fontId="2" fillId="11" borderId="28" xfId="0" applyFont="1" applyFill="1" applyBorder="1" applyAlignment="1">
      <alignment horizontal="left"/>
    </xf>
    <xf numFmtId="0" fontId="7" fillId="12" borderId="28" xfId="0" applyFont="1" applyFill="1" applyBorder="1" applyAlignment="1">
      <alignment horizontal="left"/>
    </xf>
    <xf numFmtId="164" fontId="2" fillId="0" borderId="57" xfId="0" applyNumberFormat="1" applyFont="1" applyBorder="1" applyAlignment="1"/>
    <xf numFmtId="164" fontId="2" fillId="9" borderId="61" xfId="0" applyNumberFormat="1" applyFont="1" applyFill="1" applyBorder="1"/>
    <xf numFmtId="164" fontId="2" fillId="2" borderId="45" xfId="0" applyNumberFormat="1" applyFont="1" applyFill="1" applyBorder="1"/>
    <xf numFmtId="0" fontId="2" fillId="13" borderId="28" xfId="0" applyFont="1" applyFill="1" applyBorder="1" applyAlignment="1">
      <alignment horizontal="center"/>
    </xf>
    <xf numFmtId="164" fontId="2" fillId="0" borderId="61" xfId="0" applyNumberFormat="1" applyFont="1" applyBorder="1"/>
    <xf numFmtId="164" fontId="2" fillId="0" borderId="45" xfId="0" applyNumberFormat="1" applyFont="1" applyBorder="1"/>
    <xf numFmtId="164" fontId="2" fillId="0" borderId="63" xfId="0" applyNumberFormat="1" applyFont="1" applyBorder="1"/>
    <xf numFmtId="165" fontId="2" fillId="0" borderId="51" xfId="0" applyNumberFormat="1" applyFont="1" applyFill="1" applyBorder="1" applyAlignment="1">
      <alignment horizontal="right"/>
    </xf>
    <xf numFmtId="0" fontId="3" fillId="13" borderId="23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165" fontId="2" fillId="6" borderId="56" xfId="0" applyNumberFormat="1" applyFont="1" applyFill="1" applyBorder="1" applyAlignment="1">
      <alignment horizontal="right"/>
    </xf>
    <xf numFmtId="165" fontId="2" fillId="0" borderId="65" xfId="0" applyNumberFormat="1" applyFont="1" applyFill="1" applyBorder="1" applyAlignment="1">
      <alignment horizontal="right"/>
    </xf>
    <xf numFmtId="164" fontId="2" fillId="8" borderId="45" xfId="0" applyNumberFormat="1" applyFont="1" applyFill="1" applyBorder="1" applyAlignment="1"/>
    <xf numFmtId="164" fontId="4" fillId="0" borderId="57" xfId="0" applyNumberFormat="1" applyFont="1" applyFill="1" applyBorder="1"/>
    <xf numFmtId="164" fontId="2" fillId="9" borderId="45" xfId="0" applyNumberFormat="1" applyFont="1" applyFill="1" applyBorder="1"/>
    <xf numFmtId="164" fontId="2" fillId="0" borderId="57" xfId="0" applyNumberFormat="1" applyFont="1" applyFill="1" applyBorder="1"/>
    <xf numFmtId="164" fontId="2" fillId="6" borderId="62" xfId="0" applyNumberFormat="1" applyFont="1" applyFill="1" applyBorder="1"/>
    <xf numFmtId="0" fontId="3" fillId="0" borderId="45" xfId="0" applyFont="1" applyFill="1" applyBorder="1"/>
    <xf numFmtId="0" fontId="3" fillId="20" borderId="61" xfId="0" applyFont="1" applyFill="1" applyBorder="1"/>
    <xf numFmtId="0" fontId="3" fillId="0" borderId="60" xfId="0" applyFont="1" applyFill="1" applyBorder="1" applyAlignment="1">
      <alignment horizontal="left" wrapText="1"/>
    </xf>
    <xf numFmtId="164" fontId="2" fillId="9" borderId="55" xfId="0" applyNumberFormat="1" applyFont="1" applyFill="1" applyBorder="1"/>
    <xf numFmtId="164" fontId="2" fillId="2" borderId="51" xfId="0" applyNumberFormat="1" applyFont="1" applyFill="1" applyBorder="1"/>
    <xf numFmtId="164" fontId="2" fillId="9" borderId="56" xfId="0" applyNumberFormat="1" applyFont="1" applyFill="1" applyBorder="1"/>
    <xf numFmtId="164" fontId="2" fillId="6" borderId="51" xfId="0" applyNumberFormat="1" applyFont="1" applyFill="1" applyBorder="1"/>
    <xf numFmtId="164" fontId="2" fillId="0" borderId="65" xfId="0" applyNumberFormat="1" applyFont="1" applyBorder="1"/>
    <xf numFmtId="164" fontId="6" fillId="4" borderId="66" xfId="0" applyNumberFormat="1" applyFont="1" applyFill="1" applyBorder="1"/>
    <xf numFmtId="164" fontId="4" fillId="4" borderId="65" xfId="0" applyNumberFormat="1" applyFont="1" applyFill="1" applyBorder="1"/>
    <xf numFmtId="0" fontId="3" fillId="20" borderId="45" xfId="0" applyFont="1" applyFill="1" applyBorder="1"/>
    <xf numFmtId="0" fontId="3" fillId="10" borderId="36" xfId="0" applyFont="1" applyFill="1" applyBorder="1" applyAlignment="1">
      <alignment horizontal="center"/>
    </xf>
    <xf numFmtId="164" fontId="2" fillId="0" borderId="0" xfId="0" applyNumberFormat="1" applyFont="1" applyBorder="1" applyAlignment="1"/>
    <xf numFmtId="164" fontId="2" fillId="20" borderId="46" xfId="0" applyNumberFormat="1" applyFont="1" applyFill="1" applyBorder="1"/>
    <xf numFmtId="164" fontId="2" fillId="0" borderId="24" xfId="0" applyNumberFormat="1" applyFont="1" applyFill="1" applyBorder="1"/>
    <xf numFmtId="164" fontId="2" fillId="20" borderId="24" xfId="0" applyNumberFormat="1" applyFont="1" applyFill="1" applyBorder="1"/>
    <xf numFmtId="164" fontId="2" fillId="0" borderId="53" xfId="0" applyNumberFormat="1" applyFont="1" applyFill="1" applyBorder="1"/>
    <xf numFmtId="164" fontId="4" fillId="5" borderId="54" xfId="0" applyNumberFormat="1" applyFont="1" applyFill="1" applyBorder="1"/>
    <xf numFmtId="164" fontId="2" fillId="0" borderId="63" xfId="0" applyNumberFormat="1" applyFont="1" applyFill="1" applyBorder="1"/>
    <xf numFmtId="0" fontId="3" fillId="3" borderId="36" xfId="0" applyFont="1" applyFill="1" applyBorder="1" applyAlignment="1">
      <alignment horizontal="center"/>
    </xf>
    <xf numFmtId="165" fontId="2" fillId="0" borderId="45" xfId="0" applyNumberFormat="1" applyFont="1" applyBorder="1" applyAlignment="1">
      <alignment horizontal="right"/>
    </xf>
    <xf numFmtId="165" fontId="2" fillId="20" borderId="45" xfId="0" applyNumberFormat="1" applyFont="1" applyFill="1" applyBorder="1" applyAlignment="1">
      <alignment horizontal="right"/>
    </xf>
    <xf numFmtId="165" fontId="2" fillId="0" borderId="45" xfId="0" applyNumberFormat="1" applyFont="1" applyFill="1" applyBorder="1" applyAlignment="1">
      <alignment horizontal="right"/>
    </xf>
    <xf numFmtId="165" fontId="2" fillId="0" borderId="45" xfId="0" applyNumberFormat="1" applyFont="1" applyFill="1" applyBorder="1" applyAlignment="1">
      <alignment horizontal="center"/>
    </xf>
    <xf numFmtId="165" fontId="2" fillId="20" borderId="45" xfId="0" applyNumberFormat="1" applyFont="1" applyFill="1" applyBorder="1" applyAlignment="1">
      <alignment horizontal="center"/>
    </xf>
    <xf numFmtId="165" fontId="2" fillId="0" borderId="45" xfId="0" applyNumberFormat="1" applyFont="1" applyBorder="1" applyAlignment="1">
      <alignment horizontal="center"/>
    </xf>
    <xf numFmtId="0" fontId="2" fillId="0" borderId="45" xfId="0" applyNumberFormat="1" applyFont="1" applyFill="1" applyBorder="1" applyAlignment="1">
      <alignment horizontal="center" vertical="center" wrapText="1"/>
    </xf>
    <xf numFmtId="0" fontId="2" fillId="0" borderId="45" xfId="0" applyNumberFormat="1" applyFont="1" applyFill="1" applyBorder="1" applyAlignment="1">
      <alignment horizontal="center"/>
    </xf>
    <xf numFmtId="164" fontId="2" fillId="8" borderId="45" xfId="0" applyNumberFormat="1" applyFont="1" applyFill="1" applyBorder="1" applyAlignment="1">
      <alignment horizontal="center"/>
    </xf>
    <xf numFmtId="164" fontId="2" fillId="0" borderId="45" xfId="0" applyNumberFormat="1" applyFont="1" applyBorder="1" applyAlignment="1">
      <alignment horizontal="center"/>
    </xf>
    <xf numFmtId="0" fontId="2" fillId="20" borderId="45" xfId="0" applyNumberFormat="1" applyFont="1" applyFill="1" applyBorder="1" applyAlignment="1">
      <alignment horizontal="center"/>
    </xf>
    <xf numFmtId="164" fontId="2" fillId="0" borderId="47" xfId="0" applyNumberFormat="1" applyFont="1" applyFill="1" applyBorder="1"/>
    <xf numFmtId="164" fontId="2" fillId="0" borderId="48" xfId="0" applyNumberFormat="1" applyFont="1" applyFill="1" applyBorder="1"/>
    <xf numFmtId="164" fontId="2" fillId="0" borderId="48" xfId="0" applyNumberFormat="1" applyFont="1" applyFill="1" applyBorder="1" applyAlignment="1">
      <alignment horizontal="right"/>
    </xf>
    <xf numFmtId="164" fontId="5" fillId="0" borderId="48" xfId="0" applyNumberFormat="1" applyFont="1" applyFill="1" applyBorder="1"/>
    <xf numFmtId="0" fontId="0" fillId="0" borderId="1" xfId="0" applyFill="1" applyBorder="1"/>
    <xf numFmtId="0" fontId="2" fillId="0" borderId="0" xfId="0" applyFont="1"/>
    <xf numFmtId="0" fontId="2" fillId="5" borderId="5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left"/>
    </xf>
    <xf numFmtId="0" fontId="2" fillId="4" borderId="67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0" borderId="7" xfId="0" applyFont="1" applyBorder="1" applyAlignment="1"/>
    <xf numFmtId="0" fontId="2" fillId="0" borderId="4" xfId="0" applyFont="1" applyBorder="1" applyAlignment="1">
      <alignment horizontal="left"/>
    </xf>
    <xf numFmtId="0" fontId="2" fillId="6" borderId="7" xfId="0" applyFont="1" applyFill="1" applyBorder="1" applyAlignment="1"/>
    <xf numFmtId="0" fontId="2" fillId="8" borderId="4" xfId="0" applyFont="1" applyFill="1" applyBorder="1" applyAlignment="1">
      <alignment horizontal="left"/>
    </xf>
    <xf numFmtId="0" fontId="2" fillId="0" borderId="10" xfId="0" applyFont="1" applyBorder="1" applyAlignment="1"/>
    <xf numFmtId="0" fontId="2" fillId="13" borderId="12" xfId="0" applyFont="1" applyFill="1" applyBorder="1" applyAlignment="1">
      <alignment horizontal="center"/>
    </xf>
    <xf numFmtId="0" fontId="4" fillId="0" borderId="0" xfId="0" applyFont="1" applyAlignment="1">
      <alignment horizontal="right"/>
    </xf>
    <xf numFmtId="0" fontId="2" fillId="3" borderId="12" xfId="0" applyFont="1" applyFill="1" applyBorder="1" applyAlignment="1">
      <alignment horizontal="center"/>
    </xf>
    <xf numFmtId="0" fontId="2" fillId="9" borderId="15" xfId="0" applyFont="1" applyFill="1" applyBorder="1"/>
    <xf numFmtId="0" fontId="2" fillId="2" borderId="7" xfId="0" applyFont="1" applyFill="1" applyBorder="1"/>
    <xf numFmtId="0" fontId="2" fillId="9" borderId="10" xfId="0" applyFont="1" applyFill="1" applyBorder="1"/>
    <xf numFmtId="0" fontId="5" fillId="12" borderId="12" xfId="0" applyFont="1" applyFill="1" applyBorder="1" applyAlignment="1">
      <alignment horizontal="left"/>
    </xf>
    <xf numFmtId="0" fontId="2" fillId="0" borderId="7" xfId="0" applyFont="1" applyBorder="1" applyAlignment="1">
      <alignment wrapText="1"/>
    </xf>
    <xf numFmtId="0" fontId="2" fillId="0" borderId="4" xfId="0" applyFont="1" applyFill="1" applyBorder="1" applyAlignment="1">
      <alignment horizontal="left"/>
    </xf>
    <xf numFmtId="0" fontId="2" fillId="8" borderId="3" xfId="0" applyFont="1" applyFill="1" applyBorder="1" applyAlignment="1">
      <alignment horizontal="left" wrapText="1"/>
    </xf>
    <xf numFmtId="165" fontId="2" fillId="0" borderId="0" xfId="0" applyNumberFormat="1" applyFont="1" applyBorder="1" applyAlignment="1">
      <alignment horizontal="right"/>
    </xf>
    <xf numFmtId="165" fontId="2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left"/>
    </xf>
    <xf numFmtId="164" fontId="4" fillId="4" borderId="2" xfId="0" applyNumberFormat="1" applyFont="1" applyFill="1" applyBorder="1"/>
    <xf numFmtId="0" fontId="5" fillId="4" borderId="69" xfId="0" applyFont="1" applyFill="1" applyBorder="1" applyAlignment="1">
      <alignment horizontal="left"/>
    </xf>
    <xf numFmtId="0" fontId="2" fillId="4" borderId="70" xfId="0" applyFont="1" applyFill="1" applyBorder="1" applyAlignment="1">
      <alignment horizontal="center"/>
    </xf>
    <xf numFmtId="0" fontId="2" fillId="4" borderId="71" xfId="0" applyFont="1" applyFill="1" applyBorder="1" applyAlignment="1">
      <alignment horizontal="center"/>
    </xf>
    <xf numFmtId="14" fontId="2" fillId="22" borderId="18" xfId="0" applyNumberFormat="1" applyFont="1" applyFill="1" applyBorder="1"/>
    <xf numFmtId="14" fontId="2" fillId="22" borderId="20" xfId="0" applyNumberFormat="1" applyFont="1" applyFill="1" applyBorder="1"/>
    <xf numFmtId="164" fontId="2" fillId="0" borderId="53" xfId="0" applyNumberFormat="1" applyFont="1" applyBorder="1" applyAlignment="1"/>
    <xf numFmtId="164" fontId="2" fillId="8" borderId="52" xfId="0" applyNumberFormat="1" applyFont="1" applyFill="1" applyBorder="1"/>
    <xf numFmtId="164" fontId="2" fillId="20" borderId="53" xfId="0" applyNumberFormat="1" applyFont="1" applyFill="1" applyBorder="1"/>
    <xf numFmtId="0" fontId="2" fillId="21" borderId="72" xfId="0" applyFont="1" applyFill="1" applyBorder="1"/>
    <xf numFmtId="165" fontId="2" fillId="20" borderId="8" xfId="0" applyNumberFormat="1" applyFont="1" applyFill="1" applyBorder="1" applyAlignment="1">
      <alignment horizontal="right"/>
    </xf>
    <xf numFmtId="165" fontId="2" fillId="0" borderId="40" xfId="0" applyNumberFormat="1" applyFont="1" applyBorder="1" applyAlignment="1">
      <alignment horizontal="right"/>
    </xf>
    <xf numFmtId="0" fontId="2" fillId="5" borderId="74" xfId="0" applyFont="1" applyFill="1" applyBorder="1" applyAlignment="1">
      <alignment horizontal="center"/>
    </xf>
    <xf numFmtId="0" fontId="2" fillId="5" borderId="73" xfId="0" applyFont="1" applyFill="1" applyBorder="1" applyAlignment="1">
      <alignment horizontal="center"/>
    </xf>
    <xf numFmtId="0" fontId="2" fillId="3" borderId="68" xfId="0" applyFont="1" applyFill="1" applyBorder="1" applyAlignment="1">
      <alignment horizontal="center"/>
    </xf>
    <xf numFmtId="0" fontId="2" fillId="3" borderId="75" xfId="0" applyFont="1" applyFill="1" applyBorder="1" applyAlignment="1">
      <alignment horizontal="center"/>
    </xf>
    <xf numFmtId="164" fontId="2" fillId="9" borderId="26" xfId="0" applyNumberFormat="1" applyFont="1" applyFill="1" applyBorder="1"/>
    <xf numFmtId="164" fontId="2" fillId="2" borderId="27" xfId="0" applyNumberFormat="1" applyFont="1" applyFill="1" applyBorder="1"/>
    <xf numFmtId="164" fontId="2" fillId="9" borderId="29" xfId="0" applyNumberFormat="1" applyFont="1" applyFill="1" applyBorder="1"/>
    <xf numFmtId="165" fontId="2" fillId="0" borderId="42" xfId="0" applyNumberFormat="1" applyFont="1" applyBorder="1" applyAlignment="1">
      <alignment horizontal="right"/>
    </xf>
    <xf numFmtId="165" fontId="2" fillId="2" borderId="8" xfId="0" applyNumberFormat="1" applyFont="1" applyFill="1" applyBorder="1" applyAlignment="1">
      <alignment horizontal="right"/>
    </xf>
    <xf numFmtId="165" fontId="2" fillId="23" borderId="76" xfId="0" applyNumberFormat="1" applyFont="1" applyFill="1" applyBorder="1" applyAlignment="1">
      <alignment horizontal="right"/>
    </xf>
    <xf numFmtId="0" fontId="2" fillId="18" borderId="28" xfId="0" applyFont="1" applyFill="1" applyBorder="1"/>
    <xf numFmtId="0" fontId="15" fillId="0" borderId="15" xfId="0" applyFont="1" applyBorder="1"/>
    <xf numFmtId="164" fontId="15" fillId="0" borderId="26" xfId="0" applyNumberFormat="1" applyFont="1" applyBorder="1"/>
    <xf numFmtId="165" fontId="15" fillId="0" borderId="8" xfId="0" applyNumberFormat="1" applyFont="1" applyBorder="1" applyAlignment="1">
      <alignment horizontal="right"/>
    </xf>
    <xf numFmtId="0" fontId="15" fillId="0" borderId="7" xfId="0" applyFont="1" applyBorder="1"/>
    <xf numFmtId="164" fontId="15" fillId="0" borderId="27" xfId="0" applyNumberFormat="1" applyFont="1" applyBorder="1"/>
    <xf numFmtId="165" fontId="15" fillId="0" borderId="8" xfId="0" applyNumberFormat="1" applyFont="1" applyFill="1" applyBorder="1" applyAlignment="1">
      <alignment horizontal="right"/>
    </xf>
    <xf numFmtId="165" fontId="15" fillId="0" borderId="11" xfId="0" applyNumberFormat="1" applyFont="1" applyBorder="1" applyAlignment="1">
      <alignment horizontal="right"/>
    </xf>
    <xf numFmtId="0" fontId="4" fillId="0" borderId="7" xfId="0" applyFont="1" applyBorder="1"/>
    <xf numFmtId="164" fontId="4" fillId="0" borderId="27" xfId="0" applyNumberFormat="1" applyFont="1" applyBorder="1"/>
    <xf numFmtId="165" fontId="4" fillId="0" borderId="11" xfId="0" applyNumberFormat="1" applyFont="1" applyFill="1" applyBorder="1" applyAlignment="1">
      <alignment horizontal="right"/>
    </xf>
    <xf numFmtId="165" fontId="4" fillId="0" borderId="11" xfId="0" applyNumberFormat="1" applyFont="1" applyBorder="1" applyAlignment="1">
      <alignment horizontal="right"/>
    </xf>
    <xf numFmtId="165" fontId="4" fillId="0" borderId="40" xfId="0" applyNumberFormat="1" applyFont="1" applyBorder="1" applyAlignment="1">
      <alignment horizontal="right"/>
    </xf>
    <xf numFmtId="164" fontId="4" fillId="13" borderId="13" xfId="0" applyNumberFormat="1" applyFont="1" applyFill="1" applyBorder="1"/>
    <xf numFmtId="0" fontId="4" fillId="5" borderId="77" xfId="0" applyFont="1" applyFill="1" applyBorder="1" applyAlignment="1">
      <alignment horizontal="left"/>
    </xf>
    <xf numFmtId="164" fontId="4" fillId="5" borderId="78" xfId="0" applyNumberFormat="1" applyFont="1" applyFill="1" applyBorder="1"/>
    <xf numFmtId="164" fontId="2" fillId="0" borderId="1" xfId="0" applyNumberFormat="1" applyFont="1" applyFill="1" applyBorder="1"/>
    <xf numFmtId="0" fontId="2" fillId="10" borderId="22" xfId="0" applyFont="1" applyFill="1" applyBorder="1" applyAlignment="1">
      <alignment horizontal="center"/>
    </xf>
    <xf numFmtId="0" fontId="2" fillId="10" borderId="23" xfId="0" applyFont="1" applyFill="1" applyBorder="1" applyAlignment="1">
      <alignment horizontal="center"/>
    </xf>
    <xf numFmtId="49" fontId="14" fillId="0" borderId="47" xfId="0" applyNumberFormat="1" applyFont="1" applyBorder="1" applyAlignment="1">
      <alignment horizontal="center" vertical="center"/>
    </xf>
    <xf numFmtId="49" fontId="14" fillId="0" borderId="31" xfId="0" applyNumberFormat="1" applyFont="1" applyBorder="1" applyAlignment="1">
      <alignment horizontal="center" vertical="center"/>
    </xf>
    <xf numFmtId="49" fontId="14" fillId="0" borderId="32" xfId="0" applyNumberFormat="1" applyFont="1" applyBorder="1" applyAlignment="1">
      <alignment horizontal="center" vertical="center"/>
    </xf>
    <xf numFmtId="49" fontId="14" fillId="0" borderId="48" xfId="0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49" xfId="0" applyNumberFormat="1" applyFont="1" applyBorder="1" applyAlignment="1">
      <alignment horizontal="center" vertical="center"/>
    </xf>
    <xf numFmtId="49" fontId="14" fillId="0" borderId="50" xfId="0" applyNumberFormat="1" applyFont="1" applyBorder="1" applyAlignment="1">
      <alignment horizontal="center" vertical="center"/>
    </xf>
    <xf numFmtId="49" fontId="14" fillId="0" borderId="34" xfId="0" applyNumberFormat="1" applyFont="1" applyBorder="1" applyAlignment="1">
      <alignment horizontal="center" vertical="center"/>
    </xf>
    <xf numFmtId="49" fontId="14" fillId="0" borderId="35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/>
    <xf numFmtId="164" fontId="2" fillId="20" borderId="1" xfId="0" applyNumberFormat="1" applyFont="1" applyFill="1" applyBorder="1"/>
    <xf numFmtId="165" fontId="2" fillId="20" borderId="1" xfId="0" applyNumberFormat="1" applyFont="1" applyFill="1" applyBorder="1" applyAlignment="1">
      <alignment horizontal="right"/>
    </xf>
    <xf numFmtId="165" fontId="2" fillId="0" borderId="1" xfId="0" applyNumberFormat="1" applyFont="1" applyBorder="1" applyAlignment="1">
      <alignment horizontal="right"/>
    </xf>
    <xf numFmtId="0" fontId="2" fillId="20" borderId="3" xfId="0" applyFont="1" applyFill="1" applyBorder="1" applyAlignment="1">
      <alignment horizontal="left"/>
    </xf>
    <xf numFmtId="0" fontId="2" fillId="0" borderId="79" xfId="0" applyFont="1" applyFill="1" applyBorder="1" applyAlignment="1">
      <alignment horizontal="left"/>
    </xf>
    <xf numFmtId="0" fontId="2" fillId="20" borderId="80" xfId="0" applyFont="1" applyFill="1" applyBorder="1" applyAlignment="1">
      <alignment horizontal="left"/>
    </xf>
    <xf numFmtId="0" fontId="2" fillId="0" borderId="80" xfId="0" applyFont="1" applyFill="1" applyBorder="1" applyAlignment="1">
      <alignment horizontal="left"/>
    </xf>
    <xf numFmtId="164" fontId="0" fillId="0" borderId="0" xfId="0" applyNumberFormat="1"/>
    <xf numFmtId="165" fontId="2" fillId="0" borderId="27" xfId="0" applyNumberFormat="1" applyFont="1" applyBorder="1" applyAlignment="1">
      <alignment horizontal="right"/>
    </xf>
    <xf numFmtId="165" fontId="2" fillId="20" borderId="27" xfId="0" applyNumberFormat="1" applyFont="1" applyFill="1" applyBorder="1" applyAlignment="1">
      <alignment horizontal="right"/>
    </xf>
    <xf numFmtId="165" fontId="2" fillId="0" borderId="29" xfId="0" applyNumberFormat="1" applyFont="1" applyBorder="1" applyAlignment="1">
      <alignment horizontal="right"/>
    </xf>
    <xf numFmtId="0" fontId="2" fillId="5" borderId="8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10" borderId="81" xfId="0" applyFont="1" applyFill="1" applyBorder="1" applyAlignment="1">
      <alignment horizontal="center"/>
    </xf>
    <xf numFmtId="169" fontId="16" fillId="0" borderId="28" xfId="0" applyNumberFormat="1" applyFont="1" applyBorder="1"/>
    <xf numFmtId="169" fontId="2" fillId="0" borderId="45" xfId="0" applyNumberFormat="1" applyFont="1" applyBorder="1"/>
    <xf numFmtId="169" fontId="2" fillId="0" borderId="63" xfId="0" applyNumberFormat="1" applyFont="1" applyBorder="1"/>
    <xf numFmtId="0" fontId="2" fillId="11" borderId="6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FF"/>
      <color rgb="FFFF3399"/>
      <color rgb="FFFF00FF"/>
      <color rgb="FFF5F56F"/>
      <color rgb="FFC0E399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39</xdr:row>
      <xdr:rowOff>22860</xdr:rowOff>
    </xdr:from>
    <xdr:to>
      <xdr:col>8</xdr:col>
      <xdr:colOff>9525</xdr:colOff>
      <xdr:row>44</xdr:row>
      <xdr:rowOff>19049</xdr:rowOff>
    </xdr:to>
    <xdr:sp macro="" textlink="">
      <xdr:nvSpPr>
        <xdr:cNvPr id="3" name="ZoneTexte 2"/>
        <xdr:cNvSpPr txBox="1"/>
      </xdr:nvSpPr>
      <xdr:spPr>
        <a:xfrm>
          <a:off x="712470" y="10553700"/>
          <a:ext cx="13096875" cy="1329689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600"/>
            <a:t>Mise à jour le 16/12/2013 </a:t>
          </a:r>
        </a:p>
        <a:p>
          <a:pPr algn="l"/>
          <a:r>
            <a:rPr lang="fr-FR" sz="1600"/>
            <a:t>Vérifier</a:t>
          </a:r>
          <a:r>
            <a:rPr lang="fr-FR" sz="1600" baseline="0"/>
            <a:t> les assurances AGPM. </a:t>
          </a:r>
          <a:r>
            <a:rPr lang="fr-FR" sz="1600" b="1" baseline="0">
              <a:solidFill>
                <a:srgbClr val="FF0000"/>
              </a:solidFill>
            </a:rPr>
            <a:t>Possibilitée d'avoir résillié des souscriptions!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20411</xdr:colOff>
      <xdr:row>43</xdr:row>
      <xdr:rowOff>9526</xdr:rowOff>
    </xdr:from>
    <xdr:to>
      <xdr:col>7</xdr:col>
      <xdr:colOff>29936</xdr:colOff>
      <xdr:row>51</xdr:row>
      <xdr:rowOff>76200</xdr:rowOff>
    </xdr:to>
    <xdr:sp macro="" textlink="">
      <xdr:nvSpPr>
        <xdr:cNvPr id="2" name="ZoneTexte 1"/>
        <xdr:cNvSpPr txBox="1"/>
      </xdr:nvSpPr>
      <xdr:spPr>
        <a:xfrm>
          <a:off x="815068" y="10633983"/>
          <a:ext cx="15793811" cy="1547131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 u="sng">
              <a:solidFill>
                <a:srgbClr val="FF0000"/>
              </a:solidFill>
            </a:rPr>
            <a:t>Mise à</a:t>
          </a:r>
          <a:r>
            <a:rPr lang="fr-FR" sz="1400" b="1" u="sng" baseline="0">
              <a:solidFill>
                <a:srgbClr val="FF0000"/>
              </a:solidFill>
            </a:rPr>
            <a:t> jour 02/01/2014</a:t>
          </a:r>
        </a:p>
        <a:p>
          <a:pPr algn="l"/>
          <a:r>
            <a:rPr lang="fr-FR" sz="1400" b="0" u="none" baseline="0">
              <a:solidFill>
                <a:sysClr val="windowText" lastClr="000000"/>
              </a:solidFill>
            </a:rPr>
            <a:t>Prévoir :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vie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retraite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Mé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/>
  </sheetPr>
  <dimension ref="B1:H37"/>
  <sheetViews>
    <sheetView tabSelected="1" zoomScale="70" zoomScaleNormal="70" workbookViewId="0">
      <selection activeCell="C12" sqref="C12"/>
    </sheetView>
  </sheetViews>
  <sheetFormatPr baseColWidth="10" defaultColWidth="11.44140625" defaultRowHeight="21"/>
  <cols>
    <col min="1" max="1" width="10.109375" style="167" customWidth="1"/>
    <col min="2" max="2" width="39" style="167" customWidth="1"/>
    <col min="3" max="3" width="42.44140625" style="167" customWidth="1"/>
    <col min="4" max="4" width="35.33203125" style="167" customWidth="1"/>
    <col min="5" max="5" width="5.109375" style="167" customWidth="1"/>
    <col min="6" max="6" width="48.44140625" style="167" bestFit="1" customWidth="1"/>
    <col min="7" max="7" width="22.44140625" style="167" customWidth="1"/>
    <col min="8" max="8" width="35.33203125" style="167" customWidth="1"/>
    <col min="9" max="9" width="22" style="167" customWidth="1"/>
    <col min="10" max="16384" width="11.44140625" style="167"/>
  </cols>
  <sheetData>
    <row r="1" spans="2:8" ht="21.6" thickBot="1"/>
    <row r="2" spans="2:8" ht="21.6" thickBot="1">
      <c r="B2" s="168" t="s">
        <v>24</v>
      </c>
      <c r="C2" s="207" t="s">
        <v>9</v>
      </c>
      <c r="D2" s="208" t="s">
        <v>16</v>
      </c>
      <c r="E2" s="193"/>
      <c r="F2" s="169" t="s">
        <v>65</v>
      </c>
      <c r="G2" s="170" t="s">
        <v>9</v>
      </c>
      <c r="H2" s="171" t="s">
        <v>16</v>
      </c>
    </row>
    <row r="3" spans="2:8">
      <c r="B3" s="176" t="s">
        <v>1</v>
      </c>
      <c r="C3" s="201">
        <v>-20</v>
      </c>
      <c r="D3" s="7">
        <f ca="1">IF(TODAY()&gt;DATE(2014,MONTH(TODAY()),14),DATE(2014,MONTH(TODAY())+1,14),DATE(2014,MONTH(TODAY()),14))</f>
        <v>41712</v>
      </c>
      <c r="E3" s="190"/>
      <c r="F3" s="172" t="s">
        <v>66</v>
      </c>
      <c r="G3" s="173"/>
      <c r="H3" s="174"/>
    </row>
    <row r="4" spans="2:8">
      <c r="B4" s="178" t="s">
        <v>2</v>
      </c>
      <c r="C4" s="76">
        <v>-38</v>
      </c>
      <c r="D4" s="205">
        <f ca="1">IF(TODAY()&gt;DATE(2014,MONTH(TODAY()),10),DATE(2014,MONTH(TODAY())+1,10),DATE(2014,MONTH(TODAY()),10))</f>
        <v>41708</v>
      </c>
      <c r="E4" s="190"/>
      <c r="F4" s="175" t="s">
        <v>11</v>
      </c>
      <c r="G4" s="2">
        <v>-30.2</v>
      </c>
      <c r="H4" s="7">
        <v>41852</v>
      </c>
    </row>
    <row r="5" spans="2:8">
      <c r="B5" s="176" t="s">
        <v>3</v>
      </c>
      <c r="C5" s="77">
        <v>-65</v>
      </c>
      <c r="D5" s="7">
        <f ca="1">D21</f>
        <v>41713</v>
      </c>
      <c r="E5" s="191"/>
      <c r="F5" s="177" t="s">
        <v>13</v>
      </c>
      <c r="G5" s="3">
        <v>-178.44</v>
      </c>
      <c r="H5" s="6">
        <v>41913</v>
      </c>
    </row>
    <row r="6" spans="2:8">
      <c r="B6" s="189" t="s">
        <v>25</v>
      </c>
      <c r="C6" s="202">
        <v>-100</v>
      </c>
      <c r="D6" s="205">
        <f ca="1">IF(TODAY()&gt;DATE(2014,MONTH(TODAY()),4),DATE(2014,MONTH(TODAY())+1,4),DATE(2014,MONTH(TODAY()),4))</f>
        <v>41702</v>
      </c>
      <c r="E6" s="190"/>
      <c r="F6" s="175" t="s">
        <v>12</v>
      </c>
      <c r="G6" s="2">
        <v>-12</v>
      </c>
      <c r="H6" s="7">
        <v>41913</v>
      </c>
    </row>
    <row r="7" spans="2:8">
      <c r="B7" s="188" t="s">
        <v>10</v>
      </c>
      <c r="C7" s="147">
        <v>-800</v>
      </c>
      <c r="D7" s="7">
        <f ca="1">IF(TODAY()&gt;DATE(2014,MONTH(TODAY()),1),DATE(2014,MONTH(TODAY())+1,1),DATE(2014,MONTH(TODAY()),1))</f>
        <v>41730</v>
      </c>
      <c r="E7" s="191"/>
      <c r="F7" s="177" t="s">
        <v>14</v>
      </c>
      <c r="G7" s="3">
        <v>-50</v>
      </c>
      <c r="H7" s="6">
        <v>41913</v>
      </c>
    </row>
    <row r="8" spans="2:8" ht="21.6" thickBot="1">
      <c r="B8" s="249" t="s">
        <v>6</v>
      </c>
      <c r="C8" s="203">
        <v>-52.82</v>
      </c>
      <c r="D8" s="205">
        <f ca="1">IF(TODAY()&gt;DATE(2014,MONTH(TODAY()),7),DATE(2014,MONTH(TODAY())+1,7),DATE(2014,MONTH(TODAY()),7))</f>
        <v>41705</v>
      </c>
      <c r="E8" s="190"/>
      <c r="F8" s="179" t="s">
        <v>15</v>
      </c>
      <c r="G8" s="9">
        <v>-18</v>
      </c>
      <c r="H8" s="12">
        <v>41913</v>
      </c>
    </row>
    <row r="9" spans="2:8">
      <c r="B9" s="250" t="s">
        <v>61</v>
      </c>
      <c r="C9" s="245">
        <v>-10</v>
      </c>
      <c r="D9" s="12">
        <f ca="1">IF(TODAY()&gt;DATE(2014,MONTH(TODAY()),20),DATE(2014,MONTH(TODAY())+1,20),DATE(2014,MONTH(TODAY()),20))</f>
        <v>41718</v>
      </c>
      <c r="E9" s="190"/>
      <c r="F9" s="10" t="s">
        <v>19</v>
      </c>
      <c r="G9" s="11">
        <f>SUM(G4:G8)</f>
        <v>-288.64</v>
      </c>
      <c r="H9" s="199"/>
    </row>
    <row r="10" spans="2:8" ht="21.6" thickBot="1">
      <c r="B10" s="251" t="s">
        <v>43</v>
      </c>
      <c r="C10" s="246">
        <f>+G22</f>
        <v>-76.72</v>
      </c>
      <c r="D10" s="247">
        <f ca="1">IF(TODAY()&gt;DATE(2014,MONTH(TODAY()),1),DATE(2014,MONTH(TODAY())+1,1),DATE(2014,MONTH(TODAY()),1))</f>
        <v>41730</v>
      </c>
      <c r="E10" s="192"/>
      <c r="F10" s="194" t="s">
        <v>17</v>
      </c>
      <c r="G10" s="195">
        <f>(G9/12)</f>
        <v>-24.053333333333331</v>
      </c>
      <c r="H10" s="200"/>
    </row>
    <row r="11" spans="2:8" ht="21.6" thickTop="1">
      <c r="B11" s="252" t="s">
        <v>85</v>
      </c>
      <c r="C11" s="233">
        <f ca="1">G18</f>
        <v>0</v>
      </c>
      <c r="D11" s="248">
        <f ca="1">TODAY()</f>
        <v>41702</v>
      </c>
      <c r="F11" s="196" t="s">
        <v>67</v>
      </c>
      <c r="G11" s="197"/>
      <c r="H11" s="198"/>
    </row>
    <row r="12" spans="2:8" ht="21.6" thickBot="1">
      <c r="B12" s="231" t="s">
        <v>26</v>
      </c>
      <c r="C12" s="232">
        <f ca="1">SUMPRODUCT((D3:D11&lt;=TODAY())*(C3:C11))+IF(AND(TODAY()&gt;=DATE(2014,MONTH(TODAY()),1),TODAY()&lt;DATE(2014,MONTH(TODAY()+1),15)),SUMIF($C$3:$C$11,0))</f>
        <v>-100</v>
      </c>
      <c r="D12" s="204"/>
      <c r="F12" s="175" t="s">
        <v>68</v>
      </c>
      <c r="G12" s="2">
        <v>-17.100000000000001</v>
      </c>
      <c r="H12" s="7">
        <f ca="1">IF(TODAY()&gt;DATE(2014,MONTH(TODAY()),1),DATE(2014,MONTH(TODAY())+1,1),DATE(2014,MONTH(TODAY()),1))</f>
        <v>41730</v>
      </c>
    </row>
    <row r="13" spans="2:8" ht="21.6" thickBot="1">
      <c r="F13" s="177" t="s">
        <v>64</v>
      </c>
      <c r="G13" s="3">
        <v>-1</v>
      </c>
      <c r="H13" s="6">
        <f ca="1">IF(TODAY()&gt;DATE(2014,MONTH(TODAY()),1),DATE(2014,MONTH(TODAY())+1,1),DATE(2014,MONTH(TODAY()),1))</f>
        <v>41730</v>
      </c>
    </row>
    <row r="14" spans="2:8" ht="21.6" thickBot="1">
      <c r="B14" s="182" t="s">
        <v>23</v>
      </c>
      <c r="C14" s="209" t="s">
        <v>9</v>
      </c>
      <c r="D14" s="210" t="s">
        <v>16</v>
      </c>
      <c r="F14" s="187" t="s">
        <v>84</v>
      </c>
      <c r="G14" s="2">
        <v>-66.19</v>
      </c>
      <c r="H14" s="7">
        <f ca="1">IF(TODAY()&gt;DATE(2014,MONTH(TODAY()),30),DATE(2014,MONTH(TODAY())+1,30),DATE(2014,MONTH(TODAY()),30))</f>
        <v>41728</v>
      </c>
    </row>
    <row r="15" spans="2:8">
      <c r="B15" s="183" t="s">
        <v>28</v>
      </c>
      <c r="C15" s="211">
        <v>-225</v>
      </c>
      <c r="D15" s="214">
        <v>41713</v>
      </c>
      <c r="F15" s="177" t="s">
        <v>5</v>
      </c>
      <c r="G15" s="3">
        <v>-9.43</v>
      </c>
      <c r="H15" s="6">
        <f ca="1">IF(TODAY()&gt;DATE(2014,MONTH(TODAY()),9),DATE(2014,MONTH(TODAY())+1,9),DATE(2014,MONTH(TODAY()),9))</f>
        <v>41707</v>
      </c>
    </row>
    <row r="16" spans="2:8" ht="21.6" thickBot="1">
      <c r="B16" s="184" t="s">
        <v>8</v>
      </c>
      <c r="C16" s="212">
        <v>-1000</v>
      </c>
      <c r="D16" s="215">
        <v>41713</v>
      </c>
      <c r="E16" s="181"/>
      <c r="F16" s="175" t="s">
        <v>83</v>
      </c>
      <c r="G16" s="2">
        <v>-1.35</v>
      </c>
      <c r="H16" s="7">
        <f ca="1">IF(TODAY()&gt;DATE(2014,MONTH(TODAY()),1),DATE(2014,MONTH(TODAY())+1,1),DATE(2014,MONTH(TODAY()),1))</f>
        <v>41730</v>
      </c>
    </row>
    <row r="17" spans="2:8" ht="21.6" thickBot="1">
      <c r="B17" s="185" t="s">
        <v>4</v>
      </c>
      <c r="C17" s="213">
        <v>-46.35</v>
      </c>
      <c r="D17" s="206">
        <v>41699</v>
      </c>
      <c r="F17" s="10" t="s">
        <v>19</v>
      </c>
      <c r="G17" s="11">
        <f ca="1">G18*12</f>
        <v>0</v>
      </c>
      <c r="H17" s="199"/>
    </row>
    <row r="18" spans="2:8" ht="20.25" customHeight="1" thickBot="1">
      <c r="B18" s="4" t="s">
        <v>26</v>
      </c>
      <c r="C18" s="5">
        <f ca="1">SUMPRODUCT((D15:D17&lt;=TODAY())*(C15:C17))</f>
        <v>-46.35</v>
      </c>
      <c r="D18" s="216"/>
      <c r="F18" s="194" t="s">
        <v>17</v>
      </c>
      <c r="G18" s="195">
        <f ca="1">SUMPRODUCT((H12:H16&lt;=TODAY())*(G12:G16))</f>
        <v>0</v>
      </c>
      <c r="H18" s="200"/>
    </row>
    <row r="19" spans="2:8" ht="22.2" thickTop="1" thickBot="1">
      <c r="F19" s="196" t="s">
        <v>43</v>
      </c>
      <c r="G19" s="197"/>
      <c r="H19" s="198"/>
    </row>
    <row r="20" spans="2:8" ht="21.6" thickBot="1">
      <c r="B20" s="234" t="s">
        <v>20</v>
      </c>
      <c r="C20" s="235"/>
      <c r="D20" s="259" t="s">
        <v>16</v>
      </c>
      <c r="F20" s="177" t="s">
        <v>69</v>
      </c>
      <c r="G20" s="3">
        <v>-76.72</v>
      </c>
      <c r="H20" s="6">
        <v>41699</v>
      </c>
    </row>
    <row r="21" spans="2:8" ht="21.6" thickBot="1">
      <c r="B21" s="21" t="s">
        <v>22</v>
      </c>
      <c r="C21" s="15">
        <v>3200</v>
      </c>
      <c r="D21" s="260">
        <f ca="1">IF(TODAY()&gt;DATE(2014,MONTH(TODAY()),15),DATE(2014,MONTH(TODAY())+1,15),DATE(2014,MONTH(TODAY()),15))</f>
        <v>41713</v>
      </c>
      <c r="F21" s="10" t="s">
        <v>19</v>
      </c>
      <c r="G21" s="11">
        <f>G22*12</f>
        <v>-920.64</v>
      </c>
      <c r="H21" s="199"/>
    </row>
    <row r="22" spans="2:8" ht="21.6" thickBot="1">
      <c r="B22" s="234" t="s">
        <v>21</v>
      </c>
      <c r="C22" s="235"/>
      <c r="D22" s="263"/>
      <c r="F22" s="16" t="s">
        <v>17</v>
      </c>
      <c r="G22" s="8">
        <f>SUM(G20:G20)</f>
        <v>-76.72</v>
      </c>
      <c r="H22" s="200"/>
    </row>
    <row r="23" spans="2:8" ht="21.6" thickBot="1">
      <c r="B23" s="22" t="s">
        <v>24</v>
      </c>
      <c r="C23" s="13">
        <f ca="1">(C12)</f>
        <v>-100</v>
      </c>
      <c r="D23" s="261">
        <f ca="1">TODAY()</f>
        <v>41702</v>
      </c>
    </row>
    <row r="24" spans="2:8" ht="21.6" thickBot="1">
      <c r="B24" s="21" t="s">
        <v>37</v>
      </c>
      <c r="C24" s="15">
        <f ca="1">(G37)</f>
        <v>-461.75</v>
      </c>
      <c r="D24" s="261">
        <f t="shared" ref="D24:D29" ca="1" si="0">TODAY()</f>
        <v>41702</v>
      </c>
      <c r="F24" s="180" t="s">
        <v>63</v>
      </c>
      <c r="G24" s="26" t="s">
        <v>9</v>
      </c>
      <c r="H24" s="26" t="s">
        <v>16</v>
      </c>
    </row>
    <row r="25" spans="2:8">
      <c r="B25" s="24" t="s">
        <v>79</v>
      </c>
      <c r="C25" s="25">
        <f>G10</f>
        <v>-24.053333333333331</v>
      </c>
      <c r="D25" s="261">
        <f t="shared" ca="1" si="0"/>
        <v>41702</v>
      </c>
      <c r="F25" s="218" t="s">
        <v>38</v>
      </c>
      <c r="G25" s="219">
        <v>-55</v>
      </c>
      <c r="H25" s="220">
        <v>41685</v>
      </c>
    </row>
    <row r="26" spans="2:8">
      <c r="B26" s="23" t="s">
        <v>80</v>
      </c>
      <c r="C26" s="14">
        <f ca="1">G18</f>
        <v>0</v>
      </c>
      <c r="D26" s="261">
        <f t="shared" ca="1" si="0"/>
        <v>41702</v>
      </c>
      <c r="F26" s="221" t="s">
        <v>39</v>
      </c>
      <c r="G26" s="222">
        <v>-200</v>
      </c>
      <c r="H26" s="220">
        <v>41685</v>
      </c>
    </row>
    <row r="27" spans="2:8">
      <c r="B27" s="24" t="s">
        <v>81</v>
      </c>
      <c r="C27" s="25">
        <f>G22</f>
        <v>-76.72</v>
      </c>
      <c r="D27" s="261">
        <f t="shared" ca="1" si="0"/>
        <v>41702</v>
      </c>
      <c r="F27" s="221" t="s">
        <v>76</v>
      </c>
      <c r="G27" s="222">
        <v>-179.89</v>
      </c>
      <c r="H27" s="223">
        <v>41698</v>
      </c>
    </row>
    <row r="28" spans="2:8" ht="21.6" thickBot="1">
      <c r="B28" s="23" t="s">
        <v>23</v>
      </c>
      <c r="C28" s="14">
        <f ca="1">C18</f>
        <v>-46.35</v>
      </c>
      <c r="D28" s="261">
        <f t="shared" ca="1" si="0"/>
        <v>41702</v>
      </c>
      <c r="F28" s="221" t="s">
        <v>72</v>
      </c>
      <c r="G28" s="222">
        <v>-54</v>
      </c>
      <c r="H28" s="220">
        <v>41698</v>
      </c>
    </row>
    <row r="29" spans="2:8" ht="21.6" thickBot="1">
      <c r="B29" s="19" t="s">
        <v>35</v>
      </c>
      <c r="C29" s="18">
        <f ca="1">SUM(C23:C28)</f>
        <v>-708.87333333333333</v>
      </c>
      <c r="D29" s="262">
        <f t="shared" ca="1" si="0"/>
        <v>41702</v>
      </c>
      <c r="F29" s="221" t="s">
        <v>82</v>
      </c>
      <c r="G29" s="222">
        <v>-63.4</v>
      </c>
      <c r="H29" s="223">
        <v>41698</v>
      </c>
    </row>
    <row r="30" spans="2:8" ht="21.6" thickBot="1">
      <c r="B30" s="186" t="s">
        <v>36</v>
      </c>
      <c r="C30" s="17">
        <f ca="1">C21+(C29)</f>
        <v>2491.1266666666666</v>
      </c>
      <c r="F30" s="225" t="s">
        <v>78</v>
      </c>
      <c r="G30" s="226">
        <v>40</v>
      </c>
      <c r="H30" s="227">
        <v>41730</v>
      </c>
    </row>
    <row r="31" spans="2:8">
      <c r="F31" s="225" t="s">
        <v>73</v>
      </c>
      <c r="G31" s="226">
        <v>-43</v>
      </c>
      <c r="H31" s="228">
        <v>41730</v>
      </c>
    </row>
    <row r="32" spans="2:8">
      <c r="F32" s="221" t="s">
        <v>27</v>
      </c>
      <c r="G32" s="222">
        <v>-70</v>
      </c>
      <c r="H32" s="224">
        <v>41697</v>
      </c>
    </row>
    <row r="33" spans="6:8">
      <c r="F33" s="221" t="s">
        <v>77</v>
      </c>
      <c r="G33" s="222">
        <v>105.54</v>
      </c>
      <c r="H33" s="224">
        <v>41697</v>
      </c>
    </row>
    <row r="34" spans="6:8">
      <c r="F34" s="221" t="s">
        <v>74</v>
      </c>
      <c r="G34" s="222">
        <v>55</v>
      </c>
      <c r="H34" s="224">
        <v>41697</v>
      </c>
    </row>
    <row r="35" spans="6:8">
      <c r="F35" s="225" t="s">
        <v>75</v>
      </c>
      <c r="G35" s="226">
        <v>54</v>
      </c>
      <c r="H35" s="228">
        <v>41730</v>
      </c>
    </row>
    <row r="36" spans="6:8" ht="21.6" thickBot="1">
      <c r="F36" s="225" t="s">
        <v>62</v>
      </c>
      <c r="G36" s="226">
        <v>164</v>
      </c>
      <c r="H36" s="229">
        <v>41708</v>
      </c>
    </row>
    <row r="37" spans="6:8" ht="21.6" thickBot="1">
      <c r="F37" s="27" t="s">
        <v>26</v>
      </c>
      <c r="G37" s="230">
        <f ca="1">SUMPRODUCT((H25:H36&lt;=TODAY())*(G25:G36))</f>
        <v>-461.75</v>
      </c>
      <c r="H37" s="217"/>
    </row>
  </sheetData>
  <mergeCells count="2">
    <mergeCell ref="B20:C20"/>
    <mergeCell ref="B22:C2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3399"/>
  </sheetPr>
  <dimension ref="A1:F56"/>
  <sheetViews>
    <sheetView zoomScale="70" zoomScaleNormal="70" workbookViewId="0">
      <selection activeCell="C15" sqref="C15"/>
    </sheetView>
  </sheetViews>
  <sheetFormatPr baseColWidth="10" defaultRowHeight="14.4"/>
  <cols>
    <col min="2" max="2" width="48.44140625" bestFit="1" customWidth="1"/>
    <col min="3" max="4" width="42" customWidth="1"/>
    <col min="5" max="5" width="32.33203125" bestFit="1" customWidth="1"/>
    <col min="6" max="6" width="46.88671875" customWidth="1"/>
    <col min="7" max="7" width="24.5546875" customWidth="1"/>
    <col min="8" max="8" width="38.88671875" customWidth="1"/>
  </cols>
  <sheetData>
    <row r="1" spans="2:5" ht="15" thickBot="1"/>
    <row r="2" spans="2:5" ht="21.6" thickBot="1">
      <c r="B2" s="69" t="s">
        <v>20</v>
      </c>
      <c r="C2" s="142" t="s">
        <v>9</v>
      </c>
      <c r="D2" s="69" t="s">
        <v>48</v>
      </c>
      <c r="E2" s="69" t="s">
        <v>16</v>
      </c>
    </row>
    <row r="3" spans="2:5" ht="21.6" thickBot="1">
      <c r="B3" s="89" t="s">
        <v>22</v>
      </c>
      <c r="C3" s="143">
        <v>950</v>
      </c>
      <c r="D3" s="114"/>
      <c r="E3" s="151">
        <v>41644</v>
      </c>
    </row>
    <row r="4" spans="2:5" ht="21.6" thickBot="1">
      <c r="B4" s="90" t="s">
        <v>24</v>
      </c>
      <c r="C4" s="80" t="s">
        <v>9</v>
      </c>
      <c r="D4" s="71" t="s">
        <v>48</v>
      </c>
      <c r="E4" s="71" t="s">
        <v>16</v>
      </c>
    </row>
    <row r="5" spans="2:5" ht="42">
      <c r="B5" s="91" t="s">
        <v>0</v>
      </c>
      <c r="C5" s="73">
        <v>-61.76</v>
      </c>
      <c r="D5" s="157" t="s">
        <v>56</v>
      </c>
      <c r="E5" s="151"/>
    </row>
    <row r="6" spans="2:5" ht="21">
      <c r="B6" s="92" t="s">
        <v>1</v>
      </c>
      <c r="C6" s="74">
        <v>-25.99</v>
      </c>
      <c r="D6" s="126"/>
      <c r="E6" s="152"/>
    </row>
    <row r="7" spans="2:5" ht="21">
      <c r="B7" s="93" t="s">
        <v>45</v>
      </c>
      <c r="C7" s="75">
        <v>-212.5</v>
      </c>
      <c r="D7" s="158" t="s">
        <v>49</v>
      </c>
      <c r="E7" s="154">
        <v>41713</v>
      </c>
    </row>
    <row r="8" spans="2:5" ht="21">
      <c r="B8" s="94" t="s">
        <v>7</v>
      </c>
      <c r="C8" s="76">
        <v>-300</v>
      </c>
      <c r="D8" s="159"/>
      <c r="E8" s="155"/>
    </row>
    <row r="9" spans="2:5" ht="21">
      <c r="B9" s="93" t="s">
        <v>29</v>
      </c>
      <c r="C9" s="77">
        <v>-2.5</v>
      </c>
      <c r="D9" s="160"/>
      <c r="E9" s="156"/>
    </row>
    <row r="10" spans="2:5" ht="21">
      <c r="B10" s="132" t="s">
        <v>30</v>
      </c>
      <c r="C10" s="144">
        <v>-246.75</v>
      </c>
      <c r="D10" s="161" t="s">
        <v>51</v>
      </c>
      <c r="E10" s="155"/>
    </row>
    <row r="11" spans="2:5" ht="21">
      <c r="B11" s="131" t="s">
        <v>31</v>
      </c>
      <c r="C11" s="145">
        <v>0</v>
      </c>
      <c r="D11" s="160"/>
      <c r="E11" s="156"/>
    </row>
    <row r="12" spans="2:5" ht="21">
      <c r="B12" s="141" t="s">
        <v>34</v>
      </c>
      <c r="C12" s="146">
        <v>-50</v>
      </c>
      <c r="D12" s="159"/>
      <c r="E12" s="155">
        <v>41703</v>
      </c>
    </row>
    <row r="13" spans="2:5" ht="21.6" thickBot="1">
      <c r="B13" s="133" t="s">
        <v>44</v>
      </c>
      <c r="C13" s="147">
        <v>-12.49</v>
      </c>
      <c r="D13" s="158" t="s">
        <v>50</v>
      </c>
      <c r="E13" s="156"/>
    </row>
    <row r="14" spans="2:5" ht="21.6" thickBot="1">
      <c r="B14" s="95" t="s">
        <v>26</v>
      </c>
      <c r="C14" s="148">
        <f ca="1">SUMPRODUCT((E5:E13&lt;=TODAY())*(C5:C13))</f>
        <v>-649.49</v>
      </c>
      <c r="D14" s="149"/>
      <c r="E14" s="153"/>
    </row>
    <row r="15" spans="2:5" ht="21.6" thickBot="1">
      <c r="B15" s="78" t="s">
        <v>23</v>
      </c>
      <c r="C15" s="150" t="s">
        <v>9</v>
      </c>
      <c r="D15" s="78" t="s">
        <v>48</v>
      </c>
      <c r="E15" s="78" t="s">
        <v>16</v>
      </c>
    </row>
    <row r="16" spans="2:5" ht="21">
      <c r="B16" s="96"/>
      <c r="C16" s="134"/>
      <c r="D16" s="115"/>
      <c r="E16" s="72"/>
    </row>
    <row r="17" spans="2:5" ht="21">
      <c r="B17" s="97"/>
      <c r="C17" s="135"/>
      <c r="D17" s="116"/>
      <c r="E17" s="79"/>
    </row>
    <row r="18" spans="2:5" ht="21.6" thickBot="1">
      <c r="B18" s="98"/>
      <c r="C18" s="136"/>
      <c r="D18" s="128"/>
      <c r="E18" s="72"/>
    </row>
    <row r="19" spans="2:5" ht="21.6" thickBot="1">
      <c r="B19" s="99" t="s">
        <v>26</v>
      </c>
      <c r="C19" s="81">
        <f>SUM(C16:C18)</f>
        <v>0</v>
      </c>
      <c r="D19" s="127"/>
      <c r="E19" s="121"/>
    </row>
    <row r="20" spans="2:5" ht="21.6" thickBot="1">
      <c r="B20" s="100" t="s">
        <v>63</v>
      </c>
      <c r="C20" s="82" t="s">
        <v>9</v>
      </c>
      <c r="D20" s="117" t="s">
        <v>48</v>
      </c>
      <c r="E20" s="122" t="s">
        <v>16</v>
      </c>
    </row>
    <row r="21" spans="2:5" ht="21">
      <c r="B21" s="101" t="s">
        <v>57</v>
      </c>
      <c r="C21" s="83">
        <v>112.47</v>
      </c>
      <c r="D21" s="118"/>
      <c r="E21" s="72">
        <v>41697</v>
      </c>
    </row>
    <row r="22" spans="2:5" ht="21">
      <c r="B22" s="101" t="s">
        <v>70</v>
      </c>
      <c r="C22" s="83">
        <v>49.4</v>
      </c>
      <c r="D22" s="118"/>
      <c r="E22" s="72">
        <v>41691</v>
      </c>
    </row>
    <row r="23" spans="2:5" ht="21">
      <c r="B23" s="101" t="s">
        <v>60</v>
      </c>
      <c r="C23" s="83">
        <v>56</v>
      </c>
      <c r="D23" s="118"/>
      <c r="E23" s="72">
        <v>41717</v>
      </c>
    </row>
    <row r="24" spans="2:5" ht="21">
      <c r="B24" s="101" t="s">
        <v>71</v>
      </c>
      <c r="C24" s="83">
        <v>10.99</v>
      </c>
      <c r="D24" s="118"/>
      <c r="E24" s="72">
        <v>41687</v>
      </c>
    </row>
    <row r="25" spans="2:5" ht="21">
      <c r="B25" s="101" t="s">
        <v>59</v>
      </c>
      <c r="C25" s="83">
        <v>400</v>
      </c>
      <c r="D25" s="118"/>
      <c r="E25" s="72">
        <v>41730</v>
      </c>
    </row>
    <row r="26" spans="2:5" ht="21.6" thickBot="1">
      <c r="B26" s="102" t="s">
        <v>58</v>
      </c>
      <c r="C26" s="84">
        <v>71.44</v>
      </c>
      <c r="D26" s="119"/>
      <c r="E26" s="72">
        <v>41694</v>
      </c>
    </row>
    <row r="27" spans="2:5" ht="21.6" thickBot="1">
      <c r="B27" s="103" t="s">
        <v>26</v>
      </c>
      <c r="C27" s="70">
        <f ca="1">SUMPRODUCT((E21:E26&lt;=TODAY())*(C21:C26))</f>
        <v>244.3</v>
      </c>
      <c r="D27" s="129"/>
      <c r="E27" s="121"/>
    </row>
    <row r="28" spans="2:5" ht="21.6" thickBot="1">
      <c r="B28" s="104" t="s">
        <v>18</v>
      </c>
      <c r="C28" s="123" t="s">
        <v>9</v>
      </c>
      <c r="D28" s="104" t="s">
        <v>48</v>
      </c>
      <c r="E28" s="123" t="s">
        <v>16</v>
      </c>
    </row>
    <row r="29" spans="2:5" s="28" customFormat="1" ht="21">
      <c r="B29" s="105" t="s">
        <v>32</v>
      </c>
      <c r="C29" s="84"/>
      <c r="D29" s="119"/>
      <c r="E29" s="72"/>
    </row>
    <row r="30" spans="2:5" ht="21">
      <c r="B30" s="106" t="s">
        <v>33</v>
      </c>
      <c r="C30" s="137"/>
      <c r="D30" s="130"/>
      <c r="E30" s="124"/>
    </row>
    <row r="31" spans="2:5" ht="21">
      <c r="B31" s="105"/>
      <c r="C31" s="84"/>
      <c r="D31" s="119"/>
      <c r="E31" s="72"/>
    </row>
    <row r="32" spans="2:5" ht="21">
      <c r="B32" s="106"/>
      <c r="C32" s="137"/>
      <c r="D32" s="130"/>
      <c r="E32" s="124"/>
    </row>
    <row r="33" spans="2:5" ht="21.6" thickBot="1">
      <c r="B33" s="107"/>
      <c r="C33" s="138"/>
      <c r="D33" s="120"/>
      <c r="E33" s="125"/>
    </row>
    <row r="34" spans="2:5" ht="21">
      <c r="B34" s="108" t="s">
        <v>19</v>
      </c>
      <c r="C34" s="139">
        <f>SUM(C29:C33)</f>
        <v>0</v>
      </c>
      <c r="D34" s="162"/>
      <c r="E34" s="20"/>
    </row>
    <row r="35" spans="2:5" ht="21.6" thickBot="1">
      <c r="B35" s="109" t="s">
        <v>17</v>
      </c>
      <c r="C35" s="140">
        <f>(C34/12)</f>
        <v>0</v>
      </c>
      <c r="D35" s="163"/>
      <c r="E35" s="20"/>
    </row>
    <row r="36" spans="2:5" ht="21.6" thickBot="1">
      <c r="B36" s="69" t="s">
        <v>21</v>
      </c>
      <c r="C36" s="29" t="s">
        <v>9</v>
      </c>
      <c r="D36" s="163"/>
      <c r="E36" s="20"/>
    </row>
    <row r="37" spans="2:5" ht="21">
      <c r="B37" s="101" t="s">
        <v>24</v>
      </c>
      <c r="C37" s="83">
        <f ca="1">(C14)</f>
        <v>-649.49</v>
      </c>
      <c r="D37" s="164"/>
      <c r="E37" s="20"/>
    </row>
    <row r="38" spans="2:5" ht="21">
      <c r="B38" s="110" t="s">
        <v>37</v>
      </c>
      <c r="C38" s="85">
        <f ca="1">(C27)</f>
        <v>244.3</v>
      </c>
      <c r="D38" s="165"/>
      <c r="E38" s="20"/>
    </row>
    <row r="39" spans="2:5" ht="21.6" thickBot="1">
      <c r="B39" s="111" t="s">
        <v>23</v>
      </c>
      <c r="C39" s="86">
        <f>(C19)</f>
        <v>0</v>
      </c>
      <c r="E39" s="20"/>
    </row>
    <row r="40" spans="2:5" ht="21.6" thickBot="1">
      <c r="B40" s="112" t="s">
        <v>35</v>
      </c>
      <c r="C40" s="87">
        <f ca="1">C14+C19</f>
        <v>-649.49</v>
      </c>
      <c r="E40" s="20"/>
    </row>
    <row r="41" spans="2:5" ht="21.6" thickBot="1">
      <c r="B41" s="113" t="s">
        <v>36</v>
      </c>
      <c r="C41" s="88">
        <f ca="1">C3+(C14+C19+C38)</f>
        <v>544.80999999999995</v>
      </c>
      <c r="E41" s="20"/>
    </row>
    <row r="42" spans="2:5">
      <c r="E42" s="20"/>
    </row>
    <row r="43" spans="2:5">
      <c r="D43" s="20"/>
      <c r="E43" s="20"/>
    </row>
    <row r="44" spans="2:5">
      <c r="E44" s="20"/>
    </row>
    <row r="45" spans="2:5">
      <c r="E45" s="20"/>
    </row>
    <row r="46" spans="2:5">
      <c r="B46" s="20"/>
      <c r="C46" s="20"/>
      <c r="E46" s="20"/>
    </row>
    <row r="47" spans="2:5">
      <c r="E47" s="20"/>
    </row>
    <row r="48" spans="2:5">
      <c r="E48" s="20"/>
    </row>
    <row r="49" spans="1:6">
      <c r="A49" s="166"/>
      <c r="E49" s="20"/>
    </row>
    <row r="50" spans="1:6">
      <c r="E50" s="20"/>
    </row>
    <row r="51" spans="1:6">
      <c r="E51" s="20"/>
      <c r="F51" s="1"/>
    </row>
    <row r="52" spans="1:6">
      <c r="E52" s="20"/>
      <c r="F52" s="20"/>
    </row>
    <row r="53" spans="1:6">
      <c r="E53" s="20"/>
      <c r="F53" s="20"/>
    </row>
    <row r="54" spans="1:6">
      <c r="F54" s="20"/>
    </row>
    <row r="55" spans="1:6">
      <c r="F55" s="20"/>
    </row>
    <row r="56" spans="1:6">
      <c r="F56" s="2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"/>
  <sheetViews>
    <sheetView workbookViewId="0">
      <selection activeCell="B8" sqref="B8"/>
    </sheetView>
  </sheetViews>
  <sheetFormatPr baseColWidth="10" defaultRowHeight="14.4"/>
  <cols>
    <col min="1" max="1" width="16.109375" bestFit="1" customWidth="1"/>
    <col min="2" max="2" width="21.33203125" customWidth="1"/>
    <col min="3" max="3" width="28.33203125" bestFit="1" customWidth="1"/>
    <col min="4" max="4" width="14.33203125" customWidth="1"/>
  </cols>
  <sheetData>
    <row r="1" spans="1:9" ht="15.6">
      <c r="A1" s="50" t="s">
        <v>40</v>
      </c>
      <c r="B1" s="51" t="s">
        <v>48</v>
      </c>
      <c r="C1" s="51" t="s">
        <v>41</v>
      </c>
      <c r="D1" s="52" t="s">
        <v>42</v>
      </c>
    </row>
    <row r="2" spans="1:9" ht="18.600000000000001" thickBot="1">
      <c r="A2" s="53" t="s">
        <v>22</v>
      </c>
      <c r="B2" s="30"/>
      <c r="C2" s="31">
        <v>41703</v>
      </c>
      <c r="D2" s="54">
        <v>950</v>
      </c>
    </row>
    <row r="3" spans="1:9" ht="16.2" thickBot="1">
      <c r="A3" s="55" t="s">
        <v>1</v>
      </c>
      <c r="B3" s="32"/>
      <c r="C3" s="33">
        <v>41718</v>
      </c>
      <c r="D3" s="56">
        <v>-25.99</v>
      </c>
    </row>
    <row r="4" spans="1:9" ht="31.2">
      <c r="A4" s="57" t="s">
        <v>43</v>
      </c>
      <c r="B4" s="34" t="s">
        <v>54</v>
      </c>
      <c r="C4" s="35"/>
      <c r="D4" s="56">
        <v>-61.76</v>
      </c>
      <c r="G4" s="236" t="s">
        <v>55</v>
      </c>
      <c r="H4" s="237"/>
      <c r="I4" s="238"/>
    </row>
    <row r="5" spans="1:9" ht="15.6">
      <c r="A5" s="57" t="s">
        <v>29</v>
      </c>
      <c r="B5" s="36"/>
      <c r="C5" s="35">
        <v>41703</v>
      </c>
      <c r="D5" s="56">
        <v>-2.5499999999999998</v>
      </c>
      <c r="G5" s="239"/>
      <c r="H5" s="240"/>
      <c r="I5" s="241"/>
    </row>
    <row r="6" spans="1:9" ht="16.2" thickBot="1">
      <c r="A6" s="58" t="s">
        <v>44</v>
      </c>
      <c r="B6" s="37" t="s">
        <v>50</v>
      </c>
      <c r="C6" s="38">
        <v>41703</v>
      </c>
      <c r="D6" s="59">
        <v>-12.49</v>
      </c>
      <c r="G6" s="242"/>
      <c r="H6" s="243"/>
      <c r="I6" s="244"/>
    </row>
    <row r="7" spans="1:9" ht="15.6">
      <c r="A7" s="39" t="s">
        <v>45</v>
      </c>
      <c r="B7" s="40" t="s">
        <v>49</v>
      </c>
      <c r="C7" s="41">
        <v>41713</v>
      </c>
      <c r="D7" s="48">
        <v>-212.5</v>
      </c>
    </row>
    <row r="8" spans="1:9" ht="16.2" thickBot="1">
      <c r="A8" s="42" t="s">
        <v>46</v>
      </c>
      <c r="B8" s="43" t="s">
        <v>51</v>
      </c>
      <c r="C8" s="44"/>
      <c r="D8" s="49">
        <v>-246.75</v>
      </c>
    </row>
    <row r="9" spans="1:9" ht="15.6">
      <c r="A9" s="55" t="s">
        <v>47</v>
      </c>
      <c r="B9" s="32"/>
      <c r="C9" s="45"/>
      <c r="D9" s="60">
        <v>-300</v>
      </c>
    </row>
    <row r="10" spans="1:9" ht="16.2" thickBot="1">
      <c r="A10" s="61" t="s">
        <v>34</v>
      </c>
      <c r="B10" s="46"/>
      <c r="C10" s="47">
        <v>41703</v>
      </c>
      <c r="D10" s="62">
        <v>-50</v>
      </c>
    </row>
    <row r="11" spans="1:9" ht="16.2" thickTop="1">
      <c r="A11" s="63" t="s">
        <v>52</v>
      </c>
      <c r="B11" s="64"/>
      <c r="C11" s="64"/>
      <c r="D11" s="65">
        <f>SUBTOTAL(109,D3:D10)</f>
        <v>-912.04</v>
      </c>
    </row>
    <row r="12" spans="1:9" ht="18">
      <c r="A12" s="66" t="s">
        <v>53</v>
      </c>
      <c r="B12" s="67"/>
      <c r="C12" s="67"/>
      <c r="D12" s="68">
        <f>SUM(D2+D11)</f>
        <v>37.960000000000036</v>
      </c>
    </row>
  </sheetData>
  <mergeCells count="1">
    <mergeCell ref="G4:I6"/>
  </mergeCells>
  <pageMargins left="0.7" right="0.7" top="0.75" bottom="0.75" header="0.3" footer="0.3"/>
  <pageSetup paperSize="9" orientation="portrait" horizontalDpi="4294967293" verticalDpi="4294967293" r:id="rId1"/>
  <ignoredErrors>
    <ignoredError sqref="D1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B1:E12"/>
  <sheetViews>
    <sheetView topLeftCell="A2" workbookViewId="0">
      <selection activeCell="D14" sqref="D14"/>
    </sheetView>
  </sheetViews>
  <sheetFormatPr baseColWidth="10" defaultRowHeight="14.4"/>
  <cols>
    <col min="1" max="1" width="7.109375" customWidth="1"/>
    <col min="2" max="2" width="30.33203125" bestFit="1" customWidth="1"/>
    <col min="3" max="3" width="12.88671875" bestFit="1" customWidth="1"/>
    <col min="4" max="4" width="29.5546875" bestFit="1" customWidth="1"/>
    <col min="5" max="5" width="12.88671875" bestFit="1" customWidth="1"/>
  </cols>
  <sheetData>
    <row r="1" spans="2:5" ht="15" thickBot="1"/>
    <row r="2" spans="2:5" ht="21.6" thickBot="1">
      <c r="B2" s="168" t="s">
        <v>24</v>
      </c>
      <c r="C2" s="207" t="s">
        <v>9</v>
      </c>
      <c r="D2" s="208" t="s">
        <v>16</v>
      </c>
      <c r="E2" s="257" t="s">
        <v>86</v>
      </c>
    </row>
    <row r="3" spans="2:5" ht="21">
      <c r="B3" s="176" t="s">
        <v>1</v>
      </c>
      <c r="C3" s="201">
        <v>-20</v>
      </c>
      <c r="D3" s="254">
        <f ca="1">IF(TODAY()&gt;DATE(2014,MONTH(TODAY()),14),DATE(2014,MONTH(TODAY())+1,14),DATE(2014,MONTH(TODAY()),14))</f>
        <v>41712</v>
      </c>
      <c r="E3" s="2">
        <f ca="1">SUMPRODUCT((D3:D11&lt;=TODAY())*(C3:C11))+IF(AND(TODAY()&gt;=DATE(2014,MONTH(TODAY()),1),TODAY()&lt;DATE(2014,MONTH(TODAY()+1),15)),$C$3,0)</f>
        <v>-120</v>
      </c>
    </row>
    <row r="4" spans="2:5" ht="21">
      <c r="B4" s="178" t="s">
        <v>2</v>
      </c>
      <c r="C4" s="76">
        <v>-38</v>
      </c>
      <c r="D4" s="255">
        <f ca="1">IF(TODAY()&gt;DATE(2014,MONTH(TODAY()),10),DATE(2014,MONTH(TODAY())+1,10),DATE(2014,MONTH(TODAY()),10))</f>
        <v>41708</v>
      </c>
      <c r="E4" s="2">
        <f ca="1">SUMPRODUCT((D3:D11&lt;=TODAY())*(C3:C11))+IF(AND(TODAY()&gt;=DATE(2014,MONTH(TODAY()),1),TODAY()&lt;DATE(2014,MONTH(TODAY()+1),15)),$C$4,0)</f>
        <v>-138</v>
      </c>
    </row>
    <row r="5" spans="2:5" ht="21">
      <c r="B5" s="176" t="s">
        <v>3</v>
      </c>
      <c r="C5" s="77">
        <v>-65</v>
      </c>
      <c r="D5" s="254">
        <f ca="1">IF(TODAY()&gt;DATE(2014,MONTH(TODAY()),5),DATE(2014,MONTH(TODAY())+1,5),DATE(2014,MONTH(TODAY()),5))</f>
        <v>41703</v>
      </c>
      <c r="E5" s="2">
        <f ca="1">SUMPRODUCT((D3:D11&lt;=TODAY())*(C3:C11))+IF(AND(TODAY()&gt;=DATE(2014,MONTH(TODAY()),1),TODAY()&lt;DATE(2014,MONTH(TODAY()+1),15)),$C$5,0)</f>
        <v>-165</v>
      </c>
    </row>
    <row r="6" spans="2:5" ht="42">
      <c r="B6" s="189" t="s">
        <v>25</v>
      </c>
      <c r="C6" s="202">
        <v>-100</v>
      </c>
      <c r="D6" s="255">
        <f ca="1">IF(TODAY()&gt;DATE(2014,MONTH(TODAY()),4),DATE(2014,MONTH(TODAY())+1,4),DATE(2014,MONTH(TODAY()),4))</f>
        <v>41702</v>
      </c>
      <c r="E6" s="258">
        <f ca="1">SUMPRODUCT((D3:D11&lt;=TODAY())*(C3:C11))+IF(AND(TODAY()&gt;=DATE(2014,MONTH(TODAY()),1),TODAY()&lt;DATE(2014,MONTH(TODAY()+1),15)),$C$6,0)</f>
        <v>-200</v>
      </c>
    </row>
    <row r="7" spans="2:5" ht="21">
      <c r="B7" s="188" t="s">
        <v>10</v>
      </c>
      <c r="C7" s="147">
        <v>-800</v>
      </c>
      <c r="D7" s="254">
        <f ca="1">IF(TODAY()&gt;DATE(2014,MONTH(TODAY()),1),DATE(2014,MONTH(TODAY())+1,1),DATE(2014,MONTH(TODAY()),1))</f>
        <v>41730</v>
      </c>
      <c r="E7" s="2">
        <f ca="1">SUMPRODUCT((D3:D11&lt;=TODAY())*(C3:C11))+IF(AND(TODAY()&gt;=DATE(2014,MONTH(TODAY()),1),TODAY()&lt;DATE(2014,MONTH(TODAY()+1),15)),$C$7,0)</f>
        <v>-900</v>
      </c>
    </row>
    <row r="8" spans="2:5" ht="21">
      <c r="B8" s="249" t="s">
        <v>6</v>
      </c>
      <c r="C8" s="203">
        <v>-52.82</v>
      </c>
      <c r="D8" s="255">
        <f ca="1">IF(TODAY()&gt;DATE(2014,MONTH(TODAY()),7),DATE(2014,MONTH(TODAY())+1,7),DATE(2014,MONTH(TODAY()),7))</f>
        <v>41705</v>
      </c>
      <c r="E8" s="2">
        <f ca="1">SUMPRODUCT((D3:D11&lt;=TODAY())*(C3:C11))+IF(AND(TODAY()&gt;=DATE(2014,MONTH(TODAY()),1),TODAY()&lt;DATE(2014,MONTH(TODAY()+1),15)),$C$8,0)</f>
        <v>-152.82</v>
      </c>
    </row>
    <row r="9" spans="2:5" ht="21">
      <c r="B9" s="250" t="s">
        <v>61</v>
      </c>
      <c r="C9" s="245">
        <v>-9.99</v>
      </c>
      <c r="D9" s="256">
        <f ca="1">IF(TODAY()&gt;DATE(2014,MONTH(TODAY()),20),DATE(2014,MONTH(TODAY())+1,20),DATE(2014,MONTH(TODAY()),20))</f>
        <v>41718</v>
      </c>
      <c r="E9" s="2">
        <f ca="1">SUMPRODUCT((D3:D11&lt;=TODAY())*(C3:C11))+IF(AND(TODAY()&gt;=DATE(2014,MONTH(TODAY()),1),TODAY()&lt;DATE(2014,MONTH(TODAY()+1),15)),$C$9,0)</f>
        <v>-109.99</v>
      </c>
    </row>
    <row r="10" spans="2:5" ht="21">
      <c r="B10" s="251" t="s">
        <v>43</v>
      </c>
      <c r="C10" s="246">
        <f>Cyril!G22</f>
        <v>-76.72</v>
      </c>
      <c r="D10" s="255">
        <f ca="1">IF(TODAY()&gt;DATE(2014,MONTH(TODAY()),1),DATE(2014,MONTH(TODAY())+1,1),DATE(2014,MONTH(TODAY()),1))</f>
        <v>41730</v>
      </c>
      <c r="E10" s="2">
        <f ca="1">SUMPRODUCT((D3:D11&lt;=TODAY())*(C3:C11))+IF(AND(TODAY()&gt;=DATE(2014,MONTH(TODAY()),1),TODAY()&lt;DATE(2014,MONTH(TODAY()+1),15)),$C$10,0)</f>
        <v>-176.72</v>
      </c>
    </row>
    <row r="11" spans="2:5" ht="21">
      <c r="B11" s="252" t="s">
        <v>85</v>
      </c>
      <c r="C11" s="233">
        <f ca="1">Cyril!G18</f>
        <v>0</v>
      </c>
      <c r="D11" s="254">
        <f ca="1">TODAY()</f>
        <v>41702</v>
      </c>
      <c r="E11" s="2">
        <f ca="1">SUMPRODUCT((D3:D11&lt;=TODAY())*(C3:C11))+IF(AND(TODAY()&gt;=DATE(2014,MONTH(TODAY()),1),TODAY()&lt;DATE(2014,MONTH(TODAY()+1),15)),$C$11,0)</f>
        <v>-100</v>
      </c>
    </row>
    <row r="12" spans="2:5">
      <c r="E12" s="253">
        <f ca="1">Cyril!C12</f>
        <v>-100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Cyril</vt:lpstr>
      <vt:lpstr>Natalia</vt:lpstr>
      <vt:lpstr>Février 2014</vt:lpstr>
      <vt:lpstr>Total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2013-12-16T17:45:48Z</dcterms:created>
  <dcterms:modified xsi:type="dcterms:W3CDTF">2014-03-04T15:22:02Z</dcterms:modified>
</cp:coreProperties>
</file>