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72" windowWidth="15396" windowHeight="6216"/>
  </bookViews>
  <sheets>
    <sheet name="Cyril" sheetId="1" r:id="rId1"/>
    <sheet name="Natalia" sheetId="2" r:id="rId2"/>
    <sheet name="Février 2014" sheetId="3" r:id="rId3"/>
  </sheets>
  <calcPr calcId="125725"/>
</workbook>
</file>

<file path=xl/calcChain.xml><?xml version="1.0" encoding="utf-8"?>
<calcChain xmlns="http://schemas.openxmlformats.org/spreadsheetml/2006/main">
  <c r="D25" i="1"/>
  <c r="D16"/>
  <c r="H25"/>
  <c r="H28"/>
  <c r="D24"/>
  <c r="J4" i="2"/>
  <c r="J3"/>
  <c r="D7"/>
  <c r="D26" i="1"/>
  <c r="H24"/>
  <c r="C47"/>
  <c r="C7" s="1"/>
  <c r="D27"/>
  <c r="G3"/>
  <c r="D19"/>
  <c r="D17"/>
  <c r="J4"/>
  <c r="H34"/>
  <c r="J6" s="1"/>
  <c r="H27"/>
  <c r="H26"/>
  <c r="D20"/>
  <c r="D18"/>
  <c r="D14"/>
  <c r="G5"/>
  <c r="D8"/>
  <c r="G7"/>
  <c r="D47"/>
  <c r="G35"/>
  <c r="G29"/>
  <c r="E16" i="2"/>
  <c r="E18"/>
  <c r="E15"/>
  <c r="C23"/>
  <c r="F8"/>
  <c r="G8" i="1"/>
  <c r="D28"/>
  <c r="E33" i="2"/>
  <c r="C31" s="1"/>
  <c r="F6"/>
  <c r="F5"/>
  <c r="D3"/>
  <c r="C3"/>
  <c r="C8"/>
  <c r="E14"/>
  <c r="E12"/>
  <c r="E17"/>
  <c r="G3"/>
  <c r="E13"/>
  <c r="D4" i="1"/>
  <c r="D21"/>
  <c r="D15"/>
  <c r="H3"/>
  <c r="D11" i="3"/>
  <c r="D12" s="1"/>
  <c r="G20" i="1"/>
  <c r="G21" s="1"/>
  <c r="C28" l="1"/>
  <c r="J5" i="2"/>
  <c r="J2"/>
  <c r="G37" i="1"/>
  <c r="G36" s="1"/>
  <c r="J5"/>
  <c r="J3"/>
  <c r="C6" i="2"/>
  <c r="F7"/>
  <c r="F9" s="1"/>
  <c r="F10" s="1"/>
  <c r="C35"/>
  <c r="G6" i="1"/>
  <c r="C19" i="2"/>
  <c r="C36"/>
  <c r="C7" s="1"/>
  <c r="C8" i="1"/>
  <c r="G31"/>
  <c r="C15" s="1"/>
  <c r="C20" l="1"/>
  <c r="J2" s="1"/>
  <c r="C5" i="2"/>
  <c r="C9" s="1"/>
  <c r="C10" s="1"/>
  <c r="J7" i="1" l="1"/>
  <c r="C10" s="1"/>
  <c r="G30"/>
  <c r="C21"/>
  <c r="C6" l="1"/>
  <c r="C9" s="1"/>
  <c r="C11" s="1"/>
  <c r="G9" l="1"/>
  <c r="G11" s="1"/>
</calcChain>
</file>

<file path=xl/sharedStrings.xml><?xml version="1.0" encoding="utf-8"?>
<sst xmlns="http://schemas.openxmlformats.org/spreadsheetml/2006/main" count="170" uniqueCount="89">
  <si>
    <t>Mutuelle UNEO</t>
  </si>
  <si>
    <t>SFR</t>
  </si>
  <si>
    <t>Free</t>
  </si>
  <si>
    <t>EDF</t>
  </si>
  <si>
    <t>PEL</t>
  </si>
  <si>
    <t>Assurance habitation</t>
  </si>
  <si>
    <t>Nourriture</t>
  </si>
  <si>
    <t>CEL</t>
  </si>
  <si>
    <t>Montant</t>
  </si>
  <si>
    <t>Location Appartement</t>
  </si>
  <si>
    <t>Garantie familiale</t>
  </si>
  <si>
    <t>Adhésion</t>
  </si>
  <si>
    <t>Objectif Prévoyance</t>
  </si>
  <si>
    <t>Eparmil</t>
  </si>
  <si>
    <t>Protection Juridique</t>
  </si>
  <si>
    <t>Échéance</t>
  </si>
  <si>
    <t>TOTAL par mois</t>
  </si>
  <si>
    <t>TOTAL par an</t>
  </si>
  <si>
    <t>Argent Entrant</t>
  </si>
  <si>
    <t>Argent Sortant</t>
  </si>
  <si>
    <t>Salaire</t>
  </si>
  <si>
    <t>Epargnes</t>
  </si>
  <si>
    <t>Prélèvements mensuels</t>
  </si>
  <si>
    <t>ECM (AGPM)</t>
  </si>
  <si>
    <t>Parcours J</t>
  </si>
  <si>
    <t>Permis de conduire</t>
  </si>
  <si>
    <t>Remboursement crédit étudiant</t>
  </si>
  <si>
    <t>Grand-mère</t>
  </si>
  <si>
    <t>Total de l'argent sortant</t>
  </si>
  <si>
    <t>TOTAL RESTANT</t>
  </si>
  <si>
    <t>Prélèvements inopinés</t>
  </si>
  <si>
    <t>Noms</t>
  </si>
  <si>
    <t>Échéances</t>
  </si>
  <si>
    <t>Sommes</t>
  </si>
  <si>
    <t>UNEO</t>
  </si>
  <si>
    <t>Prêt étude</t>
  </si>
  <si>
    <t>Orthodontie</t>
  </si>
  <si>
    <t>Auto école</t>
  </si>
  <si>
    <t>Course</t>
  </si>
  <si>
    <t>Période</t>
  </si>
  <si>
    <t>5100€ / 24 mois</t>
  </si>
  <si>
    <t>4500€ / 36mois</t>
  </si>
  <si>
    <t>987€ / 4 mois</t>
  </si>
  <si>
    <t>Sous-Total</t>
  </si>
  <si>
    <t>Argent restant</t>
  </si>
  <si>
    <t>185,28 / trimestre
741,12 / 12 mois</t>
  </si>
  <si>
    <t>Février 2014</t>
  </si>
  <si>
    <t>185,28€ / trimestre
741,12€ / 12 mois</t>
  </si>
  <si>
    <t>Rmbst Orthodontie</t>
  </si>
  <si>
    <t>Rmbst veste Geneviève</t>
  </si>
  <si>
    <t>Deezer</t>
  </si>
  <si>
    <t>Prélèvement/Remboursement inopinés</t>
  </si>
  <si>
    <t>Coffre fort numérique</t>
  </si>
  <si>
    <t>Mes assurances</t>
  </si>
  <si>
    <t>AGPM</t>
  </si>
  <si>
    <t>CREDIT MUTUEL</t>
  </si>
  <si>
    <t>Assurance compte EURO - CHF</t>
  </si>
  <si>
    <t>Optimonde deux étoiles</t>
  </si>
  <si>
    <t>Coussin prélevé Avril</t>
  </si>
  <si>
    <t>Rmbst Imprimante Cdiscount</t>
  </si>
  <si>
    <t>Assurance PEL</t>
  </si>
  <si>
    <t xml:space="preserve">Assurance voiture  </t>
  </si>
  <si>
    <t>Crédit mutuel</t>
  </si>
  <si>
    <t>SOUS-TOTAL ACTUEL</t>
  </si>
  <si>
    <t xml:space="preserve">SOLDE ACTUEL </t>
  </si>
  <si>
    <t xml:space="preserve">Total de l'argent sortant </t>
  </si>
  <si>
    <t>SOUS-TOTAL par an</t>
  </si>
  <si>
    <t>Mes assurances - mutuelles</t>
  </si>
  <si>
    <t>Assurances-Mutuelles</t>
  </si>
  <si>
    <t>LDD</t>
  </si>
  <si>
    <t>Epargnes dont assurance AGPM</t>
  </si>
  <si>
    <t>Achat coque téléphone</t>
  </si>
  <si>
    <t>Brandalay - Cadeau Cyril</t>
  </si>
  <si>
    <t>Montant par mois</t>
  </si>
  <si>
    <t>Prélèvements automatiques</t>
  </si>
  <si>
    <t>SOUS-TOTAL par mois</t>
  </si>
  <si>
    <t>Prélèvement  inopinés</t>
  </si>
  <si>
    <t>Assurances (Unéo - Crédit Mutuel)</t>
  </si>
  <si>
    <t>Mensuel</t>
  </si>
  <si>
    <t>Tableau</t>
  </si>
  <si>
    <t>Mise à jour :</t>
  </si>
  <si>
    <t>Décompte journalier</t>
  </si>
  <si>
    <t xml:space="preserve">Prélèvement restant </t>
  </si>
  <si>
    <t>Prélèvement restant</t>
  </si>
  <si>
    <t>Cinéma</t>
  </si>
  <si>
    <t>Solde du mois précédent</t>
  </si>
  <si>
    <t>Bague (epargne)</t>
  </si>
  <si>
    <t>Décompte mensuel</t>
  </si>
  <si>
    <t>xbox nat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</si>
</sst>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[$-40C]dddd\ d\ mmmm\ yyyy"/>
    <numFmt numFmtId="166" formatCode="[$-F800]dddd\,\ mmmm\ dd\,\ yyyy"/>
  </numFmts>
  <fonts count="24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i/>
      <sz val="12"/>
      <color theme="1"/>
      <name val="Georgia"/>
      <family val="1"/>
    </font>
    <font>
      <i/>
      <sz val="12"/>
      <color rgb="FFFF0000"/>
      <name val="Georgia"/>
      <family val="1"/>
    </font>
    <font>
      <b/>
      <i/>
      <sz val="12"/>
      <color theme="1"/>
      <name val="Georgia"/>
      <family val="1"/>
    </font>
    <font>
      <b/>
      <i/>
      <u/>
      <sz val="12"/>
      <color theme="1"/>
      <name val="Georgia"/>
      <family val="1"/>
    </font>
    <font>
      <i/>
      <sz val="14"/>
      <color theme="1"/>
      <name val="Georgia"/>
      <family val="1"/>
    </font>
    <font>
      <sz val="26"/>
      <color theme="1"/>
      <name val="Calibri"/>
      <family val="2"/>
      <scheme val="minor"/>
    </font>
    <font>
      <sz val="16"/>
      <color rgb="FF00B050"/>
      <name val="Calibri"/>
      <family val="2"/>
      <scheme val="minor"/>
    </font>
    <font>
      <sz val="16"/>
      <color rgb="FF333333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rgb="FF7030A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color indexed="8"/>
      <name val="Calibri"/>
      <family val="2"/>
    </font>
    <font>
      <b/>
      <sz val="16"/>
      <color rgb="FF00B05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8" tint="0.79998168889431442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E39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4343"/>
        <bgColor indexed="64"/>
      </patternFill>
    </fill>
    <fill>
      <patternFill patternType="solid">
        <fgColor rgb="FFF5F56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-0.499984740745262"/>
        <bgColor indexed="64"/>
      </patternFill>
    </fill>
  </fills>
  <borders count="8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theme="1"/>
      </left>
      <right/>
      <top style="medium">
        <color auto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theme="1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theme="1"/>
      </bottom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</borders>
  <cellStyleXfs count="1">
    <xf numFmtId="0" fontId="0" fillId="0" borderId="0"/>
  </cellStyleXfs>
  <cellXfs count="331">
    <xf numFmtId="0" fontId="0" fillId="0" borderId="0" xfId="0"/>
    <xf numFmtId="0" fontId="1" fillId="0" borderId="0" xfId="0" applyFont="1" applyAlignment="1">
      <alignment horizontal="right"/>
    </xf>
    <xf numFmtId="164" fontId="2" fillId="0" borderId="1" xfId="0" applyNumberFormat="1" applyFont="1" applyBorder="1"/>
    <xf numFmtId="164" fontId="2" fillId="6" borderId="1" xfId="0" applyNumberFormat="1" applyFont="1" applyFill="1" applyBorder="1"/>
    <xf numFmtId="0" fontId="4" fillId="3" borderId="9" xfId="0" applyFont="1" applyFill="1" applyBorder="1" applyAlignment="1">
      <alignment horizontal="left"/>
    </xf>
    <xf numFmtId="164" fontId="4" fillId="3" borderId="10" xfId="0" applyNumberFormat="1" applyFont="1" applyFill="1" applyBorder="1"/>
    <xf numFmtId="165" fontId="2" fillId="6" borderId="5" xfId="0" applyNumberFormat="1" applyFont="1" applyFill="1" applyBorder="1" applyAlignment="1">
      <alignment horizontal="right"/>
    </xf>
    <xf numFmtId="165" fontId="2" fillId="0" borderId="5" xfId="0" applyNumberFormat="1" applyFont="1" applyBorder="1" applyAlignment="1">
      <alignment horizontal="right"/>
    </xf>
    <xf numFmtId="164" fontId="2" fillId="0" borderId="2" xfId="0" applyNumberFormat="1" applyFont="1" applyBorder="1"/>
    <xf numFmtId="0" fontId="6" fillId="4" borderId="3" xfId="0" applyFont="1" applyFill="1" applyBorder="1" applyAlignment="1">
      <alignment horizontal="left"/>
    </xf>
    <xf numFmtId="165" fontId="2" fillId="0" borderId="8" xfId="0" applyNumberFormat="1" applyFont="1" applyBorder="1" applyAlignment="1">
      <alignment horizontal="right"/>
    </xf>
    <xf numFmtId="0" fontId="4" fillId="4" borderId="6" xfId="0" applyFont="1" applyFill="1" applyBorder="1" applyAlignment="1">
      <alignment horizontal="left"/>
    </xf>
    <xf numFmtId="0" fontId="0" fillId="0" borderId="0" xfId="0" applyFont="1"/>
    <xf numFmtId="0" fontId="2" fillId="0" borderId="16" xfId="0" applyFont="1" applyBorder="1"/>
    <xf numFmtId="0" fontId="2" fillId="0" borderId="12" xfId="0" applyFont="1" applyBorder="1"/>
    <xf numFmtId="0" fontId="2" fillId="0" borderId="7" xfId="0" applyFont="1" applyBorder="1"/>
    <xf numFmtId="0" fontId="2" fillId="13" borderId="10" xfId="0" applyFont="1" applyFill="1" applyBorder="1" applyAlignment="1">
      <alignment horizontal="center"/>
    </xf>
    <xf numFmtId="0" fontId="0" fillId="0" borderId="0" xfId="0" applyAlignment="1"/>
    <xf numFmtId="0" fontId="3" fillId="10" borderId="20" xfId="0" applyFont="1" applyFill="1" applyBorder="1" applyAlignment="1">
      <alignment horizontal="center"/>
    </xf>
    <xf numFmtId="0" fontId="8" fillId="14" borderId="14" xfId="0" applyNumberFormat="1" applyFont="1" applyFill="1" applyBorder="1"/>
    <xf numFmtId="165" fontId="8" fillId="14" borderId="14" xfId="0" applyNumberFormat="1" applyFont="1" applyFill="1" applyBorder="1" applyAlignment="1">
      <alignment horizontal="right"/>
    </xf>
    <xf numFmtId="0" fontId="8" fillId="19" borderId="23" xfId="0" applyNumberFormat="1" applyFont="1" applyFill="1" applyBorder="1"/>
    <xf numFmtId="165" fontId="8" fillId="19" borderId="38" xfId="0" applyNumberFormat="1" applyFont="1" applyFill="1" applyBorder="1" applyAlignment="1">
      <alignment horizontal="right"/>
    </xf>
    <xf numFmtId="0" fontId="8" fillId="19" borderId="24" xfId="0" applyNumberFormat="1" applyFont="1" applyFill="1" applyBorder="1" applyAlignment="1">
      <alignment wrapText="1"/>
    </xf>
    <xf numFmtId="165" fontId="8" fillId="19" borderId="1" xfId="0" applyNumberFormat="1" applyFont="1" applyFill="1" applyBorder="1" applyAlignment="1">
      <alignment horizontal="right"/>
    </xf>
    <xf numFmtId="0" fontId="8" fillId="19" borderId="24" xfId="0" applyNumberFormat="1" applyFont="1" applyFill="1" applyBorder="1"/>
    <xf numFmtId="0" fontId="8" fillId="18" borderId="26" xfId="0" applyNumberFormat="1" applyFont="1" applyFill="1" applyBorder="1"/>
    <xf numFmtId="165" fontId="8" fillId="18" borderId="2" xfId="0" applyNumberFormat="1" applyFont="1" applyFill="1" applyBorder="1" applyAlignment="1">
      <alignment horizontal="right"/>
    </xf>
    <xf numFmtId="0" fontId="8" fillId="18" borderId="3" xfId="0" applyFont="1" applyFill="1" applyBorder="1"/>
    <xf numFmtId="0" fontId="8" fillId="18" borderId="34" xfId="0" applyNumberFormat="1" applyFont="1" applyFill="1" applyBorder="1"/>
    <xf numFmtId="165" fontId="8" fillId="18" borderId="27" xfId="0" applyNumberFormat="1" applyFont="1" applyFill="1" applyBorder="1" applyAlignment="1">
      <alignment horizontal="right"/>
    </xf>
    <xf numFmtId="0" fontId="8" fillId="18" borderId="6" xfId="0" applyFont="1" applyFill="1" applyBorder="1"/>
    <xf numFmtId="0" fontId="8" fillId="18" borderId="35" xfId="0" applyNumberFormat="1" applyFont="1" applyFill="1" applyBorder="1" applyAlignment="1">
      <alignment horizontal="left"/>
    </xf>
    <xf numFmtId="165" fontId="8" fillId="18" borderId="30" xfId="0" applyNumberFormat="1" applyFont="1" applyFill="1" applyBorder="1" applyAlignment="1">
      <alignment horizontal="right"/>
    </xf>
    <xf numFmtId="165" fontId="8" fillId="19" borderId="23" xfId="0" applyNumberFormat="1" applyFont="1" applyFill="1" applyBorder="1" applyAlignment="1">
      <alignment horizontal="right"/>
    </xf>
    <xf numFmtId="0" fontId="8" fillId="19" borderId="36" xfId="0" applyNumberFormat="1" applyFont="1" applyFill="1" applyBorder="1"/>
    <xf numFmtId="165" fontId="8" fillId="19" borderId="36" xfId="0" applyNumberFormat="1" applyFont="1" applyFill="1" applyBorder="1" applyAlignment="1">
      <alignment horizontal="right"/>
    </xf>
    <xf numFmtId="164" fontId="9" fillId="18" borderId="39" xfId="0" applyNumberFormat="1" applyFont="1" applyFill="1" applyBorder="1"/>
    <xf numFmtId="164" fontId="9" fillId="18" borderId="37" xfId="0" applyNumberFormat="1" applyFont="1" applyFill="1" applyBorder="1"/>
    <xf numFmtId="0" fontId="11" fillId="17" borderId="3" xfId="0" applyFont="1" applyFill="1" applyBorder="1" applyAlignment="1">
      <alignment horizontal="center" vertical="top"/>
    </xf>
    <xf numFmtId="0" fontId="11" fillId="17" borderId="11" xfId="0" applyFont="1" applyFill="1" applyBorder="1" applyAlignment="1">
      <alignment horizontal="center" vertical="top"/>
    </xf>
    <xf numFmtId="0" fontId="11" fillId="17" borderId="39" xfId="0" applyFont="1" applyFill="1" applyBorder="1" applyAlignment="1">
      <alignment horizontal="center" vertical="top"/>
    </xf>
    <xf numFmtId="0" fontId="8" fillId="14" borderId="40" xfId="0" applyFont="1" applyFill="1" applyBorder="1"/>
    <xf numFmtId="164" fontId="12" fillId="14" borderId="5" xfId="0" applyNumberFormat="1" applyFont="1" applyFill="1" applyBorder="1"/>
    <xf numFmtId="0" fontId="8" fillId="19" borderId="12" xfId="0" applyFont="1" applyFill="1" applyBorder="1"/>
    <xf numFmtId="164" fontId="9" fillId="19" borderId="5" xfId="0" applyNumberFormat="1" applyFont="1" applyFill="1" applyBorder="1"/>
    <xf numFmtId="0" fontId="8" fillId="19" borderId="4" xfId="0" applyFont="1" applyFill="1" applyBorder="1"/>
    <xf numFmtId="0" fontId="8" fillId="18" borderId="7" xfId="0" applyFont="1" applyFill="1" applyBorder="1"/>
    <xf numFmtId="164" fontId="9" fillId="18" borderId="8" xfId="0" applyNumberFormat="1" applyFont="1" applyFill="1" applyBorder="1"/>
    <xf numFmtId="164" fontId="9" fillId="19" borderId="39" xfId="0" applyNumberFormat="1" applyFont="1" applyFill="1" applyBorder="1"/>
    <xf numFmtId="0" fontId="8" fillId="19" borderId="41" xfId="0" applyFont="1" applyFill="1" applyBorder="1"/>
    <xf numFmtId="164" fontId="9" fillId="19" borderId="22" xfId="0" applyNumberFormat="1" applyFont="1" applyFill="1" applyBorder="1"/>
    <xf numFmtId="0" fontId="8" fillId="16" borderId="16" xfId="0" applyFont="1" applyFill="1" applyBorder="1"/>
    <xf numFmtId="0" fontId="8" fillId="16" borderId="0" xfId="0" applyFont="1" applyFill="1" applyBorder="1"/>
    <xf numFmtId="164" fontId="10" fillId="16" borderId="17" xfId="0" applyNumberFormat="1" applyFont="1" applyFill="1" applyBorder="1"/>
    <xf numFmtId="0" fontId="8" fillId="15" borderId="4" xfId="0" applyFont="1" applyFill="1" applyBorder="1"/>
    <xf numFmtId="0" fontId="8" fillId="15" borderId="21" xfId="0" applyFont="1" applyFill="1" applyBorder="1"/>
    <xf numFmtId="164" fontId="12" fillId="15" borderId="5" xfId="0" applyNumberFormat="1" applyFont="1" applyFill="1" applyBorder="1"/>
    <xf numFmtId="0" fontId="3" fillId="10" borderId="25" xfId="0" applyFont="1" applyFill="1" applyBorder="1" applyAlignment="1">
      <alignment horizontal="center"/>
    </xf>
    <xf numFmtId="0" fontId="3" fillId="5" borderId="25" xfId="0" applyFont="1" applyFill="1" applyBorder="1" applyAlignment="1">
      <alignment horizontal="center"/>
    </xf>
    <xf numFmtId="164" fontId="2" fillId="7" borderId="49" xfId="0" applyNumberFormat="1" applyFont="1" applyFill="1" applyBorder="1" applyAlignment="1"/>
    <xf numFmtId="164" fontId="2" fillId="8" borderId="49" xfId="0" applyNumberFormat="1" applyFont="1" applyFill="1" applyBorder="1" applyAlignment="1"/>
    <xf numFmtId="164" fontId="2" fillId="9" borderId="50" xfId="0" applyNumberFormat="1" applyFont="1" applyFill="1" applyBorder="1" applyAlignment="1"/>
    <xf numFmtId="164" fontId="2" fillId="0" borderId="50" xfId="0" applyNumberFormat="1" applyFont="1" applyBorder="1"/>
    <xf numFmtId="0" fontId="3" fillId="3" borderId="25" xfId="0" applyFont="1" applyFill="1" applyBorder="1" applyAlignment="1">
      <alignment horizontal="center"/>
    </xf>
    <xf numFmtId="164" fontId="4" fillId="3" borderId="20" xfId="0" applyNumberFormat="1" applyFont="1" applyFill="1" applyBorder="1"/>
    <xf numFmtId="164" fontId="2" fillId="0" borderId="52" xfId="0" applyNumberFormat="1" applyFont="1" applyBorder="1"/>
    <xf numFmtId="164" fontId="2" fillId="0" borderId="46" xfId="0" applyNumberFormat="1" applyFont="1" applyBorder="1"/>
    <xf numFmtId="164" fontId="2" fillId="0" borderId="53" xfId="0" applyNumberFormat="1" applyFont="1" applyBorder="1"/>
    <xf numFmtId="164" fontId="2" fillId="11" borderId="20" xfId="0" applyNumberFormat="1" applyFont="1" applyFill="1" applyBorder="1" applyAlignment="1">
      <alignment horizontal="right"/>
    </xf>
    <xf numFmtId="0" fontId="2" fillId="0" borderId="54" xfId="0" applyFont="1" applyBorder="1" applyAlignment="1"/>
    <xf numFmtId="0" fontId="3" fillId="5" borderId="55" xfId="0" applyFont="1" applyFill="1" applyBorder="1" applyAlignment="1">
      <alignment horizontal="center"/>
    </xf>
    <xf numFmtId="0" fontId="3" fillId="7" borderId="56" xfId="0" applyNumberFormat="1" applyFont="1" applyFill="1" applyBorder="1" applyAlignment="1">
      <alignment horizontal="left"/>
    </xf>
    <xf numFmtId="0" fontId="3" fillId="8" borderId="56" xfId="0" applyNumberFormat="1" applyFont="1" applyFill="1" applyBorder="1" applyAlignment="1">
      <alignment horizontal="left"/>
    </xf>
    <xf numFmtId="0" fontId="3" fillId="0" borderId="57" xfId="0" applyFont="1" applyBorder="1" applyAlignment="1">
      <alignment horizontal="left"/>
    </xf>
    <xf numFmtId="0" fontId="4" fillId="5" borderId="55" xfId="0" applyFont="1" applyFill="1" applyBorder="1" applyAlignment="1">
      <alignment horizontal="left"/>
    </xf>
    <xf numFmtId="0" fontId="3" fillId="9" borderId="58" xfId="0" applyFont="1" applyFill="1" applyBorder="1"/>
    <xf numFmtId="0" fontId="3" fillId="2" borderId="42" xfId="0" applyFont="1" applyFill="1" applyBorder="1"/>
    <xf numFmtId="0" fontId="4" fillId="3" borderId="25" xfId="0" applyFont="1" applyFill="1" applyBorder="1" applyAlignment="1">
      <alignment horizontal="left"/>
    </xf>
    <xf numFmtId="0" fontId="3" fillId="13" borderId="25" xfId="0" applyFont="1" applyFill="1" applyBorder="1" applyAlignment="1">
      <alignment horizontal="center"/>
    </xf>
    <xf numFmtId="0" fontId="2" fillId="0" borderId="58" xfId="0" applyFont="1" applyBorder="1"/>
    <xf numFmtId="0" fontId="2" fillId="0" borderId="42" xfId="0" applyFont="1" applyBorder="1"/>
    <xf numFmtId="0" fontId="4" fillId="13" borderId="25" xfId="0" applyFont="1" applyFill="1" applyBorder="1"/>
    <xf numFmtId="0" fontId="3" fillId="4" borderId="25" xfId="0" applyFont="1" applyFill="1" applyBorder="1" applyAlignment="1">
      <alignment horizontal="center"/>
    </xf>
    <xf numFmtId="0" fontId="3" fillId="6" borderId="42" xfId="0" applyFont="1" applyFill="1" applyBorder="1" applyAlignment="1"/>
    <xf numFmtId="0" fontId="6" fillId="4" borderId="61" xfId="0" applyFont="1" applyFill="1" applyBorder="1" applyAlignment="1">
      <alignment horizontal="left"/>
    </xf>
    <xf numFmtId="0" fontId="4" fillId="4" borderId="60" xfId="0" applyFont="1" applyFill="1" applyBorder="1" applyAlignment="1">
      <alignment horizontal="left"/>
    </xf>
    <xf numFmtId="0" fontId="2" fillId="0" borderId="54" xfId="0" applyFont="1" applyBorder="1"/>
    <xf numFmtId="0" fontId="2" fillId="0" borderId="59" xfId="0" applyFont="1" applyBorder="1"/>
    <xf numFmtId="0" fontId="2" fillId="11" borderId="25" xfId="0" applyFont="1" applyFill="1" applyBorder="1" applyAlignment="1">
      <alignment horizontal="left"/>
    </xf>
    <xf numFmtId="0" fontId="2" fillId="13" borderId="25" xfId="0" applyFont="1" applyFill="1" applyBorder="1" applyAlignment="1">
      <alignment horizontal="center"/>
    </xf>
    <xf numFmtId="164" fontId="2" fillId="0" borderId="58" xfId="0" applyNumberFormat="1" applyFont="1" applyBorder="1"/>
    <xf numFmtId="164" fontId="2" fillId="0" borderId="42" xfId="0" applyNumberFormat="1" applyFont="1" applyBorder="1"/>
    <xf numFmtId="0" fontId="3" fillId="13" borderId="20" xfId="0" applyFont="1" applyFill="1" applyBorder="1" applyAlignment="1">
      <alignment horizontal="center"/>
    </xf>
    <xf numFmtId="0" fontId="3" fillId="4" borderId="20" xfId="0" applyFont="1" applyFill="1" applyBorder="1" applyAlignment="1">
      <alignment horizontal="center"/>
    </xf>
    <xf numFmtId="165" fontId="2" fillId="6" borderId="53" xfId="0" applyNumberFormat="1" applyFont="1" applyFill="1" applyBorder="1" applyAlignment="1">
      <alignment horizontal="right"/>
    </xf>
    <xf numFmtId="164" fontId="2" fillId="8" borderId="42" xfId="0" applyNumberFormat="1" applyFont="1" applyFill="1" applyBorder="1" applyAlignment="1"/>
    <xf numFmtId="164" fontId="2" fillId="6" borderId="59" xfId="0" applyNumberFormat="1" applyFont="1" applyFill="1" applyBorder="1"/>
    <xf numFmtId="0" fontId="3" fillId="0" borderId="42" xfId="0" applyFont="1" applyFill="1" applyBorder="1"/>
    <xf numFmtId="0" fontId="3" fillId="20" borderId="58" xfId="0" applyFont="1" applyFill="1" applyBorder="1"/>
    <xf numFmtId="0" fontId="3" fillId="0" borderId="57" xfId="0" applyFont="1" applyFill="1" applyBorder="1" applyAlignment="1">
      <alignment horizontal="left" wrapText="1"/>
    </xf>
    <xf numFmtId="164" fontId="2" fillId="9" borderId="52" xfId="0" applyNumberFormat="1" applyFont="1" applyFill="1" applyBorder="1"/>
    <xf numFmtId="164" fontId="2" fillId="2" borderId="48" xfId="0" applyNumberFormat="1" applyFont="1" applyFill="1" applyBorder="1"/>
    <xf numFmtId="164" fontId="2" fillId="6" borderId="48" xfId="0" applyNumberFormat="1" applyFont="1" applyFill="1" applyBorder="1"/>
    <xf numFmtId="164" fontId="6" fillId="4" borderId="63" xfId="0" applyNumberFormat="1" applyFont="1" applyFill="1" applyBorder="1"/>
    <xf numFmtId="164" fontId="4" fillId="4" borderId="62" xfId="0" applyNumberFormat="1" applyFont="1" applyFill="1" applyBorder="1"/>
    <xf numFmtId="0" fontId="3" fillId="20" borderId="42" xfId="0" applyFont="1" applyFill="1" applyBorder="1"/>
    <xf numFmtId="0" fontId="3" fillId="10" borderId="33" xfId="0" applyFont="1" applyFill="1" applyBorder="1" applyAlignment="1">
      <alignment horizontal="center"/>
    </xf>
    <xf numFmtId="164" fontId="2" fillId="0" borderId="0" xfId="0" applyNumberFormat="1" applyFont="1" applyBorder="1" applyAlignment="1"/>
    <xf numFmtId="164" fontId="2" fillId="20" borderId="43" xfId="0" applyNumberFormat="1" applyFont="1" applyFill="1" applyBorder="1"/>
    <xf numFmtId="164" fontId="2" fillId="0" borderId="21" xfId="0" applyNumberFormat="1" applyFont="1" applyFill="1" applyBorder="1"/>
    <xf numFmtId="164" fontId="2" fillId="20" borderId="21" xfId="0" applyNumberFormat="1" applyFont="1" applyFill="1" applyBorder="1"/>
    <xf numFmtId="164" fontId="2" fillId="0" borderId="50" xfId="0" applyNumberFormat="1" applyFont="1" applyFill="1" applyBorder="1"/>
    <xf numFmtId="164" fontId="4" fillId="5" borderId="51" xfId="0" applyNumberFormat="1" applyFont="1" applyFill="1" applyBorder="1"/>
    <xf numFmtId="0" fontId="3" fillId="3" borderId="33" xfId="0" applyFont="1" applyFill="1" applyBorder="1" applyAlignment="1">
      <alignment horizontal="center"/>
    </xf>
    <xf numFmtId="165" fontId="2" fillId="0" borderId="42" xfId="0" applyNumberFormat="1" applyFont="1" applyBorder="1" applyAlignment="1">
      <alignment horizontal="right"/>
    </xf>
    <xf numFmtId="165" fontId="2" fillId="0" borderId="42" xfId="0" applyNumberFormat="1" applyFont="1" applyFill="1" applyBorder="1" applyAlignment="1">
      <alignment horizontal="center"/>
    </xf>
    <xf numFmtId="165" fontId="2" fillId="20" borderId="42" xfId="0" applyNumberFormat="1" applyFont="1" applyFill="1" applyBorder="1" applyAlignment="1">
      <alignment horizontal="center"/>
    </xf>
    <xf numFmtId="165" fontId="2" fillId="0" borderId="42" xfId="0" applyNumberFormat="1" applyFont="1" applyBorder="1" applyAlignment="1">
      <alignment horizontal="center"/>
    </xf>
    <xf numFmtId="0" fontId="2" fillId="0" borderId="42" xfId="0" applyNumberFormat="1" applyFont="1" applyFill="1" applyBorder="1" applyAlignment="1">
      <alignment horizontal="center" vertical="center" wrapText="1"/>
    </xf>
    <xf numFmtId="0" fontId="2" fillId="0" borderId="42" xfId="0" applyNumberFormat="1" applyFont="1" applyFill="1" applyBorder="1" applyAlignment="1">
      <alignment horizontal="center"/>
    </xf>
    <xf numFmtId="164" fontId="2" fillId="8" borderId="42" xfId="0" applyNumberFormat="1" applyFont="1" applyFill="1" applyBorder="1" applyAlignment="1">
      <alignment horizontal="center"/>
    </xf>
    <xf numFmtId="164" fontId="2" fillId="0" borderId="42" xfId="0" applyNumberFormat="1" applyFont="1" applyBorder="1" applyAlignment="1">
      <alignment horizontal="center"/>
    </xf>
    <xf numFmtId="0" fontId="2" fillId="20" borderId="42" xfId="0" applyNumberFormat="1" applyFont="1" applyFill="1" applyBorder="1" applyAlignment="1">
      <alignment horizontal="center"/>
    </xf>
    <xf numFmtId="0" fontId="2" fillId="0" borderId="0" xfId="0" applyFont="1"/>
    <xf numFmtId="0" fontId="2" fillId="4" borderId="9" xfId="0" applyFont="1" applyFill="1" applyBorder="1" applyAlignment="1">
      <alignment horizontal="center"/>
    </xf>
    <xf numFmtId="0" fontId="2" fillId="4" borderId="1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5" fillId="4" borderId="16" xfId="0" applyFont="1" applyFill="1" applyBorder="1" applyAlignment="1">
      <alignment horizontal="left"/>
    </xf>
    <xf numFmtId="0" fontId="2" fillId="4" borderId="64" xfId="0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0" borderId="4" xfId="0" applyFont="1" applyBorder="1" applyAlignment="1"/>
    <xf numFmtId="0" fontId="2" fillId="6" borderId="4" xfId="0" applyFont="1" applyFill="1" applyBorder="1" applyAlignment="1"/>
    <xf numFmtId="0" fontId="2" fillId="0" borderId="7" xfId="0" applyFont="1" applyBorder="1" applyAlignment="1"/>
    <xf numFmtId="0" fontId="2" fillId="13" borderId="9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9" borderId="12" xfId="0" applyFont="1" applyFill="1" applyBorder="1"/>
    <xf numFmtId="0" fontId="2" fillId="2" borderId="4" xfId="0" applyFont="1" applyFill="1" applyBorder="1"/>
    <xf numFmtId="0" fontId="2" fillId="9" borderId="7" xfId="0" applyFont="1" applyFill="1" applyBorder="1"/>
    <xf numFmtId="0" fontId="2" fillId="0" borderId="4" xfId="0" applyFont="1" applyBorder="1" applyAlignment="1">
      <alignment wrapText="1"/>
    </xf>
    <xf numFmtId="0" fontId="5" fillId="4" borderId="66" xfId="0" applyFont="1" applyFill="1" applyBorder="1" applyAlignment="1">
      <alignment horizontal="left"/>
    </xf>
    <xf numFmtId="0" fontId="2" fillId="4" borderId="67" xfId="0" applyFont="1" applyFill="1" applyBorder="1" applyAlignment="1">
      <alignment horizontal="center"/>
    </xf>
    <xf numFmtId="0" fontId="2" fillId="4" borderId="68" xfId="0" applyFont="1" applyFill="1" applyBorder="1" applyAlignment="1">
      <alignment horizontal="center"/>
    </xf>
    <xf numFmtId="164" fontId="2" fillId="20" borderId="50" xfId="0" applyNumberFormat="1" applyFont="1" applyFill="1" applyBorder="1"/>
    <xf numFmtId="165" fontId="2" fillId="20" borderId="5" xfId="0" applyNumberFormat="1" applyFont="1" applyFill="1" applyBorder="1" applyAlignment="1">
      <alignment horizontal="right"/>
    </xf>
    <xf numFmtId="0" fontId="2" fillId="3" borderId="65" xfId="0" applyFont="1" applyFill="1" applyBorder="1" applyAlignment="1">
      <alignment horizontal="center"/>
    </xf>
    <xf numFmtId="164" fontId="2" fillId="9" borderId="23" xfId="0" applyNumberFormat="1" applyFont="1" applyFill="1" applyBorder="1"/>
    <xf numFmtId="164" fontId="2" fillId="2" borderId="24" xfId="0" applyNumberFormat="1" applyFont="1" applyFill="1" applyBorder="1"/>
    <xf numFmtId="164" fontId="2" fillId="9" borderId="26" xfId="0" applyNumberFormat="1" applyFont="1" applyFill="1" applyBorder="1"/>
    <xf numFmtId="165" fontId="2" fillId="2" borderId="5" xfId="0" applyNumberFormat="1" applyFont="1" applyFill="1" applyBorder="1" applyAlignment="1">
      <alignment horizontal="right"/>
    </xf>
    <xf numFmtId="165" fontId="14" fillId="0" borderId="8" xfId="0" applyNumberFormat="1" applyFont="1" applyBorder="1" applyAlignment="1">
      <alignment horizontal="right"/>
    </xf>
    <xf numFmtId="164" fontId="2" fillId="0" borderId="1" xfId="0" applyNumberFormat="1" applyFont="1" applyFill="1" applyBorder="1"/>
    <xf numFmtId="0" fontId="2" fillId="10" borderId="20" xfId="0" applyFont="1" applyFill="1" applyBorder="1" applyAlignment="1">
      <alignment horizontal="center"/>
    </xf>
    <xf numFmtId="166" fontId="15" fillId="0" borderId="25" xfId="0" applyNumberFormat="1" applyFont="1" applyBorder="1"/>
    <xf numFmtId="0" fontId="2" fillId="5" borderId="71" xfId="0" applyFont="1" applyFill="1" applyBorder="1" applyAlignment="1">
      <alignment horizontal="center"/>
    </xf>
    <xf numFmtId="0" fontId="2" fillId="10" borderId="25" xfId="0" applyFont="1" applyFill="1" applyBorder="1" applyAlignment="1">
      <alignment horizontal="center"/>
    </xf>
    <xf numFmtId="165" fontId="2" fillId="0" borderId="5" xfId="0" applyNumberFormat="1" applyFont="1" applyFill="1" applyBorder="1" applyAlignment="1">
      <alignment horizontal="right"/>
    </xf>
    <xf numFmtId="0" fontId="4" fillId="21" borderId="0" xfId="0" applyFont="1" applyFill="1" applyBorder="1" applyAlignment="1">
      <alignment horizontal="left"/>
    </xf>
    <xf numFmtId="164" fontId="4" fillId="21" borderId="0" xfId="0" applyNumberFormat="1" applyFont="1" applyFill="1" applyBorder="1"/>
    <xf numFmtId="0" fontId="2" fillId="21" borderId="0" xfId="0" applyFont="1" applyFill="1"/>
    <xf numFmtId="0" fontId="2" fillId="21" borderId="0" xfId="0" applyFont="1" applyFill="1" applyBorder="1" applyAlignment="1">
      <alignment horizontal="center"/>
    </xf>
    <xf numFmtId="0" fontId="2" fillId="21" borderId="33" xfId="0" applyFont="1" applyFill="1" applyBorder="1"/>
    <xf numFmtId="0" fontId="2" fillId="21" borderId="45" xfId="0" applyFont="1" applyFill="1" applyBorder="1"/>
    <xf numFmtId="0" fontId="2" fillId="4" borderId="73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21" borderId="0" xfId="0" applyFont="1" applyFill="1" applyBorder="1"/>
    <xf numFmtId="0" fontId="5" fillId="4" borderId="12" xfId="0" applyFont="1" applyFill="1" applyBorder="1" applyAlignment="1">
      <alignment horizontal="left"/>
    </xf>
    <xf numFmtId="0" fontId="2" fillId="0" borderId="4" xfId="0" applyFont="1" applyFill="1" applyBorder="1" applyAlignment="1"/>
    <xf numFmtId="165" fontId="2" fillId="21" borderId="0" xfId="0" applyNumberFormat="1" applyFont="1" applyFill="1" applyBorder="1" applyAlignment="1">
      <alignment horizontal="right"/>
    </xf>
    <xf numFmtId="0" fontId="2" fillId="5" borderId="78" xfId="0" applyFont="1" applyFill="1" applyBorder="1" applyAlignment="1">
      <alignment horizontal="center"/>
    </xf>
    <xf numFmtId="0" fontId="2" fillId="5" borderId="79" xfId="0" applyFont="1" applyFill="1" applyBorder="1" applyAlignment="1">
      <alignment horizontal="center"/>
    </xf>
    <xf numFmtId="0" fontId="2" fillId="0" borderId="80" xfId="0" applyFont="1" applyFill="1" applyBorder="1" applyAlignment="1">
      <alignment horizontal="left"/>
    </xf>
    <xf numFmtId="0" fontId="7" fillId="10" borderId="9" xfId="0" applyFont="1" applyFill="1" applyBorder="1"/>
    <xf numFmtId="164" fontId="16" fillId="0" borderId="23" xfId="0" applyNumberFormat="1" applyFont="1" applyBorder="1"/>
    <xf numFmtId="165" fontId="16" fillId="0" borderId="5" xfId="0" applyNumberFormat="1" applyFont="1" applyBorder="1" applyAlignment="1">
      <alignment horizontal="right"/>
    </xf>
    <xf numFmtId="164" fontId="16" fillId="0" borderId="24" xfId="0" applyNumberFormat="1" applyFont="1" applyBorder="1"/>
    <xf numFmtId="165" fontId="16" fillId="0" borderId="5" xfId="0" applyNumberFormat="1" applyFont="1" applyFill="1" applyBorder="1" applyAlignment="1">
      <alignment horizontal="right"/>
    </xf>
    <xf numFmtId="0" fontId="16" fillId="0" borderId="4" xfId="0" applyFont="1" applyBorder="1"/>
    <xf numFmtId="165" fontId="16" fillId="0" borderId="8" xfId="0" applyNumberFormat="1" applyFont="1" applyBorder="1" applyAlignment="1">
      <alignment horizontal="right"/>
    </xf>
    <xf numFmtId="164" fontId="6" fillId="0" borderId="24" xfId="0" applyNumberFormat="1" applyFont="1" applyBorder="1"/>
    <xf numFmtId="165" fontId="6" fillId="0" borderId="8" xfId="0" applyNumberFormat="1" applyFont="1" applyFill="1" applyBorder="1" applyAlignment="1">
      <alignment horizontal="right"/>
    </xf>
    <xf numFmtId="165" fontId="6" fillId="0" borderId="37" xfId="0" applyNumberFormat="1" applyFont="1" applyBorder="1" applyAlignment="1">
      <alignment horizontal="right"/>
    </xf>
    <xf numFmtId="0" fontId="4" fillId="21" borderId="0" xfId="0" applyFont="1" applyFill="1" applyBorder="1" applyAlignment="1">
      <alignment horizontal="right"/>
    </xf>
    <xf numFmtId="0" fontId="16" fillId="0" borderId="12" xfId="0" applyFont="1" applyBorder="1"/>
    <xf numFmtId="0" fontId="2" fillId="10" borderId="82" xfId="0" applyFont="1" applyFill="1" applyBorder="1" applyAlignment="1">
      <alignment horizontal="center"/>
    </xf>
    <xf numFmtId="0" fontId="2" fillId="12" borderId="25" xfId="0" applyFont="1" applyFill="1" applyBorder="1" applyAlignment="1">
      <alignment horizontal="center"/>
    </xf>
    <xf numFmtId="0" fontId="2" fillId="12" borderId="19" xfId="0" applyFont="1" applyFill="1" applyBorder="1" applyAlignment="1"/>
    <xf numFmtId="0" fontId="2" fillId="12" borderId="72" xfId="0" applyFont="1" applyFill="1" applyBorder="1" applyAlignment="1">
      <alignment horizontal="center"/>
    </xf>
    <xf numFmtId="164" fontId="2" fillId="0" borderId="23" xfId="0" applyNumberFormat="1" applyFont="1" applyBorder="1"/>
    <xf numFmtId="166" fontId="2" fillId="12" borderId="54" xfId="0" applyNumberFormat="1" applyFont="1" applyFill="1" applyBorder="1"/>
    <xf numFmtId="164" fontId="2" fillId="0" borderId="38" xfId="0" applyNumberFormat="1" applyFont="1" applyBorder="1"/>
    <xf numFmtId="164" fontId="2" fillId="0" borderId="26" xfId="0" applyNumberFormat="1" applyFont="1" applyBorder="1"/>
    <xf numFmtId="0" fontId="2" fillId="10" borderId="19" xfId="0" applyFont="1" applyFill="1" applyBorder="1" applyAlignment="1"/>
    <xf numFmtId="164" fontId="17" fillId="12" borderId="25" xfId="0" applyNumberFormat="1" applyFont="1" applyFill="1" applyBorder="1" applyAlignment="1"/>
    <xf numFmtId="164" fontId="17" fillId="12" borderId="69" xfId="0" applyNumberFormat="1" applyFont="1" applyFill="1" applyBorder="1" applyAlignment="1"/>
    <xf numFmtId="0" fontId="2" fillId="10" borderId="25" xfId="0" applyFont="1" applyFill="1" applyBorder="1" applyAlignment="1"/>
    <xf numFmtId="166" fontId="18" fillId="12" borderId="33" xfId="0" applyNumberFormat="1" applyFont="1" applyFill="1" applyBorder="1" applyAlignment="1">
      <alignment horizontal="left"/>
    </xf>
    <xf numFmtId="0" fontId="17" fillId="21" borderId="33" xfId="0" applyFont="1" applyFill="1" applyBorder="1" applyAlignment="1">
      <alignment horizontal="center" vertical="center"/>
    </xf>
    <xf numFmtId="164" fontId="17" fillId="21" borderId="33" xfId="0" applyNumberFormat="1" applyFont="1" applyFill="1" applyBorder="1" applyAlignment="1"/>
    <xf numFmtId="0" fontId="4" fillId="5" borderId="81" xfId="0" applyFont="1" applyFill="1" applyBorder="1" applyAlignment="1">
      <alignment horizontal="left"/>
    </xf>
    <xf numFmtId="164" fontId="4" fillId="5" borderId="33" xfId="0" applyNumberFormat="1" applyFont="1" applyFill="1" applyBorder="1"/>
    <xf numFmtId="165" fontId="4" fillId="5" borderId="10" xfId="0" applyNumberFormat="1" applyFont="1" applyFill="1" applyBorder="1" applyAlignment="1">
      <alignment horizontal="right"/>
    </xf>
    <xf numFmtId="164" fontId="4" fillId="3" borderId="20" xfId="0" applyNumberFormat="1" applyFont="1" applyFill="1" applyBorder="1" applyAlignment="1">
      <alignment horizontal="center"/>
    </xf>
    <xf numFmtId="165" fontId="4" fillId="3" borderId="10" xfId="0" applyNumberFormat="1" applyFont="1" applyFill="1" applyBorder="1" applyAlignment="1">
      <alignment horizontal="right"/>
    </xf>
    <xf numFmtId="0" fontId="17" fillId="12" borderId="19" xfId="0" applyFont="1" applyFill="1" applyBorder="1" applyAlignment="1">
      <alignment horizontal="left" vertical="center"/>
    </xf>
    <xf numFmtId="164" fontId="2" fillId="0" borderId="54" xfId="0" applyNumberFormat="1" applyFont="1" applyBorder="1"/>
    <xf numFmtId="164" fontId="2" fillId="13" borderId="25" xfId="0" applyNumberFormat="1" applyFont="1" applyFill="1" applyBorder="1"/>
    <xf numFmtId="0" fontId="2" fillId="0" borderId="59" xfId="0" applyNumberFormat="1" applyFont="1" applyFill="1" applyBorder="1" applyAlignment="1">
      <alignment horizontal="center"/>
    </xf>
    <xf numFmtId="165" fontId="2" fillId="0" borderId="59" xfId="0" applyNumberFormat="1" applyFont="1" applyBorder="1" applyAlignment="1">
      <alignment horizontal="center"/>
    </xf>
    <xf numFmtId="164" fontId="2" fillId="4" borderId="44" xfId="0" applyNumberFormat="1" applyFont="1" applyFill="1" applyBorder="1" applyAlignment="1">
      <alignment horizontal="center"/>
    </xf>
    <xf numFmtId="164" fontId="5" fillId="10" borderId="20" xfId="0" applyNumberFormat="1" applyFont="1" applyFill="1" applyBorder="1"/>
    <xf numFmtId="164" fontId="4" fillId="3" borderId="19" xfId="0" applyNumberFormat="1" applyFont="1" applyFill="1" applyBorder="1" applyAlignment="1">
      <alignment horizontal="center"/>
    </xf>
    <xf numFmtId="164" fontId="2" fillId="13" borderId="19" xfId="0" applyNumberFormat="1" applyFont="1" applyFill="1" applyBorder="1" applyAlignment="1">
      <alignment horizontal="center"/>
    </xf>
    <xf numFmtId="164" fontId="2" fillId="13" borderId="20" xfId="0" applyNumberFormat="1" applyFont="1" applyFill="1" applyBorder="1" applyAlignment="1">
      <alignment horizontal="center"/>
    </xf>
    <xf numFmtId="164" fontId="2" fillId="4" borderId="29" xfId="0" applyNumberFormat="1" applyFont="1" applyFill="1" applyBorder="1" applyAlignment="1">
      <alignment horizontal="center"/>
    </xf>
    <xf numFmtId="164" fontId="2" fillId="4" borderId="47" xfId="0" applyNumberFormat="1" applyFont="1" applyFill="1" applyBorder="1" applyAlignment="1">
      <alignment horizontal="center"/>
    </xf>
    <xf numFmtId="164" fontId="2" fillId="4" borderId="32" xfId="0" applyNumberFormat="1" applyFont="1" applyFill="1" applyBorder="1" applyAlignment="1">
      <alignment horizontal="center"/>
    </xf>
    <xf numFmtId="0" fontId="0" fillId="0" borderId="0" xfId="0" applyFill="1" applyBorder="1"/>
    <xf numFmtId="0" fontId="3" fillId="0" borderId="58" xfId="0" applyFont="1" applyFill="1" applyBorder="1" applyAlignment="1">
      <alignment horizontal="left"/>
    </xf>
    <xf numFmtId="164" fontId="2" fillId="0" borderId="58" xfId="0" applyNumberFormat="1" applyFont="1" applyFill="1" applyBorder="1" applyAlignment="1">
      <alignment horizontal="right"/>
    </xf>
    <xf numFmtId="0" fontId="2" fillId="0" borderId="58" xfId="0" applyFont="1" applyFill="1" applyBorder="1" applyAlignment="1">
      <alignment horizontal="center"/>
    </xf>
    <xf numFmtId="0" fontId="2" fillId="12" borderId="25" xfId="0" applyFont="1" applyFill="1" applyBorder="1" applyAlignment="1"/>
    <xf numFmtId="0" fontId="7" fillId="12" borderId="25" xfId="0" applyFont="1" applyFill="1" applyBorder="1"/>
    <xf numFmtId="0" fontId="3" fillId="5" borderId="70" xfId="0" applyFont="1" applyFill="1" applyBorder="1" applyAlignment="1">
      <alignment horizontal="center"/>
    </xf>
    <xf numFmtId="164" fontId="2" fillId="0" borderId="59" xfId="0" applyNumberFormat="1" applyFont="1" applyBorder="1"/>
    <xf numFmtId="164" fontId="7" fillId="12" borderId="25" xfId="0" applyNumberFormat="1" applyFont="1" applyFill="1" applyBorder="1"/>
    <xf numFmtId="0" fontId="2" fillId="20" borderId="80" xfId="0" applyFont="1" applyFill="1" applyBorder="1" applyAlignment="1">
      <alignment horizontal="left"/>
    </xf>
    <xf numFmtId="0" fontId="3" fillId="10" borderId="25" xfId="0" applyFont="1" applyFill="1" applyBorder="1" applyAlignment="1">
      <alignment horizontal="left"/>
    </xf>
    <xf numFmtId="164" fontId="2" fillId="10" borderId="72" xfId="0" applyNumberFormat="1" applyFont="1" applyFill="1" applyBorder="1" applyAlignment="1"/>
    <xf numFmtId="164" fontId="2" fillId="10" borderId="54" xfId="0" applyNumberFormat="1" applyFont="1" applyFill="1" applyBorder="1" applyAlignment="1"/>
    <xf numFmtId="164" fontId="2" fillId="10" borderId="69" xfId="0" applyNumberFormat="1" applyFont="1" applyFill="1" applyBorder="1" applyAlignment="1"/>
    <xf numFmtId="164" fontId="2" fillId="9" borderId="58" xfId="0" applyNumberFormat="1" applyFont="1" applyFill="1" applyBorder="1" applyAlignment="1">
      <alignment horizontal="center"/>
    </xf>
    <xf numFmtId="165" fontId="2" fillId="0" borderId="48" xfId="0" applyNumberFormat="1" applyFont="1" applyBorder="1" applyAlignment="1">
      <alignment horizontal="center"/>
    </xf>
    <xf numFmtId="164" fontId="2" fillId="2" borderId="42" xfId="0" applyNumberFormat="1" applyFont="1" applyFill="1" applyBorder="1" applyAlignment="1">
      <alignment horizontal="center"/>
    </xf>
    <xf numFmtId="165" fontId="2" fillId="2" borderId="48" xfId="0" applyNumberFormat="1" applyFont="1" applyFill="1" applyBorder="1" applyAlignment="1">
      <alignment horizontal="center"/>
    </xf>
    <xf numFmtId="166" fontId="3" fillId="0" borderId="52" xfId="0" applyNumberFormat="1" applyFont="1" applyFill="1" applyBorder="1" applyAlignment="1">
      <alignment horizontal="center"/>
    </xf>
    <xf numFmtId="164" fontId="2" fillId="0" borderId="58" xfId="0" applyNumberFormat="1" applyFont="1" applyBorder="1" applyAlignment="1">
      <alignment horizontal="center"/>
    </xf>
    <xf numFmtId="165" fontId="2" fillId="0" borderId="52" xfId="0" applyNumberFormat="1" applyFont="1" applyBorder="1" applyAlignment="1">
      <alignment horizontal="center"/>
    </xf>
    <xf numFmtId="164" fontId="2" fillId="0" borderId="69" xfId="0" applyNumberFormat="1" applyFont="1" applyBorder="1" applyAlignment="1">
      <alignment horizontal="center"/>
    </xf>
    <xf numFmtId="165" fontId="2" fillId="0" borderId="53" xfId="0" applyNumberFormat="1" applyFont="1" applyBorder="1" applyAlignment="1">
      <alignment horizontal="center"/>
    </xf>
    <xf numFmtId="14" fontId="2" fillId="4" borderId="46" xfId="0" applyNumberFormat="1" applyFont="1" applyFill="1" applyBorder="1"/>
    <xf numFmtId="0" fontId="6" fillId="4" borderId="83" xfId="0" applyFont="1" applyFill="1" applyBorder="1" applyAlignment="1">
      <alignment horizontal="left"/>
    </xf>
    <xf numFmtId="14" fontId="2" fillId="4" borderId="29" xfId="0" applyNumberFormat="1" applyFont="1" applyFill="1" applyBorder="1"/>
    <xf numFmtId="164" fontId="6" fillId="4" borderId="39" xfId="0" applyNumberFormat="1" applyFont="1" applyFill="1" applyBorder="1"/>
    <xf numFmtId="164" fontId="6" fillId="4" borderId="15" xfId="0" applyNumberFormat="1" applyFont="1" applyFill="1" applyBorder="1"/>
    <xf numFmtId="14" fontId="2" fillId="4" borderId="32" xfId="0" applyNumberFormat="1" applyFont="1" applyFill="1" applyBorder="1"/>
    <xf numFmtId="164" fontId="4" fillId="4" borderId="37" xfId="0" applyNumberFormat="1" applyFont="1" applyFill="1" applyBorder="1"/>
    <xf numFmtId="0" fontId="4" fillId="4" borderId="84" xfId="0" applyFont="1" applyFill="1" applyBorder="1" applyAlignment="1">
      <alignment horizontal="left"/>
    </xf>
    <xf numFmtId="164" fontId="4" fillId="4" borderId="77" xfId="0" applyNumberFormat="1" applyFont="1" applyFill="1" applyBorder="1"/>
    <xf numFmtId="0" fontId="6" fillId="4" borderId="4" xfId="0" applyFont="1" applyFill="1" applyBorder="1" applyAlignment="1">
      <alignment horizontal="left"/>
    </xf>
    <xf numFmtId="164" fontId="6" fillId="4" borderId="5" xfId="0" applyNumberFormat="1" applyFont="1" applyFill="1" applyBorder="1"/>
    <xf numFmtId="0" fontId="2" fillId="12" borderId="10" xfId="0" applyFont="1" applyFill="1" applyBorder="1" applyAlignment="1">
      <alignment horizontal="center"/>
    </xf>
    <xf numFmtId="0" fontId="2" fillId="12" borderId="65" xfId="0" applyFont="1" applyFill="1" applyBorder="1" applyAlignment="1">
      <alignment horizontal="center"/>
    </xf>
    <xf numFmtId="166" fontId="15" fillId="0" borderId="10" xfId="0" applyNumberFormat="1" applyFont="1" applyBorder="1"/>
    <xf numFmtId="0" fontId="7" fillId="12" borderId="19" xfId="0" applyFont="1" applyFill="1" applyBorder="1"/>
    <xf numFmtId="164" fontId="7" fillId="12" borderId="10" xfId="0" applyNumberFormat="1" applyFont="1" applyFill="1" applyBorder="1"/>
    <xf numFmtId="164" fontId="17" fillId="12" borderId="10" xfId="0" applyNumberFormat="1" applyFont="1" applyFill="1" applyBorder="1" applyAlignment="1"/>
    <xf numFmtId="165" fontId="16" fillId="0" borderId="8" xfId="0" applyNumberFormat="1" applyFont="1" applyFill="1" applyBorder="1" applyAlignment="1">
      <alignment horizontal="right"/>
    </xf>
    <xf numFmtId="164" fontId="16" fillId="0" borderId="21" xfId="0" applyNumberFormat="1" applyFont="1" applyBorder="1"/>
    <xf numFmtId="164" fontId="14" fillId="0" borderId="21" xfId="0" applyNumberFormat="1" applyFont="1" applyBorder="1"/>
    <xf numFmtId="0" fontId="16" fillId="0" borderId="7" xfId="0" applyFont="1" applyBorder="1"/>
    <xf numFmtId="0" fontId="16" fillId="0" borderId="1" xfId="0" applyFont="1" applyBorder="1"/>
    <xf numFmtId="0" fontId="14" fillId="0" borderId="1" xfId="0" applyFont="1" applyBorder="1"/>
    <xf numFmtId="0" fontId="6" fillId="0" borderId="43" xfId="0" applyFont="1" applyBorder="1"/>
    <xf numFmtId="0" fontId="4" fillId="13" borderId="84" xfId="0" applyFont="1" applyFill="1" applyBorder="1"/>
    <xf numFmtId="0" fontId="6" fillId="0" borderId="14" xfId="0" applyFont="1" applyBorder="1"/>
    <xf numFmtId="164" fontId="4" fillId="13" borderId="33" xfId="0" applyNumberFormat="1" applyFont="1" applyFill="1" applyBorder="1"/>
    <xf numFmtId="166" fontId="4" fillId="13" borderId="25" xfId="0" applyNumberFormat="1" applyFont="1" applyFill="1" applyBorder="1"/>
    <xf numFmtId="0" fontId="2" fillId="0" borderId="0" xfId="0" applyFont="1" applyFill="1"/>
    <xf numFmtId="0" fontId="20" fillId="21" borderId="0" xfId="0" applyFont="1" applyFill="1"/>
    <xf numFmtId="0" fontId="2" fillId="12" borderId="72" xfId="0" applyFont="1" applyFill="1" applyBorder="1" applyAlignment="1">
      <alignment vertical="center"/>
    </xf>
    <xf numFmtId="0" fontId="2" fillId="12" borderId="54" xfId="0" applyFont="1" applyFill="1" applyBorder="1" applyAlignment="1">
      <alignment vertical="center"/>
    </xf>
    <xf numFmtId="0" fontId="2" fillId="12" borderId="69" xfId="0" applyFont="1" applyFill="1" applyBorder="1" applyAlignment="1">
      <alignment vertical="center"/>
    </xf>
    <xf numFmtId="0" fontId="2" fillId="10" borderId="72" xfId="0" applyFont="1" applyFill="1" applyBorder="1" applyAlignment="1">
      <alignment vertical="center"/>
    </xf>
    <xf numFmtId="0" fontId="2" fillId="10" borderId="54" xfId="0" applyFont="1" applyFill="1" applyBorder="1" applyAlignment="1">
      <alignment vertical="center"/>
    </xf>
    <xf numFmtId="0" fontId="2" fillId="10" borderId="69" xfId="0" applyFont="1" applyFill="1" applyBorder="1" applyAlignment="1">
      <alignment vertical="center"/>
    </xf>
    <xf numFmtId="0" fontId="5" fillId="12" borderId="54" xfId="0" applyFont="1" applyFill="1" applyBorder="1" applyAlignment="1">
      <alignment horizontal="center" vertical="center"/>
    </xf>
    <xf numFmtId="0" fontId="21" fillId="10" borderId="54" xfId="0" applyFont="1" applyFill="1" applyBorder="1" applyAlignment="1">
      <alignment horizontal="center" vertical="center"/>
    </xf>
    <xf numFmtId="0" fontId="21" fillId="12" borderId="54" xfId="0" applyFont="1" applyFill="1" applyBorder="1" applyAlignment="1">
      <alignment horizontal="center" vertical="center"/>
    </xf>
    <xf numFmtId="166" fontId="21" fillId="12" borderId="54" xfId="0" applyNumberFormat="1" applyFont="1" applyFill="1" applyBorder="1" applyAlignment="1">
      <alignment horizontal="center" vertical="center"/>
    </xf>
    <xf numFmtId="164" fontId="17" fillId="21" borderId="0" xfId="0" applyNumberFormat="1" applyFont="1" applyFill="1" applyBorder="1" applyAlignment="1"/>
    <xf numFmtId="0" fontId="7" fillId="13" borderId="19" xfId="0" applyFont="1" applyFill="1" applyBorder="1"/>
    <xf numFmtId="164" fontId="7" fillId="13" borderId="10" xfId="0" applyNumberFormat="1" applyFont="1" applyFill="1" applyBorder="1"/>
    <xf numFmtId="0" fontId="7" fillId="10" borderId="83" xfId="0" applyFont="1" applyFill="1" applyBorder="1"/>
    <xf numFmtId="0" fontId="17" fillId="10" borderId="47" xfId="0" applyFont="1" applyFill="1" applyBorder="1" applyAlignment="1">
      <alignment horizontal="left"/>
    </xf>
    <xf numFmtId="164" fontId="7" fillId="10" borderId="85" xfId="0" applyNumberFormat="1" applyFont="1" applyFill="1" applyBorder="1"/>
    <xf numFmtId="164" fontId="17" fillId="10" borderId="69" xfId="0" applyNumberFormat="1" applyFont="1" applyFill="1" applyBorder="1" applyAlignment="1"/>
    <xf numFmtId="164" fontId="7" fillId="10" borderId="20" xfId="0" applyNumberFormat="1" applyFont="1" applyFill="1" applyBorder="1"/>
    <xf numFmtId="0" fontId="22" fillId="0" borderId="0" xfId="0" applyFont="1"/>
    <xf numFmtId="0" fontId="2" fillId="3" borderId="10" xfId="0" applyFont="1" applyFill="1" applyBorder="1" applyAlignment="1">
      <alignment horizontal="center"/>
    </xf>
    <xf numFmtId="165" fontId="2" fillId="0" borderId="39" xfId="0" applyNumberFormat="1" applyFont="1" applyBorder="1" applyAlignment="1">
      <alignment horizontal="right"/>
    </xf>
    <xf numFmtId="0" fontId="2" fillId="2" borderId="7" xfId="0" applyFont="1" applyFill="1" applyBorder="1"/>
    <xf numFmtId="164" fontId="2" fillId="2" borderId="2" xfId="0" applyNumberFormat="1" applyFont="1" applyFill="1" applyBorder="1"/>
    <xf numFmtId="165" fontId="2" fillId="2" borderId="8" xfId="0" applyNumberFormat="1" applyFont="1" applyFill="1" applyBorder="1" applyAlignment="1">
      <alignment horizontal="right"/>
    </xf>
    <xf numFmtId="0" fontId="23" fillId="0" borderId="4" xfId="0" applyFont="1" applyBorder="1"/>
    <xf numFmtId="164" fontId="23" fillId="0" borderId="24" xfId="0" applyNumberFormat="1" applyFont="1" applyBorder="1"/>
    <xf numFmtId="165" fontId="23" fillId="0" borderId="5" xfId="0" applyNumberFormat="1" applyFont="1" applyBorder="1" applyAlignment="1">
      <alignment horizontal="right"/>
    </xf>
    <xf numFmtId="0" fontId="2" fillId="0" borderId="7" xfId="0" applyFont="1" applyFill="1" applyBorder="1" applyAlignment="1">
      <alignment horizontal="left"/>
    </xf>
    <xf numFmtId="164" fontId="2" fillId="0" borderId="2" xfId="0" applyNumberFormat="1" applyFont="1" applyFill="1" applyBorder="1"/>
    <xf numFmtId="165" fontId="2" fillId="0" borderId="8" xfId="0" applyNumberFormat="1" applyFont="1" applyFill="1" applyBorder="1" applyAlignment="1">
      <alignment horizontal="right"/>
    </xf>
    <xf numFmtId="0" fontId="2" fillId="20" borderId="4" xfId="0" applyFont="1" applyFill="1" applyBorder="1" applyAlignment="1">
      <alignment horizontal="left"/>
    </xf>
    <xf numFmtId="164" fontId="2" fillId="20" borderId="1" xfId="0" applyNumberFormat="1" applyFont="1" applyFill="1" applyBorder="1" applyAlignment="1"/>
    <xf numFmtId="0" fontId="19" fillId="12" borderId="19" xfId="0" applyFont="1" applyFill="1" applyBorder="1" applyAlignment="1">
      <alignment horizontal="center"/>
    </xf>
    <xf numFmtId="0" fontId="19" fillId="12" borderId="33" xfId="0" applyFont="1" applyFill="1" applyBorder="1" applyAlignment="1">
      <alignment horizontal="center"/>
    </xf>
    <xf numFmtId="0" fontId="19" fillId="12" borderId="20" xfId="0" applyFont="1" applyFill="1" applyBorder="1" applyAlignment="1">
      <alignment horizontal="center"/>
    </xf>
    <xf numFmtId="0" fontId="4" fillId="21" borderId="33" xfId="0" applyFont="1" applyFill="1" applyBorder="1" applyAlignment="1">
      <alignment horizontal="center"/>
    </xf>
    <xf numFmtId="0" fontId="4" fillId="22" borderId="19" xfId="0" applyFont="1" applyFill="1" applyBorder="1" applyAlignment="1">
      <alignment horizontal="center"/>
    </xf>
    <xf numFmtId="0" fontId="4" fillId="22" borderId="33" xfId="0" applyFont="1" applyFill="1" applyBorder="1" applyAlignment="1">
      <alignment horizontal="center"/>
    </xf>
    <xf numFmtId="0" fontId="4" fillId="22" borderId="20" xfId="0" applyFont="1" applyFill="1" applyBorder="1" applyAlignment="1">
      <alignment horizontal="center"/>
    </xf>
    <xf numFmtId="0" fontId="4" fillId="22" borderId="74" xfId="0" applyFont="1" applyFill="1" applyBorder="1" applyAlignment="1">
      <alignment horizontal="center"/>
    </xf>
    <xf numFmtId="0" fontId="4" fillId="22" borderId="75" xfId="0" applyFont="1" applyFill="1" applyBorder="1" applyAlignment="1">
      <alignment horizontal="center"/>
    </xf>
    <xf numFmtId="0" fontId="4" fillId="22" borderId="76" xfId="0" applyFont="1" applyFill="1" applyBorder="1" applyAlignment="1">
      <alignment horizontal="center"/>
    </xf>
    <xf numFmtId="164" fontId="2" fillId="5" borderId="19" xfId="0" applyNumberFormat="1" applyFont="1" applyFill="1" applyBorder="1" applyAlignment="1">
      <alignment horizontal="center"/>
    </xf>
    <xf numFmtId="164" fontId="2" fillId="5" borderId="20" xfId="0" applyNumberFormat="1" applyFont="1" applyFill="1" applyBorder="1" applyAlignment="1">
      <alignment horizontal="center"/>
    </xf>
    <xf numFmtId="0" fontId="19" fillId="10" borderId="19" xfId="0" applyFont="1" applyFill="1" applyBorder="1" applyAlignment="1">
      <alignment horizontal="center"/>
    </xf>
    <xf numFmtId="0" fontId="19" fillId="10" borderId="33" xfId="0" applyFont="1" applyFill="1" applyBorder="1" applyAlignment="1">
      <alignment horizontal="center"/>
    </xf>
    <xf numFmtId="0" fontId="19" fillId="10" borderId="20" xfId="0" applyFont="1" applyFill="1" applyBorder="1" applyAlignment="1">
      <alignment horizontal="center"/>
    </xf>
    <xf numFmtId="49" fontId="13" fillId="0" borderId="44" xfId="0" applyNumberFormat="1" applyFont="1" applyBorder="1" applyAlignment="1">
      <alignment horizontal="center" vertical="center"/>
    </xf>
    <xf numFmtId="49" fontId="13" fillId="0" borderId="28" xfId="0" applyNumberFormat="1" applyFont="1" applyBorder="1" applyAlignment="1">
      <alignment horizontal="center" vertical="center"/>
    </xf>
    <xf numFmtId="49" fontId="13" fillId="0" borderId="29" xfId="0" applyNumberFormat="1" applyFont="1" applyBorder="1" applyAlignment="1">
      <alignment horizontal="center" vertical="center"/>
    </xf>
    <xf numFmtId="49" fontId="13" fillId="0" borderId="45" xfId="0" applyNumberFormat="1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center" vertical="center"/>
    </xf>
    <xf numFmtId="49" fontId="13" fillId="0" borderId="46" xfId="0" applyNumberFormat="1" applyFont="1" applyBorder="1" applyAlignment="1">
      <alignment horizontal="center" vertical="center"/>
    </xf>
    <xf numFmtId="49" fontId="13" fillId="0" borderId="47" xfId="0" applyNumberFormat="1" applyFont="1" applyBorder="1" applyAlignment="1">
      <alignment horizontal="center" vertical="center"/>
    </xf>
    <xf numFmtId="49" fontId="13" fillId="0" borderId="31" xfId="0" applyNumberFormat="1" applyFont="1" applyBorder="1" applyAlignment="1">
      <alignment horizontal="center" vertical="center"/>
    </xf>
    <xf numFmtId="49" fontId="13" fillId="0" borderId="32" xfId="0" applyNumberFormat="1" applyFont="1" applyBorder="1" applyAlignment="1">
      <alignment horizontal="center" vertical="center"/>
    </xf>
    <xf numFmtId="166" fontId="5" fillId="12" borderId="54" xfId="0" applyNumberFormat="1" applyFont="1" applyFill="1" applyBorder="1" applyAlignment="1">
      <alignment horizontal="center"/>
    </xf>
    <xf numFmtId="166" fontId="15" fillId="0" borderId="20" xfId="0" applyNumberFormat="1" applyFont="1" applyBorder="1"/>
    <xf numFmtId="164" fontId="2" fillId="0" borderId="18" xfId="0" applyNumberFormat="1" applyFont="1" applyBorder="1"/>
    <xf numFmtId="166" fontId="21" fillId="12" borderId="54" xfId="0" applyNumberFormat="1" applyFont="1" applyFill="1" applyBorder="1" applyAlignment="1">
      <alignment horizontal="center"/>
    </xf>
    <xf numFmtId="0" fontId="16" fillId="0" borderId="21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3399"/>
      <color rgb="FFFF4343"/>
      <color rgb="FFFF99FF"/>
      <color rgb="FFFF00FF"/>
      <color rgb="FFF5F56F"/>
      <color rgb="FFC0E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255271</xdr:colOff>
      <xdr:row>49</xdr:row>
      <xdr:rowOff>44632</xdr:rowOff>
    </xdr:from>
    <xdr:to>
      <xdr:col>7</xdr:col>
      <xdr:colOff>2159454</xdr:colOff>
      <xdr:row>54</xdr:row>
      <xdr:rowOff>95248</xdr:rowOff>
    </xdr:to>
    <xdr:sp macro="" textlink="">
      <xdr:nvSpPr>
        <xdr:cNvPr id="3" name="ZoneTexte 2"/>
        <xdr:cNvSpPr txBox="1"/>
      </xdr:nvSpPr>
      <xdr:spPr>
        <a:xfrm>
          <a:off x="255271" y="13619118"/>
          <a:ext cx="16425726" cy="1411330"/>
        </a:xfrm>
        <a:prstGeom prst="rect">
          <a:avLst/>
        </a:prstGeom>
        <a:solidFill>
          <a:srgbClr val="FFFF00"/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600"/>
            <a:t>Mise à jour le 16/12/2013 </a:t>
          </a:r>
        </a:p>
        <a:p>
          <a:pPr algn="l"/>
          <a:r>
            <a:rPr lang="fr-FR" sz="1600"/>
            <a:t>Vérifier</a:t>
          </a:r>
          <a:r>
            <a:rPr lang="fr-FR" sz="1600" baseline="0"/>
            <a:t> les assurances AGPM. </a:t>
          </a:r>
          <a:r>
            <a:rPr lang="fr-FR" sz="1600" b="1" baseline="0">
              <a:solidFill>
                <a:srgbClr val="FF0000"/>
              </a:solidFill>
            </a:rPr>
            <a:t>Possibilitée d'avoir résillié des souscriptions!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20411</xdr:colOff>
      <xdr:row>49</xdr:row>
      <xdr:rowOff>183698</xdr:rowOff>
    </xdr:from>
    <xdr:to>
      <xdr:col>7</xdr:col>
      <xdr:colOff>29936</xdr:colOff>
      <xdr:row>61</xdr:row>
      <xdr:rowOff>32657</xdr:rowOff>
    </xdr:to>
    <xdr:sp macro="" textlink="">
      <xdr:nvSpPr>
        <xdr:cNvPr id="2" name="ZoneTexte 1"/>
        <xdr:cNvSpPr txBox="1"/>
      </xdr:nvSpPr>
      <xdr:spPr>
        <a:xfrm>
          <a:off x="815068" y="13975898"/>
          <a:ext cx="16218354" cy="2069645"/>
        </a:xfrm>
        <a:prstGeom prst="rect">
          <a:avLst/>
        </a:prstGeom>
        <a:solidFill>
          <a:srgbClr val="FFFF00"/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 u="sng">
              <a:solidFill>
                <a:srgbClr val="FF0000"/>
              </a:solidFill>
            </a:rPr>
            <a:t>Mise à</a:t>
          </a:r>
          <a:r>
            <a:rPr lang="fr-FR" sz="1400" b="1" u="sng" baseline="0">
              <a:solidFill>
                <a:srgbClr val="FF0000"/>
              </a:solidFill>
            </a:rPr>
            <a:t> jour 02/01/2014</a:t>
          </a:r>
        </a:p>
        <a:p>
          <a:pPr algn="l"/>
          <a:r>
            <a:rPr lang="fr-FR" sz="1400" b="0" u="none" baseline="0">
              <a:solidFill>
                <a:sysClr val="windowText" lastClr="000000"/>
              </a:solidFill>
            </a:rPr>
            <a:t>Prévoir :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</a:rPr>
            <a:t>- Assurance vie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</a:rPr>
            <a:t>- Assurance retraite</a:t>
          </a:r>
          <a:endParaRPr lang="fr-FR" sz="1400" b="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Médian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/>
        </a:soli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  <a:scene3d>
            <a:camera prst="isometricTopDown" fov="0">
              <a:rot lat="0" lon="0" rev="0"/>
            </a:camera>
            <a:lightRig rig="balanced" dir="t">
              <a:rot lat="0" lon="0" rev="13800000"/>
            </a:lightRig>
          </a:scene3d>
          <a:sp3d extrusionH="12700" prstMaterial="plastic">
            <a:bevelT w="38100" h="25400" prst="softRound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8"/>
  </sheetPr>
  <dimension ref="A1:J79"/>
  <sheetViews>
    <sheetView tabSelected="1" topLeftCell="A10" zoomScale="70" zoomScaleNormal="70" workbookViewId="0">
      <selection activeCell="D26" sqref="D26"/>
    </sheetView>
  </sheetViews>
  <sheetFormatPr baseColWidth="10" defaultColWidth="11.44140625" defaultRowHeight="21"/>
  <cols>
    <col min="1" max="1" width="4.5546875" style="124" customWidth="1"/>
    <col min="2" max="2" width="41.33203125" style="124" bestFit="1" customWidth="1"/>
    <col min="3" max="3" width="23.5546875" style="124" bestFit="1" customWidth="1"/>
    <col min="4" max="4" width="31.88671875" style="124" bestFit="1" customWidth="1"/>
    <col min="5" max="5" width="5.109375" style="124" customWidth="1"/>
    <col min="6" max="6" width="44.21875" style="124" bestFit="1" customWidth="1"/>
    <col min="7" max="7" width="23.5546875" style="124" bestFit="1" customWidth="1"/>
    <col min="8" max="9" width="32.33203125" style="124" bestFit="1" customWidth="1"/>
    <col min="10" max="16384" width="11.44140625" style="124"/>
  </cols>
  <sheetData>
    <row r="1" spans="1:10" ht="21.6" thickBot="1">
      <c r="A1" s="159"/>
      <c r="B1" s="159"/>
      <c r="C1" s="159"/>
      <c r="D1" s="159"/>
      <c r="E1" s="159"/>
      <c r="F1" s="159"/>
      <c r="G1" s="159"/>
      <c r="H1" s="159"/>
      <c r="I1" s="159"/>
    </row>
    <row r="2" spans="1:10" ht="31.8" thickBot="1">
      <c r="A2" s="159"/>
      <c r="B2" s="302" t="s">
        <v>81</v>
      </c>
      <c r="C2" s="303"/>
      <c r="D2" s="304"/>
      <c r="E2" s="160"/>
      <c r="F2" s="195" t="s">
        <v>18</v>
      </c>
      <c r="G2" s="152" t="s">
        <v>73</v>
      </c>
      <c r="H2" s="184" t="s">
        <v>15</v>
      </c>
      <c r="I2" s="159"/>
      <c r="J2" s="288">
        <f ca="1">SUMPRODUCT(($D$14:$D$20&gt;TODAY())*(MONTH($D$14:$D$20)=IF(DAY(TODAY())&lt;15,MONTH(TODAY()),MONTH(TODAY())+1))*(DAY($D$14:$D$20)&lt;15)*($C$14:$C$20&lt;0),$C$14:$C$20)</f>
        <v>-923</v>
      </c>
    </row>
    <row r="3" spans="1:10" ht="21.6" thickBot="1">
      <c r="A3" s="159"/>
      <c r="B3" s="186" t="s">
        <v>18</v>
      </c>
      <c r="C3" s="252" t="s">
        <v>73</v>
      </c>
      <c r="D3" s="251" t="s">
        <v>15</v>
      </c>
      <c r="E3" s="168"/>
      <c r="F3" s="13" t="s">
        <v>20</v>
      </c>
      <c r="G3" s="328">
        <f>C4</f>
        <v>3121</v>
      </c>
      <c r="H3" s="327">
        <f ca="1">IF(TODAY()&gt;DATE(2014,MONTH(TODAY()),15),DATE(2014,MONTH(TODAY())+1,15),DATE(2014,MONTH(TODAY()),15))</f>
        <v>41744</v>
      </c>
      <c r="I3" s="159"/>
      <c r="J3" s="288">
        <f ca="1">SUMPRODUCT(($D$24:$D$27&gt;TODAY())*(MONTH($D$24:$D$27)=IF(DAY(TODAY())&lt;15,MONTH(TODAY()),MONTH(TODAY())+1))*(DAY($D$24:$D$27)&lt;15)*($C$24:$C$27&lt;0),$C$24:$C$27)</f>
        <v>-100</v>
      </c>
    </row>
    <row r="4" spans="1:10" ht="21.6" thickBot="1">
      <c r="A4" s="159"/>
      <c r="B4" s="13" t="s">
        <v>20</v>
      </c>
      <c r="C4" s="190">
        <v>3121</v>
      </c>
      <c r="D4" s="253">
        <f ca="1">IF(TODAY()&gt;DATE(2014,MONTH(TODAY()),15),DATE(2014,MONTH(TODAY())+1,15),DATE(2014,MONTH(TODAY()),15))</f>
        <v>41744</v>
      </c>
      <c r="E4" s="168"/>
      <c r="F4" s="192" t="s">
        <v>19</v>
      </c>
      <c r="G4" s="155" t="s">
        <v>73</v>
      </c>
      <c r="H4" s="273"/>
      <c r="I4" s="159"/>
      <c r="J4" s="288">
        <f ca="1">SUMPRODUCT(($D$32:$D$46&gt;TODAY())*(MONTH($D$32:$D$46)=IF(DAY(TODAY())&lt;15,MONTH(TODAY()),MONTH(TODAY())+1))*(DAY($D$32:$D$46)&lt;15)*($C$32:$C$46&lt;0),$C$32:$C$46)</f>
        <v>-43</v>
      </c>
    </row>
    <row r="5" spans="1:10" ht="21.6" thickBot="1">
      <c r="A5" s="159"/>
      <c r="B5" s="186" t="s">
        <v>19</v>
      </c>
      <c r="C5" s="251" t="s">
        <v>73</v>
      </c>
      <c r="D5" s="270"/>
      <c r="E5" s="168"/>
      <c r="F5" s="14" t="s">
        <v>22</v>
      </c>
      <c r="G5" s="188">
        <f>SUM(C16:C19)+C14</f>
        <v>-932.99</v>
      </c>
      <c r="H5" s="274"/>
      <c r="I5" s="159"/>
      <c r="J5" s="288">
        <f ca="1">SUMPRODUCT(($H$24:$H$28&gt;TODAY())*(MONTH($H$24:$H$28)=IF(DAY(TODAY())&lt;15,MONTH(TODAY()),MONTH(TODAY())+1))*(DAY($H$24:$H$28)&lt;15)*($G$24:$G$28&lt;0),$G$24:$G$28)</f>
        <v>-28.880000000000003</v>
      </c>
    </row>
    <row r="6" spans="1:10">
      <c r="A6" s="159"/>
      <c r="B6" s="14" t="s">
        <v>74</v>
      </c>
      <c r="C6" s="188">
        <f ca="1">C21</f>
        <v>0</v>
      </c>
      <c r="D6" s="278"/>
      <c r="E6" s="168"/>
      <c r="F6" s="13" t="s">
        <v>30</v>
      </c>
      <c r="G6" s="190">
        <f ca="1">C47</f>
        <v>-193.39000000000001</v>
      </c>
      <c r="H6" s="277" t="s">
        <v>79</v>
      </c>
      <c r="I6" s="159"/>
      <c r="J6" s="288">
        <f ca="1">SUMPRODUCT(($H$34&gt;TODAY())*(MONTH($H$34)=IF(DAY(TODAY())&lt;15,MONTH(TODAY()),MONTH(TODAY())+1))*(DAY($H$34)&lt;15)*($G$34&lt;0),$G$34)</f>
        <v>-76.72</v>
      </c>
    </row>
    <row r="7" spans="1:10">
      <c r="A7" s="159"/>
      <c r="B7" s="13" t="s">
        <v>30</v>
      </c>
      <c r="C7" s="190">
        <f ca="1">C47</f>
        <v>-193.39000000000001</v>
      </c>
      <c r="D7" s="276" t="s">
        <v>80</v>
      </c>
      <c r="E7" s="168"/>
      <c r="F7" s="15" t="s">
        <v>77</v>
      </c>
      <c r="G7" s="191">
        <f>SUM(G24:G28)+(G34)</f>
        <v>-171.79</v>
      </c>
      <c r="H7" s="277" t="s">
        <v>78</v>
      </c>
      <c r="I7" s="159"/>
      <c r="J7" s="288">
        <f ca="1">SUM(J2:J6)</f>
        <v>-1171.6000000000001</v>
      </c>
    </row>
    <row r="8" spans="1:10" ht="21.6" thickBot="1">
      <c r="A8" s="159"/>
      <c r="B8" s="15" t="s">
        <v>70</v>
      </c>
      <c r="C8" s="191">
        <f ca="1">C28</f>
        <v>-1224.05</v>
      </c>
      <c r="D8" s="279">
        <f ca="1">TODAY()</f>
        <v>41715</v>
      </c>
      <c r="E8" s="168"/>
      <c r="F8" s="15" t="s">
        <v>70</v>
      </c>
      <c r="G8" s="191">
        <f>SUM(C24:C27)</f>
        <v>-1370.3999999999999</v>
      </c>
      <c r="H8" s="274"/>
      <c r="I8" s="159"/>
    </row>
    <row r="9" spans="1:10" ht="21.6" thickBot="1">
      <c r="A9" s="159"/>
      <c r="B9" s="254" t="s">
        <v>65</v>
      </c>
      <c r="C9" s="255">
        <f ca="1">SUM(C6:C8)</f>
        <v>-1417.44</v>
      </c>
      <c r="D9" s="271"/>
      <c r="E9" s="168"/>
      <c r="F9" s="283" t="s">
        <v>65</v>
      </c>
      <c r="G9" s="285">
        <f ca="1">SUM(G5:G8)</f>
        <v>-2668.5699999999997</v>
      </c>
      <c r="H9" s="274"/>
      <c r="I9" s="159"/>
    </row>
    <row r="10" spans="1:10" ht="21.6" thickBot="1">
      <c r="A10" s="159"/>
      <c r="B10" s="281" t="s">
        <v>82</v>
      </c>
      <c r="C10" s="282">
        <f ca="1">J7</f>
        <v>-1171.6000000000001</v>
      </c>
      <c r="D10" s="271"/>
      <c r="E10" s="168"/>
      <c r="F10" s="172" t="s">
        <v>83</v>
      </c>
      <c r="G10" s="287"/>
      <c r="H10" s="274"/>
      <c r="I10" s="159"/>
    </row>
    <row r="11" spans="1:10" ht="26.4" thickBot="1">
      <c r="A11" s="159"/>
      <c r="B11" s="204" t="s">
        <v>64</v>
      </c>
      <c r="C11" s="256">
        <f ca="1">SUM(C4+C9)</f>
        <v>1703.56</v>
      </c>
      <c r="D11" s="272"/>
      <c r="E11" s="165"/>
      <c r="F11" s="284" t="s">
        <v>29</v>
      </c>
      <c r="G11" s="286">
        <f ca="1">G3+(G9)</f>
        <v>452.43000000000029</v>
      </c>
      <c r="H11" s="275"/>
      <c r="I11" s="159"/>
    </row>
    <row r="12" spans="1:10" ht="26.4" thickBot="1">
      <c r="A12" s="159"/>
      <c r="B12" s="197"/>
      <c r="C12" s="198"/>
      <c r="D12" s="198"/>
      <c r="E12" s="165"/>
      <c r="F12" s="305"/>
      <c r="G12" s="305"/>
      <c r="H12" s="305"/>
      <c r="I12" s="159"/>
    </row>
    <row r="13" spans="1:10" ht="21.6" thickBot="1">
      <c r="A13" s="159"/>
      <c r="B13" s="169" t="s">
        <v>74</v>
      </c>
      <c r="C13" s="154" t="s">
        <v>73</v>
      </c>
      <c r="D13" s="170" t="s">
        <v>15</v>
      </c>
      <c r="E13" s="165"/>
      <c r="F13" s="125" t="s">
        <v>53</v>
      </c>
      <c r="G13" s="126" t="s">
        <v>8</v>
      </c>
      <c r="H13" s="127" t="s">
        <v>15</v>
      </c>
      <c r="I13" s="159"/>
    </row>
    <row r="14" spans="1:10">
      <c r="A14" s="159"/>
      <c r="B14" s="171" t="s">
        <v>9</v>
      </c>
      <c r="C14" s="112">
        <v>-800</v>
      </c>
      <c r="D14" s="7">
        <f ca="1">IF(TODAY()&gt;DATE(2014,MONTH(TODAY()),14),DATE(2014,MONTH(TODAY())+1,1),DATE(2014,MONTH(TODAY()),1))</f>
        <v>41730</v>
      </c>
      <c r="E14" s="165"/>
      <c r="F14" s="128" t="s">
        <v>54</v>
      </c>
      <c r="G14" s="129"/>
      <c r="H14" s="130"/>
      <c r="I14" s="159"/>
    </row>
    <row r="15" spans="1:10">
      <c r="A15" s="159"/>
      <c r="B15" s="226" t="s">
        <v>62</v>
      </c>
      <c r="C15" s="143">
        <f ca="1">G31</f>
        <v>0</v>
      </c>
      <c r="D15" s="144">
        <f ca="1">TODAY()</f>
        <v>41715</v>
      </c>
      <c r="E15" s="165"/>
      <c r="F15" s="131" t="s">
        <v>10</v>
      </c>
      <c r="G15" s="2">
        <v>-30.2</v>
      </c>
      <c r="H15" s="7">
        <v>41852</v>
      </c>
      <c r="I15" s="159"/>
    </row>
    <row r="16" spans="1:10">
      <c r="A16" s="159"/>
      <c r="B16" s="171" t="s">
        <v>50</v>
      </c>
      <c r="C16" s="112">
        <v>-9.99</v>
      </c>
      <c r="D16" s="7">
        <f ca="1">IF(TODAY()&gt;DATE(2014,MONTH(TODAY())+1,14),DATE(2014,MONTH(TODAY())+1,20),DATE(2014,MONTH(TODAY()),20))</f>
        <v>41718</v>
      </c>
      <c r="E16" s="162"/>
      <c r="F16" s="132" t="s">
        <v>12</v>
      </c>
      <c r="G16" s="3">
        <v>-178.44</v>
      </c>
      <c r="H16" s="6">
        <v>41913</v>
      </c>
      <c r="I16" s="159"/>
    </row>
    <row r="17" spans="1:9">
      <c r="A17" s="159"/>
      <c r="B17" s="226" t="s">
        <v>3</v>
      </c>
      <c r="C17" s="143">
        <v>-65</v>
      </c>
      <c r="D17" s="144">
        <f ca="1">IF(TODAY()&gt;DATE(2014,MONTH(TODAY()),14),DATE(2014,MONTH(TODAY())+1,10),DATE(2014,MONTH(TODAY()),10))</f>
        <v>41739</v>
      </c>
      <c r="E17" s="182"/>
      <c r="F17" s="131" t="s">
        <v>11</v>
      </c>
      <c r="G17" s="2">
        <v>-12</v>
      </c>
      <c r="H17" s="7">
        <v>41913</v>
      </c>
      <c r="I17" s="159"/>
    </row>
    <row r="18" spans="1:9">
      <c r="A18" s="159"/>
      <c r="B18" s="297" t="s">
        <v>2</v>
      </c>
      <c r="C18" s="298">
        <v>-38</v>
      </c>
      <c r="D18" s="299">
        <f ca="1">IF(TODAY()&gt;DATE(2014,MONTH(TODAY()),14),DATE(2014,MONTH(TODAY())+1,10),DATE(2014,MONTH(TODAY()),10))</f>
        <v>41739</v>
      </c>
      <c r="E18" s="162"/>
      <c r="F18" s="132" t="s">
        <v>13</v>
      </c>
      <c r="G18" s="3">
        <v>-50</v>
      </c>
      <c r="H18" s="6">
        <v>41913</v>
      </c>
      <c r="I18" s="159"/>
    </row>
    <row r="19" spans="1:9" ht="20.25" customHeight="1" thickBot="1">
      <c r="A19" s="159"/>
      <c r="B19" s="300" t="s">
        <v>1</v>
      </c>
      <c r="C19" s="301">
        <v>-20</v>
      </c>
      <c r="D19" s="144">
        <f ca="1">IF(TODAY()&gt;DATE(2014,MONTH(TODAY()),14),DATE(2014,MONTH(TODAY())+1,10),DATE(2014,MONTH(TODAY()),10))</f>
        <v>41739</v>
      </c>
      <c r="E19" s="162"/>
      <c r="F19" s="133" t="s">
        <v>14</v>
      </c>
      <c r="G19" s="8">
        <v>-18</v>
      </c>
      <c r="H19" s="10">
        <v>41913</v>
      </c>
      <c r="I19" s="159"/>
    </row>
    <row r="20" spans="1:9" ht="21.6" thickBot="1">
      <c r="A20" s="159"/>
      <c r="B20" s="297" t="s">
        <v>34</v>
      </c>
      <c r="C20" s="298">
        <f ca="1">G37</f>
        <v>0</v>
      </c>
      <c r="D20" s="299">
        <f ca="1">IF(TODAY()&gt;DATE(2014,MONTH(TODAY()),14),DATE(2014,MONTH(TODAY())+1,5),DATE(2014,MONTH(TODAY()),5))</f>
        <v>41734</v>
      </c>
      <c r="E20" s="165"/>
      <c r="F20" s="9" t="s">
        <v>17</v>
      </c>
      <c r="G20" s="243">
        <f>SUM(G15:G19)</f>
        <v>-288.64</v>
      </c>
      <c r="H20" s="242"/>
      <c r="I20" s="159"/>
    </row>
    <row r="21" spans="1:9" ht="21.6" thickBot="1">
      <c r="A21" s="159"/>
      <c r="B21" s="199" t="s">
        <v>63</v>
      </c>
      <c r="C21" s="200">
        <f ca="1">SUMPRODUCT((D14:D20&lt;=TODAY())*(C14:C20))+IF(AND(TODAY()&gt;=DATE(2014,MONTH(TODAY()),1),TODAY()&lt;DATE(2014,MONTH(TODAY()+1),15)),SUMIF($C$15:$C$20,0))</f>
        <v>0</v>
      </c>
      <c r="D21" s="201">
        <f ca="1">TODAY()</f>
        <v>41715</v>
      </c>
      <c r="E21" s="162"/>
      <c r="F21" s="11" t="s">
        <v>16</v>
      </c>
      <c r="G21" s="246">
        <f>(G20/12)</f>
        <v>-24.053333333333331</v>
      </c>
      <c r="H21" s="240"/>
      <c r="I21" s="159"/>
    </row>
    <row r="22" spans="1:9" ht="21.6" thickBot="1">
      <c r="A22" s="159"/>
      <c r="B22" s="157"/>
      <c r="C22" s="158"/>
      <c r="D22" s="161"/>
      <c r="E22" s="162"/>
      <c r="F22" s="306"/>
      <c r="G22" s="307"/>
      <c r="H22" s="308"/>
      <c r="I22" s="159"/>
    </row>
    <row r="23" spans="1:9" ht="21.6" thickBot="1">
      <c r="A23" s="159"/>
      <c r="B23" s="135" t="s">
        <v>21</v>
      </c>
      <c r="C23" s="145" t="s">
        <v>73</v>
      </c>
      <c r="D23" s="289" t="s">
        <v>15</v>
      </c>
      <c r="E23" s="165"/>
      <c r="F23" s="166" t="s">
        <v>55</v>
      </c>
      <c r="G23" s="163"/>
      <c r="H23" s="164"/>
      <c r="I23" s="159"/>
    </row>
    <row r="24" spans="1:9">
      <c r="A24" s="159"/>
      <c r="B24" s="136" t="s">
        <v>69</v>
      </c>
      <c r="C24" s="146">
        <v>-224.05</v>
      </c>
      <c r="D24" s="290">
        <f ca="1">IF(TODAY()&gt;DATE(2014,MONTH(TODAY())+1,14),DATE(2014,MONTH(TODAY())+1,15),DATE(2014,MONTH(TODAY()),15))</f>
        <v>41713</v>
      </c>
      <c r="E24" s="165"/>
      <c r="F24" s="131" t="s">
        <v>56</v>
      </c>
      <c r="G24" s="2">
        <v>-17.100000000000001</v>
      </c>
      <c r="H24" s="7">
        <f ca="1">IF(TODAY()&gt;DATE(2014,MONTH(TODAY()),14),DATE(2014,MONTH(TODAY())+1,13),DATE(2014,MONTH(TODAY()),13))</f>
        <v>41742</v>
      </c>
      <c r="I24" s="159"/>
    </row>
    <row r="25" spans="1:9">
      <c r="A25" s="159"/>
      <c r="B25" s="137" t="s">
        <v>7</v>
      </c>
      <c r="C25" s="147">
        <v>-1000</v>
      </c>
      <c r="D25" s="149">
        <f ca="1">IF(TODAY()&gt;DATE(2014,MONTH(TODAY())+1,14),DATE(2014,MONTH(TODAY())+1,15),DATE(2014,MONTH(TODAY()),15))</f>
        <v>41713</v>
      </c>
      <c r="E25" s="165"/>
      <c r="F25" s="132" t="s">
        <v>52</v>
      </c>
      <c r="G25" s="3">
        <v>-1</v>
      </c>
      <c r="H25" s="6">
        <f ca="1">IF(TODAY()&gt;DATE(2014,MONTH(TODAY()),14),DATE(2014,MONTH(TODAY())+1,1),DATE(2014,MONTH(TODAY()),1))</f>
        <v>41730</v>
      </c>
      <c r="I25" s="159"/>
    </row>
    <row r="26" spans="1:9">
      <c r="A26" s="159"/>
      <c r="B26" s="138" t="s">
        <v>4</v>
      </c>
      <c r="C26" s="148">
        <v>-46.35</v>
      </c>
      <c r="D26" s="10">
        <f ca="1">IF(TODAY()&gt;DATE(2014,MONTH(TODAY())+1,14),DATE(2014,MONTH(TODAY())+1,27),DATE(2014,MONTH(TODAY()),27))</f>
        <v>41725</v>
      </c>
      <c r="E26" s="165"/>
      <c r="F26" s="131" t="s">
        <v>60</v>
      </c>
      <c r="G26" s="2">
        <v>-1.35</v>
      </c>
      <c r="H26" s="7">
        <f ca="1">IF(TODAY()&gt;DATE(2014,MONTH(TODAY()),14),DATE(2014,MONTH(TODAY())+1,1),DATE(2014,MONTH(TODAY()),1))</f>
        <v>41730</v>
      </c>
      <c r="I26" s="159"/>
    </row>
    <row r="27" spans="1:9" ht="21.6" thickBot="1">
      <c r="A27" s="159"/>
      <c r="B27" s="291" t="s">
        <v>23</v>
      </c>
      <c r="C27" s="292">
        <v>-100</v>
      </c>
      <c r="D27" s="293">
        <f ca="1">IF(TODAY()&gt;DATE(2014,MONTH(TODAY()),14),DATE(2014,MONTH(TODAY())+1,4),DATE(2014,MONTH(TODAY()),4))</f>
        <v>41733</v>
      </c>
      <c r="E27" s="165"/>
      <c r="F27" s="132" t="s">
        <v>5</v>
      </c>
      <c r="G27" s="3">
        <v>-9.43</v>
      </c>
      <c r="H27" s="6">
        <f ca="1">IF(TODAY()&gt;DATE(2014,MONTH(TODAY()),14),DATE(2014,MONTH(TODAY())+1,9),DATE(2014,MONTH(TODAY()),9))</f>
        <v>41738</v>
      </c>
      <c r="I27" s="159"/>
    </row>
    <row r="28" spans="1:9" ht="21.6" thickBot="1">
      <c r="A28" s="159"/>
      <c r="B28" s="4" t="s">
        <v>63</v>
      </c>
      <c r="C28" s="5">
        <f ca="1">SUMPRODUCT((D24:D27&lt;=TODAY())*(C24:C27))+IF(AND(TODAY()&gt;=DATE(2014,MONTH(TODAY()),1),TODAY()&lt;DATE(2014,MONTH(TODAY()+1),15)),SUMIF($C$24:$C$27,0))</f>
        <v>-1224.05</v>
      </c>
      <c r="D28" s="203">
        <f ca="1">TODAY()</f>
        <v>41715</v>
      </c>
      <c r="E28" s="165"/>
      <c r="F28" s="139" t="s">
        <v>61</v>
      </c>
      <c r="G28" s="2">
        <v>-66.19</v>
      </c>
      <c r="H28" s="7">
        <f ca="1">IF(TODAY()&gt;DATE(2014,MONTH(TODAY()),14),DATE(2014,MONTH(TODAY())+1,30),DATE(2014,MONTH(TODAY()),30))</f>
        <v>41759</v>
      </c>
      <c r="I28" s="159"/>
    </row>
    <row r="29" spans="1:9" ht="21.6" thickBot="1">
      <c r="A29" s="159"/>
      <c r="B29" s="305"/>
      <c r="C29" s="305"/>
      <c r="D29" s="305"/>
      <c r="E29" s="165"/>
      <c r="F29" s="241" t="s">
        <v>75</v>
      </c>
      <c r="G29" s="244">
        <f>SUM(G24:G28)</f>
        <v>-95.07</v>
      </c>
      <c r="H29" s="242"/>
      <c r="I29" s="159"/>
    </row>
    <row r="30" spans="1:9" ht="21.6" thickBot="1">
      <c r="A30" s="159"/>
      <c r="B30" s="134" t="s">
        <v>76</v>
      </c>
      <c r="C30" s="16" t="s">
        <v>73</v>
      </c>
      <c r="D30" s="16" t="s">
        <v>15</v>
      </c>
      <c r="E30" s="159"/>
      <c r="F30" s="249" t="s">
        <v>66</v>
      </c>
      <c r="G30" s="250">
        <f ca="1">G31*12</f>
        <v>0</v>
      </c>
      <c r="H30" s="240"/>
      <c r="I30" s="159"/>
    </row>
    <row r="31" spans="1:9" ht="21.6" thickBot="1">
      <c r="A31" s="159"/>
      <c r="B31" s="294" t="s">
        <v>85</v>
      </c>
      <c r="C31" s="295">
        <v>150</v>
      </c>
      <c r="D31" s="296">
        <v>41699</v>
      </c>
      <c r="E31" s="159"/>
      <c r="F31" s="247" t="s">
        <v>63</v>
      </c>
      <c r="G31" s="248">
        <f ca="1">SUMPRODUCT((H24:H28&lt;=TODAY())*(G24:G28))+IF(AND(TODAY()&gt;=DATE(2014,MONTH(TODAY()),1),TODAY()&lt;DATE(2014,MONTH(TODAY()+1),15)),SUMIF($H$24:$H$28,0))</f>
        <v>0</v>
      </c>
      <c r="H31" s="240"/>
      <c r="I31" s="159"/>
    </row>
    <row r="32" spans="1:9" ht="21.6" thickBot="1">
      <c r="A32" s="159"/>
      <c r="B32" s="183" t="s">
        <v>84</v>
      </c>
      <c r="C32" s="173">
        <v>-34.799999999999997</v>
      </c>
      <c r="D32" s="174">
        <v>41712</v>
      </c>
      <c r="E32" s="159"/>
      <c r="F32" s="309"/>
      <c r="G32" s="310"/>
      <c r="H32" s="311"/>
      <c r="I32" s="159"/>
    </row>
    <row r="33" spans="1:10" ht="21.6" thickTop="1">
      <c r="A33" s="159"/>
      <c r="B33" s="177" t="s">
        <v>86</v>
      </c>
      <c r="C33" s="175">
        <v>-300</v>
      </c>
      <c r="D33" s="174">
        <v>41713</v>
      </c>
      <c r="E33" s="159"/>
      <c r="F33" s="140" t="s">
        <v>34</v>
      </c>
      <c r="G33" s="141"/>
      <c r="H33" s="142"/>
      <c r="I33" s="159"/>
    </row>
    <row r="34" spans="1:10" ht="21.6" thickBot="1">
      <c r="A34" s="159"/>
      <c r="B34" s="330" t="s">
        <v>1</v>
      </c>
      <c r="C34" s="175">
        <v>-1.6</v>
      </c>
      <c r="D34" s="174">
        <v>41715</v>
      </c>
      <c r="E34" s="159"/>
      <c r="F34" s="167" t="s">
        <v>57</v>
      </c>
      <c r="G34" s="151">
        <v>-76.72</v>
      </c>
      <c r="H34" s="156">
        <f ca="1">IF(TODAY()&gt;DATE(2014,MONTH(TODAY()),14),DATE(2014,MONTH(TODAY())+1,1),DATE(2014,MONTH(TODAY()),1))</f>
        <v>41730</v>
      </c>
      <c r="I34" s="159"/>
    </row>
    <row r="35" spans="1:10">
      <c r="A35" s="159"/>
      <c r="B35" s="330" t="s">
        <v>88</v>
      </c>
      <c r="C35" s="175">
        <v>-6.99</v>
      </c>
      <c r="D35" s="174">
        <v>41715</v>
      </c>
      <c r="E35" s="159"/>
      <c r="F35" s="241" t="s">
        <v>75</v>
      </c>
      <c r="G35" s="244">
        <f>SUM(G34:G34)</f>
        <v>-76.72</v>
      </c>
      <c r="H35" s="242"/>
      <c r="I35" s="159"/>
    </row>
    <row r="36" spans="1:10">
      <c r="A36" s="159"/>
      <c r="B36" s="260"/>
      <c r="C36" s="175"/>
      <c r="D36" s="176"/>
      <c r="E36" s="159"/>
      <c r="F36" s="249" t="s">
        <v>66</v>
      </c>
      <c r="G36" s="250">
        <f ca="1">G37*12</f>
        <v>0</v>
      </c>
      <c r="H36" s="240"/>
      <c r="I36" s="159"/>
    </row>
    <row r="37" spans="1:10" ht="21.6" thickBot="1">
      <c r="A37" s="159"/>
      <c r="B37" s="261"/>
      <c r="C37" s="258"/>
      <c r="D37" s="178"/>
      <c r="E37" s="159"/>
      <c r="F37" s="247" t="s">
        <v>63</v>
      </c>
      <c r="G37" s="248">
        <f ca="1">SUMPRODUCT((H34&lt;=TODAY())*(G34))+IF(AND(TODAY()&gt;=DATE(2014,MONTH(TODAY()),1),TODAY()&lt;DATE(2014,MONTH(TODAY()+1),15)),SUMIF($G$34:$H$34,0))</f>
        <v>0</v>
      </c>
      <c r="H37" s="245"/>
      <c r="I37" s="159"/>
    </row>
    <row r="38" spans="1:10">
      <c r="A38" s="159"/>
      <c r="B38" s="261"/>
      <c r="C38" s="258"/>
      <c r="D38" s="257"/>
      <c r="E38" s="159"/>
      <c r="F38" s="269"/>
      <c r="G38" s="269"/>
      <c r="H38" s="269"/>
      <c r="I38" s="159"/>
    </row>
    <row r="39" spans="1:10">
      <c r="A39" s="159"/>
      <c r="B39" s="261"/>
      <c r="C39" s="258"/>
      <c r="D39" s="257"/>
      <c r="E39" s="159"/>
      <c r="F39" s="269"/>
      <c r="G39" s="269"/>
      <c r="H39" s="269"/>
      <c r="I39" s="159"/>
    </row>
    <row r="40" spans="1:10">
      <c r="A40" s="159"/>
      <c r="B40" s="261"/>
      <c r="C40" s="258"/>
      <c r="D40" s="178"/>
      <c r="E40" s="159"/>
      <c r="F40" s="269"/>
      <c r="G40" s="269"/>
      <c r="H40" s="269"/>
      <c r="I40" s="159"/>
    </row>
    <row r="41" spans="1:10">
      <c r="A41" s="159"/>
      <c r="B41" s="262"/>
      <c r="C41" s="259"/>
      <c r="D41" s="150"/>
      <c r="E41" s="159"/>
      <c r="F41" s="269"/>
      <c r="G41" s="269"/>
      <c r="H41" s="269"/>
      <c r="I41" s="159"/>
    </row>
    <row r="42" spans="1:10">
      <c r="A42" s="159"/>
      <c r="B42" s="261"/>
      <c r="C42" s="258"/>
      <c r="D42" s="178"/>
      <c r="E42" s="159"/>
      <c r="F42" s="269"/>
      <c r="G42" s="269"/>
      <c r="H42" s="269"/>
      <c r="I42" s="159"/>
    </row>
    <row r="43" spans="1:10">
      <c r="A43" s="159"/>
      <c r="B43" s="261"/>
      <c r="C43" s="258"/>
      <c r="D43" s="178"/>
      <c r="E43" s="159"/>
      <c r="F43" s="269"/>
      <c r="G43" s="269"/>
      <c r="H43" s="269"/>
      <c r="I43" s="159"/>
    </row>
    <row r="44" spans="1:10">
      <c r="A44" s="159"/>
      <c r="B44" s="261"/>
      <c r="C44" s="258"/>
      <c r="D44" s="178"/>
      <c r="E44" s="159"/>
      <c r="F44" s="269"/>
      <c r="G44" s="269"/>
      <c r="H44" s="269"/>
      <c r="I44" s="165"/>
      <c r="J44" s="268"/>
    </row>
    <row r="45" spans="1:10">
      <c r="A45" s="159"/>
      <c r="B45" s="263" t="s">
        <v>59</v>
      </c>
      <c r="C45" s="179">
        <v>40</v>
      </c>
      <c r="D45" s="180">
        <v>41730</v>
      </c>
      <c r="E45" s="159"/>
      <c r="F45" s="269"/>
      <c r="G45" s="269"/>
      <c r="H45" s="269"/>
      <c r="I45" s="159"/>
    </row>
    <row r="46" spans="1:10" ht="21.6" thickBot="1">
      <c r="A46" s="159"/>
      <c r="B46" s="265" t="s">
        <v>58</v>
      </c>
      <c r="C46" s="179">
        <v>-43</v>
      </c>
      <c r="D46" s="181">
        <v>41730</v>
      </c>
      <c r="E46" s="159"/>
      <c r="F46" s="269"/>
      <c r="G46" s="269"/>
      <c r="H46" s="269"/>
      <c r="I46" s="159"/>
    </row>
    <row r="47" spans="1:10" ht="21.6" thickBot="1">
      <c r="A47" s="159"/>
      <c r="B47" s="264" t="s">
        <v>63</v>
      </c>
      <c r="C47" s="266">
        <f ca="1">SUMPRODUCT((D31:D46&lt;=TODAY())*(C31:C46))</f>
        <v>-193.39000000000001</v>
      </c>
      <c r="D47" s="267">
        <f ca="1">TODAY()</f>
        <v>41715</v>
      </c>
      <c r="E47" s="159"/>
      <c r="F47" s="269"/>
      <c r="G47" s="269"/>
      <c r="H47" s="269"/>
      <c r="I47" s="159"/>
    </row>
    <row r="48" spans="1:10">
      <c r="A48" s="159"/>
      <c r="B48" s="159"/>
      <c r="C48" s="159"/>
      <c r="D48" s="159"/>
      <c r="E48" s="159"/>
      <c r="F48" s="269"/>
      <c r="G48" s="269"/>
      <c r="H48" s="269"/>
      <c r="I48" s="159"/>
    </row>
    <row r="49" spans="1:9">
      <c r="A49" s="159"/>
      <c r="B49" s="159"/>
      <c r="C49" s="159"/>
      <c r="D49" s="159"/>
      <c r="E49" s="159"/>
      <c r="F49" s="269"/>
      <c r="G49" s="269"/>
      <c r="H49" s="269"/>
      <c r="I49" s="159"/>
    </row>
    <row r="50" spans="1:9">
      <c r="A50" s="159"/>
      <c r="B50" s="159"/>
      <c r="C50" s="159"/>
      <c r="D50" s="159"/>
      <c r="E50" s="159"/>
      <c r="F50" s="269"/>
      <c r="G50" s="269"/>
      <c r="H50" s="269"/>
      <c r="I50" s="159"/>
    </row>
    <row r="51" spans="1:9">
      <c r="A51" s="159"/>
      <c r="B51" s="159"/>
      <c r="C51" s="159"/>
      <c r="D51" s="159"/>
      <c r="E51" s="159"/>
      <c r="F51" s="269"/>
      <c r="G51" s="269"/>
      <c r="H51" s="269"/>
      <c r="I51" s="159"/>
    </row>
    <row r="52" spans="1:9">
      <c r="A52" s="159"/>
      <c r="B52" s="159"/>
      <c r="C52" s="159"/>
      <c r="D52" s="159"/>
      <c r="E52" s="159"/>
      <c r="F52" s="269"/>
      <c r="G52" s="269"/>
      <c r="H52" s="269"/>
      <c r="I52" s="159"/>
    </row>
    <row r="53" spans="1:9">
      <c r="A53" s="159"/>
      <c r="B53" s="159"/>
      <c r="C53" s="159"/>
      <c r="D53" s="159"/>
      <c r="E53" s="159"/>
      <c r="F53" s="159"/>
      <c r="G53" s="159"/>
      <c r="H53" s="159"/>
      <c r="I53" s="159"/>
    </row>
    <row r="54" spans="1:9">
      <c r="A54" s="159"/>
      <c r="B54" s="159"/>
      <c r="C54" s="159"/>
      <c r="D54" s="159"/>
      <c r="E54" s="159"/>
      <c r="F54" s="159"/>
      <c r="G54" s="159"/>
      <c r="H54" s="159"/>
      <c r="I54" s="159"/>
    </row>
    <row r="55" spans="1:9">
      <c r="A55" s="159"/>
      <c r="B55" s="159"/>
      <c r="C55" s="159"/>
      <c r="D55" s="159"/>
      <c r="E55" s="159"/>
      <c r="F55" s="159"/>
      <c r="G55" s="159"/>
      <c r="H55" s="159"/>
      <c r="I55" s="159"/>
    </row>
    <row r="56" spans="1:9">
      <c r="A56" s="159"/>
      <c r="B56" s="159"/>
      <c r="C56" s="159"/>
      <c r="D56" s="159"/>
      <c r="E56" s="165"/>
      <c r="F56" s="165"/>
      <c r="G56" s="159"/>
      <c r="H56" s="159"/>
      <c r="I56" s="159"/>
    </row>
    <row r="57" spans="1:9">
      <c r="A57" s="159"/>
      <c r="B57" s="159"/>
      <c r="C57" s="159"/>
      <c r="D57" s="165"/>
      <c r="E57" s="165"/>
      <c r="F57" s="165"/>
      <c r="G57" s="159"/>
      <c r="H57" s="159"/>
      <c r="I57" s="159"/>
    </row>
    <row r="58" spans="1:9" ht="25.8">
      <c r="A58" s="159"/>
      <c r="B58" s="159"/>
      <c r="C58" s="159"/>
      <c r="D58" s="280"/>
      <c r="E58" s="159"/>
      <c r="F58" s="159"/>
      <c r="G58" s="159"/>
      <c r="H58" s="159"/>
      <c r="I58" s="159"/>
    </row>
    <row r="59" spans="1:9">
      <c r="A59" s="159"/>
      <c r="B59" s="159"/>
      <c r="C59" s="159"/>
      <c r="D59" s="159"/>
      <c r="E59" s="159"/>
      <c r="F59" s="159"/>
      <c r="G59" s="159"/>
      <c r="H59" s="159"/>
      <c r="I59" s="159"/>
    </row>
    <row r="60" spans="1:9">
      <c r="A60" s="159"/>
      <c r="B60" s="159"/>
      <c r="C60" s="159"/>
      <c r="D60" s="159"/>
      <c r="E60" s="159"/>
      <c r="F60" s="159"/>
      <c r="G60" s="159"/>
      <c r="H60" s="159"/>
      <c r="I60" s="159"/>
    </row>
    <row r="61" spans="1:9">
      <c r="A61" s="268"/>
      <c r="B61" s="159"/>
      <c r="C61" s="159"/>
      <c r="D61" s="159"/>
      <c r="E61" s="268"/>
      <c r="F61" s="268"/>
      <c r="G61" s="268"/>
      <c r="H61" s="268"/>
      <c r="I61" s="268"/>
    </row>
    <row r="62" spans="1:9">
      <c r="A62" s="268"/>
      <c r="B62" s="268"/>
      <c r="C62" s="268"/>
      <c r="D62" s="268"/>
      <c r="E62" s="268"/>
      <c r="F62" s="268"/>
      <c r="G62" s="268"/>
      <c r="H62" s="268"/>
      <c r="I62" s="268"/>
    </row>
    <row r="63" spans="1:9">
      <c r="A63" s="268"/>
      <c r="B63" s="268"/>
      <c r="C63" s="268"/>
      <c r="D63" s="268"/>
      <c r="E63" s="268"/>
      <c r="F63" s="268"/>
      <c r="G63" s="268"/>
      <c r="H63" s="268"/>
      <c r="I63" s="268"/>
    </row>
    <row r="64" spans="1:9">
      <c r="A64" s="268"/>
      <c r="B64" s="268"/>
      <c r="C64" s="268"/>
      <c r="D64" s="268"/>
      <c r="E64" s="268"/>
      <c r="F64" s="268"/>
      <c r="G64" s="268"/>
      <c r="H64" s="268"/>
      <c r="I64" s="268"/>
    </row>
    <row r="65" spans="1:9">
      <c r="A65" s="268"/>
      <c r="B65" s="268"/>
      <c r="C65" s="268"/>
      <c r="D65" s="268"/>
      <c r="E65" s="268"/>
      <c r="F65" s="268"/>
      <c r="G65" s="268"/>
      <c r="H65" s="268"/>
      <c r="I65" s="268"/>
    </row>
    <row r="66" spans="1:9">
      <c r="A66" s="268"/>
      <c r="B66" s="268"/>
      <c r="C66" s="268"/>
      <c r="D66" s="268"/>
      <c r="E66" s="268"/>
      <c r="F66" s="268"/>
      <c r="G66" s="268"/>
      <c r="H66" s="268"/>
      <c r="I66" s="268"/>
    </row>
    <row r="67" spans="1:9">
      <c r="A67" s="268"/>
      <c r="B67" s="268"/>
      <c r="C67" s="268"/>
      <c r="D67" s="268"/>
      <c r="E67" s="268"/>
      <c r="F67" s="268"/>
      <c r="G67" s="268"/>
      <c r="H67" s="268"/>
      <c r="I67" s="268"/>
    </row>
    <row r="68" spans="1:9">
      <c r="A68" s="268"/>
      <c r="B68" s="268"/>
      <c r="C68" s="268"/>
      <c r="D68" s="268"/>
      <c r="E68" s="268"/>
      <c r="F68" s="268"/>
      <c r="G68" s="268"/>
      <c r="H68" s="268"/>
      <c r="I68" s="268"/>
    </row>
    <row r="69" spans="1:9">
      <c r="A69" s="268"/>
      <c r="B69" s="268"/>
      <c r="C69" s="268"/>
      <c r="D69" s="268"/>
      <c r="E69" s="268"/>
      <c r="F69" s="268"/>
      <c r="G69" s="268"/>
      <c r="H69" s="268"/>
      <c r="I69" s="268"/>
    </row>
    <row r="70" spans="1:9">
      <c r="A70" s="268"/>
      <c r="B70" s="268"/>
      <c r="C70" s="268"/>
      <c r="D70" s="268"/>
      <c r="E70" s="268"/>
      <c r="F70" s="268"/>
      <c r="G70" s="268"/>
      <c r="H70" s="268"/>
      <c r="I70" s="268"/>
    </row>
    <row r="71" spans="1:9">
      <c r="A71" s="268"/>
      <c r="B71" s="268"/>
      <c r="C71" s="268"/>
      <c r="D71" s="268"/>
      <c r="E71" s="268"/>
      <c r="F71" s="268"/>
      <c r="G71" s="268"/>
      <c r="H71" s="268"/>
      <c r="I71" s="268"/>
    </row>
    <row r="72" spans="1:9">
      <c r="A72" s="268"/>
      <c r="B72" s="268"/>
      <c r="C72" s="268"/>
      <c r="D72" s="268"/>
      <c r="E72" s="268"/>
      <c r="F72" s="268"/>
      <c r="G72" s="268"/>
      <c r="H72" s="268"/>
      <c r="I72" s="268"/>
    </row>
    <row r="73" spans="1:9">
      <c r="A73" s="268"/>
      <c r="B73" s="268"/>
      <c r="C73" s="268"/>
      <c r="D73" s="268"/>
      <c r="E73" s="268"/>
      <c r="F73" s="268"/>
      <c r="G73" s="268"/>
      <c r="H73" s="268"/>
      <c r="I73" s="268"/>
    </row>
    <row r="74" spans="1:9">
      <c r="A74" s="268"/>
      <c r="B74" s="268"/>
      <c r="C74" s="268"/>
      <c r="D74" s="268"/>
      <c r="E74" s="268"/>
      <c r="F74" s="268"/>
      <c r="G74" s="268"/>
      <c r="H74" s="268"/>
      <c r="I74" s="268"/>
    </row>
    <row r="75" spans="1:9">
      <c r="A75" s="268"/>
      <c r="B75" s="268"/>
      <c r="C75" s="268"/>
      <c r="D75" s="268"/>
      <c r="E75" s="268"/>
      <c r="F75" s="268"/>
      <c r="G75" s="268"/>
      <c r="H75" s="268"/>
      <c r="I75" s="268"/>
    </row>
    <row r="76" spans="1:9">
      <c r="A76" s="268"/>
      <c r="B76" s="268"/>
      <c r="C76" s="268"/>
      <c r="D76" s="268"/>
      <c r="E76" s="268"/>
      <c r="F76" s="268"/>
      <c r="G76" s="268"/>
      <c r="H76" s="268"/>
      <c r="I76" s="268"/>
    </row>
    <row r="77" spans="1:9">
      <c r="A77" s="268"/>
      <c r="B77" s="268"/>
      <c r="C77" s="268"/>
      <c r="D77" s="268"/>
      <c r="E77" s="268"/>
      <c r="F77" s="268"/>
      <c r="G77" s="268"/>
      <c r="H77" s="268"/>
      <c r="I77" s="268"/>
    </row>
    <row r="78" spans="1:9">
      <c r="A78" s="268"/>
      <c r="B78" s="268"/>
      <c r="C78" s="268"/>
      <c r="D78" s="268"/>
      <c r="E78" s="268"/>
      <c r="F78" s="268"/>
      <c r="G78" s="268"/>
      <c r="H78" s="268"/>
      <c r="I78" s="268"/>
    </row>
    <row r="79" spans="1:9">
      <c r="B79" s="268"/>
      <c r="C79" s="268"/>
      <c r="D79" s="268"/>
    </row>
  </sheetData>
  <sortState ref="B14:D20">
    <sortCondition ref="B14:B20"/>
  </sortState>
  <mergeCells count="5">
    <mergeCell ref="B2:D2"/>
    <mergeCell ref="B29:D29"/>
    <mergeCell ref="F12:H12"/>
    <mergeCell ref="F22:H22"/>
    <mergeCell ref="F32:H3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3399"/>
  </sheetPr>
  <dimension ref="A1:J56"/>
  <sheetViews>
    <sheetView zoomScale="70" zoomScaleNormal="70" workbookViewId="0">
      <selection activeCell="J4" sqref="J4"/>
    </sheetView>
  </sheetViews>
  <sheetFormatPr baseColWidth="10" defaultRowHeight="14.4"/>
  <cols>
    <col min="2" max="2" width="48.88671875" bestFit="1" customWidth="1"/>
    <col min="3" max="3" width="14.6640625" customWidth="1"/>
    <col min="4" max="4" width="31.88671875" bestFit="1" customWidth="1"/>
    <col min="5" max="5" width="32.33203125" bestFit="1" customWidth="1"/>
    <col min="6" max="6" width="13.33203125" bestFit="1" customWidth="1"/>
    <col min="7" max="7" width="25.6640625" bestFit="1" customWidth="1"/>
    <col min="8" max="8" width="38.88671875" customWidth="1"/>
  </cols>
  <sheetData>
    <row r="1" spans="2:10" ht="31.8" thickBot="1">
      <c r="B1" s="302" t="s">
        <v>81</v>
      </c>
      <c r="C1" s="303"/>
      <c r="D1" s="196"/>
      <c r="E1" s="314" t="s">
        <v>87</v>
      </c>
      <c r="F1" s="315"/>
      <c r="G1" s="316"/>
    </row>
    <row r="2" spans="2:10" ht="21.6" thickBot="1">
      <c r="B2" s="221" t="s">
        <v>18</v>
      </c>
      <c r="C2" s="185" t="s">
        <v>8</v>
      </c>
      <c r="D2" s="187" t="s">
        <v>15</v>
      </c>
      <c r="E2" s="58" t="s">
        <v>18</v>
      </c>
      <c r="F2" s="107" t="s">
        <v>8</v>
      </c>
      <c r="G2" s="58" t="s">
        <v>15</v>
      </c>
      <c r="J2" s="124">
        <f ca="1">SUMPRODUCT(($E$12:$E$18&gt;TODAY())*(MONTH($E$12:$E$18)=IF(DAY(TODAY())&lt;15,MONTH(TODAY()),MONTH(TODAY())+1))*(DAY($E$12:$E$18)&lt;15)*($C$12:$C$18&lt;0),$C$12:$C$18)</f>
        <v>-311.74</v>
      </c>
    </row>
    <row r="3" spans="2:10" ht="21.6" thickBot="1">
      <c r="B3" s="87" t="s">
        <v>20</v>
      </c>
      <c r="C3" s="205">
        <f>F3</f>
        <v>950</v>
      </c>
      <c r="D3" s="153">
        <f ca="1">IF(TODAY()&gt;DATE(2014,MONTH(TODAY()),5),DATE(2014,MONTH(TODAY())+1,5),DATE(2014,MONTH(TODAY()),5))</f>
        <v>41734</v>
      </c>
      <c r="E3" s="70" t="s">
        <v>20</v>
      </c>
      <c r="F3" s="108">
        <v>950</v>
      </c>
      <c r="G3" s="115">
        <f ca="1">IF(TODAY()&gt;DATE(2014,MONTH(TODAY()),5),DATE(2014,MONTH(TODAY())+1,5),DATE(2014,MONTH(TODAY()),5))</f>
        <v>41734</v>
      </c>
      <c r="J3" s="124">
        <f ca="1">SUMPRODUCT(($E$21:$E$22&gt;TODAY())*(MONTH($E$21:$E$22)=IF(DAY(TODAY())&lt;15,MONTH(TODAY()),MONTH(TODAY())+1))*(DAY($E$21:$E$22)&lt;15)*($C$21:$C$22&lt;0),$C$21:$C$22)</f>
        <v>0</v>
      </c>
    </row>
    <row r="4" spans="2:10" ht="21.6" thickBot="1">
      <c r="B4" s="221" t="s">
        <v>19</v>
      </c>
      <c r="C4" s="185" t="s">
        <v>8</v>
      </c>
      <c r="D4" s="187"/>
      <c r="E4" s="58" t="s">
        <v>19</v>
      </c>
      <c r="F4" s="18" t="s">
        <v>8</v>
      </c>
      <c r="G4" s="228"/>
      <c r="J4" s="124">
        <f ca="1">SUMPRODUCT(($E$25:$E$30&gt;TODAY())*(MONTH($E$25:$E$30)=IF(DAY(TODAY())&lt;15,MONTH(TODAY()),MONTH(TODAY())+1))*(DAY($E$25:$E$30)&lt;15)*($C$25:$C$30&lt;0),$C$25:$C$30)</f>
        <v>0</v>
      </c>
    </row>
    <row r="5" spans="2:10" ht="21">
      <c r="B5" s="80" t="s">
        <v>22</v>
      </c>
      <c r="C5" s="91">
        <f ca="1">C19</f>
        <v>0</v>
      </c>
      <c r="D5" s="189"/>
      <c r="E5" s="80" t="s">
        <v>22</v>
      </c>
      <c r="F5" s="66">
        <f>SUM(C12:C18)</f>
        <v>-550.23</v>
      </c>
      <c r="G5" s="229"/>
      <c r="J5" s="124">
        <f ca="1">SUMPRODUCT(($E$33:$E$34&gt;TODAY())*(MONTH($E$33:$E$34)=IF(DAY(TODAY())&lt;15,MONTH(TODAY()),MONTH(TODAY())+1))*(DAY($E$33:$E$34)&lt;15)*($C$33:$C$34&lt;0),$C$33:$C$34)</f>
        <v>-61.76</v>
      </c>
    </row>
    <row r="6" spans="2:10" ht="21">
      <c r="B6" s="87" t="s">
        <v>30</v>
      </c>
      <c r="C6" s="205">
        <f ca="1">C31</f>
        <v>-190.22</v>
      </c>
      <c r="D6" s="326" t="s">
        <v>80</v>
      </c>
      <c r="E6" s="87" t="s">
        <v>30</v>
      </c>
      <c r="F6" s="67">
        <f>SUM(C25:C30)</f>
        <v>265.77999999999997</v>
      </c>
      <c r="G6" s="229"/>
    </row>
    <row r="7" spans="2:10" ht="21">
      <c r="B7" s="81" t="s">
        <v>68</v>
      </c>
      <c r="C7" s="92">
        <f ca="1">C36</f>
        <v>0</v>
      </c>
      <c r="D7" s="329">
        <f ca="1">TODAY()</f>
        <v>41715</v>
      </c>
      <c r="E7" s="87" t="s">
        <v>68</v>
      </c>
      <c r="F7" s="67">
        <f>SUM(C33:C34)</f>
        <v>-61.76</v>
      </c>
      <c r="G7" s="229"/>
    </row>
    <row r="8" spans="2:10" ht="21.6" thickBot="1">
      <c r="B8" s="88" t="s">
        <v>21</v>
      </c>
      <c r="C8" s="224">
        <f>G30</f>
        <v>0</v>
      </c>
      <c r="D8" s="189"/>
      <c r="E8" s="88" t="s">
        <v>21</v>
      </c>
      <c r="F8" s="68">
        <f>SUM(C21:C22)</f>
        <v>0</v>
      </c>
      <c r="G8" s="229"/>
    </row>
    <row r="9" spans="2:10" ht="21.6" thickBot="1">
      <c r="B9" s="222" t="s">
        <v>65</v>
      </c>
      <c r="C9" s="225">
        <f ca="1">SUM(C5:C8)</f>
        <v>-190.22</v>
      </c>
      <c r="D9" s="189"/>
      <c r="E9" s="89" t="s">
        <v>28</v>
      </c>
      <c r="F9" s="69">
        <f>SUM(F5:F8)</f>
        <v>-346.21000000000004</v>
      </c>
      <c r="G9" s="229"/>
    </row>
    <row r="10" spans="2:10" ht="26.4" thickBot="1">
      <c r="B10" s="204" t="s">
        <v>64</v>
      </c>
      <c r="C10" s="193">
        <f ca="1">SUM(C3+C9)</f>
        <v>759.78</v>
      </c>
      <c r="D10" s="194"/>
      <c r="E10" s="227" t="s">
        <v>29</v>
      </c>
      <c r="F10" s="210">
        <f>F3+F9</f>
        <v>603.79</v>
      </c>
      <c r="G10" s="230"/>
    </row>
    <row r="11" spans="2:10" ht="21.6" thickBot="1">
      <c r="B11" s="71" t="s">
        <v>22</v>
      </c>
      <c r="C11" s="223" t="s">
        <v>8</v>
      </c>
      <c r="D11" s="59" t="s">
        <v>39</v>
      </c>
      <c r="E11" s="59" t="s">
        <v>15</v>
      </c>
    </row>
    <row r="12" spans="2:10" ht="21">
      <c r="B12" s="73" t="s">
        <v>1</v>
      </c>
      <c r="C12" s="61">
        <v>-25.99</v>
      </c>
      <c r="D12" s="96"/>
      <c r="E12" s="117">
        <f ca="1">IF(TODAY()&gt;DATE(2014,MONTH(TODAY()),5),DATE(2014,MONTH(TODAY())+1,20),DATE(2014,MONTH(TODAY()),20))</f>
        <v>41749</v>
      </c>
    </row>
    <row r="13" spans="2:10" ht="21">
      <c r="B13" s="74" t="s">
        <v>36</v>
      </c>
      <c r="C13" s="62">
        <v>-212.5</v>
      </c>
      <c r="D13" s="120" t="s">
        <v>40</v>
      </c>
      <c r="E13" s="116">
        <f ca="1">IF(TODAY()&gt;DATE(2014,MONTH(TODAY()),5),DATE(2014,MONTH(TODAY())+1,15),DATE(2014,MONTH(TODAY()),15))</f>
        <v>41744</v>
      </c>
    </row>
    <row r="14" spans="2:10" ht="21">
      <c r="B14" s="74" t="s">
        <v>24</v>
      </c>
      <c r="C14" s="63">
        <v>-2.5</v>
      </c>
      <c r="D14" s="122"/>
      <c r="E14" s="118">
        <f ca="1">IF(TODAY()&gt;DATE(2014,MONTH(TODAY()),5),DATE(2014,MONTH(TODAY())+1,5),DATE(2014,MONTH(TODAY()),5))</f>
        <v>41734</v>
      </c>
    </row>
    <row r="15" spans="2:10" ht="21">
      <c r="B15" s="99" t="s">
        <v>25</v>
      </c>
      <c r="C15" s="109">
        <v>-246.75</v>
      </c>
      <c r="D15" s="123" t="s">
        <v>42</v>
      </c>
      <c r="E15" s="117">
        <f ca="1">IF(TODAY()&gt;DATE(2014,MONTH(TODAY()),5),DATE(2014,MONTH(TODAY())+1,5),DATE(2014,MONTH(TODAY()),5))</f>
        <v>41734</v>
      </c>
    </row>
    <row r="16" spans="2:10" ht="21">
      <c r="B16" s="98" t="s">
        <v>26</v>
      </c>
      <c r="C16" s="110">
        <v>0</v>
      </c>
      <c r="D16" s="122"/>
      <c r="E16" s="118">
        <f ca="1">IF(TODAY()&gt;DATE(2014,MONTH(TODAY()),5),DATE(2014,MONTH(TODAY())+1,5),DATE(2014,MONTH(TODAY()),5))</f>
        <v>41734</v>
      </c>
    </row>
    <row r="17" spans="2:5" ht="21">
      <c r="B17" s="106" t="s">
        <v>27</v>
      </c>
      <c r="C17" s="111">
        <v>-50</v>
      </c>
      <c r="D17" s="121"/>
      <c r="E17" s="117">
        <f ca="1">IF(TODAY()&gt;DATE(2014,MONTH(TODAY()),5),DATE(2014,MONTH(TODAY())+1,5),DATE(2014,MONTH(TODAY()),5))</f>
        <v>41734</v>
      </c>
    </row>
    <row r="18" spans="2:5" ht="21.6" thickBot="1">
      <c r="B18" s="100" t="s">
        <v>35</v>
      </c>
      <c r="C18" s="112">
        <v>-12.49</v>
      </c>
      <c r="D18" s="207" t="s">
        <v>41</v>
      </c>
      <c r="E18" s="208">
        <f ca="1">IF(TODAY()&gt;DATE(2014,MONTH(TODAY()),5),DATE(2014,MONTH(TODAY())+1,5),DATE(2014,MONTH(TODAY()),5))</f>
        <v>41734</v>
      </c>
    </row>
    <row r="19" spans="2:5" ht="21.6" thickBot="1">
      <c r="B19" s="75" t="s">
        <v>63</v>
      </c>
      <c r="C19" s="113">
        <f ca="1">SUMPRODUCT((E12:E18&lt;=TODAY())*(C12:C18))+IF(AND(TODAY()&gt;=DATE(2014,MONTH(TODAY()),1),TODAY()&lt;DATE(2014,MONTH(TODAY()+1),15)),SUMIF($C$12:$C$18,0))</f>
        <v>0</v>
      </c>
      <c r="D19" s="312"/>
      <c r="E19" s="313"/>
    </row>
    <row r="20" spans="2:5" ht="21.6" thickBot="1">
      <c r="B20" s="64" t="s">
        <v>21</v>
      </c>
      <c r="C20" s="114" t="s">
        <v>8</v>
      </c>
      <c r="D20" s="64" t="s">
        <v>39</v>
      </c>
      <c r="E20" s="64" t="s">
        <v>15</v>
      </c>
    </row>
    <row r="21" spans="2:5" ht="21">
      <c r="B21" s="76"/>
      <c r="C21" s="101"/>
      <c r="D21" s="231"/>
      <c r="E21" s="232"/>
    </row>
    <row r="22" spans="2:5" ht="21.6" thickBot="1">
      <c r="B22" s="77"/>
      <c r="C22" s="102"/>
      <c r="D22" s="233"/>
      <c r="E22" s="234"/>
    </row>
    <row r="23" spans="2:5" ht="21.6" thickBot="1">
      <c r="B23" s="78" t="s">
        <v>63</v>
      </c>
      <c r="C23" s="65">
        <f ca="1">SUMPRODUCT((E21:E22&lt;=TODAY())*(C21:C22))+IF(AND(TODAY()&gt;=DATE(2014,MONTH(TODAY()),1),TODAY()&lt;DATE(2014,MONTH(TODAY()+1),15)),SUMIF($C$21:$C$22,0))</f>
        <v>0</v>
      </c>
      <c r="D23" s="211"/>
      <c r="E23" s="202"/>
    </row>
    <row r="24" spans="2:5" ht="21.6" thickBot="1">
      <c r="B24" s="79" t="s">
        <v>51</v>
      </c>
      <c r="C24" s="90" t="s">
        <v>8</v>
      </c>
      <c r="D24" s="90" t="s">
        <v>39</v>
      </c>
      <c r="E24" s="93" t="s">
        <v>15</v>
      </c>
    </row>
    <row r="25" spans="2:5" ht="21">
      <c r="B25" s="218" t="s">
        <v>71</v>
      </c>
      <c r="C25" s="219">
        <v>-12</v>
      </c>
      <c r="D25" s="220"/>
      <c r="E25" s="235">
        <v>41703</v>
      </c>
    </row>
    <row r="26" spans="2:5" ht="21">
      <c r="B26" s="218" t="s">
        <v>72</v>
      </c>
      <c r="C26" s="219">
        <v>-66</v>
      </c>
      <c r="D26" s="220"/>
      <c r="E26" s="235">
        <v>41701</v>
      </c>
    </row>
    <row r="27" spans="2:5" ht="21">
      <c r="B27" s="218" t="s">
        <v>6</v>
      </c>
      <c r="C27" s="219">
        <v>-23.22</v>
      </c>
      <c r="D27" s="220"/>
      <c r="E27" s="235">
        <v>41704</v>
      </c>
    </row>
    <row r="28" spans="2:5" ht="21">
      <c r="B28" s="218" t="s">
        <v>6</v>
      </c>
      <c r="C28" s="219">
        <v>-89</v>
      </c>
      <c r="D28" s="220"/>
      <c r="E28" s="235">
        <v>41701</v>
      </c>
    </row>
    <row r="29" spans="2:5" s="17" customFormat="1" ht="21">
      <c r="B29" s="80" t="s">
        <v>48</v>
      </c>
      <c r="C29" s="91">
        <v>400</v>
      </c>
      <c r="D29" s="236"/>
      <c r="E29" s="237">
        <v>41730</v>
      </c>
    </row>
    <row r="30" spans="2:5" ht="21.6" thickBot="1">
      <c r="B30" s="80" t="s">
        <v>49</v>
      </c>
      <c r="C30" s="91">
        <v>56</v>
      </c>
      <c r="D30" s="238"/>
      <c r="E30" s="239">
        <v>41717</v>
      </c>
    </row>
    <row r="31" spans="2:5" ht="21.6" thickBot="1">
      <c r="B31" s="82" t="s">
        <v>63</v>
      </c>
      <c r="C31" s="206">
        <f ca="1">SUMPRODUCT((E25:E30&lt;=TODAY())*(C25:C30))+IF(AND(TODAY()&gt;=DATE(2014,MONTH(TODAY()),1),TODAY()&lt;DATE(2014,MONTH(TODAY()+1),15)),SUMIF($C$25:$C$30,0))</f>
        <v>-190.22</v>
      </c>
      <c r="D31" s="212"/>
      <c r="E31" s="213"/>
    </row>
    <row r="32" spans="2:5" ht="21.6" thickBot="1">
      <c r="B32" s="83" t="s">
        <v>67</v>
      </c>
      <c r="C32" s="94" t="s">
        <v>8</v>
      </c>
      <c r="D32" s="83" t="s">
        <v>39</v>
      </c>
      <c r="E32" s="94" t="s">
        <v>15</v>
      </c>
    </row>
    <row r="33" spans="2:5" ht="42">
      <c r="B33" s="72" t="s">
        <v>0</v>
      </c>
      <c r="C33" s="60">
        <v>-61.76</v>
      </c>
      <c r="D33" s="119" t="s">
        <v>47</v>
      </c>
      <c r="E33" s="118">
        <f ca="1">IF(TODAY()&gt;DATE(2014,MONTH(TODAY()),5),DATE(2014,MONTH(TODAY())+1,1),DATE(2014,MONTH(TODAY()),1))</f>
        <v>41730</v>
      </c>
    </row>
    <row r="34" spans="2:5" ht="21.6" thickBot="1">
      <c r="B34" s="84"/>
      <c r="C34" s="103"/>
      <c r="D34" s="97"/>
      <c r="E34" s="95"/>
    </row>
    <row r="35" spans="2:5" ht="21">
      <c r="B35" s="85" t="s">
        <v>17</v>
      </c>
      <c r="C35" s="104">
        <f>SUM(C33*12)</f>
        <v>-741.12</v>
      </c>
      <c r="D35" s="209"/>
      <c r="E35" s="214"/>
    </row>
    <row r="36" spans="2:5" ht="21.6" thickBot="1">
      <c r="B36" s="86" t="s">
        <v>16</v>
      </c>
      <c r="C36" s="105">
        <f ca="1">SUMPRODUCT((E33:E34&lt;=TODAY())*(C33:C34))+IF(AND(TODAY()&gt;=DATE(2014,MONTH(TODAY()),1),TODAY()&lt;DATE(2014,MONTH(TODAY()+1),15)),SUMIF($C$33:$C$34,0))</f>
        <v>0</v>
      </c>
      <c r="D36" s="215"/>
      <c r="E36" s="216"/>
    </row>
    <row r="45" spans="2:5">
      <c r="E45" s="12"/>
    </row>
    <row r="46" spans="2:5">
      <c r="E46" s="12"/>
    </row>
    <row r="47" spans="2:5">
      <c r="D47" s="12"/>
      <c r="E47" s="12"/>
    </row>
    <row r="48" spans="2:5">
      <c r="E48" s="12"/>
    </row>
    <row r="49" spans="1:6">
      <c r="A49" s="217"/>
      <c r="E49" s="12"/>
    </row>
    <row r="50" spans="1:6">
      <c r="B50" s="12"/>
      <c r="C50" s="12"/>
      <c r="E50" s="12"/>
    </row>
    <row r="51" spans="1:6">
      <c r="E51" s="12"/>
      <c r="F51" s="1"/>
    </row>
    <row r="52" spans="1:6">
      <c r="E52" s="12"/>
      <c r="F52" s="12"/>
    </row>
    <row r="53" spans="1:6">
      <c r="E53" s="12"/>
      <c r="F53" s="12"/>
    </row>
    <row r="54" spans="1:6">
      <c r="E54" s="12"/>
      <c r="F54" s="12"/>
    </row>
    <row r="55" spans="1:6">
      <c r="E55" s="12"/>
      <c r="F55" s="12"/>
    </row>
    <row r="56" spans="1:6">
      <c r="E56" s="12"/>
      <c r="F56" s="12"/>
    </row>
  </sheetData>
  <sortState ref="B25:E30">
    <sortCondition ref="B25"/>
  </sortState>
  <mergeCells count="3">
    <mergeCell ref="D19:E19"/>
    <mergeCell ref="E1:G1"/>
    <mergeCell ref="B1:C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12"/>
  <sheetViews>
    <sheetView workbookViewId="0">
      <selection activeCell="B8" sqref="B8"/>
    </sheetView>
  </sheetViews>
  <sheetFormatPr baseColWidth="10" defaultRowHeight="14.4"/>
  <cols>
    <col min="1" max="1" width="16.109375" bestFit="1" customWidth="1"/>
    <col min="2" max="2" width="21.33203125" customWidth="1"/>
    <col min="3" max="3" width="28.33203125" bestFit="1" customWidth="1"/>
    <col min="4" max="4" width="14.33203125" customWidth="1"/>
  </cols>
  <sheetData>
    <row r="1" spans="1:9" ht="15.6">
      <c r="A1" s="39" t="s">
        <v>31</v>
      </c>
      <c r="B1" s="40" t="s">
        <v>39</v>
      </c>
      <c r="C1" s="40" t="s">
        <v>32</v>
      </c>
      <c r="D1" s="41" t="s">
        <v>33</v>
      </c>
    </row>
    <row r="2" spans="1:9" ht="18.600000000000001" thickBot="1">
      <c r="A2" s="42" t="s">
        <v>20</v>
      </c>
      <c r="B2" s="19"/>
      <c r="C2" s="20">
        <v>41703</v>
      </c>
      <c r="D2" s="43">
        <v>950</v>
      </c>
    </row>
    <row r="3" spans="1:9" ht="16.2" thickBot="1">
      <c r="A3" s="44" t="s">
        <v>1</v>
      </c>
      <c r="B3" s="21"/>
      <c r="C3" s="22">
        <v>41718</v>
      </c>
      <c r="D3" s="45">
        <v>-25.99</v>
      </c>
    </row>
    <row r="4" spans="1:9" ht="31.2">
      <c r="A4" s="46" t="s">
        <v>34</v>
      </c>
      <c r="B4" s="23" t="s">
        <v>45</v>
      </c>
      <c r="C4" s="24"/>
      <c r="D4" s="45">
        <v>-61.76</v>
      </c>
      <c r="G4" s="317" t="s">
        <v>46</v>
      </c>
      <c r="H4" s="318"/>
      <c r="I4" s="319"/>
    </row>
    <row r="5" spans="1:9" ht="15.6">
      <c r="A5" s="46" t="s">
        <v>24</v>
      </c>
      <c r="B5" s="25"/>
      <c r="C5" s="24">
        <v>41703</v>
      </c>
      <c r="D5" s="45">
        <v>-2.5499999999999998</v>
      </c>
      <c r="G5" s="320"/>
      <c r="H5" s="321"/>
      <c r="I5" s="322"/>
    </row>
    <row r="6" spans="1:9" ht="16.2" thickBot="1">
      <c r="A6" s="47" t="s">
        <v>35</v>
      </c>
      <c r="B6" s="26" t="s">
        <v>41</v>
      </c>
      <c r="C6" s="27">
        <v>41703</v>
      </c>
      <c r="D6" s="48">
        <v>-12.49</v>
      </c>
      <c r="G6" s="323"/>
      <c r="H6" s="324"/>
      <c r="I6" s="325"/>
    </row>
    <row r="7" spans="1:9" ht="15.6">
      <c r="A7" s="28" t="s">
        <v>36</v>
      </c>
      <c r="B7" s="29" t="s">
        <v>40</v>
      </c>
      <c r="C7" s="30">
        <v>41713</v>
      </c>
      <c r="D7" s="37">
        <v>-212.5</v>
      </c>
    </row>
    <row r="8" spans="1:9" ht="16.2" thickBot="1">
      <c r="A8" s="31" t="s">
        <v>37</v>
      </c>
      <c r="B8" s="32" t="s">
        <v>42</v>
      </c>
      <c r="C8" s="33"/>
      <c r="D8" s="38">
        <v>-246.75</v>
      </c>
    </row>
    <row r="9" spans="1:9" ht="15.6">
      <c r="A9" s="44" t="s">
        <v>38</v>
      </c>
      <c r="B9" s="21"/>
      <c r="C9" s="34"/>
      <c r="D9" s="49">
        <v>-300</v>
      </c>
    </row>
    <row r="10" spans="1:9" ht="16.2" thickBot="1">
      <c r="A10" s="50" t="s">
        <v>27</v>
      </c>
      <c r="B10" s="35"/>
      <c r="C10" s="36">
        <v>41703</v>
      </c>
      <c r="D10" s="51">
        <v>-50</v>
      </c>
    </row>
    <row r="11" spans="1:9" ht="16.2" thickTop="1">
      <c r="A11" s="52" t="s">
        <v>43</v>
      </c>
      <c r="B11" s="53"/>
      <c r="C11" s="53"/>
      <c r="D11" s="54">
        <f>SUBTOTAL(109,D3:D10)</f>
        <v>-912.04</v>
      </c>
    </row>
    <row r="12" spans="1:9" ht="18">
      <c r="A12" s="55" t="s">
        <v>44</v>
      </c>
      <c r="B12" s="56"/>
      <c r="C12" s="56"/>
      <c r="D12" s="57">
        <f>SUM(D2+D11)</f>
        <v>37.960000000000036</v>
      </c>
    </row>
  </sheetData>
  <mergeCells count="1">
    <mergeCell ref="G4:I6"/>
  </mergeCells>
  <pageMargins left="0.7" right="0.7" top="0.75" bottom="0.75" header="0.3" footer="0.3"/>
  <pageSetup paperSize="9" orientation="portrait" horizontalDpi="4294967293" verticalDpi="4294967293" r:id="rId1"/>
  <ignoredErrors>
    <ignoredError sqref="D1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Cyril</vt:lpstr>
      <vt:lpstr>Natalia</vt:lpstr>
      <vt:lpstr>Février 2014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</dc:creator>
  <cp:lastModifiedBy>Cyril</cp:lastModifiedBy>
  <dcterms:created xsi:type="dcterms:W3CDTF">2013-12-16T17:45:48Z</dcterms:created>
  <dcterms:modified xsi:type="dcterms:W3CDTF">2014-03-17T19:19:43Z</dcterms:modified>
</cp:coreProperties>
</file>