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25260" windowHeight="6165"/>
  </bookViews>
  <sheets>
    <sheet name="Feuil1" sheetId="1" r:id="rId1"/>
    <sheet name="Feuil2" sheetId="2" r:id="rId2"/>
    <sheet name="Feuil3" sheetId="3" r:id="rId3"/>
  </sheets>
  <definedNames>
    <definedName name="OLE_LINK1" localSheetId="0">Feuil1!$J$4</definedName>
  </definedNames>
  <calcPr calcId="125725"/>
</workbook>
</file>

<file path=xl/calcChain.xml><?xml version="1.0" encoding="utf-8"?>
<calcChain xmlns="http://schemas.openxmlformats.org/spreadsheetml/2006/main">
  <c r="U21" i="1"/>
  <c r="S34" l="1"/>
  <c r="S33"/>
  <c r="S32"/>
  <c r="S31"/>
  <c r="S30"/>
  <c r="S29"/>
  <c r="S28"/>
  <c r="S27"/>
  <c r="S26"/>
  <c r="S25"/>
  <c r="U24"/>
  <c r="S24"/>
  <c r="S23"/>
  <c r="S22"/>
  <c r="S21"/>
  <c r="S20"/>
  <c r="S19"/>
  <c r="S18"/>
  <c r="S17"/>
  <c r="S16"/>
  <c r="S15"/>
  <c r="S14"/>
  <c r="S13"/>
  <c r="S12"/>
  <c r="S11"/>
  <c r="S10"/>
  <c r="S9"/>
  <c r="S8"/>
  <c r="S7"/>
  <c r="S6"/>
  <c r="S5"/>
  <c r="T4"/>
  <c r="S4"/>
</calcChain>
</file>

<file path=xl/sharedStrings.xml><?xml version="1.0" encoding="utf-8"?>
<sst xmlns="http://schemas.openxmlformats.org/spreadsheetml/2006/main" count="202" uniqueCount="87">
  <si>
    <t>Lundi</t>
  </si>
  <si>
    <t>Mardi</t>
  </si>
  <si>
    <t>Mercredi</t>
  </si>
  <si>
    <t>Jeudi</t>
  </si>
  <si>
    <t>Vendredi</t>
  </si>
  <si>
    <t>Samedi</t>
  </si>
  <si>
    <t>Dimanche</t>
  </si>
  <si>
    <t>Mersni M.</t>
  </si>
  <si>
    <t>Chebbi R.</t>
  </si>
  <si>
    <t>Levadoux A.</t>
  </si>
  <si>
    <t>Ben Hassouna A.</t>
  </si>
  <si>
    <t>Pestuggia J.</t>
  </si>
  <si>
    <t>Lejay N.</t>
  </si>
  <si>
    <t>Studineanu S.</t>
  </si>
  <si>
    <t>Rathod A.</t>
  </si>
  <si>
    <t>Ioannidis K.</t>
  </si>
  <si>
    <t>Di Gironimo I.</t>
  </si>
  <si>
    <t>Rosenfield D.</t>
  </si>
  <si>
    <t>Iuliano R.</t>
  </si>
  <si>
    <t>Cogliano V.</t>
  </si>
  <si>
    <t>Alamani I.</t>
  </si>
  <si>
    <t>Arsenakis S.</t>
  </si>
  <si>
    <t>Lasserre A.</t>
  </si>
  <si>
    <t>Kontovazainitis C.-G.</t>
  </si>
  <si>
    <t>Teixeira R.</t>
  </si>
  <si>
    <t>Restellini R.</t>
  </si>
  <si>
    <t>Jasiak K.</t>
  </si>
  <si>
    <t>Stauffacher M.</t>
  </si>
  <si>
    <t>JASPERS</t>
  </si>
  <si>
    <t>REHAB.</t>
  </si>
  <si>
    <t>MINK</t>
  </si>
  <si>
    <t>CALYPSO</t>
  </si>
  <si>
    <t>AOC</t>
  </si>
  <si>
    <t>DIND L.</t>
  </si>
  <si>
    <t>LEJAY N.</t>
  </si>
  <si>
    <t>STAUFFACHER M.</t>
  </si>
  <si>
    <t>ALAMANI I.</t>
  </si>
  <si>
    <t>DI GIRONIMO I.</t>
  </si>
  <si>
    <t>MERSNI M.</t>
  </si>
  <si>
    <t>WOZNIAK A.</t>
  </si>
  <si>
    <t>RATHOD A.</t>
  </si>
  <si>
    <t>IOANNIDIS K.</t>
  </si>
  <si>
    <t>CHEBBI R.</t>
  </si>
  <si>
    <t>COGLIANO V.</t>
  </si>
  <si>
    <t>BEN HASSOUNA A.</t>
  </si>
  <si>
    <t>STUDINEANU S.</t>
  </si>
  <si>
    <t>RESTELLINI R.</t>
  </si>
  <si>
    <t>TEIXEIRA ANTUNES R.</t>
  </si>
  <si>
    <t>TORKOWSKA K.</t>
  </si>
  <si>
    <t>JASIAK K.</t>
  </si>
  <si>
    <t>LEVADOUX A.</t>
  </si>
  <si>
    <t>MICHEL A.</t>
  </si>
  <si>
    <t>LASSERRE A.</t>
  </si>
  <si>
    <t>DIAKOMANOLI T.</t>
  </si>
  <si>
    <t>DERBEL Ch.</t>
  </si>
  <si>
    <t>DJOUKWE G.</t>
  </si>
  <si>
    <t>VINAI L.</t>
  </si>
  <si>
    <t>PESTUGGIA J.</t>
  </si>
  <si>
    <t>ROSENFIELD d.</t>
  </si>
  <si>
    <t>J</t>
  </si>
  <si>
    <t>N</t>
  </si>
  <si>
    <t>WE  J</t>
  </si>
  <si>
    <t>WE  N</t>
  </si>
  <si>
    <t>F</t>
  </si>
  <si>
    <t>ARSENAKIS S.</t>
  </si>
  <si>
    <t>IULIANO R.</t>
  </si>
  <si>
    <t>WAEBER A.-Ch.</t>
  </si>
  <si>
    <t>SWIERKOSZ-LENART K.</t>
  </si>
  <si>
    <t>KONTOVAZAINITIS C.-G.</t>
  </si>
  <si>
    <t>Assistants jour matin</t>
  </si>
  <si>
    <t>Assistants jour après-midi</t>
  </si>
  <si>
    <t xml:space="preserve">Assistants nuit     </t>
  </si>
  <si>
    <t>Assistants week-end jour</t>
  </si>
  <si>
    <t xml:space="preserve">Assistants week-end nuit </t>
  </si>
  <si>
    <t>Unité jour suppl.</t>
  </si>
  <si>
    <t>7h45 - 14h15</t>
  </si>
  <si>
    <t>14H00 - 20H15</t>
  </si>
  <si>
    <t>20h00 - 8h00</t>
  </si>
  <si>
    <t>7h45 - 20h30</t>
  </si>
  <si>
    <t xml:space="preserve">Piquet cadres            </t>
  </si>
  <si>
    <t xml:space="preserve">Piquet cadres </t>
  </si>
  <si>
    <t xml:space="preserve">Piquet assistants </t>
  </si>
  <si>
    <t>Pittet Y.-K.</t>
  </si>
  <si>
    <t>Sellah Z.</t>
  </si>
  <si>
    <t>Djafar M.</t>
  </si>
  <si>
    <t>Tible O.</t>
  </si>
  <si>
    <t>Ebbing K.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</si>
</sst>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  <family val="2"/>
    </font>
    <font>
      <sz val="10"/>
      <name val="Arial"/>
      <family val="2"/>
    </font>
    <font>
      <sz val="10"/>
      <color rgb="FF00B0F0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sz val="11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1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A29E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0" borderId="1" xfId="0" applyFont="1" applyFill="1" applyBorder="1" applyAlignment="1">
      <alignment vertical="center"/>
    </xf>
    <xf numFmtId="14" fontId="1" fillId="0" borderId="2" xfId="0" applyNumberFormat="1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14" fontId="1" fillId="0" borderId="4" xfId="0" applyNumberFormat="1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14" fontId="1" fillId="2" borderId="4" xfId="0" applyNumberFormat="1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14" fontId="1" fillId="3" borderId="4" xfId="0" applyNumberFormat="1" applyFont="1" applyFill="1" applyBorder="1" applyAlignment="1">
      <alignment vertical="center"/>
    </xf>
    <xf numFmtId="14" fontId="2" fillId="0" borderId="4" xfId="0" applyNumberFormat="1" applyFont="1" applyFill="1" applyBorder="1" applyAlignment="1">
      <alignment vertical="center"/>
    </xf>
    <xf numFmtId="0" fontId="1" fillId="0" borderId="5" xfId="0" applyFont="1" applyFill="1" applyBorder="1" applyAlignment="1">
      <alignment vertical="center"/>
    </xf>
    <xf numFmtId="14" fontId="1" fillId="0" borderId="6" xfId="0" applyNumberFormat="1" applyFont="1" applyFill="1" applyBorder="1" applyAlignment="1">
      <alignment vertical="center"/>
    </xf>
    <xf numFmtId="0" fontId="1" fillId="4" borderId="7" xfId="0" applyFont="1" applyFill="1" applyBorder="1" applyAlignment="1">
      <alignment horizontal="left" vertical="center"/>
    </xf>
    <xf numFmtId="0" fontId="1" fillId="5" borderId="8" xfId="0" applyFont="1" applyFill="1" applyBorder="1" applyAlignment="1">
      <alignment horizontal="left" vertical="center"/>
    </xf>
    <xf numFmtId="0" fontId="1" fillId="6" borderId="8" xfId="0" applyFont="1" applyFill="1" applyBorder="1" applyAlignment="1" applyProtection="1">
      <alignment horizontal="left" vertical="center"/>
      <protection hidden="1"/>
    </xf>
    <xf numFmtId="0" fontId="3" fillId="7" borderId="9" xfId="0" applyFont="1" applyFill="1" applyBorder="1" applyAlignment="1">
      <alignment horizontal="left" vertical="center"/>
    </xf>
    <xf numFmtId="14" fontId="1" fillId="8" borderId="10" xfId="0" applyNumberFormat="1" applyFont="1" applyFill="1" applyBorder="1" applyAlignment="1">
      <alignment vertical="center"/>
    </xf>
    <xf numFmtId="0" fontId="1" fillId="6" borderId="10" xfId="0" applyFont="1" applyFill="1" applyBorder="1" applyAlignment="1" applyProtection="1">
      <alignment horizontal="left" vertical="center"/>
      <protection hidden="1"/>
    </xf>
    <xf numFmtId="14" fontId="1" fillId="8" borderId="9" xfId="0" applyNumberFormat="1" applyFont="1" applyFill="1" applyBorder="1" applyAlignment="1">
      <alignment vertical="center"/>
    </xf>
    <xf numFmtId="0" fontId="1" fillId="9" borderId="10" xfId="0" applyFont="1" applyFill="1" applyBorder="1" applyAlignment="1">
      <alignment vertical="center"/>
    </xf>
    <xf numFmtId="0" fontId="1" fillId="4" borderId="9" xfId="0" applyFont="1" applyFill="1" applyBorder="1" applyAlignment="1">
      <alignment horizontal="left" vertical="center"/>
    </xf>
    <xf numFmtId="0" fontId="1" fillId="10" borderId="10" xfId="0" applyFont="1" applyFill="1" applyBorder="1" applyAlignment="1">
      <alignment horizontal="left" vertical="center"/>
    </xf>
    <xf numFmtId="0" fontId="1" fillId="5" borderId="10" xfId="0" applyFont="1" applyFill="1" applyBorder="1" applyAlignment="1">
      <alignment horizontal="left" vertical="center"/>
    </xf>
    <xf numFmtId="0" fontId="3" fillId="7" borderId="10" xfId="0" applyFont="1" applyFill="1" applyBorder="1" applyAlignment="1">
      <alignment horizontal="left" vertical="center"/>
    </xf>
    <xf numFmtId="0" fontId="1" fillId="4" borderId="10" xfId="0" applyFont="1" applyFill="1" applyBorder="1" applyAlignment="1">
      <alignment horizontal="left" vertical="center"/>
    </xf>
    <xf numFmtId="0" fontId="1" fillId="5" borderId="9" xfId="0" applyFont="1" applyFill="1" applyBorder="1" applyAlignment="1">
      <alignment horizontal="left" vertical="center"/>
    </xf>
    <xf numFmtId="0" fontId="4" fillId="4" borderId="9" xfId="0" applyFont="1" applyFill="1" applyBorder="1" applyAlignment="1">
      <alignment horizontal="left" vertical="center"/>
    </xf>
    <xf numFmtId="0" fontId="1" fillId="10" borderId="9" xfId="0" applyFont="1" applyFill="1" applyBorder="1" applyAlignment="1">
      <alignment horizontal="left" vertical="center"/>
    </xf>
    <xf numFmtId="0" fontId="1" fillId="11" borderId="10" xfId="0" applyFont="1" applyFill="1" applyBorder="1" applyAlignment="1" applyProtection="1">
      <alignment horizontal="left" vertical="center"/>
      <protection hidden="1"/>
    </xf>
    <xf numFmtId="0" fontId="4" fillId="4" borderId="10" xfId="0" applyFont="1" applyFill="1" applyBorder="1" applyAlignment="1">
      <alignment horizontal="left" vertical="center"/>
    </xf>
    <xf numFmtId="0" fontId="3" fillId="12" borderId="10" xfId="0" applyFont="1" applyFill="1" applyBorder="1" applyAlignment="1">
      <alignment vertical="center"/>
    </xf>
    <xf numFmtId="0" fontId="1" fillId="9" borderId="9" xfId="0" applyFont="1" applyFill="1" applyBorder="1" applyAlignment="1">
      <alignment vertical="center"/>
    </xf>
    <xf numFmtId="14" fontId="4" fillId="8" borderId="16" xfId="0" applyNumberFormat="1" applyFont="1" applyFill="1" applyBorder="1" applyAlignment="1">
      <alignment vertical="center"/>
    </xf>
    <xf numFmtId="0" fontId="1" fillId="4" borderId="17" xfId="0" applyFont="1" applyFill="1" applyBorder="1" applyAlignment="1">
      <alignment horizontal="left" vertical="center"/>
    </xf>
    <xf numFmtId="14" fontId="1" fillId="13" borderId="17" xfId="0" applyNumberFormat="1" applyFont="1" applyFill="1" applyBorder="1" applyAlignment="1">
      <alignment vertical="center"/>
    </xf>
    <xf numFmtId="14" fontId="1" fillId="13" borderId="10" xfId="0" applyNumberFormat="1" applyFont="1" applyFill="1" applyBorder="1" applyAlignment="1">
      <alignment vertical="center"/>
    </xf>
    <xf numFmtId="0" fontId="1" fillId="4" borderId="18" xfId="0" applyFont="1" applyFill="1" applyBorder="1" applyAlignment="1">
      <alignment horizontal="left" vertical="center"/>
    </xf>
    <xf numFmtId="0" fontId="3" fillId="7" borderId="18" xfId="0" applyFont="1" applyFill="1" applyBorder="1" applyAlignment="1">
      <alignment horizontal="left" vertical="center"/>
    </xf>
    <xf numFmtId="14" fontId="1" fillId="8" borderId="18" xfId="0" applyNumberFormat="1" applyFont="1" applyFill="1" applyBorder="1" applyAlignment="1">
      <alignment vertical="center"/>
    </xf>
    <xf numFmtId="0" fontId="3" fillId="12" borderId="18" xfId="0" applyFont="1" applyFill="1" applyBorder="1" applyAlignment="1">
      <alignment vertical="center"/>
    </xf>
    <xf numFmtId="0" fontId="0" fillId="0" borderId="10" xfId="0" applyBorder="1"/>
    <xf numFmtId="0" fontId="5" fillId="4" borderId="8" xfId="0" applyFont="1" applyFill="1" applyBorder="1" applyAlignment="1">
      <alignment horizontal="center" vertical="center"/>
    </xf>
    <xf numFmtId="0" fontId="5" fillId="9" borderId="19" xfId="0" applyFont="1" applyFill="1" applyBorder="1" applyAlignment="1">
      <alignment horizontal="center" vertical="center"/>
    </xf>
    <xf numFmtId="14" fontId="5" fillId="8" borderId="19" xfId="0" applyNumberFormat="1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9" fontId="0" fillId="0" borderId="10" xfId="0" applyNumberFormat="1" applyBorder="1"/>
    <xf numFmtId="0" fontId="6" fillId="0" borderId="10" xfId="0" applyFont="1" applyBorder="1" applyAlignment="1">
      <alignment horizontal="center"/>
    </xf>
    <xf numFmtId="0" fontId="7" fillId="0" borderId="0" xfId="0" applyFont="1"/>
    <xf numFmtId="0" fontId="8" fillId="0" borderId="0" xfId="0" applyFont="1"/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14" fontId="1" fillId="2" borderId="11" xfId="0" applyNumberFormat="1" applyFont="1" applyFill="1" applyBorder="1" applyAlignment="1">
      <alignment horizontal="center" vertical="center"/>
    </xf>
    <xf numFmtId="14" fontId="1" fillId="2" borderId="12" xfId="0" applyNumberFormat="1" applyFont="1" applyFill="1" applyBorder="1" applyAlignment="1">
      <alignment horizontal="center" vertical="center"/>
    </xf>
    <xf numFmtId="14" fontId="1" fillId="2" borderId="13" xfId="0" applyNumberFormat="1" applyFont="1" applyFill="1" applyBorder="1" applyAlignment="1">
      <alignment horizontal="center" vertical="center"/>
    </xf>
    <xf numFmtId="14" fontId="1" fillId="2" borderId="14" xfId="0" applyNumberFormat="1" applyFont="1" applyFill="1" applyBorder="1" applyAlignment="1">
      <alignment horizontal="center" vertical="center"/>
    </xf>
    <xf numFmtId="14" fontId="1" fillId="3" borderId="15" xfId="0" applyNumberFormat="1" applyFont="1" applyFill="1" applyBorder="1" applyAlignment="1">
      <alignment horizontal="center" vertical="center"/>
    </xf>
    <xf numFmtId="14" fontId="1" fillId="3" borderId="9" xfId="0" applyNumberFormat="1" applyFont="1" applyFill="1" applyBorder="1" applyAlignment="1">
      <alignment horizontal="center" vertical="center"/>
    </xf>
    <xf numFmtId="0" fontId="0" fillId="0" borderId="9" xfId="0" applyBorder="1"/>
    <xf numFmtId="0" fontId="0" fillId="0" borderId="0" xfId="0" applyBorder="1"/>
    <xf numFmtId="0" fontId="6" fillId="0" borderId="0" xfId="0" applyFont="1" applyBorder="1" applyAlignment="1">
      <alignment horizontal="center"/>
    </xf>
    <xf numFmtId="9" fontId="0" fillId="0" borderId="0" xfId="0" applyNumberFormat="1" applyBorder="1"/>
    <xf numFmtId="0" fontId="9" fillId="0" borderId="20" xfId="0" applyFont="1" applyBorder="1" applyAlignment="1">
      <alignment horizontal="center" vertical="center" wrapText="1"/>
    </xf>
    <xf numFmtId="0" fontId="9" fillId="0" borderId="21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 wrapText="1"/>
    </xf>
    <xf numFmtId="0" fontId="9" fillId="0" borderId="26" xfId="0" applyFont="1" applyBorder="1" applyAlignment="1">
      <alignment horizontal="center" vertical="center" wrapText="1"/>
    </xf>
    <xf numFmtId="0" fontId="5" fillId="0" borderId="8" xfId="0" applyFont="1" applyFill="1" applyBorder="1" applyAlignment="1">
      <alignment vertical="center"/>
    </xf>
    <xf numFmtId="0" fontId="5" fillId="0" borderId="10" xfId="0" applyFont="1" applyFill="1" applyBorder="1" applyAlignment="1">
      <alignment vertical="center"/>
    </xf>
    <xf numFmtId="0" fontId="5" fillId="2" borderId="10" xfId="0" applyFont="1" applyFill="1" applyBorder="1" applyAlignment="1">
      <alignment vertical="center"/>
    </xf>
    <xf numFmtId="0" fontId="5" fillId="3" borderId="10" xfId="0" applyFont="1" applyFill="1" applyBorder="1" applyAlignment="1">
      <alignment vertical="center"/>
    </xf>
    <xf numFmtId="0" fontId="5" fillId="0" borderId="17" xfId="0" applyFont="1" applyFill="1" applyBorder="1" applyAlignment="1">
      <alignment vertical="center"/>
    </xf>
  </cellXfs>
  <cellStyles count="1">
    <cellStyle name="Normal" xfId="0" builtinId="0"/>
  </cellStyles>
  <dxfs count="3"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1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34"/>
  <sheetViews>
    <sheetView tabSelected="1" zoomScaleNormal="100" workbookViewId="0">
      <selection activeCell="U24" sqref="U24"/>
    </sheetView>
  </sheetViews>
  <sheetFormatPr baseColWidth="10" defaultRowHeight="14.25"/>
  <cols>
    <col min="5" max="5" width="15" bestFit="1" customWidth="1"/>
    <col min="7" max="7" width="15" bestFit="1" customWidth="1"/>
    <col min="10" max="10" width="18.625" style="62" bestFit="1" customWidth="1"/>
    <col min="11" max="11" width="9.5" style="62" customWidth="1"/>
    <col min="12" max="12" width="4" style="62" customWidth="1"/>
    <col min="13" max="13" width="1" style="62" customWidth="1"/>
    <col min="14" max="14" width="1.375" style="62" hidden="1" customWidth="1"/>
    <col min="15" max="15" width="1" style="62" hidden="1" customWidth="1"/>
    <col min="16" max="16" width="2" style="62" hidden="1" customWidth="1"/>
    <col min="17" max="17" width="18.625" bestFit="1" customWidth="1"/>
    <col min="18" max="18" width="5.5" bestFit="1" customWidth="1"/>
    <col min="19" max="19" width="1.875" bestFit="1" customWidth="1"/>
    <col min="20" max="20" width="2.25" bestFit="1" customWidth="1"/>
    <col min="21" max="21" width="5.75" bestFit="1" customWidth="1"/>
    <col min="22" max="22" width="6.125" bestFit="1" customWidth="1"/>
    <col min="23" max="23" width="2" bestFit="1" customWidth="1"/>
  </cols>
  <sheetData>
    <row r="1" spans="1:23" ht="15" thickBot="1"/>
    <row r="2" spans="1:23" ht="45">
      <c r="C2" s="65" t="s">
        <v>69</v>
      </c>
      <c r="D2" s="66" t="s">
        <v>70</v>
      </c>
      <c r="E2" s="67" t="s">
        <v>71</v>
      </c>
      <c r="F2" s="67" t="s">
        <v>72</v>
      </c>
      <c r="G2" s="67" t="s">
        <v>73</v>
      </c>
      <c r="H2" s="68" t="s">
        <v>74</v>
      </c>
      <c r="I2" s="68" t="s">
        <v>79</v>
      </c>
      <c r="J2" s="68" t="s">
        <v>80</v>
      </c>
      <c r="K2" s="69" t="s">
        <v>81</v>
      </c>
    </row>
    <row r="3" spans="1:23" ht="15.75" thickBot="1">
      <c r="C3" s="70" t="s">
        <v>75</v>
      </c>
      <c r="D3" s="71" t="s">
        <v>76</v>
      </c>
      <c r="E3" s="70" t="s">
        <v>77</v>
      </c>
      <c r="F3" s="70" t="s">
        <v>78</v>
      </c>
      <c r="G3" s="70" t="s">
        <v>77</v>
      </c>
      <c r="H3" s="72"/>
      <c r="I3" s="72"/>
      <c r="J3" s="72"/>
      <c r="K3" s="73"/>
      <c r="L3" s="63"/>
      <c r="M3" s="63"/>
      <c r="N3" s="63"/>
      <c r="O3" s="63"/>
      <c r="P3" s="63"/>
      <c r="Q3" s="61"/>
      <c r="R3" s="40"/>
      <c r="S3" s="48" t="s">
        <v>59</v>
      </c>
      <c r="T3" s="48" t="s">
        <v>60</v>
      </c>
      <c r="U3" s="48" t="s">
        <v>61</v>
      </c>
      <c r="V3" s="48" t="s">
        <v>62</v>
      </c>
      <c r="W3" s="48" t="s">
        <v>63</v>
      </c>
    </row>
    <row r="4" spans="1:23">
      <c r="A4" s="1" t="s">
        <v>0</v>
      </c>
      <c r="B4" s="2">
        <v>42856</v>
      </c>
      <c r="C4" s="12" t="s">
        <v>7</v>
      </c>
      <c r="D4" s="13" t="s">
        <v>8</v>
      </c>
      <c r="E4" s="14" t="s">
        <v>9</v>
      </c>
      <c r="H4" s="40"/>
      <c r="J4" s="74" t="s">
        <v>82</v>
      </c>
      <c r="K4" s="64"/>
      <c r="Q4" s="50" t="s">
        <v>64</v>
      </c>
      <c r="R4" s="47">
        <v>1</v>
      </c>
      <c r="S4" s="40">
        <f>COUNTIF($E$4:$E$34,"ARSENAKIS S.")</f>
        <v>0</v>
      </c>
      <c r="T4" s="40">
        <f>COUNTIF($E$4:$E$34,"ARSENAKIS S.")</f>
        <v>0</v>
      </c>
      <c r="U4" s="40"/>
      <c r="V4" s="40"/>
      <c r="W4" s="40"/>
    </row>
    <row r="5" spans="1:23">
      <c r="A5" s="3" t="s">
        <v>1</v>
      </c>
      <c r="B5" s="4">
        <v>42857</v>
      </c>
      <c r="C5" s="15" t="s">
        <v>10</v>
      </c>
      <c r="D5" s="16" t="s">
        <v>11</v>
      </c>
      <c r="E5" s="17" t="s">
        <v>9</v>
      </c>
      <c r="H5" s="40"/>
      <c r="J5" s="75" t="s">
        <v>82</v>
      </c>
      <c r="K5" s="64"/>
      <c r="Q5" s="50" t="s">
        <v>33</v>
      </c>
      <c r="R5" s="47">
        <v>0.5</v>
      </c>
      <c r="S5" s="40">
        <f>COUNTIF($E$4:$E$34,"DIND L.")</f>
        <v>0</v>
      </c>
      <c r="T5" s="40"/>
      <c r="U5" s="40"/>
      <c r="V5" s="40"/>
      <c r="W5" s="40"/>
    </row>
    <row r="6" spans="1:23">
      <c r="A6" s="3" t="s">
        <v>2</v>
      </c>
      <c r="B6" s="4">
        <v>42858</v>
      </c>
      <c r="C6" s="18" t="s">
        <v>12</v>
      </c>
      <c r="D6" s="19" t="s">
        <v>13</v>
      </c>
      <c r="E6" s="17" t="s">
        <v>9</v>
      </c>
      <c r="H6" s="40"/>
      <c r="J6" s="75" t="s">
        <v>82</v>
      </c>
      <c r="K6" s="64"/>
      <c r="Q6" s="50" t="s">
        <v>34</v>
      </c>
      <c r="R6" s="47">
        <v>1</v>
      </c>
      <c r="S6" s="40">
        <f>COUNTIF($E$4:$E$34,"LEJAY N.")</f>
        <v>3</v>
      </c>
      <c r="T6" s="40"/>
      <c r="U6" s="40"/>
      <c r="V6" s="40"/>
      <c r="W6" s="40"/>
    </row>
    <row r="7" spans="1:23" ht="15" thickBot="1">
      <c r="A7" s="3" t="s">
        <v>3</v>
      </c>
      <c r="B7" s="4">
        <v>42859</v>
      </c>
      <c r="C7" s="20" t="s">
        <v>14</v>
      </c>
      <c r="D7" s="21" t="s">
        <v>15</v>
      </c>
      <c r="E7" s="22" t="s">
        <v>8</v>
      </c>
      <c r="H7" s="40"/>
      <c r="J7" s="75" t="s">
        <v>82</v>
      </c>
      <c r="K7" s="64"/>
      <c r="Q7" s="50" t="s">
        <v>57</v>
      </c>
      <c r="R7" s="47">
        <v>1</v>
      </c>
      <c r="S7" s="40">
        <f>COUNTIF($E$4:$E$34,"PESTUGGIA J.")</f>
        <v>2</v>
      </c>
      <c r="T7" s="40"/>
      <c r="U7" s="40"/>
      <c r="V7" s="40"/>
      <c r="W7" s="40"/>
    </row>
    <row r="8" spans="1:23">
      <c r="A8" s="3" t="s">
        <v>4</v>
      </c>
      <c r="B8" s="4">
        <v>42860</v>
      </c>
      <c r="C8" s="18" t="s">
        <v>11</v>
      </c>
      <c r="D8" s="16" t="s">
        <v>12</v>
      </c>
      <c r="E8" s="22" t="s">
        <v>8</v>
      </c>
      <c r="H8" s="41" t="s">
        <v>28</v>
      </c>
      <c r="J8" s="75" t="s">
        <v>82</v>
      </c>
      <c r="K8" s="64"/>
      <c r="Q8" s="50" t="s">
        <v>58</v>
      </c>
      <c r="R8" s="47">
        <v>1</v>
      </c>
      <c r="S8" s="40">
        <f>COUNTIF($E$4:$E$34,"ROSENFIELD d.")</f>
        <v>0</v>
      </c>
      <c r="T8" s="40"/>
      <c r="U8" s="40"/>
      <c r="V8" s="40"/>
      <c r="W8" s="40"/>
    </row>
    <row r="9" spans="1:23">
      <c r="A9" s="5" t="s">
        <v>5</v>
      </c>
      <c r="B9" s="6">
        <v>42861</v>
      </c>
      <c r="C9" s="51"/>
      <c r="D9" s="51"/>
      <c r="E9" s="52"/>
      <c r="F9" s="28" t="s">
        <v>22</v>
      </c>
      <c r="G9" s="36" t="s">
        <v>7</v>
      </c>
      <c r="H9" s="40"/>
      <c r="J9" s="76" t="s">
        <v>83</v>
      </c>
      <c r="K9" s="64"/>
      <c r="Q9" s="50" t="s">
        <v>35</v>
      </c>
      <c r="R9" s="47">
        <v>1</v>
      </c>
      <c r="S9" s="40">
        <f>COUNTIF($E$4:$E$34,"STAUFFACHER M.")</f>
        <v>0</v>
      </c>
      <c r="T9" s="40"/>
      <c r="U9" s="40"/>
      <c r="V9" s="40"/>
      <c r="W9" s="40"/>
    </row>
    <row r="10" spans="1:23">
      <c r="A10" s="5" t="s">
        <v>6</v>
      </c>
      <c r="B10" s="6">
        <v>42862</v>
      </c>
      <c r="C10" s="53"/>
      <c r="D10" s="53"/>
      <c r="E10" s="54"/>
      <c r="F10" s="28" t="s">
        <v>22</v>
      </c>
      <c r="G10" s="36" t="s">
        <v>7</v>
      </c>
      <c r="H10" s="40"/>
      <c r="J10" s="76" t="s">
        <v>83</v>
      </c>
      <c r="K10" s="64"/>
      <c r="Q10" s="50" t="s">
        <v>36</v>
      </c>
      <c r="R10" s="47">
        <v>1</v>
      </c>
      <c r="S10" s="40">
        <f>COUNTIF($E$4:$E$34,"ALAMANI I.")</f>
        <v>0</v>
      </c>
      <c r="T10" s="40"/>
      <c r="U10" s="40"/>
      <c r="V10" s="40"/>
      <c r="W10" s="40"/>
    </row>
    <row r="11" spans="1:23">
      <c r="A11" s="3" t="s">
        <v>0</v>
      </c>
      <c r="B11" s="4">
        <v>42863</v>
      </c>
      <c r="C11" s="20" t="s">
        <v>16</v>
      </c>
      <c r="D11" s="23" t="s">
        <v>10</v>
      </c>
      <c r="E11" s="16" t="s">
        <v>12</v>
      </c>
      <c r="H11" s="40"/>
      <c r="J11" s="75" t="s">
        <v>83</v>
      </c>
      <c r="K11" s="64"/>
      <c r="Q11" s="50" t="s">
        <v>37</v>
      </c>
      <c r="R11" s="47">
        <v>1</v>
      </c>
      <c r="S11" s="40">
        <f>COUNTIF($E$4:$E$34,"DI GIRONIMO I.")</f>
        <v>2</v>
      </c>
      <c r="T11" s="40"/>
      <c r="U11" s="40"/>
      <c r="V11" s="40"/>
      <c r="W11" s="40"/>
    </row>
    <row r="12" spans="1:23">
      <c r="A12" s="3" t="s">
        <v>1</v>
      </c>
      <c r="B12" s="4">
        <v>42864</v>
      </c>
      <c r="C12" s="18" t="s">
        <v>17</v>
      </c>
      <c r="D12" s="24" t="s">
        <v>18</v>
      </c>
      <c r="E12" s="16" t="s">
        <v>12</v>
      </c>
      <c r="H12" s="40"/>
      <c r="J12" s="75" t="s">
        <v>83</v>
      </c>
      <c r="K12" s="64"/>
      <c r="Q12" s="50" t="s">
        <v>65</v>
      </c>
      <c r="R12" s="47">
        <v>1</v>
      </c>
      <c r="S12" s="40">
        <f>COUNTIF($E$4:$E$34,"IULIANO R.")</f>
        <v>2</v>
      </c>
      <c r="T12" s="40"/>
      <c r="U12" s="40"/>
      <c r="V12" s="40"/>
      <c r="W12" s="40"/>
    </row>
    <row r="13" spans="1:23">
      <c r="A13" s="3" t="s">
        <v>2</v>
      </c>
      <c r="B13" s="4">
        <v>42865</v>
      </c>
      <c r="C13" s="25" t="s">
        <v>19</v>
      </c>
      <c r="D13" s="24" t="s">
        <v>7</v>
      </c>
      <c r="E13" s="16" t="s">
        <v>12</v>
      </c>
      <c r="H13" s="42" t="s">
        <v>29</v>
      </c>
      <c r="J13" s="75" t="s">
        <v>83</v>
      </c>
      <c r="K13" s="64"/>
      <c r="Q13" s="50" t="s">
        <v>38</v>
      </c>
      <c r="R13" s="47">
        <v>1</v>
      </c>
      <c r="S13" s="40">
        <f t="shared" ref="S13:S33" si="0">COUNTIF($E$4:$E$34,"DI GIRONIMO I..")</f>
        <v>0</v>
      </c>
      <c r="T13" s="40"/>
      <c r="U13" s="40"/>
      <c r="V13" s="40"/>
      <c r="W13" s="40"/>
    </row>
    <row r="14" spans="1:23">
      <c r="A14" s="3" t="s">
        <v>3</v>
      </c>
      <c r="B14" s="4">
        <v>42866</v>
      </c>
      <c r="C14" s="26" t="s">
        <v>20</v>
      </c>
      <c r="D14" s="22" t="s">
        <v>8</v>
      </c>
      <c r="E14" s="24" t="s">
        <v>14</v>
      </c>
      <c r="H14" s="40"/>
      <c r="J14" s="75" t="s">
        <v>83</v>
      </c>
      <c r="K14" s="64"/>
      <c r="Q14" s="50" t="s">
        <v>39</v>
      </c>
      <c r="R14" s="47">
        <v>1</v>
      </c>
      <c r="S14" s="40">
        <f t="shared" si="0"/>
        <v>0</v>
      </c>
      <c r="T14" s="40"/>
      <c r="U14" s="40"/>
      <c r="V14" s="40"/>
      <c r="W14" s="40"/>
    </row>
    <row r="15" spans="1:23">
      <c r="A15" s="3" t="s">
        <v>4</v>
      </c>
      <c r="B15" s="4">
        <v>42867</v>
      </c>
      <c r="C15" s="26" t="s">
        <v>7</v>
      </c>
      <c r="D15" s="16" t="s">
        <v>21</v>
      </c>
      <c r="E15" s="24" t="s">
        <v>14</v>
      </c>
      <c r="H15" s="40"/>
      <c r="J15" s="75" t="s">
        <v>83</v>
      </c>
      <c r="K15" s="64"/>
      <c r="Q15" s="50" t="s">
        <v>40</v>
      </c>
      <c r="R15" s="47">
        <v>0.8</v>
      </c>
      <c r="S15" s="40">
        <f>COUNTIF($E$4:$E$34,"RATHOD A.")</f>
        <v>2</v>
      </c>
      <c r="T15" s="40"/>
      <c r="U15" s="40"/>
      <c r="V15" s="40"/>
      <c r="W15" s="40"/>
    </row>
    <row r="16" spans="1:23">
      <c r="A16" s="5" t="s">
        <v>5</v>
      </c>
      <c r="B16" s="6">
        <v>42868</v>
      </c>
      <c r="C16" s="55"/>
      <c r="D16" s="55"/>
      <c r="E16" s="56"/>
      <c r="F16" s="16" t="s">
        <v>17</v>
      </c>
      <c r="G16" s="37" t="s">
        <v>10</v>
      </c>
      <c r="H16" s="40"/>
      <c r="J16" s="76" t="s">
        <v>84</v>
      </c>
      <c r="K16" s="64"/>
      <c r="Q16" s="50" t="s">
        <v>41</v>
      </c>
      <c r="R16" s="47">
        <v>0.5</v>
      </c>
      <c r="S16" s="40">
        <f>COUNTIF($E$4:$E$34,"IOANNIDIS K.")</f>
        <v>1</v>
      </c>
      <c r="T16" s="40"/>
      <c r="U16" s="40"/>
      <c r="V16" s="40"/>
      <c r="W16" s="40"/>
    </row>
    <row r="17" spans="1:23">
      <c r="A17" s="5" t="s">
        <v>6</v>
      </c>
      <c r="B17" s="6">
        <v>42869</v>
      </c>
      <c r="C17" s="57"/>
      <c r="D17" s="57"/>
      <c r="E17" s="58"/>
      <c r="F17" s="16" t="s">
        <v>17</v>
      </c>
      <c r="G17" s="37" t="s">
        <v>10</v>
      </c>
      <c r="H17" s="40"/>
      <c r="J17" s="76" t="s">
        <v>84</v>
      </c>
      <c r="K17" s="64"/>
      <c r="Q17" s="50" t="s">
        <v>42</v>
      </c>
      <c r="R17" s="47">
        <v>1</v>
      </c>
      <c r="S17" s="40">
        <f>COUNTIF($E$4:$E$34,"CHEBBI R.")</f>
        <v>2</v>
      </c>
      <c r="T17" s="40"/>
      <c r="U17" s="40"/>
      <c r="V17" s="40"/>
      <c r="W17" s="40"/>
    </row>
    <row r="18" spans="1:23">
      <c r="A18" s="3" t="s">
        <v>0</v>
      </c>
      <c r="B18" s="4">
        <v>42870</v>
      </c>
      <c r="C18" s="18" t="s">
        <v>11</v>
      </c>
      <c r="D18" s="24" t="s">
        <v>16</v>
      </c>
      <c r="E18" s="19" t="s">
        <v>13</v>
      </c>
      <c r="H18" s="40"/>
      <c r="J18" s="75" t="s">
        <v>84</v>
      </c>
      <c r="K18" s="64"/>
      <c r="Q18" s="50" t="s">
        <v>43</v>
      </c>
      <c r="R18" s="47">
        <v>1</v>
      </c>
      <c r="S18" s="40">
        <f t="shared" si="0"/>
        <v>0</v>
      </c>
      <c r="T18" s="40"/>
      <c r="U18" s="40"/>
      <c r="V18" s="40"/>
      <c r="W18" s="40"/>
    </row>
    <row r="19" spans="1:23">
      <c r="A19" s="3" t="s">
        <v>1</v>
      </c>
      <c r="B19" s="4">
        <v>42871</v>
      </c>
      <c r="C19" s="27" t="s">
        <v>15</v>
      </c>
      <c r="D19" s="16" t="s">
        <v>12</v>
      </c>
      <c r="E19" s="19" t="s">
        <v>13</v>
      </c>
      <c r="H19" s="43" t="s">
        <v>30</v>
      </c>
      <c r="J19" s="75" t="s">
        <v>84</v>
      </c>
      <c r="K19" s="64"/>
      <c r="Q19" s="50" t="s">
        <v>44</v>
      </c>
      <c r="R19" s="47">
        <v>1</v>
      </c>
      <c r="S19" s="40">
        <f t="shared" si="0"/>
        <v>0</v>
      </c>
      <c r="T19" s="40"/>
      <c r="U19" s="40"/>
      <c r="V19" s="40"/>
      <c r="W19" s="40"/>
    </row>
    <row r="20" spans="1:23">
      <c r="A20" s="3" t="s">
        <v>2</v>
      </c>
      <c r="B20" s="4">
        <v>42872</v>
      </c>
      <c r="C20" s="25" t="s">
        <v>8</v>
      </c>
      <c r="D20" s="24" t="s">
        <v>14</v>
      </c>
      <c r="E20" s="28" t="s">
        <v>22</v>
      </c>
      <c r="H20" s="40"/>
      <c r="J20" s="75" t="s">
        <v>84</v>
      </c>
      <c r="K20" s="64"/>
      <c r="Q20" s="50" t="s">
        <v>45</v>
      </c>
      <c r="R20" s="47">
        <v>1</v>
      </c>
      <c r="S20" s="40">
        <f>COUNTIF($E$4:$E$34,"STUDINEANU S.")</f>
        <v>2</v>
      </c>
      <c r="T20" s="40"/>
      <c r="U20" s="40"/>
      <c r="V20" s="40"/>
      <c r="W20" s="40"/>
    </row>
    <row r="21" spans="1:23">
      <c r="A21" s="3" t="s">
        <v>3</v>
      </c>
      <c r="B21" s="4">
        <v>42873</v>
      </c>
      <c r="C21" s="18" t="s">
        <v>17</v>
      </c>
      <c r="D21" s="23" t="s">
        <v>10</v>
      </c>
      <c r="E21" s="24" t="s">
        <v>16</v>
      </c>
      <c r="H21" s="40"/>
      <c r="J21" s="75" t="s">
        <v>84</v>
      </c>
      <c r="K21" s="64"/>
      <c r="Q21" s="50" t="s">
        <v>46</v>
      </c>
      <c r="R21" s="47">
        <v>0.5</v>
      </c>
      <c r="S21" s="40">
        <f>COUNTIF($E$4:$E$34,"DI GIRONIMO I..")</f>
        <v>0</v>
      </c>
      <c r="T21" s="40"/>
      <c r="U21" s="40">
        <f>COUNTIF($F$4:$F$34,"RESTELLINI R.")/2</f>
        <v>0.5</v>
      </c>
      <c r="V21" s="40"/>
      <c r="W21" s="40">
        <v>1</v>
      </c>
    </row>
    <row r="22" spans="1:23">
      <c r="A22" s="3" t="s">
        <v>4</v>
      </c>
      <c r="B22" s="4">
        <v>42874</v>
      </c>
      <c r="C22" s="26" t="s">
        <v>18</v>
      </c>
      <c r="D22" s="29" t="s">
        <v>20</v>
      </c>
      <c r="E22" s="24" t="s">
        <v>16</v>
      </c>
      <c r="H22" s="40"/>
      <c r="J22" s="75" t="s">
        <v>84</v>
      </c>
      <c r="K22" s="64"/>
      <c r="Q22" s="50" t="s">
        <v>47</v>
      </c>
      <c r="R22" s="47">
        <v>1</v>
      </c>
      <c r="S22" s="40">
        <f>COUNTIF($E$4:$E$34,"TEIXEIRA R.")</f>
        <v>1</v>
      </c>
      <c r="T22" s="40"/>
      <c r="U22" s="40"/>
      <c r="V22" s="40"/>
      <c r="W22" s="40"/>
    </row>
    <row r="23" spans="1:23">
      <c r="A23" s="5" t="s">
        <v>5</v>
      </c>
      <c r="B23" s="6">
        <v>42875</v>
      </c>
      <c r="C23" s="51"/>
      <c r="D23" s="51"/>
      <c r="E23" s="52"/>
      <c r="F23" s="22" t="s">
        <v>19</v>
      </c>
      <c r="G23" s="38" t="s">
        <v>21</v>
      </c>
      <c r="H23" s="40"/>
      <c r="J23" s="76" t="s">
        <v>85</v>
      </c>
      <c r="K23" s="64"/>
      <c r="Q23" s="50" t="s">
        <v>48</v>
      </c>
      <c r="R23" s="47">
        <v>0.5</v>
      </c>
      <c r="S23" s="40">
        <f t="shared" si="0"/>
        <v>0</v>
      </c>
      <c r="T23" s="40"/>
      <c r="U23" s="40"/>
      <c r="V23" s="40"/>
      <c r="W23" s="40"/>
    </row>
    <row r="24" spans="1:23">
      <c r="A24" s="5" t="s">
        <v>6</v>
      </c>
      <c r="B24" s="6">
        <v>42876</v>
      </c>
      <c r="C24" s="53"/>
      <c r="D24" s="53"/>
      <c r="E24" s="54"/>
      <c r="F24" s="22" t="s">
        <v>19</v>
      </c>
      <c r="G24" s="38" t="s">
        <v>21</v>
      </c>
      <c r="H24" s="40"/>
      <c r="J24" s="76" t="s">
        <v>85</v>
      </c>
      <c r="K24" s="64"/>
      <c r="Q24" s="50" t="s">
        <v>49</v>
      </c>
      <c r="R24" s="47">
        <v>1</v>
      </c>
      <c r="S24" s="40">
        <f t="shared" si="0"/>
        <v>0</v>
      </c>
      <c r="T24" s="40"/>
      <c r="U24" s="40">
        <f>COUNTIF($F$4:$F$34,"JASIAK K.")/2</f>
        <v>1</v>
      </c>
      <c r="V24" s="40"/>
      <c r="W24" s="40"/>
    </row>
    <row r="25" spans="1:23">
      <c r="A25" s="3" t="s">
        <v>0</v>
      </c>
      <c r="B25" s="4">
        <v>42877</v>
      </c>
      <c r="C25" s="20" t="s">
        <v>14</v>
      </c>
      <c r="D25" s="24" t="s">
        <v>18</v>
      </c>
      <c r="E25" s="21" t="s">
        <v>15</v>
      </c>
      <c r="H25" s="40"/>
      <c r="J25" s="75" t="s">
        <v>85</v>
      </c>
      <c r="K25" s="64"/>
      <c r="Q25" s="50" t="s">
        <v>50</v>
      </c>
      <c r="R25" s="47">
        <v>1</v>
      </c>
      <c r="S25" s="40">
        <f>COUNTIF($E$4:$E$34,"LEVADOUX A.")</f>
        <v>3</v>
      </c>
      <c r="T25" s="40"/>
      <c r="U25" s="40"/>
      <c r="V25" s="40"/>
      <c r="W25" s="40"/>
    </row>
    <row r="26" spans="1:23">
      <c r="A26" s="3" t="s">
        <v>1</v>
      </c>
      <c r="B26" s="4">
        <v>42878</v>
      </c>
      <c r="C26" s="20" t="s">
        <v>16</v>
      </c>
      <c r="D26" s="16" t="s">
        <v>17</v>
      </c>
      <c r="E26" s="16" t="s">
        <v>11</v>
      </c>
      <c r="H26" s="44" t="s">
        <v>31</v>
      </c>
      <c r="J26" s="75" t="s">
        <v>85</v>
      </c>
      <c r="K26" s="64"/>
      <c r="Q26" s="50" t="s">
        <v>51</v>
      </c>
      <c r="R26" s="47">
        <v>0.5</v>
      </c>
      <c r="S26" s="40">
        <f t="shared" si="0"/>
        <v>0</v>
      </c>
      <c r="T26" s="40"/>
      <c r="U26" s="40"/>
      <c r="V26" s="40"/>
      <c r="W26" s="40"/>
    </row>
    <row r="27" spans="1:23">
      <c r="A27" s="3" t="s">
        <v>2</v>
      </c>
      <c r="B27" s="4">
        <v>42879</v>
      </c>
      <c r="C27" s="18" t="s">
        <v>21</v>
      </c>
      <c r="D27" s="22" t="s">
        <v>8</v>
      </c>
      <c r="E27" s="16" t="s">
        <v>11</v>
      </c>
      <c r="H27" s="40"/>
      <c r="J27" s="75" t="s">
        <v>85</v>
      </c>
      <c r="K27" s="64"/>
      <c r="Q27" s="50" t="s">
        <v>66</v>
      </c>
      <c r="R27" s="47">
        <v>0.5</v>
      </c>
      <c r="S27" s="40">
        <f t="shared" si="0"/>
        <v>0</v>
      </c>
      <c r="T27" s="40"/>
      <c r="U27" s="40"/>
      <c r="V27" s="40"/>
      <c r="W27" s="40"/>
    </row>
    <row r="28" spans="1:23">
      <c r="A28" s="7" t="s">
        <v>3</v>
      </c>
      <c r="B28" s="8">
        <v>42880</v>
      </c>
      <c r="C28" s="59"/>
      <c r="D28" s="59"/>
      <c r="E28" s="60"/>
      <c r="F28" s="35" t="s">
        <v>25</v>
      </c>
      <c r="G28" s="39" t="s">
        <v>23</v>
      </c>
      <c r="H28" s="40"/>
      <c r="J28" s="77" t="s">
        <v>85</v>
      </c>
      <c r="K28" s="64"/>
      <c r="Q28" s="50" t="s">
        <v>52</v>
      </c>
      <c r="R28" s="47">
        <v>0.5</v>
      </c>
      <c r="S28" s="40">
        <f>COUNTIF($E$4:$E$34,"LASSERRE A.")</f>
        <v>1</v>
      </c>
      <c r="T28" s="40"/>
      <c r="U28" s="40"/>
      <c r="V28" s="40"/>
      <c r="W28" s="40"/>
    </row>
    <row r="29" spans="1:23">
      <c r="A29" s="3" t="s">
        <v>4</v>
      </c>
      <c r="B29" s="9">
        <v>42881</v>
      </c>
      <c r="C29" s="20" t="s">
        <v>7</v>
      </c>
      <c r="D29" s="22" t="s">
        <v>19</v>
      </c>
      <c r="E29" s="30" t="s">
        <v>23</v>
      </c>
      <c r="H29" s="45" t="s">
        <v>31</v>
      </c>
      <c r="J29" s="75" t="s">
        <v>85</v>
      </c>
      <c r="K29" s="64"/>
      <c r="Q29" s="50" t="s">
        <v>53</v>
      </c>
      <c r="R29" s="47">
        <v>1</v>
      </c>
      <c r="S29" s="40">
        <f t="shared" si="0"/>
        <v>0</v>
      </c>
      <c r="T29" s="40"/>
      <c r="U29" s="40"/>
      <c r="V29" s="40"/>
      <c r="W29" s="40"/>
    </row>
    <row r="30" spans="1:23">
      <c r="A30" s="5" t="s">
        <v>5</v>
      </c>
      <c r="B30" s="6">
        <v>42882</v>
      </c>
      <c r="C30" s="51"/>
      <c r="D30" s="51"/>
      <c r="E30" s="52"/>
      <c r="F30" s="17" t="s">
        <v>26</v>
      </c>
      <c r="G30" s="38" t="s">
        <v>27</v>
      </c>
      <c r="H30" s="40"/>
      <c r="J30" s="76" t="s">
        <v>86</v>
      </c>
      <c r="K30" s="64"/>
      <c r="Q30" s="50" t="s">
        <v>54</v>
      </c>
      <c r="R30" s="47">
        <v>1</v>
      </c>
      <c r="S30" s="40">
        <f t="shared" si="0"/>
        <v>0</v>
      </c>
      <c r="T30" s="40"/>
      <c r="U30" s="40"/>
      <c r="V30" s="40"/>
      <c r="W30" s="40"/>
    </row>
    <row r="31" spans="1:23">
      <c r="A31" s="5" t="s">
        <v>6</v>
      </c>
      <c r="B31" s="6">
        <v>42883</v>
      </c>
      <c r="C31" s="53"/>
      <c r="D31" s="53"/>
      <c r="E31" s="54"/>
      <c r="F31" s="17" t="s">
        <v>26</v>
      </c>
      <c r="G31" s="38" t="s">
        <v>27</v>
      </c>
      <c r="H31" s="40"/>
      <c r="J31" s="76" t="s">
        <v>86</v>
      </c>
      <c r="K31" s="64"/>
      <c r="Q31" s="50" t="s">
        <v>55</v>
      </c>
      <c r="R31" s="47">
        <v>1</v>
      </c>
      <c r="S31" s="40">
        <f t="shared" si="0"/>
        <v>0</v>
      </c>
      <c r="T31" s="40"/>
      <c r="U31" s="40"/>
      <c r="V31" s="40"/>
      <c r="W31" s="40"/>
    </row>
    <row r="32" spans="1:23">
      <c r="A32" s="3" t="s">
        <v>0</v>
      </c>
      <c r="B32" s="4">
        <v>42884</v>
      </c>
      <c r="C32" s="15" t="s">
        <v>10</v>
      </c>
      <c r="D32" s="29" t="s">
        <v>20</v>
      </c>
      <c r="E32" s="24" t="s">
        <v>18</v>
      </c>
      <c r="H32" s="46" t="s">
        <v>32</v>
      </c>
      <c r="J32" s="75" t="s">
        <v>86</v>
      </c>
      <c r="K32" s="64"/>
      <c r="Q32" s="49" t="s">
        <v>67</v>
      </c>
      <c r="R32" s="47">
        <v>1</v>
      </c>
      <c r="S32" s="40">
        <f t="shared" si="0"/>
        <v>0</v>
      </c>
      <c r="T32" s="40"/>
      <c r="U32" s="40"/>
      <c r="V32" s="40"/>
      <c r="W32" s="40"/>
    </row>
    <row r="33" spans="1:23">
      <c r="A33" s="3" t="s">
        <v>1</v>
      </c>
      <c r="B33" s="4">
        <v>42885</v>
      </c>
      <c r="C33" s="31" t="s">
        <v>13</v>
      </c>
      <c r="D33" s="16" t="s">
        <v>11</v>
      </c>
      <c r="E33" s="24" t="s">
        <v>18</v>
      </c>
      <c r="H33" s="40"/>
      <c r="J33" s="75" t="s">
        <v>86</v>
      </c>
      <c r="K33" s="64"/>
      <c r="Q33" s="50" t="s">
        <v>56</v>
      </c>
      <c r="R33" s="47">
        <v>1</v>
      </c>
      <c r="S33" s="40">
        <f t="shared" si="0"/>
        <v>0</v>
      </c>
      <c r="T33" s="40"/>
      <c r="U33" s="40"/>
      <c r="V33" s="40"/>
      <c r="W33" s="40"/>
    </row>
    <row r="34" spans="1:23" ht="15" thickBot="1">
      <c r="A34" s="10" t="s">
        <v>2</v>
      </c>
      <c r="B34" s="11">
        <v>42886</v>
      </c>
      <c r="C34" s="32" t="s">
        <v>11</v>
      </c>
      <c r="D34" s="33" t="s">
        <v>16</v>
      </c>
      <c r="E34" s="34" t="s">
        <v>24</v>
      </c>
      <c r="H34" s="40"/>
      <c r="J34" s="78" t="s">
        <v>86</v>
      </c>
      <c r="K34" s="64"/>
      <c r="Q34" s="49" t="s">
        <v>68</v>
      </c>
      <c r="R34" s="47">
        <v>1</v>
      </c>
      <c r="S34" s="40">
        <f>COUNTIF($E$4:$E$34,"KONTOVAZAINITIS C.-G.")</f>
        <v>1</v>
      </c>
      <c r="T34" s="40"/>
      <c r="U34" s="40"/>
      <c r="V34" s="40"/>
      <c r="W34" s="40"/>
    </row>
  </sheetData>
  <mergeCells count="9">
    <mergeCell ref="H2:H3"/>
    <mergeCell ref="I2:I3"/>
    <mergeCell ref="J2:J3"/>
    <mergeCell ref="K2:K3"/>
    <mergeCell ref="C9:E10"/>
    <mergeCell ref="C16:E17"/>
    <mergeCell ref="C23:E24"/>
    <mergeCell ref="C28:E28"/>
    <mergeCell ref="C30:E31"/>
  </mergeCells>
  <conditionalFormatting sqref="E20 E4:E6 F9:F10 F30:F31">
    <cfRule type="cellIs" dxfId="2" priority="46" stopIfTrue="1" operator="equal">
      <formula>"P"</formula>
    </cfRule>
    <cfRule type="cellIs" dxfId="1" priority="47" stopIfTrue="1" operator="equal">
      <formula>"N"</formula>
    </cfRule>
    <cfRule type="cellIs" dxfId="0" priority="48" stopIfTrue="1" operator="equal">
      <formula>"J"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Feuil1!OLE_LINK1</vt:lpstr>
    </vt:vector>
  </TitlesOfParts>
  <Company>CHUV | Centre hospitalier universitaire vaudois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Kuno Luis (HOS49938)</dc:creator>
  <cp:lastModifiedBy>Kuno Luis (HOS49938)</cp:lastModifiedBy>
  <dcterms:created xsi:type="dcterms:W3CDTF">2017-04-13T06:44:44Z</dcterms:created>
  <dcterms:modified xsi:type="dcterms:W3CDTF">2017-04-13T13:09:59Z</dcterms:modified>
</cp:coreProperties>
</file>