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23400" windowHeight="9975"/>
  </bookViews>
  <sheets>
    <sheet name="Chantiers" sheetId="1" r:id="rId1"/>
  </sheets>
  <definedNames>
    <definedName name="_xlnm._FilterDatabase" localSheetId="0" hidden="1">Chantiers!$A$1:$B$33</definedName>
    <definedName name="Chantiers">#REF!</definedName>
    <definedName name="_xlnm.Print_Area" localSheetId="0">Chantiers!$A$4:$B$87</definedName>
  </definedNames>
  <calcPr calcId="145621"/>
</workbook>
</file>

<file path=xl/calcChain.xml><?xml version="1.0" encoding="utf-8"?>
<calcChain xmlns="http://schemas.openxmlformats.org/spreadsheetml/2006/main">
  <c r="G49" i="1" l="1"/>
  <c r="G40" i="1"/>
  <c r="G70" i="1"/>
  <c r="F83" i="1"/>
  <c r="G61" i="1"/>
  <c r="G22" i="1"/>
  <c r="G9" i="1"/>
  <c r="G6" i="1"/>
  <c r="G4" i="1"/>
  <c r="G69" i="1"/>
  <c r="G66" i="1"/>
  <c r="G64" i="1"/>
  <c r="G63" i="1"/>
  <c r="G62" i="1"/>
  <c r="G60" i="1"/>
  <c r="G58" i="1"/>
  <c r="G55" i="1"/>
  <c r="G54" i="1"/>
  <c r="G53" i="1"/>
  <c r="G50" i="1"/>
  <c r="G48" i="1"/>
  <c r="G47" i="1"/>
  <c r="G44" i="1"/>
  <c r="G43" i="1"/>
  <c r="G42" i="1"/>
  <c r="G37" i="1"/>
  <c r="G36" i="1"/>
  <c r="G35" i="1"/>
  <c r="G34" i="1"/>
  <c r="G31" i="1"/>
  <c r="G26" i="1"/>
  <c r="G24" i="1"/>
  <c r="G23" i="1"/>
  <c r="G21" i="1"/>
  <c r="G20" i="1"/>
  <c r="G45" i="1"/>
  <c r="G16" i="1"/>
  <c r="G7" i="1"/>
  <c r="I2" i="1"/>
  <c r="G2" i="1" l="1"/>
</calcChain>
</file>

<file path=xl/sharedStrings.xml><?xml version="1.0" encoding="utf-8"?>
<sst xmlns="http://schemas.openxmlformats.org/spreadsheetml/2006/main" count="181" uniqueCount="98">
  <si>
    <t>Chantier</t>
  </si>
  <si>
    <t xml:space="preserve">N° </t>
  </si>
  <si>
    <t>CFF Immobilier Gare Cornavin Genève</t>
  </si>
  <si>
    <t>Fabio Fossati Foyer Berthel Onex</t>
  </si>
  <si>
    <t>EDD SAValavran 60 Bellevue</t>
  </si>
  <si>
    <t>Sartorio et Palffey Rue du Port  Genève</t>
  </si>
  <si>
    <t>Alstom SA Centrale hydroélectrique Chancy</t>
  </si>
  <si>
    <t>Beric SA Architectes Route de la Chapelle G-I-J Grand-Lancy</t>
  </si>
  <si>
    <t>DES SA Chemin des Grives 14 Thônex</t>
  </si>
  <si>
    <t>Beric SA Camille Martin Genève</t>
  </si>
  <si>
    <t>Marti Construction SA UBS Rhône Genève</t>
  </si>
  <si>
    <t>AIA architectureav. Miremont 19 Genève</t>
  </si>
  <si>
    <t>Bernasconi SA Gare cornavinGenève</t>
  </si>
  <si>
    <t>Cerutti architectes SA Villa De Pester - ch. De la Haute-BelotteCologny</t>
  </si>
  <si>
    <t>Bunq Arch.Chemin des Suzettes 76 Bernex</t>
  </si>
  <si>
    <t>AIA architectureVilla Dean - Vallon 50 Chêne-Bougeries</t>
  </si>
  <si>
    <t>EDD SA Vieux-Chemin d'Onex 47 Onex</t>
  </si>
  <si>
    <t>Bonnet architecture du Môle 22 Genève</t>
  </si>
  <si>
    <t>Hestia Rue Ferrier 8-10 Genève</t>
  </si>
  <si>
    <t>Stéphane Zucchi arch.18 route de Lausanne Nyon</t>
  </si>
  <si>
    <t>Cerutti architectes SA 44-48 rte d'Hermance Vésenaz</t>
  </si>
  <si>
    <t>Vallat Villa Harrison Founex</t>
  </si>
  <si>
    <t>Gerdil  Parking Mairie Grand-Lancy</t>
  </si>
  <si>
    <t>Counson COICO villa C</t>
  </si>
  <si>
    <t>Services industriels de Terre Sainte - STEP - Station d'épuration - Commugny</t>
  </si>
  <si>
    <t>Services industriels de Terre Sainte - STAP - Station de pompage - Commugny</t>
  </si>
  <si>
    <t>Groupe H - Point du Jour 26,28, bât B-C</t>
  </si>
  <si>
    <t>Groupe H - Moillebeau 40-42-44, bât A</t>
  </si>
  <si>
    <t>Dovat Vial - Motta-Sinner - Belles-Filles 14 - Cran-près-Céligny</t>
  </si>
  <si>
    <t>2A expertises &amp; réalisations Sàrl - TPG - Mezzanine</t>
  </si>
  <si>
    <t>Michael Mayer - Curling Arena - Sous-Moulin</t>
  </si>
  <si>
    <t>Samuel Créations - Près Galland Collonge-Bellerive</t>
  </si>
  <si>
    <t>Progin SA - La Chapelle</t>
  </si>
  <si>
    <t>Foncimmo Arve SA - Goetz-Monin 20A - Genève</t>
  </si>
  <si>
    <t>Implénia - JTI</t>
  </si>
  <si>
    <t>AIA- La Sapinière Vandoeuvre</t>
  </si>
  <si>
    <t>Edifea - quai du Mont Blanc</t>
  </si>
  <si>
    <t>EspAcité - route Suisse 188 - Versoix</t>
  </si>
  <si>
    <t xml:space="preserve">MVT - Fontaines - Founex </t>
  </si>
  <si>
    <t>Gindre &amp; Gerdil - Tanquons - Avully</t>
  </si>
  <si>
    <t>Alho - CERN - Meyrin</t>
  </si>
  <si>
    <t>MVT - rue du Village - Vernier</t>
  </si>
  <si>
    <t>Hilpold - 114 route de Presinge - Presinge</t>
  </si>
  <si>
    <t>Coretra - bâtiment enfance - Trélex</t>
  </si>
  <si>
    <t>Boecklin Maeder - chemin Murat - Céligny</t>
  </si>
  <si>
    <t>Cornaz - Maison Miaz - Signy</t>
  </si>
  <si>
    <t>Dorner SA - route d'Annecy - Crois de Rozon</t>
  </si>
  <si>
    <t>Charpente Concept - Ueltschi - Bernex</t>
  </si>
  <si>
    <t>Wolff - Rassses - Veyrier</t>
  </si>
  <si>
    <t>Michael Mayer - Plantaporrets - Genève</t>
  </si>
  <si>
    <t>Consortium Tunnel de Pinchat - CEVA</t>
  </si>
  <si>
    <t>Guillet - Laconnex</t>
  </si>
  <si>
    <t>Dunning architecte - Noirette 20 - Carouge</t>
  </si>
  <si>
    <t>Emalac Holding SA - Pierre-Longue 8 - Gd-Lancy</t>
  </si>
  <si>
    <t>De Giovannini - Louis-Yung 5-5A</t>
  </si>
  <si>
    <t>TK architectes - Ancolies 10 - Pregny Chambésy</t>
  </si>
  <si>
    <t>Grisoni-Zaugg SA - Aligoté - Bernex</t>
  </si>
  <si>
    <t>Perrin Frères SA - Voutat -Arzier</t>
  </si>
  <si>
    <t>Baillif Loponte - Villette 25 - Thônex</t>
  </si>
  <si>
    <t xml:space="preserve">Atelier 94 - villas à La Rippe </t>
  </si>
  <si>
    <t>DE GIOVANNINI - Av. de l'ermitage 9 - Chêne-Bougeries</t>
  </si>
  <si>
    <t>HRS - banque Galland- Rue Peschier 41 - Genève</t>
  </si>
  <si>
    <t>Dorner SA - route de Valleiry - Chancy</t>
  </si>
  <si>
    <t>Minkoff - villa Rippaz</t>
  </si>
  <si>
    <t>Bernardi &amp; Bongard - Domaine de la Serine à Vich</t>
  </si>
  <si>
    <t>EDIFEA - EMS la Tour - Hermance</t>
  </si>
  <si>
    <t>MEIER ARCHITECTES - Miremont 8 A B C</t>
  </si>
  <si>
    <t>AM - BM - PILOT - EMS de la Poterie</t>
  </si>
  <si>
    <t>Alstom SA - Centrale hydroélectrique Chancy</t>
  </si>
  <si>
    <t>STRUBI CONCEPT - chemin de Barde - Le Lignon</t>
  </si>
  <si>
    <t>WM architectes - Cornillons 62-106/Pregny Parc - Chambésy</t>
  </si>
  <si>
    <t>AS DZ ARCHITECTURE SA - Cherbuliez 3 - Genève</t>
  </si>
  <si>
    <t>Charpente Concept - Champ des Noyers - Onex</t>
  </si>
  <si>
    <t>EDIFEA - Les Terrasses - Coppet</t>
  </si>
  <si>
    <t>ATAU - chemin de la Dôle - Tannay</t>
  </si>
  <si>
    <t>BERIC - Sansonnets - Collonges-Bellerive</t>
  </si>
  <si>
    <t>MAURER/CONSTANTIN - vis des Glas 5-7 - Bernex</t>
  </si>
  <si>
    <t>BATINEG - rue des Carroz - La Rippe</t>
  </si>
  <si>
    <t xml:space="preserve">RS MENUISERIE - Route des Eaux-Belles 34 - Presinge </t>
  </si>
  <si>
    <t>DOMULOR SA - Vieux-chemin-d'Onex 47 - Onex</t>
  </si>
  <si>
    <t>a&amp;hm - route d'Hermance 465 - Hermance</t>
  </si>
  <si>
    <t>Marti tunnel Bau AG - tunnel de carouge - Carouge</t>
  </si>
  <si>
    <t>Date début</t>
  </si>
  <si>
    <t>Dépôt roth échafaudahes SU GNV</t>
  </si>
  <si>
    <t>ARCHIDEE - Corsier</t>
  </si>
  <si>
    <t>CT</t>
  </si>
  <si>
    <t>FT</t>
  </si>
  <si>
    <t>AO</t>
  </si>
  <si>
    <t>PMH</t>
  </si>
  <si>
    <t>Durée (m)</t>
  </si>
  <si>
    <t>Quantité contractuelle</t>
  </si>
  <si>
    <t>Quantité actuelle</t>
  </si>
  <si>
    <t>xxxxx</t>
  </si>
  <si>
    <t>Quantité limite</t>
  </si>
  <si>
    <t>Normann Piller - Ch. de la Forge - Founex</t>
  </si>
  <si>
    <t>TPE</t>
  </si>
  <si>
    <t>Guex SA - Rue Lombard 30 - Gendre</t>
  </si>
  <si>
    <t>K Architectes - rue de Bâle 13 - Genève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</si>
</sst>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8" x14ac:knownFonts="1">
    <font>
      <sz val="10"/>
      <name val="Arial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i/>
      <sz val="9"/>
      <color rgb="FFFF0000"/>
      <name val="Arial"/>
      <family val="2"/>
    </font>
    <font>
      <b/>
      <i/>
      <sz val="9"/>
      <name val="Arial"/>
      <family val="2"/>
    </font>
    <font>
      <b/>
      <strike/>
      <sz val="9"/>
      <name val="Arial"/>
      <family val="2"/>
    </font>
    <font>
      <i/>
      <sz val="9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3">
    <xf numFmtId="0" fontId="0" fillId="0" borderId="0" applyBorder="0"/>
    <xf numFmtId="0" fontId="3" fillId="0" borderId="0" applyBorder="0"/>
    <xf numFmtId="164" fontId="3" fillId="0" borderId="0" applyFont="0" applyFill="0" applyBorder="0" applyAlignment="0" applyProtection="0"/>
  </cellStyleXfs>
  <cellXfs count="68">
    <xf numFmtId="0" fontId="0" fillId="0" borderId="0" xfId="0"/>
    <xf numFmtId="0" fontId="1" fillId="0" borderId="0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0" xfId="0" applyFont="1"/>
    <xf numFmtId="0" fontId="1" fillId="0" borderId="4" xfId="0" applyFont="1" applyBorder="1"/>
    <xf numFmtId="0" fontId="1" fillId="0" borderId="3" xfId="0" applyFont="1" applyBorder="1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2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Border="1" applyAlignment="1">
      <alignment horizontal="center"/>
    </xf>
    <xf numFmtId="0" fontId="1" fillId="2" borderId="0" xfId="0" applyFont="1" applyFill="1" applyBorder="1"/>
    <xf numFmtId="0" fontId="1" fillId="2" borderId="2" xfId="0" applyFont="1" applyFill="1" applyBorder="1" applyAlignment="1">
      <alignment horizontal="center"/>
    </xf>
    <xf numFmtId="0" fontId="2" fillId="2" borderId="0" xfId="0" applyFont="1" applyFill="1"/>
    <xf numFmtId="4" fontId="1" fillId="0" borderId="0" xfId="0" applyNumberFormat="1" applyFont="1" applyFill="1" applyBorder="1" applyAlignment="1">
      <alignment horizontal="center"/>
    </xf>
    <xf numFmtId="4" fontId="2" fillId="0" borderId="0" xfId="0" applyNumberFormat="1" applyFont="1" applyAlignment="1">
      <alignment horizontal="center"/>
    </xf>
    <xf numFmtId="4" fontId="2" fillId="0" borderId="0" xfId="0" applyNumberFormat="1" applyFont="1"/>
    <xf numFmtId="4" fontId="2" fillId="2" borderId="0" xfId="0" applyNumberFormat="1" applyFont="1" applyFill="1"/>
    <xf numFmtId="4" fontId="1" fillId="0" borderId="0" xfId="0" applyNumberFormat="1" applyFont="1"/>
    <xf numFmtId="4" fontId="2" fillId="2" borderId="0" xfId="0" applyNumberFormat="1" applyFont="1" applyFill="1" applyAlignment="1">
      <alignment horizontal="center"/>
    </xf>
    <xf numFmtId="4" fontId="1" fillId="0" borderId="0" xfId="0" applyNumberFormat="1" applyFont="1" applyAlignment="1">
      <alignment horizontal="center"/>
    </xf>
    <xf numFmtId="0" fontId="1" fillId="2" borderId="3" xfId="0" applyFont="1" applyFill="1" applyBorder="1"/>
    <xf numFmtId="0" fontId="1" fillId="2" borderId="0" xfId="0" applyFont="1" applyFill="1"/>
    <xf numFmtId="0" fontId="1" fillId="2" borderId="3" xfId="0" applyFont="1" applyFill="1" applyBorder="1" applyAlignment="1">
      <alignment horizontal="center"/>
    </xf>
    <xf numFmtId="4" fontId="1" fillId="2" borderId="0" xfId="0" applyNumberFormat="1" applyFont="1" applyFill="1"/>
    <xf numFmtId="0" fontId="1" fillId="3" borderId="0" xfId="0" applyFont="1" applyFill="1" applyBorder="1"/>
    <xf numFmtId="0" fontId="1" fillId="3" borderId="2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4" fontId="2" fillId="3" borderId="0" xfId="0" applyNumberFormat="1" applyFont="1" applyFill="1" applyAlignment="1">
      <alignment horizontal="center"/>
    </xf>
    <xf numFmtId="4" fontId="2" fillId="3" borderId="0" xfId="0" applyNumberFormat="1" applyFont="1" applyFill="1"/>
    <xf numFmtId="0" fontId="2" fillId="3" borderId="0" xfId="0" applyFont="1" applyFill="1"/>
    <xf numFmtId="0" fontId="2" fillId="0" borderId="0" xfId="0" applyFont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4" fontId="1" fillId="0" borderId="0" xfId="0" applyNumberFormat="1" applyFont="1" applyBorder="1" applyAlignment="1">
      <alignment horizontal="center"/>
    </xf>
    <xf numFmtId="4" fontId="2" fillId="0" borderId="0" xfId="0" applyNumberFormat="1" applyFont="1" applyBorder="1" applyAlignment="1">
      <alignment horizontal="center"/>
    </xf>
    <xf numFmtId="4" fontId="2" fillId="3" borderId="0" xfId="0" applyNumberFormat="1" applyFont="1" applyFill="1" applyBorder="1" applyAlignment="1">
      <alignment horizontal="center"/>
    </xf>
    <xf numFmtId="4" fontId="2" fillId="2" borderId="0" xfId="0" applyNumberFormat="1" applyFont="1" applyFill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0" fontId="6" fillId="0" borderId="0" xfId="0" applyFont="1" applyBorder="1"/>
    <xf numFmtId="0" fontId="6" fillId="0" borderId="2" xfId="0" applyFont="1" applyBorder="1" applyAlignment="1">
      <alignment horizontal="center"/>
    </xf>
    <xf numFmtId="4" fontId="1" fillId="0" borderId="0" xfId="0" applyNumberFormat="1" applyFont="1" applyBorder="1" applyAlignment="1">
      <alignment horizontal="center" vertical="center" wrapText="1"/>
    </xf>
    <xf numFmtId="4" fontId="1" fillId="0" borderId="0" xfId="0" applyNumberFormat="1" applyFont="1" applyBorder="1" applyAlignment="1">
      <alignment horizontal="left" vertical="center" wrapText="1"/>
    </xf>
    <xf numFmtId="4" fontId="4" fillId="0" borderId="0" xfId="0" applyNumberFormat="1" applyFont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0" borderId="5" xfId="0" applyFont="1" applyBorder="1"/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4" fontId="2" fillId="0" borderId="5" xfId="0" applyNumberFormat="1" applyFont="1" applyBorder="1" applyAlignment="1">
      <alignment horizontal="center"/>
    </xf>
    <xf numFmtId="4" fontId="5" fillId="0" borderId="5" xfId="0" applyNumberFormat="1" applyFont="1" applyBorder="1" applyAlignment="1">
      <alignment horizontal="center"/>
    </xf>
    <xf numFmtId="4" fontId="2" fillId="0" borderId="5" xfId="0" applyNumberFormat="1" applyFont="1" applyBorder="1"/>
    <xf numFmtId="4" fontId="4" fillId="0" borderId="5" xfId="0" applyNumberFormat="1" applyFont="1" applyBorder="1" applyAlignment="1">
      <alignment horizontal="center"/>
    </xf>
    <xf numFmtId="0" fontId="2" fillId="7" borderId="0" xfId="0" applyFont="1" applyFill="1" applyBorder="1" applyAlignment="1">
      <alignment horizontal="center"/>
    </xf>
    <xf numFmtId="14" fontId="7" fillId="0" borderId="0" xfId="0" applyNumberFormat="1" applyFont="1" applyBorder="1" applyAlignment="1">
      <alignment horizontal="center"/>
    </xf>
    <xf numFmtId="14" fontId="7" fillId="2" borderId="0" xfId="0" applyNumberFormat="1" applyFont="1" applyFill="1" applyBorder="1" applyAlignment="1">
      <alignment horizontal="center"/>
    </xf>
    <xf numFmtId="14" fontId="2" fillId="7" borderId="0" xfId="0" applyNumberFormat="1" applyFont="1" applyFill="1" applyBorder="1" applyAlignment="1">
      <alignment horizontal="center"/>
    </xf>
    <xf numFmtId="14" fontId="7" fillId="0" borderId="0" xfId="0" applyNumberFormat="1" applyFont="1" applyFill="1" applyBorder="1" applyAlignment="1">
      <alignment horizontal="center"/>
    </xf>
    <xf numFmtId="4" fontId="2" fillId="0" borderId="0" xfId="0" applyNumberFormat="1" applyFont="1" applyBorder="1"/>
    <xf numFmtId="4" fontId="2" fillId="2" borderId="0" xfId="0" applyNumberFormat="1" applyFont="1" applyFill="1" applyBorder="1"/>
    <xf numFmtId="4" fontId="2" fillId="7" borderId="0" xfId="0" applyNumberFormat="1" applyFont="1" applyFill="1" applyBorder="1" applyAlignment="1">
      <alignment horizontal="center"/>
    </xf>
    <xf numFmtId="0" fontId="2" fillId="7" borderId="0" xfId="0" applyFont="1" applyFill="1"/>
  </cellXfs>
  <cellStyles count="3">
    <cellStyle name="Normal" xfId="0" builtinId="0"/>
    <cellStyle name="Normal 2" xfId="1"/>
    <cellStyle name="Währung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98"/>
  <sheetViews>
    <sheetView tabSelected="1" zoomScale="120" zoomScaleNormal="120" workbookViewId="0">
      <pane ySplit="1" topLeftCell="A2" activePane="bottomLeft" state="frozen"/>
      <selection pane="bottomLeft" activeCell="F19" sqref="F19"/>
    </sheetView>
  </sheetViews>
  <sheetFormatPr baseColWidth="10" defaultRowHeight="12" x14ac:dyDescent="0.2"/>
  <cols>
    <col min="1" max="1" width="66.85546875" style="8" bestFit="1" customWidth="1"/>
    <col min="2" max="2" width="8" style="7" bestFit="1" customWidth="1"/>
    <col min="3" max="3" width="4.7109375" style="7" bestFit="1" customWidth="1"/>
    <col min="4" max="4" width="10.42578125" style="7" bestFit="1" customWidth="1"/>
    <col min="5" max="5" width="11.140625" style="7" bestFit="1" customWidth="1"/>
    <col min="6" max="6" width="15.28515625" style="21" customWidth="1"/>
    <col min="7" max="7" width="12.28515625" style="16" customWidth="1"/>
    <col min="8" max="8" width="5.5703125" style="17" customWidth="1"/>
    <col min="9" max="9" width="11.28515625" style="17" bestFit="1" customWidth="1"/>
    <col min="10" max="10" width="12.85546875" style="4" bestFit="1" customWidth="1"/>
    <col min="11" max="16384" width="11.42578125" style="4"/>
  </cols>
  <sheetData>
    <row r="1" spans="1:9" ht="24" x14ac:dyDescent="0.2">
      <c r="A1" s="46" t="s">
        <v>0</v>
      </c>
      <c r="B1" s="45" t="s">
        <v>1</v>
      </c>
      <c r="C1" s="45" t="s">
        <v>85</v>
      </c>
      <c r="D1" s="45" t="s">
        <v>82</v>
      </c>
      <c r="E1" s="45" t="s">
        <v>89</v>
      </c>
      <c r="F1" s="45" t="s">
        <v>90</v>
      </c>
      <c r="G1" s="45" t="s">
        <v>91</v>
      </c>
      <c r="H1" s="15"/>
      <c r="I1" s="47" t="s">
        <v>93</v>
      </c>
    </row>
    <row r="2" spans="1:9" x14ac:dyDescent="0.2">
      <c r="A2" s="51" t="s">
        <v>83</v>
      </c>
      <c r="B2" s="52"/>
      <c r="C2" s="53"/>
      <c r="D2" s="54"/>
      <c r="E2" s="54"/>
      <c r="F2" s="55"/>
      <c r="G2" s="56">
        <f>I2-(SUM(G4:G87))</f>
        <v>16876</v>
      </c>
      <c r="H2" s="57"/>
      <c r="I2" s="58">
        <f>(17331+8+981+686+1374+34)*5</f>
        <v>102070</v>
      </c>
    </row>
    <row r="3" spans="1:9" s="31" customFormat="1" x14ac:dyDescent="0.2">
      <c r="A3" s="26"/>
      <c r="B3" s="27"/>
      <c r="C3" s="28"/>
      <c r="D3" s="33"/>
      <c r="E3" s="33"/>
      <c r="F3" s="40"/>
      <c r="G3" s="29"/>
      <c r="H3" s="30"/>
      <c r="I3" s="30"/>
    </row>
    <row r="4" spans="1:9" s="14" customFormat="1" x14ac:dyDescent="0.2">
      <c r="A4" s="12" t="s">
        <v>2</v>
      </c>
      <c r="B4" s="13">
        <v>9510004</v>
      </c>
      <c r="C4" s="48" t="s">
        <v>86</v>
      </c>
      <c r="D4" s="34"/>
      <c r="E4" s="34"/>
      <c r="F4" s="41"/>
      <c r="G4" s="41">
        <f>(1086+97+72+204)*5</f>
        <v>7295</v>
      </c>
      <c r="H4" s="65"/>
      <c r="I4" s="65"/>
    </row>
    <row r="5" spans="1:9" x14ac:dyDescent="0.2">
      <c r="A5" s="1" t="s">
        <v>96</v>
      </c>
      <c r="B5" s="2">
        <v>9511006</v>
      </c>
      <c r="C5" s="50" t="s">
        <v>95</v>
      </c>
      <c r="D5" s="62">
        <v>40787</v>
      </c>
      <c r="E5" s="59">
        <v>24</v>
      </c>
      <c r="F5" s="66"/>
      <c r="G5" s="66"/>
      <c r="H5" s="64"/>
      <c r="I5" s="64"/>
    </row>
    <row r="6" spans="1:9" s="14" customFormat="1" x14ac:dyDescent="0.2">
      <c r="A6" s="12" t="s">
        <v>84</v>
      </c>
      <c r="B6" s="13">
        <v>9511080</v>
      </c>
      <c r="C6" s="48" t="s">
        <v>88</v>
      </c>
      <c r="D6" s="34"/>
      <c r="E6" s="34"/>
      <c r="F6" s="41"/>
      <c r="G6" s="20">
        <f>(77+8)*5</f>
        <v>425</v>
      </c>
      <c r="H6" s="18"/>
      <c r="I6" s="18"/>
    </row>
    <row r="7" spans="1:9" x14ac:dyDescent="0.2">
      <c r="A7" s="1" t="s">
        <v>3</v>
      </c>
      <c r="B7" s="2">
        <v>9511083</v>
      </c>
      <c r="C7" s="49" t="s">
        <v>86</v>
      </c>
      <c r="D7" s="32"/>
      <c r="E7" s="32"/>
      <c r="F7" s="39"/>
      <c r="G7" s="16">
        <f>(416+10+14)*5</f>
        <v>2200</v>
      </c>
    </row>
    <row r="8" spans="1:9" s="14" customFormat="1" x14ac:dyDescent="0.2">
      <c r="A8" s="12" t="s">
        <v>4</v>
      </c>
      <c r="B8" s="13">
        <v>9511085</v>
      </c>
      <c r="C8" s="49" t="s">
        <v>86</v>
      </c>
      <c r="D8" s="34"/>
      <c r="E8" s="34"/>
      <c r="F8" s="41"/>
      <c r="G8" s="20"/>
      <c r="H8" s="18"/>
      <c r="I8" s="18"/>
    </row>
    <row r="9" spans="1:9" x14ac:dyDescent="0.2">
      <c r="A9" s="5" t="s">
        <v>5</v>
      </c>
      <c r="B9" s="2">
        <v>9511104</v>
      </c>
      <c r="C9" s="49" t="s">
        <v>86</v>
      </c>
      <c r="D9" s="32"/>
      <c r="E9" s="32"/>
      <c r="F9" s="39"/>
      <c r="G9" s="16">
        <f>(169+1+1)*5</f>
        <v>855</v>
      </c>
    </row>
    <row r="10" spans="1:9" s="14" customFormat="1" x14ac:dyDescent="0.2">
      <c r="A10" s="12" t="s">
        <v>6</v>
      </c>
      <c r="B10" s="13">
        <v>9511114</v>
      </c>
      <c r="C10" s="49" t="s">
        <v>86</v>
      </c>
      <c r="D10" s="34"/>
      <c r="E10" s="34"/>
      <c r="F10" s="41"/>
      <c r="G10" s="20"/>
      <c r="H10" s="18"/>
      <c r="I10" s="18"/>
    </row>
    <row r="11" spans="1:9" x14ac:dyDescent="0.2">
      <c r="A11" s="1" t="s">
        <v>7</v>
      </c>
      <c r="B11" s="2">
        <v>9512013</v>
      </c>
      <c r="C11" s="49" t="s">
        <v>86</v>
      </c>
      <c r="D11" s="42"/>
      <c r="E11" s="32"/>
      <c r="F11" s="39"/>
    </row>
    <row r="12" spans="1:9" s="14" customFormat="1" x14ac:dyDescent="0.2">
      <c r="A12" s="12" t="s">
        <v>97</v>
      </c>
      <c r="B12" s="13">
        <v>9512029</v>
      </c>
      <c r="C12" s="49" t="s">
        <v>86</v>
      </c>
      <c r="D12" s="34"/>
      <c r="E12" s="34">
        <v>12</v>
      </c>
      <c r="F12" s="41">
        <v>700</v>
      </c>
      <c r="G12" s="20"/>
      <c r="H12" s="18"/>
      <c r="I12" s="18"/>
    </row>
    <row r="13" spans="1:9" x14ac:dyDescent="0.2">
      <c r="A13" s="1"/>
      <c r="B13" s="2"/>
      <c r="C13" s="9"/>
      <c r="D13" s="42"/>
      <c r="E13" s="32"/>
      <c r="F13" s="39"/>
    </row>
    <row r="14" spans="1:9" s="14" customFormat="1" x14ac:dyDescent="0.2">
      <c r="A14" s="12" t="s">
        <v>8</v>
      </c>
      <c r="B14" s="13">
        <v>9512036</v>
      </c>
      <c r="C14" s="50" t="s">
        <v>95</v>
      </c>
      <c r="D14" s="67"/>
      <c r="E14" s="59">
        <v>3</v>
      </c>
      <c r="F14" s="59">
        <v>450</v>
      </c>
      <c r="G14" s="66"/>
      <c r="H14" s="20"/>
      <c r="I14" s="18"/>
    </row>
    <row r="15" spans="1:9" x14ac:dyDescent="0.2">
      <c r="A15" s="1" t="s">
        <v>9</v>
      </c>
      <c r="B15" s="2">
        <v>9512037</v>
      </c>
      <c r="C15" s="49" t="s">
        <v>86</v>
      </c>
      <c r="D15" s="60">
        <v>41852</v>
      </c>
      <c r="E15" s="32">
        <v>12</v>
      </c>
      <c r="F15" s="39">
        <v>3000</v>
      </c>
      <c r="G15" s="16">
        <v>0</v>
      </c>
    </row>
    <row r="16" spans="1:9" s="14" customFormat="1" x14ac:dyDescent="0.2">
      <c r="A16" s="12" t="s">
        <v>10</v>
      </c>
      <c r="B16" s="13">
        <v>9512040</v>
      </c>
      <c r="C16" s="49" t="s">
        <v>86</v>
      </c>
      <c r="D16" s="34"/>
      <c r="E16" s="34"/>
      <c r="F16" s="41"/>
      <c r="G16" s="20">
        <f>(1102+84)*5</f>
        <v>5930</v>
      </c>
      <c r="H16" s="18"/>
      <c r="I16" s="18"/>
    </row>
    <row r="17" spans="1:9" x14ac:dyDescent="0.2">
      <c r="A17" s="1" t="s">
        <v>11</v>
      </c>
      <c r="B17" s="2">
        <v>9512041</v>
      </c>
      <c r="C17" s="49" t="s">
        <v>86</v>
      </c>
      <c r="D17" s="32"/>
      <c r="E17" s="32"/>
      <c r="F17" s="39"/>
    </row>
    <row r="18" spans="1:9" s="14" customFormat="1" x14ac:dyDescent="0.2">
      <c r="A18" s="12" t="s">
        <v>12</v>
      </c>
      <c r="B18" s="13">
        <v>9512056</v>
      </c>
      <c r="C18" s="49" t="s">
        <v>86</v>
      </c>
      <c r="D18" s="34"/>
      <c r="E18" s="34"/>
      <c r="F18" s="41"/>
      <c r="G18" s="20">
        <v>125</v>
      </c>
      <c r="H18" s="18"/>
      <c r="I18" s="18"/>
    </row>
    <row r="19" spans="1:9" x14ac:dyDescent="0.2">
      <c r="A19" s="1" t="s">
        <v>13</v>
      </c>
      <c r="B19" s="2">
        <v>9512064</v>
      </c>
      <c r="C19" s="49" t="s">
        <v>86</v>
      </c>
      <c r="D19" s="32"/>
      <c r="E19" s="32"/>
      <c r="F19" s="39"/>
    </row>
    <row r="20" spans="1:9" s="14" customFormat="1" x14ac:dyDescent="0.2">
      <c r="A20" s="12" t="s">
        <v>14</v>
      </c>
      <c r="B20" s="13">
        <v>9512065</v>
      </c>
      <c r="C20" s="49" t="s">
        <v>86</v>
      </c>
      <c r="D20" s="34"/>
      <c r="E20" s="34"/>
      <c r="F20" s="41"/>
      <c r="G20" s="20">
        <f>(269+31+17)*5</f>
        <v>1585</v>
      </c>
      <c r="H20" s="18"/>
      <c r="I20" s="18"/>
    </row>
    <row r="21" spans="1:9" x14ac:dyDescent="0.2">
      <c r="A21" s="1" t="s">
        <v>15</v>
      </c>
      <c r="B21" s="2">
        <v>9512071</v>
      </c>
      <c r="C21" s="48" t="s">
        <v>88</v>
      </c>
      <c r="D21" s="32"/>
      <c r="E21" s="32"/>
      <c r="F21" s="39"/>
      <c r="G21" s="16">
        <f>74*5</f>
        <v>370</v>
      </c>
    </row>
    <row r="22" spans="1:9" s="14" customFormat="1" x14ac:dyDescent="0.2">
      <c r="A22" s="12" t="s">
        <v>16</v>
      </c>
      <c r="B22" s="13">
        <v>9512078</v>
      </c>
      <c r="C22" s="49" t="s">
        <v>86</v>
      </c>
      <c r="D22" s="34"/>
      <c r="E22" s="34"/>
      <c r="F22" s="41"/>
      <c r="G22" s="20">
        <f>197*5</f>
        <v>985</v>
      </c>
      <c r="H22" s="18"/>
      <c r="I22" s="18"/>
    </row>
    <row r="23" spans="1:9" x14ac:dyDescent="0.2">
      <c r="A23" s="1" t="s">
        <v>17</v>
      </c>
      <c r="B23" s="2">
        <v>9512081</v>
      </c>
      <c r="C23" s="49" t="s">
        <v>86</v>
      </c>
      <c r="D23" s="32"/>
      <c r="E23" s="32"/>
      <c r="F23" s="39"/>
      <c r="G23" s="16">
        <f>(168+24)*5</f>
        <v>960</v>
      </c>
    </row>
    <row r="24" spans="1:9" s="14" customFormat="1" x14ac:dyDescent="0.2">
      <c r="A24" s="12" t="s">
        <v>18</v>
      </c>
      <c r="B24" s="13">
        <v>9512085</v>
      </c>
      <c r="C24" s="49" t="s">
        <v>86</v>
      </c>
      <c r="D24" s="34"/>
      <c r="E24" s="34"/>
      <c r="F24" s="41"/>
      <c r="G24" s="20">
        <f>(662+74+46+190+17)*5</f>
        <v>4945</v>
      </c>
      <c r="H24" s="18"/>
      <c r="I24" s="18"/>
    </row>
    <row r="25" spans="1:9" x14ac:dyDescent="0.2">
      <c r="A25" s="43" t="s">
        <v>19</v>
      </c>
      <c r="B25" s="44">
        <v>9512089</v>
      </c>
      <c r="C25" s="50" t="s">
        <v>87</v>
      </c>
      <c r="D25" s="32"/>
      <c r="E25" s="32"/>
      <c r="F25" s="39"/>
      <c r="G25" s="16">
        <v>0</v>
      </c>
    </row>
    <row r="26" spans="1:9" s="14" customFormat="1" x14ac:dyDescent="0.2">
      <c r="A26" s="12" t="s">
        <v>20</v>
      </c>
      <c r="B26" s="13">
        <v>9512090</v>
      </c>
      <c r="C26" s="48" t="s">
        <v>88</v>
      </c>
      <c r="D26" s="34"/>
      <c r="E26" s="34"/>
      <c r="F26" s="41"/>
      <c r="G26" s="20">
        <f>(1530+30+40)*5</f>
        <v>8000</v>
      </c>
      <c r="H26" s="18"/>
      <c r="I26" s="18"/>
    </row>
    <row r="27" spans="1:9" x14ac:dyDescent="0.2">
      <c r="A27" s="43" t="s">
        <v>21</v>
      </c>
      <c r="B27" s="44">
        <v>9512092</v>
      </c>
      <c r="C27" s="50" t="s">
        <v>87</v>
      </c>
      <c r="D27" s="32"/>
      <c r="E27" s="32"/>
      <c r="F27" s="39"/>
      <c r="G27" s="16">
        <v>0</v>
      </c>
    </row>
    <row r="28" spans="1:9" s="14" customFormat="1" x14ac:dyDescent="0.2">
      <c r="A28" s="22" t="s">
        <v>22</v>
      </c>
      <c r="B28" s="13">
        <v>9512096</v>
      </c>
      <c r="C28" s="49" t="s">
        <v>86</v>
      </c>
      <c r="D28" s="35"/>
      <c r="E28" s="35"/>
      <c r="F28" s="20"/>
      <c r="G28" s="20"/>
      <c r="H28" s="18"/>
      <c r="I28" s="18"/>
    </row>
    <row r="29" spans="1:9" x14ac:dyDescent="0.2">
      <c r="A29" s="43" t="s">
        <v>23</v>
      </c>
      <c r="B29" s="44">
        <v>9512105</v>
      </c>
      <c r="C29" s="50" t="s">
        <v>87</v>
      </c>
      <c r="D29" s="36"/>
      <c r="E29" s="36"/>
      <c r="F29" s="16"/>
      <c r="G29" s="16">
        <v>0</v>
      </c>
    </row>
    <row r="30" spans="1:9" s="14" customFormat="1" x14ac:dyDescent="0.2">
      <c r="A30" s="12" t="s">
        <v>24</v>
      </c>
      <c r="B30" s="13">
        <v>9513001</v>
      </c>
      <c r="C30" s="48" t="s">
        <v>88</v>
      </c>
      <c r="D30" s="34"/>
      <c r="E30" s="34"/>
      <c r="F30" s="41"/>
      <c r="G30" s="20">
        <v>0</v>
      </c>
      <c r="H30" s="18"/>
      <c r="I30" s="18"/>
    </row>
    <row r="31" spans="1:9" x14ac:dyDescent="0.2">
      <c r="A31" s="1" t="s">
        <v>25</v>
      </c>
      <c r="B31" s="2">
        <v>9513002</v>
      </c>
      <c r="C31" s="48" t="s">
        <v>88</v>
      </c>
      <c r="D31" s="32"/>
      <c r="E31" s="32"/>
      <c r="F31" s="39"/>
      <c r="G31" s="16">
        <f>108*5</f>
        <v>540</v>
      </c>
    </row>
    <row r="32" spans="1:9" s="14" customFormat="1" x14ac:dyDescent="0.2">
      <c r="A32" s="23" t="s">
        <v>26</v>
      </c>
      <c r="B32" s="13">
        <v>9513004</v>
      </c>
      <c r="C32" s="48" t="s">
        <v>88</v>
      </c>
      <c r="D32" s="34"/>
      <c r="E32" s="34"/>
      <c r="F32" s="41"/>
      <c r="G32" s="20">
        <v>2000</v>
      </c>
      <c r="H32" s="18"/>
      <c r="I32" s="18"/>
    </row>
    <row r="33" spans="1:9" x14ac:dyDescent="0.2">
      <c r="A33" s="8" t="s">
        <v>27</v>
      </c>
      <c r="B33" s="2">
        <v>9513005</v>
      </c>
      <c r="C33" s="48" t="s">
        <v>88</v>
      </c>
      <c r="D33" s="32"/>
      <c r="E33" s="32"/>
      <c r="F33" s="39"/>
      <c r="G33" s="16">
        <v>2100</v>
      </c>
    </row>
    <row r="34" spans="1:9" s="14" customFormat="1" x14ac:dyDescent="0.2">
      <c r="A34" s="22" t="s">
        <v>28</v>
      </c>
      <c r="B34" s="24">
        <v>9513019</v>
      </c>
      <c r="C34" s="50" t="s">
        <v>87</v>
      </c>
      <c r="D34" s="37">
        <v>41537</v>
      </c>
      <c r="E34" s="34">
        <v>6</v>
      </c>
      <c r="F34" s="41">
        <v>695</v>
      </c>
      <c r="G34" s="20">
        <f>(97+20+13)*5</f>
        <v>650</v>
      </c>
      <c r="H34" s="18"/>
      <c r="I34" s="18"/>
    </row>
    <row r="35" spans="1:9" x14ac:dyDescent="0.2">
      <c r="A35" s="6" t="s">
        <v>29</v>
      </c>
      <c r="B35" s="3">
        <v>9513020</v>
      </c>
      <c r="C35" s="49" t="s">
        <v>86</v>
      </c>
      <c r="D35" s="32"/>
      <c r="E35" s="32"/>
      <c r="F35" s="39"/>
      <c r="G35" s="16">
        <f>73*5</f>
        <v>365</v>
      </c>
    </row>
    <row r="36" spans="1:9" s="14" customFormat="1" x14ac:dyDescent="0.2">
      <c r="A36" s="22" t="s">
        <v>30</v>
      </c>
      <c r="B36" s="24">
        <v>9513021</v>
      </c>
      <c r="C36" s="48" t="s">
        <v>88</v>
      </c>
      <c r="D36" s="34"/>
      <c r="E36" s="34"/>
      <c r="F36" s="41"/>
      <c r="G36" s="20">
        <f>(168+21+6)*5</f>
        <v>975</v>
      </c>
      <c r="H36" s="18"/>
      <c r="I36" s="18"/>
    </row>
    <row r="37" spans="1:9" x14ac:dyDescent="0.2">
      <c r="A37" s="1" t="s">
        <v>31</v>
      </c>
      <c r="B37" s="2">
        <v>9513023</v>
      </c>
      <c r="C37" s="48" t="s">
        <v>88</v>
      </c>
      <c r="D37" s="32"/>
      <c r="E37" s="32"/>
      <c r="F37" s="39"/>
      <c r="G37" s="16">
        <f>(187+15+8)*5</f>
        <v>1050</v>
      </c>
    </row>
    <row r="38" spans="1:9" s="14" customFormat="1" x14ac:dyDescent="0.2">
      <c r="A38" s="12" t="s">
        <v>32</v>
      </c>
      <c r="B38" s="13">
        <v>9513024</v>
      </c>
      <c r="C38" s="49" t="s">
        <v>86</v>
      </c>
      <c r="D38" s="34"/>
      <c r="E38" s="34"/>
      <c r="F38" s="41"/>
      <c r="G38" s="20"/>
      <c r="H38" s="18"/>
      <c r="I38" s="18"/>
    </row>
    <row r="39" spans="1:9" x14ac:dyDescent="0.2">
      <c r="A39" s="8" t="s">
        <v>33</v>
      </c>
      <c r="B39" s="2">
        <v>9513025</v>
      </c>
      <c r="C39" s="49" t="s">
        <v>86</v>
      </c>
      <c r="D39" s="32"/>
      <c r="E39" s="32"/>
      <c r="F39" s="39"/>
    </row>
    <row r="40" spans="1:9" s="14" customFormat="1" x14ac:dyDescent="0.2">
      <c r="A40" s="12" t="s">
        <v>34</v>
      </c>
      <c r="B40" s="13">
        <v>9513030</v>
      </c>
      <c r="C40" s="48" t="s">
        <v>88</v>
      </c>
      <c r="D40" s="34"/>
      <c r="E40" s="34"/>
      <c r="F40" s="41"/>
      <c r="G40" s="20">
        <f>((4015+38+38)*5)+300</f>
        <v>20755</v>
      </c>
      <c r="H40" s="18"/>
      <c r="I40" s="18"/>
    </row>
    <row r="41" spans="1:9" x14ac:dyDescent="0.2">
      <c r="A41" s="1" t="s">
        <v>35</v>
      </c>
      <c r="B41" s="2">
        <v>9513031</v>
      </c>
      <c r="C41" s="48" t="s">
        <v>88</v>
      </c>
      <c r="D41" s="32"/>
      <c r="E41" s="32"/>
      <c r="F41" s="39"/>
      <c r="G41" s="16">
        <v>300</v>
      </c>
    </row>
    <row r="42" spans="1:9" s="14" customFormat="1" x14ac:dyDescent="0.2">
      <c r="A42" s="12" t="s">
        <v>36</v>
      </c>
      <c r="B42" s="13">
        <v>9513032</v>
      </c>
      <c r="C42" s="49" t="s">
        <v>86</v>
      </c>
      <c r="D42" s="34"/>
      <c r="E42" s="34"/>
      <c r="F42" s="41"/>
      <c r="G42" s="20">
        <f>120*5</f>
        <v>600</v>
      </c>
      <c r="H42" s="18"/>
      <c r="I42" s="18"/>
    </row>
    <row r="43" spans="1:9" x14ac:dyDescent="0.2">
      <c r="A43" s="1" t="s">
        <v>37</v>
      </c>
      <c r="B43" s="2">
        <v>9513033</v>
      </c>
      <c r="C43" s="48" t="s">
        <v>88</v>
      </c>
      <c r="D43" s="32"/>
      <c r="E43" s="32"/>
      <c r="F43" s="39"/>
      <c r="G43" s="16">
        <f>185*5</f>
        <v>925</v>
      </c>
    </row>
    <row r="44" spans="1:9" s="14" customFormat="1" x14ac:dyDescent="0.2">
      <c r="A44" s="12" t="s">
        <v>38</v>
      </c>
      <c r="B44" s="13">
        <v>9513038</v>
      </c>
      <c r="C44" s="50" t="s">
        <v>87</v>
      </c>
      <c r="D44" s="37">
        <v>41395</v>
      </c>
      <c r="E44" s="34">
        <v>10</v>
      </c>
      <c r="F44" s="41">
        <v>1290</v>
      </c>
      <c r="G44" s="20">
        <f>(139+54+11)*5</f>
        <v>1020</v>
      </c>
      <c r="H44" s="18"/>
      <c r="I44" s="18"/>
    </row>
    <row r="45" spans="1:9" x14ac:dyDescent="0.2">
      <c r="A45" s="1" t="s">
        <v>39</v>
      </c>
      <c r="B45" s="2">
        <v>9513039</v>
      </c>
      <c r="C45" s="48" t="s">
        <v>88</v>
      </c>
      <c r="D45" s="32"/>
      <c r="E45" s="32"/>
      <c r="F45" s="39"/>
      <c r="G45" s="16">
        <f>(108+3+2)*5</f>
        <v>565</v>
      </c>
    </row>
    <row r="46" spans="1:9" s="14" customFormat="1" x14ac:dyDescent="0.2">
      <c r="A46" s="23" t="s">
        <v>40</v>
      </c>
      <c r="B46" s="13">
        <v>9513045</v>
      </c>
      <c r="C46" s="49" t="s">
        <v>86</v>
      </c>
      <c r="D46" s="34"/>
      <c r="E46" s="34"/>
      <c r="F46" s="41"/>
      <c r="G46" s="20"/>
      <c r="H46" s="18"/>
      <c r="I46" s="18"/>
    </row>
    <row r="47" spans="1:9" x14ac:dyDescent="0.2">
      <c r="A47" s="8" t="s">
        <v>41</v>
      </c>
      <c r="B47" s="2">
        <v>9513050</v>
      </c>
      <c r="C47" s="50" t="s">
        <v>87</v>
      </c>
      <c r="D47" s="42">
        <v>41456</v>
      </c>
      <c r="E47" s="59"/>
      <c r="F47" s="39">
        <v>3080</v>
      </c>
      <c r="G47" s="16">
        <f>95*5</f>
        <v>475</v>
      </c>
    </row>
    <row r="48" spans="1:9" s="14" customFormat="1" x14ac:dyDescent="0.2">
      <c r="A48" s="23" t="s">
        <v>42</v>
      </c>
      <c r="B48" s="13">
        <v>9513053</v>
      </c>
      <c r="C48" s="48" t="s">
        <v>88</v>
      </c>
      <c r="D48" s="34"/>
      <c r="E48" s="34"/>
      <c r="F48" s="41"/>
      <c r="G48" s="20">
        <f>240*5</f>
        <v>1200</v>
      </c>
      <c r="H48" s="18"/>
      <c r="I48" s="18"/>
    </row>
    <row r="49" spans="1:9" x14ac:dyDescent="0.2">
      <c r="A49" s="8" t="s">
        <v>43</v>
      </c>
      <c r="B49" s="2">
        <v>9513059</v>
      </c>
      <c r="C49" s="50" t="s">
        <v>87</v>
      </c>
      <c r="D49" s="42">
        <v>41579</v>
      </c>
      <c r="E49" s="32">
        <v>5</v>
      </c>
      <c r="F49" s="39">
        <v>950</v>
      </c>
      <c r="G49" s="16">
        <f>(241+8+20)*5</f>
        <v>1345</v>
      </c>
    </row>
    <row r="50" spans="1:9" s="14" customFormat="1" x14ac:dyDescent="0.2">
      <c r="A50" s="23" t="s">
        <v>44</v>
      </c>
      <c r="B50" s="13">
        <v>9513060</v>
      </c>
      <c r="C50" s="50" t="s">
        <v>87</v>
      </c>
      <c r="D50" s="37">
        <v>41518</v>
      </c>
      <c r="E50" s="34">
        <v>3</v>
      </c>
      <c r="F50" s="41">
        <v>220</v>
      </c>
      <c r="G50" s="20">
        <f>(109+31+10)*5</f>
        <v>750</v>
      </c>
      <c r="H50" s="18"/>
      <c r="I50" s="18"/>
    </row>
    <row r="51" spans="1:9" x14ac:dyDescent="0.2">
      <c r="A51" s="8" t="s">
        <v>45</v>
      </c>
      <c r="B51" s="2">
        <v>9513061</v>
      </c>
      <c r="C51" s="50" t="s">
        <v>87</v>
      </c>
      <c r="D51" s="42">
        <v>41609</v>
      </c>
      <c r="E51" s="32">
        <v>4</v>
      </c>
      <c r="F51" s="39">
        <v>800</v>
      </c>
    </row>
    <row r="52" spans="1:9" s="8" customFormat="1" x14ac:dyDescent="0.2">
      <c r="A52" s="8" t="s">
        <v>46</v>
      </c>
      <c r="B52" s="2">
        <v>9513065</v>
      </c>
      <c r="C52" s="49" t="s">
        <v>86</v>
      </c>
      <c r="D52" s="32"/>
      <c r="E52" s="32"/>
      <c r="F52" s="39"/>
      <c r="G52" s="16"/>
      <c r="H52" s="19"/>
      <c r="I52" s="19"/>
    </row>
    <row r="53" spans="1:9" s="23" customFormat="1" x14ac:dyDescent="0.2">
      <c r="A53" s="23" t="s">
        <v>47</v>
      </c>
      <c r="B53" s="13">
        <v>9513066</v>
      </c>
      <c r="C53" s="48" t="s">
        <v>88</v>
      </c>
      <c r="D53" s="34"/>
      <c r="E53" s="34"/>
      <c r="F53" s="41"/>
      <c r="G53" s="20">
        <f>132*5</f>
        <v>660</v>
      </c>
      <c r="H53" s="25"/>
      <c r="I53" s="25"/>
    </row>
    <row r="54" spans="1:9" s="8" customFormat="1" x14ac:dyDescent="0.2">
      <c r="A54" s="8" t="s">
        <v>48</v>
      </c>
      <c r="B54" s="2">
        <v>9513067</v>
      </c>
      <c r="C54" s="49" t="s">
        <v>86</v>
      </c>
      <c r="D54" s="32"/>
      <c r="E54" s="32"/>
      <c r="F54" s="39"/>
      <c r="G54" s="16">
        <f>(133+14+11)*5</f>
        <v>790</v>
      </c>
      <c r="H54" s="19"/>
      <c r="I54" s="19"/>
    </row>
    <row r="55" spans="1:9" s="23" customFormat="1" x14ac:dyDescent="0.2">
      <c r="A55" s="23" t="s">
        <v>49</v>
      </c>
      <c r="B55" s="13">
        <v>9513068</v>
      </c>
      <c r="C55" s="49" t="s">
        <v>86</v>
      </c>
      <c r="D55" s="34"/>
      <c r="E55" s="34"/>
      <c r="F55" s="41"/>
      <c r="G55" s="20">
        <f>(300+8)*5</f>
        <v>1540</v>
      </c>
      <c r="H55" s="25"/>
      <c r="I55" s="25"/>
    </row>
    <row r="56" spans="1:9" s="8" customFormat="1" x14ac:dyDescent="0.2">
      <c r="A56" s="8" t="s">
        <v>50</v>
      </c>
      <c r="B56" s="2">
        <v>9513069</v>
      </c>
      <c r="C56" s="49" t="s">
        <v>86</v>
      </c>
      <c r="D56" s="32"/>
      <c r="E56" s="32"/>
      <c r="F56" s="39"/>
      <c r="G56" s="16"/>
      <c r="H56" s="19"/>
      <c r="I56" s="19"/>
    </row>
    <row r="57" spans="1:9" s="23" customFormat="1" x14ac:dyDescent="0.2">
      <c r="A57" s="23" t="s">
        <v>51</v>
      </c>
      <c r="B57" s="13">
        <v>9513070</v>
      </c>
      <c r="C57" s="50" t="s">
        <v>87</v>
      </c>
      <c r="D57" s="37">
        <v>41699</v>
      </c>
      <c r="E57" s="34">
        <v>7</v>
      </c>
      <c r="F57" s="41">
        <v>1240</v>
      </c>
      <c r="G57" s="20">
        <v>0</v>
      </c>
      <c r="H57" s="25"/>
      <c r="I57" s="25"/>
    </row>
    <row r="58" spans="1:9" s="8" customFormat="1" x14ac:dyDescent="0.2">
      <c r="A58" s="8" t="s">
        <v>52</v>
      </c>
      <c r="B58" s="2">
        <v>9513071</v>
      </c>
      <c r="C58" s="48" t="s">
        <v>88</v>
      </c>
      <c r="D58" s="32"/>
      <c r="E58" s="32"/>
      <c r="F58" s="39"/>
      <c r="G58" s="16">
        <f>214*5</f>
        <v>1070</v>
      </c>
      <c r="H58" s="19"/>
      <c r="I58" s="19"/>
    </row>
    <row r="59" spans="1:9" s="23" customFormat="1" x14ac:dyDescent="0.2">
      <c r="A59" s="23" t="s">
        <v>53</v>
      </c>
      <c r="B59" s="13">
        <v>9513072</v>
      </c>
      <c r="C59" s="48" t="s">
        <v>88</v>
      </c>
      <c r="D59" s="34"/>
      <c r="E59" s="34"/>
      <c r="F59" s="41"/>
      <c r="G59" s="20">
        <v>0</v>
      </c>
      <c r="H59" s="25"/>
      <c r="I59" s="25"/>
    </row>
    <row r="60" spans="1:9" s="8" customFormat="1" x14ac:dyDescent="0.2">
      <c r="A60" s="8" t="s">
        <v>54</v>
      </c>
      <c r="B60" s="2">
        <v>9513073</v>
      </c>
      <c r="C60" s="48" t="s">
        <v>88</v>
      </c>
      <c r="D60" s="32"/>
      <c r="E60" s="32"/>
      <c r="F60" s="39"/>
      <c r="G60" s="16">
        <f>(325+15+10)*5</f>
        <v>1750</v>
      </c>
      <c r="H60" s="19"/>
      <c r="I60" s="19"/>
    </row>
    <row r="61" spans="1:9" s="14" customFormat="1" x14ac:dyDescent="0.2">
      <c r="A61" s="23" t="s">
        <v>55</v>
      </c>
      <c r="B61" s="13">
        <v>9513074</v>
      </c>
      <c r="C61" s="48" t="s">
        <v>88</v>
      </c>
      <c r="D61" s="34"/>
      <c r="E61" s="34"/>
      <c r="F61" s="41"/>
      <c r="G61" s="20">
        <f>(173+2+4)</f>
        <v>179</v>
      </c>
      <c r="H61" s="18"/>
      <c r="I61" s="18"/>
    </row>
    <row r="62" spans="1:9" x14ac:dyDescent="0.2">
      <c r="A62" s="8" t="s">
        <v>56</v>
      </c>
      <c r="B62" s="2">
        <v>9513075</v>
      </c>
      <c r="C62" s="49" t="s">
        <v>86</v>
      </c>
      <c r="D62" s="32"/>
      <c r="E62" s="32"/>
      <c r="F62" s="39"/>
      <c r="G62" s="16">
        <f>98*5</f>
        <v>490</v>
      </c>
    </row>
    <row r="63" spans="1:9" s="23" customFormat="1" x14ac:dyDescent="0.2">
      <c r="A63" s="23" t="s">
        <v>57</v>
      </c>
      <c r="B63" s="13">
        <v>9513076</v>
      </c>
      <c r="C63" s="50" t="s">
        <v>87</v>
      </c>
      <c r="D63" s="37">
        <v>41518</v>
      </c>
      <c r="E63" s="34">
        <v>6</v>
      </c>
      <c r="F63" s="41">
        <v>1170</v>
      </c>
      <c r="G63" s="20">
        <f>(232+45+4)*5</f>
        <v>1405</v>
      </c>
      <c r="H63" s="25"/>
      <c r="I63" s="25"/>
    </row>
    <row r="64" spans="1:9" s="8" customFormat="1" x14ac:dyDescent="0.2">
      <c r="A64" s="10" t="s">
        <v>58</v>
      </c>
      <c r="B64" s="2">
        <v>9513077</v>
      </c>
      <c r="C64" s="49" t="s">
        <v>86</v>
      </c>
      <c r="D64" s="32"/>
      <c r="E64" s="32"/>
      <c r="F64" s="39"/>
      <c r="G64" s="16">
        <f>(97+13+4)*5</f>
        <v>570</v>
      </c>
      <c r="H64" s="19"/>
      <c r="I64" s="19"/>
    </row>
    <row r="65" spans="1:9" s="23" customFormat="1" x14ac:dyDescent="0.2">
      <c r="A65" s="23" t="s">
        <v>59</v>
      </c>
      <c r="B65" s="13">
        <v>9513078</v>
      </c>
      <c r="C65" s="50" t="s">
        <v>87</v>
      </c>
      <c r="D65" s="37">
        <v>41730</v>
      </c>
      <c r="E65" s="34">
        <v>6</v>
      </c>
      <c r="F65" s="41">
        <v>1160</v>
      </c>
      <c r="G65" s="20">
        <v>0</v>
      </c>
      <c r="H65" s="25"/>
      <c r="I65" s="25"/>
    </row>
    <row r="66" spans="1:9" x14ac:dyDescent="0.2">
      <c r="A66" s="8" t="s">
        <v>60</v>
      </c>
      <c r="B66" s="2">
        <v>9513080</v>
      </c>
      <c r="C66" s="48" t="s">
        <v>88</v>
      </c>
      <c r="D66" s="32"/>
      <c r="E66" s="32"/>
      <c r="F66" s="39"/>
      <c r="G66" s="16">
        <f>(206+15)*5</f>
        <v>1105</v>
      </c>
    </row>
    <row r="67" spans="1:9" s="14" customFormat="1" x14ac:dyDescent="0.2">
      <c r="A67" s="23" t="s">
        <v>61</v>
      </c>
      <c r="B67" s="13">
        <v>9513081</v>
      </c>
      <c r="C67" s="49" t="s">
        <v>86</v>
      </c>
      <c r="D67" s="34"/>
      <c r="E67" s="34"/>
      <c r="F67" s="41"/>
      <c r="G67" s="20"/>
      <c r="H67" s="18"/>
      <c r="I67" s="18"/>
    </row>
    <row r="68" spans="1:9" x14ac:dyDescent="0.2">
      <c r="A68" s="8" t="s">
        <v>62</v>
      </c>
      <c r="B68" s="2">
        <v>9513084</v>
      </c>
      <c r="C68" s="49" t="s">
        <v>86</v>
      </c>
      <c r="D68" s="32"/>
      <c r="E68" s="32"/>
      <c r="F68" s="39"/>
    </row>
    <row r="69" spans="1:9" s="14" customFormat="1" x14ac:dyDescent="0.2">
      <c r="A69" s="23" t="s">
        <v>63</v>
      </c>
      <c r="B69" s="13">
        <v>9513085</v>
      </c>
      <c r="C69" s="49" t="s">
        <v>86</v>
      </c>
      <c r="D69" s="34"/>
      <c r="E69" s="34"/>
      <c r="F69" s="41"/>
      <c r="G69" s="20">
        <f>(10+144)*5</f>
        <v>770</v>
      </c>
      <c r="H69" s="18"/>
      <c r="I69" s="18"/>
    </row>
    <row r="70" spans="1:9" x14ac:dyDescent="0.2">
      <c r="A70" s="8" t="s">
        <v>64</v>
      </c>
      <c r="B70" s="2">
        <v>9513086</v>
      </c>
      <c r="C70" s="50" t="s">
        <v>87</v>
      </c>
      <c r="D70" s="42">
        <v>41579</v>
      </c>
      <c r="E70" s="32">
        <v>18</v>
      </c>
      <c r="F70" s="39">
        <v>7240</v>
      </c>
      <c r="G70" s="16">
        <f>((558+8)*5)+1625</f>
        <v>4455</v>
      </c>
    </row>
    <row r="71" spans="1:9" s="14" customFormat="1" x14ac:dyDescent="0.2">
      <c r="A71" s="23" t="s">
        <v>65</v>
      </c>
      <c r="B71" s="13">
        <v>9513092</v>
      </c>
      <c r="C71" s="48" t="s">
        <v>88</v>
      </c>
      <c r="D71" s="34"/>
      <c r="E71" s="34"/>
      <c r="F71" s="41">
        <v>2500</v>
      </c>
      <c r="G71" s="20">
        <v>500</v>
      </c>
      <c r="H71" s="18"/>
      <c r="I71" s="18"/>
    </row>
    <row r="72" spans="1:9" x14ac:dyDescent="0.2">
      <c r="A72" s="8" t="s">
        <v>66</v>
      </c>
      <c r="B72" s="2">
        <v>9513093</v>
      </c>
      <c r="C72" s="49" t="s">
        <v>86</v>
      </c>
      <c r="D72" s="32"/>
      <c r="E72" s="32"/>
      <c r="F72" s="39"/>
    </row>
    <row r="73" spans="1:9" s="14" customFormat="1" x14ac:dyDescent="0.2">
      <c r="A73" s="23" t="s">
        <v>67</v>
      </c>
      <c r="B73" s="13">
        <v>9513094</v>
      </c>
      <c r="C73" s="49" t="s">
        <v>86</v>
      </c>
      <c r="D73" s="34"/>
      <c r="E73" s="34"/>
      <c r="F73" s="41"/>
      <c r="G73" s="20"/>
      <c r="H73" s="18"/>
      <c r="I73" s="18"/>
    </row>
    <row r="74" spans="1:9" x14ac:dyDescent="0.2">
      <c r="A74" s="8" t="s">
        <v>68</v>
      </c>
      <c r="B74" s="2">
        <v>9513096</v>
      </c>
      <c r="C74" s="49" t="s">
        <v>86</v>
      </c>
      <c r="D74" s="32"/>
      <c r="E74" s="32"/>
      <c r="F74" s="39"/>
    </row>
    <row r="75" spans="1:9" s="14" customFormat="1" x14ac:dyDescent="0.2">
      <c r="A75" s="23" t="s">
        <v>69</v>
      </c>
      <c r="B75" s="13">
        <v>9513097</v>
      </c>
      <c r="C75" s="48" t="s">
        <v>88</v>
      </c>
      <c r="D75" s="34"/>
      <c r="E75" s="34"/>
      <c r="F75" s="41"/>
      <c r="G75" s="20">
        <v>0</v>
      </c>
      <c r="H75" s="18"/>
      <c r="I75" s="18"/>
    </row>
    <row r="76" spans="1:9" x14ac:dyDescent="0.2">
      <c r="A76" s="8" t="s">
        <v>70</v>
      </c>
      <c r="B76" s="2">
        <v>9513098</v>
      </c>
      <c r="C76" s="50" t="s">
        <v>87</v>
      </c>
      <c r="D76" s="60">
        <v>41713</v>
      </c>
      <c r="E76" s="32">
        <v>4</v>
      </c>
      <c r="F76" s="39">
        <v>20500</v>
      </c>
      <c r="G76" s="16">
        <v>0</v>
      </c>
    </row>
    <row r="77" spans="1:9" s="14" customFormat="1" x14ac:dyDescent="0.2">
      <c r="A77" s="23" t="s">
        <v>71</v>
      </c>
      <c r="B77" s="13">
        <v>9513099</v>
      </c>
      <c r="C77" s="49" t="s">
        <v>86</v>
      </c>
      <c r="D77" s="34"/>
      <c r="E77" s="34"/>
      <c r="F77" s="41"/>
      <c r="G77" s="20"/>
      <c r="H77" s="18"/>
      <c r="I77" s="18"/>
    </row>
    <row r="78" spans="1:9" x14ac:dyDescent="0.2">
      <c r="A78" s="8" t="s">
        <v>72</v>
      </c>
      <c r="B78" s="2">
        <v>9513100</v>
      </c>
      <c r="C78" s="50" t="s">
        <v>87</v>
      </c>
      <c r="D78" s="60">
        <v>41699</v>
      </c>
      <c r="E78" s="32">
        <v>3</v>
      </c>
      <c r="F78" s="39">
        <v>210</v>
      </c>
      <c r="G78" s="16">
        <v>0</v>
      </c>
    </row>
    <row r="79" spans="1:9" s="14" customFormat="1" x14ac:dyDescent="0.2">
      <c r="A79" s="23" t="s">
        <v>73</v>
      </c>
      <c r="B79" s="13">
        <v>9513101</v>
      </c>
      <c r="C79" s="50" t="s">
        <v>87</v>
      </c>
      <c r="D79" s="61">
        <v>41699</v>
      </c>
      <c r="E79" s="34">
        <v>5</v>
      </c>
      <c r="F79" s="41">
        <v>1400</v>
      </c>
      <c r="G79" s="20">
        <v>0</v>
      </c>
      <c r="H79" s="18"/>
      <c r="I79" s="18"/>
    </row>
    <row r="80" spans="1:9" x14ac:dyDescent="0.2">
      <c r="A80" s="8" t="s">
        <v>74</v>
      </c>
      <c r="B80" s="2">
        <v>9513104</v>
      </c>
      <c r="C80" s="50" t="s">
        <v>87</v>
      </c>
      <c r="D80" s="42">
        <v>41652</v>
      </c>
      <c r="E80" s="32">
        <v>4</v>
      </c>
      <c r="F80" s="39">
        <v>616</v>
      </c>
      <c r="G80" s="16">
        <v>620</v>
      </c>
    </row>
    <row r="81" spans="1:9" s="14" customFormat="1" x14ac:dyDescent="0.2">
      <c r="A81" s="23" t="s">
        <v>75</v>
      </c>
      <c r="B81" s="13">
        <v>9514000</v>
      </c>
      <c r="C81" s="50" t="s">
        <v>87</v>
      </c>
      <c r="D81" s="61">
        <v>41699</v>
      </c>
      <c r="E81" s="34">
        <v>9</v>
      </c>
      <c r="F81" s="41">
        <v>950</v>
      </c>
      <c r="G81" s="20">
        <v>0</v>
      </c>
      <c r="H81" s="18"/>
      <c r="I81" s="18"/>
    </row>
    <row r="82" spans="1:9" x14ac:dyDescent="0.2">
      <c r="A82" s="8" t="s">
        <v>76</v>
      </c>
      <c r="B82" s="2">
        <v>9514001</v>
      </c>
      <c r="C82" s="50" t="s">
        <v>87</v>
      </c>
      <c r="D82" s="63">
        <v>41730</v>
      </c>
      <c r="E82" s="32">
        <v>1</v>
      </c>
      <c r="F82" s="39">
        <v>450</v>
      </c>
      <c r="G82" s="16">
        <v>0</v>
      </c>
    </row>
    <row r="83" spans="1:9" s="14" customFormat="1" x14ac:dyDescent="0.2">
      <c r="A83" s="23" t="s">
        <v>77</v>
      </c>
      <c r="B83" s="13">
        <v>9514002</v>
      </c>
      <c r="C83" s="50" t="s">
        <v>87</v>
      </c>
      <c r="D83" s="61">
        <v>41701</v>
      </c>
      <c r="E83" s="34">
        <v>8.5</v>
      </c>
      <c r="F83" s="41">
        <f>685+300+431.7</f>
        <v>1416.7</v>
      </c>
      <c r="G83" s="20">
        <v>0</v>
      </c>
      <c r="H83" s="18"/>
      <c r="I83" s="18"/>
    </row>
    <row r="84" spans="1:9" x14ac:dyDescent="0.2">
      <c r="A84" s="8" t="s">
        <v>78</v>
      </c>
      <c r="B84" s="2">
        <v>9514003</v>
      </c>
      <c r="C84" s="48" t="s">
        <v>88</v>
      </c>
      <c r="D84" s="32"/>
      <c r="E84" s="32"/>
      <c r="F84" s="39"/>
      <c r="G84" s="16" t="s">
        <v>92</v>
      </c>
    </row>
    <row r="85" spans="1:9" s="14" customFormat="1" x14ac:dyDescent="0.2">
      <c r="A85" s="23" t="s">
        <v>79</v>
      </c>
      <c r="B85" s="13">
        <v>9514005</v>
      </c>
      <c r="C85" s="48" t="s">
        <v>88</v>
      </c>
      <c r="D85" s="34"/>
      <c r="E85" s="34"/>
      <c r="F85" s="41" t="s">
        <v>92</v>
      </c>
      <c r="G85" s="20"/>
      <c r="H85" s="18"/>
      <c r="I85" s="18"/>
    </row>
    <row r="86" spans="1:9" x14ac:dyDescent="0.2">
      <c r="A86" s="8" t="s">
        <v>80</v>
      </c>
      <c r="B86" s="2">
        <v>9514006</v>
      </c>
      <c r="C86" s="48" t="s">
        <v>88</v>
      </c>
      <c r="D86" s="32"/>
      <c r="E86" s="32"/>
      <c r="F86" s="39" t="s">
        <v>92</v>
      </c>
    </row>
    <row r="87" spans="1:9" s="14" customFormat="1" x14ac:dyDescent="0.2">
      <c r="A87" s="23" t="s">
        <v>81</v>
      </c>
      <c r="B87" s="13">
        <v>9514007</v>
      </c>
      <c r="C87" s="48" t="s">
        <v>88</v>
      </c>
      <c r="D87" s="34"/>
      <c r="E87" s="34"/>
      <c r="F87" s="41"/>
      <c r="G87" s="20" t="s">
        <v>92</v>
      </c>
      <c r="H87" s="18"/>
      <c r="I87" s="18"/>
    </row>
    <row r="88" spans="1:9" x14ac:dyDescent="0.2">
      <c r="B88" s="2">
        <v>9514008</v>
      </c>
      <c r="C88" s="2"/>
      <c r="D88" s="11"/>
      <c r="E88" s="11"/>
      <c r="F88" s="38"/>
    </row>
    <row r="89" spans="1:9" s="14" customFormat="1" x14ac:dyDescent="0.2">
      <c r="A89" s="23"/>
      <c r="B89" s="13">
        <v>9514009</v>
      </c>
      <c r="C89" s="9"/>
      <c r="D89" s="34"/>
      <c r="E89" s="34"/>
      <c r="F89" s="41"/>
      <c r="G89" s="20"/>
      <c r="H89" s="18"/>
      <c r="I89" s="18"/>
    </row>
    <row r="90" spans="1:9" x14ac:dyDescent="0.2">
      <c r="B90" s="2">
        <v>9514010</v>
      </c>
      <c r="C90" s="9"/>
      <c r="D90" s="11"/>
      <c r="E90" s="11"/>
      <c r="F90" s="38"/>
    </row>
    <row r="91" spans="1:9" s="14" customFormat="1" x14ac:dyDescent="0.2">
      <c r="A91" s="23"/>
      <c r="B91" s="13">
        <v>9514011</v>
      </c>
      <c r="C91" s="9"/>
      <c r="D91" s="34"/>
      <c r="E91" s="34"/>
      <c r="F91" s="41"/>
      <c r="G91" s="20"/>
      <c r="H91" s="18"/>
      <c r="I91" s="18"/>
    </row>
    <row r="92" spans="1:9" x14ac:dyDescent="0.2">
      <c r="B92" s="2">
        <v>9514012</v>
      </c>
      <c r="C92" s="9"/>
      <c r="D92" s="11"/>
      <c r="E92" s="11"/>
      <c r="F92" s="38"/>
    </row>
    <row r="93" spans="1:9" s="14" customFormat="1" x14ac:dyDescent="0.2">
      <c r="A93" s="23"/>
      <c r="B93" s="13">
        <v>9514013</v>
      </c>
      <c r="C93" s="9"/>
      <c r="D93" s="34"/>
      <c r="E93" s="34"/>
      <c r="F93" s="41"/>
      <c r="G93" s="20"/>
      <c r="H93" s="18"/>
      <c r="I93" s="18"/>
    </row>
    <row r="94" spans="1:9" x14ac:dyDescent="0.2">
      <c r="A94" s="8" t="s">
        <v>94</v>
      </c>
      <c r="B94" s="2">
        <v>9514014</v>
      </c>
      <c r="C94" s="50" t="s">
        <v>87</v>
      </c>
      <c r="D94" s="63">
        <v>41760</v>
      </c>
      <c r="E94" s="32">
        <v>8</v>
      </c>
      <c r="F94" s="39">
        <v>1050</v>
      </c>
      <c r="G94" s="16">
        <v>0</v>
      </c>
    </row>
    <row r="95" spans="1:9" x14ac:dyDescent="0.2">
      <c r="B95" s="11"/>
      <c r="C95" s="11"/>
      <c r="D95" s="11"/>
      <c r="E95" s="11"/>
      <c r="F95" s="38"/>
    </row>
    <row r="96" spans="1:9" x14ac:dyDescent="0.2">
      <c r="B96" s="11"/>
      <c r="C96" s="11"/>
      <c r="D96" s="11"/>
      <c r="E96" s="11"/>
      <c r="F96" s="38"/>
    </row>
    <row r="97" spans="2:6" x14ac:dyDescent="0.2">
      <c r="B97" s="11"/>
      <c r="C97" s="11"/>
      <c r="D97" s="11"/>
      <c r="E97" s="11"/>
      <c r="F97" s="38"/>
    </row>
    <row r="98" spans="2:6" x14ac:dyDescent="0.2">
      <c r="B98" s="11"/>
      <c r="C98" s="11"/>
      <c r="D98" s="11"/>
      <c r="E98" s="11"/>
      <c r="F98" s="38"/>
    </row>
  </sheetData>
  <pageMargins left="0.70866141732283472" right="0.70866141732283472" top="0.74803149606299213" bottom="0.74803149606299213" header="0.31496062992125984" footer="0.31496062992125984"/>
  <pageSetup paperSize="9" fitToHeight="0" orientation="landscape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Chantiers</vt:lpstr>
      <vt:lpstr>Chantiers!Zone_d_impression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Adriana</dc:creator>
  <cp:lastModifiedBy>Adriana</cp:lastModifiedBy>
  <cp:lastPrinted>2014-02-24T15:39:59Z</cp:lastPrinted>
  <dcterms:created xsi:type="dcterms:W3CDTF">2014-02-17T09:47:49Z</dcterms:created>
  <dcterms:modified xsi:type="dcterms:W3CDTF">2014-02-24T18:20:03Z</dcterms:modified>
</cp:coreProperties>
</file>