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drawings/drawing1.xml" ContentType="application/vnd.openxmlformats-officedocument.drawing+xml"/>
  <Override PartName="/xl/tables/table5.xml" ContentType="application/vnd.openxmlformats-officedocument.spreadsheetml.table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60" windowWidth="18915" windowHeight="11565"/>
  </bookViews>
  <sheets>
    <sheet name="Base de données" sheetId="3" r:id="rId1"/>
    <sheet name="Tous clients CALCUL" sheetId="1" r:id="rId2"/>
  </sheets>
  <externalReferences>
    <externalReference r:id="rId3"/>
  </externalReferences>
  <definedNames>
    <definedName name="conditions_licence">'[1]Tous clients CALCUL'!$A$26:$C$34</definedName>
    <definedName name="conditions_tarif_clients">#REF!</definedName>
    <definedName name="historique_conditions_tarif_clients">#REF!</definedName>
    <definedName name="historique_tarif_ports">'Base de données'!$A$43:$N$64</definedName>
    <definedName name="historique_taux_dollars">'Base de données'!$A$38:$N$39</definedName>
    <definedName name="tarif_droits_douane">Tableau21[]</definedName>
    <definedName name="tarif_port_actuel">T_tpa[#All]</definedName>
  </definedNames>
  <calcPr calcId="144525"/>
</workbook>
</file>

<file path=xl/calcChain.xml><?xml version="1.0" encoding="utf-8"?>
<calcChain xmlns="http://schemas.openxmlformats.org/spreadsheetml/2006/main">
  <c r="N8" i="1" l="1"/>
  <c r="G10" i="1"/>
  <c r="M10" i="1" s="1"/>
  <c r="O10" i="1" s="1"/>
  <c r="I10" i="1"/>
  <c r="K10" i="1"/>
  <c r="N10" i="1"/>
  <c r="G11" i="1"/>
  <c r="M11" i="1" s="1"/>
  <c r="O11" i="1" s="1"/>
  <c r="I11" i="1"/>
  <c r="K11" i="1"/>
  <c r="N11" i="1"/>
  <c r="G12" i="1"/>
  <c r="M12" i="1" s="1"/>
  <c r="O12" i="1" s="1"/>
  <c r="I12" i="1"/>
  <c r="K12" i="1"/>
  <c r="N12" i="1"/>
  <c r="F9" i="1" l="1"/>
  <c r="G9" i="1" s="1"/>
  <c r="B3" i="1" l="1"/>
  <c r="B32" i="3" l="1"/>
  <c r="B31" i="3"/>
  <c r="B30" i="3"/>
  <c r="B29" i="3"/>
  <c r="B28" i="3"/>
  <c r="B27" i="3"/>
  <c r="B26" i="3"/>
  <c r="B25" i="3"/>
  <c r="B24" i="3"/>
  <c r="B23" i="3"/>
  <c r="B22" i="3"/>
  <c r="B21" i="3"/>
  <c r="B20" i="3"/>
  <c r="B19" i="3"/>
  <c r="B18" i="3"/>
  <c r="B17" i="3"/>
  <c r="B16" i="3"/>
  <c r="B15" i="3"/>
  <c r="B14" i="3"/>
  <c r="B13" i="3"/>
  <c r="B12" i="3"/>
  <c r="B7" i="3"/>
  <c r="G8" i="1"/>
  <c r="G7" i="1"/>
  <c r="I9" i="1" l="1"/>
  <c r="K9" i="1" s="1"/>
  <c r="M9" i="1" s="1"/>
  <c r="O9" i="1" s="1"/>
  <c r="I8" i="1"/>
  <c r="K8" i="1" s="1"/>
  <c r="M8" i="1" s="1"/>
  <c r="O8" i="1" s="1"/>
  <c r="I7" i="1"/>
  <c r="K7" i="1" s="1"/>
  <c r="M7" i="1" s="1"/>
  <c r="O7" i="1" s="1"/>
</calcChain>
</file>

<file path=xl/comments1.xml><?xml version="1.0" encoding="utf-8"?>
<comments xmlns="http://schemas.openxmlformats.org/spreadsheetml/2006/main">
  <authors>
    <author>Sophie Castellano</author>
  </authors>
  <commentList>
    <comment ref="J7" authorId="0">
      <text>
        <r>
          <rPr>
            <b/>
            <sz val="9"/>
            <color indexed="81"/>
            <rFont val="Tahoma"/>
            <family val="2"/>
          </rPr>
          <t>Sophie Castellano:</t>
        </r>
        <r>
          <rPr>
            <sz val="9"/>
            <color indexed="81"/>
            <rFont val="Tahoma"/>
            <family val="2"/>
          </rPr>
          <t xml:space="preserve">
3561 pcs/40hq
colis : 49x49x23 cm = 0,552cbm
20' = 25m3 soit 452 colis/20' = 1356 p
</t>
        </r>
      </text>
    </comment>
    <comment ref="J8" authorId="0">
      <text>
        <r>
          <rPr>
            <b/>
            <sz val="9"/>
            <color indexed="81"/>
            <rFont val="Tahoma"/>
            <family val="2"/>
          </rPr>
          <t>Sophie Castellano:</t>
        </r>
        <r>
          <rPr>
            <sz val="9"/>
            <color indexed="81"/>
            <rFont val="Tahoma"/>
            <family val="2"/>
          </rPr>
          <t xml:space="preserve">
20pcs/carton = 0,11 cmb
227 carton/20' = 4540 pcs/20'</t>
        </r>
      </text>
    </comment>
  </commentList>
</comments>
</file>

<file path=xl/sharedStrings.xml><?xml version="1.0" encoding="utf-8"?>
<sst xmlns="http://schemas.openxmlformats.org/spreadsheetml/2006/main" count="142" uniqueCount="97">
  <si>
    <r>
      <t xml:space="preserve">DATE DE MISE A JOUR
</t>
    </r>
    <r>
      <rPr>
        <i/>
        <sz val="10"/>
        <rFont val="Arial"/>
        <family val="2"/>
      </rPr>
      <t>à changer dès que l'on modifie</t>
    </r>
  </si>
  <si>
    <t>Tableau suivi COÛT STANDARD &amp; MARGE</t>
  </si>
  <si>
    <r>
      <t xml:space="preserve">Date définie
</t>
    </r>
    <r>
      <rPr>
        <sz val="11"/>
        <color indexed="40"/>
        <rFont val="Arial"/>
        <family val="2"/>
      </rPr>
      <t>pour tarifs des ports et taux de $</t>
    </r>
  </si>
  <si>
    <t>CONTAINER</t>
  </si>
  <si>
    <t>DOUANES</t>
  </si>
  <si>
    <t>COÛT STANDARD</t>
  </si>
  <si>
    <t>PRIX DE VENTE</t>
  </si>
  <si>
    <t>Photo</t>
  </si>
  <si>
    <t>Produit</t>
  </si>
  <si>
    <t>Fabricant</t>
  </si>
  <si>
    <t>MOQ</t>
  </si>
  <si>
    <t>Description</t>
  </si>
  <si>
    <t>PA USD</t>
  </si>
  <si>
    <t>Taux $</t>
  </si>
  <si>
    <t>FOB</t>
  </si>
  <si>
    <t>Tarifs
Container</t>
  </si>
  <si>
    <t>pcs / container</t>
  </si>
  <si>
    <t>CONTAINER
Coût par pièce</t>
  </si>
  <si>
    <t>Droits de douane</t>
  </si>
  <si>
    <t>Coût droits de douane</t>
  </si>
  <si>
    <t>Conditionnement</t>
  </si>
  <si>
    <t>CST</t>
  </si>
  <si>
    <t>PV brut</t>
  </si>
  <si>
    <t>BASE DE DONNEES</t>
  </si>
  <si>
    <t>Cette base de données est essentielle pour le calcul de tous les coûts. Seulement ce qui est en vert est à définir, ce qui est bleu est automatique, ce qui est violet est à remplir avec les données connues.</t>
  </si>
  <si>
    <t>Date à définir</t>
  </si>
  <si>
    <t>sept-13</t>
  </si>
  <si>
    <t>cette date définit le choix des tarifs des ports et le taux du dollars</t>
  </si>
  <si>
    <t>Taux de Dollars</t>
  </si>
  <si>
    <t>Tarifs port selon la date choisie et le type</t>
  </si>
  <si>
    <t>Coûts des droits de douanes selon le type de produit</t>
  </si>
  <si>
    <t>tarif_port_actuel</t>
  </si>
  <si>
    <t>tarif_droits_douane</t>
  </si>
  <si>
    <t>PORT</t>
  </si>
  <si>
    <t>Tarifs</t>
  </si>
  <si>
    <t>ces tarifs sont ceux utilisés dans le calcul des tableaux,
ne pas changer ces tarifs, modifier dans l'historique puis adapter la date ("date à définir")</t>
  </si>
  <si>
    <t>TYPE DE PRODUIT</t>
  </si>
  <si>
    <t>% appliqué</t>
  </si>
  <si>
    <t>PAS DE DROITS DE DOUANE</t>
  </si>
  <si>
    <t>HISTORIQUE</t>
  </si>
  <si>
    <t>à remplir lorsque les données sont ajournées.</t>
  </si>
  <si>
    <t>Taux du dollars</t>
  </si>
  <si>
    <t>historique_taux_dollars</t>
  </si>
  <si>
    <t>TAUX</t>
  </si>
  <si>
    <t>déc-13</t>
  </si>
  <si>
    <t>mars-14</t>
  </si>
  <si>
    <t>juin-14</t>
  </si>
  <si>
    <t>sept-14</t>
  </si>
  <si>
    <t>déc-14</t>
  </si>
  <si>
    <t>mars-15</t>
  </si>
  <si>
    <t>juin-15</t>
  </si>
  <si>
    <t>sept-15</t>
  </si>
  <si>
    <t>déc-15</t>
  </si>
  <si>
    <t>mars-16</t>
  </si>
  <si>
    <t>juin-16</t>
  </si>
  <si>
    <t>sept-16</t>
  </si>
  <si>
    <t>Taux du $</t>
  </si>
  <si>
    <t>Tarifs port</t>
  </si>
  <si>
    <t>historique_tarif_ports</t>
  </si>
  <si>
    <t>PORT 40 HQ</t>
  </si>
  <si>
    <t>2000 / coul / motif</t>
  </si>
  <si>
    <t>2000/coul / motif</t>
  </si>
  <si>
    <t>A</t>
  </si>
  <si>
    <t>B</t>
  </si>
  <si>
    <t>C</t>
  </si>
  <si>
    <t>X</t>
  </si>
  <si>
    <t>1a</t>
  </si>
  <si>
    <t>2a</t>
  </si>
  <si>
    <t>3a</t>
  </si>
  <si>
    <t>4a</t>
  </si>
  <si>
    <t>5a</t>
  </si>
  <si>
    <t>6a</t>
  </si>
  <si>
    <t>7a</t>
  </si>
  <si>
    <t>1c</t>
  </si>
  <si>
    <t>2c</t>
  </si>
  <si>
    <t>3c</t>
  </si>
  <si>
    <t>4c</t>
  </si>
  <si>
    <t>5c</t>
  </si>
  <si>
    <t>6c</t>
  </si>
  <si>
    <t>7c</t>
  </si>
  <si>
    <t>1b</t>
  </si>
  <si>
    <t>2b</t>
  </si>
  <si>
    <t>3b</t>
  </si>
  <si>
    <t>4b</t>
  </si>
  <si>
    <t>5b</t>
  </si>
  <si>
    <t>6b</t>
  </si>
  <si>
    <t>7b</t>
  </si>
  <si>
    <t>pdt 1</t>
  </si>
  <si>
    <t>pdt 2</t>
  </si>
  <si>
    <t>pdt 3</t>
  </si>
  <si>
    <t>pdt 4</t>
  </si>
  <si>
    <t>pdt 5</t>
  </si>
  <si>
    <t>pdt 6</t>
  </si>
  <si>
    <t>pdt 7</t>
  </si>
  <si>
    <t>pdt 8</t>
  </si>
  <si>
    <t>pdt 9</t>
  </si>
  <si>
    <t>bablablablablablba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</si>
</sst>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000000"/>
    <numFmt numFmtId="165" formatCode="#,##0.00\ [$USD]"/>
    <numFmt numFmtId="166" formatCode="#,##0.00\ &quot;€&quot;"/>
    <numFmt numFmtId="167" formatCode="#,##0\ &quot;€&quot;"/>
    <numFmt numFmtId="169" formatCode="0.000"/>
  </numFmts>
  <fonts count="4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i/>
      <sz val="14"/>
      <name val="Arial"/>
      <family val="2"/>
    </font>
    <font>
      <i/>
      <sz val="10"/>
      <name val="Arial"/>
      <family val="2"/>
    </font>
    <font>
      <b/>
      <sz val="22"/>
      <color theme="0"/>
      <name val="Arial"/>
      <family val="2"/>
    </font>
    <font>
      <b/>
      <sz val="24"/>
      <color rgb="FFFF0000"/>
      <name val="Arial"/>
      <family val="2"/>
    </font>
    <font>
      <b/>
      <sz val="16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2"/>
      <color rgb="FF00B0F0"/>
      <name val="Arial"/>
      <family val="2"/>
    </font>
    <font>
      <sz val="11"/>
      <color indexed="40"/>
      <name val="Arial"/>
      <family val="2"/>
    </font>
    <font>
      <i/>
      <sz val="10"/>
      <color theme="0" tint="-0.34998626667073579"/>
      <name val="Arial"/>
      <family val="2"/>
    </font>
    <font>
      <b/>
      <sz val="16"/>
      <color rgb="FF0070C0"/>
      <name val="Arial"/>
      <family val="2"/>
    </font>
    <font>
      <b/>
      <u/>
      <sz val="12"/>
      <name val="Calibri"/>
      <family val="2"/>
      <scheme val="minor"/>
    </font>
    <font>
      <b/>
      <u/>
      <sz val="12"/>
      <color rgb="FF7030A0"/>
      <name val="Calibri"/>
      <family val="2"/>
      <scheme val="minor"/>
    </font>
    <font>
      <b/>
      <u/>
      <sz val="12"/>
      <color rgb="FF00B050"/>
      <name val="Calibri"/>
      <family val="2"/>
      <scheme val="minor"/>
    </font>
    <font>
      <b/>
      <u/>
      <sz val="12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name val="Tahoma"/>
      <family val="2"/>
    </font>
    <font>
      <sz val="10"/>
      <name val="Calibri"/>
      <family val="2"/>
    </font>
    <font>
      <b/>
      <sz val="11"/>
      <name val="Calibri"/>
      <family val="2"/>
      <scheme val="minor"/>
    </font>
    <font>
      <sz val="11"/>
      <color rgb="FF00B050"/>
      <name val="Calibri"/>
      <family val="2"/>
      <scheme val="minor"/>
    </font>
    <font>
      <b/>
      <sz val="10"/>
      <color rgb="FFFF0000"/>
      <name val="Arial"/>
      <family val="2"/>
    </font>
    <font>
      <b/>
      <i/>
      <sz val="14"/>
      <color rgb="FF00B050"/>
      <name val="Arial"/>
      <family val="2"/>
    </font>
    <font>
      <b/>
      <sz val="10"/>
      <color theme="1"/>
      <name val="Arial"/>
      <family val="2"/>
    </font>
    <font>
      <i/>
      <sz val="10"/>
      <color theme="0" tint="-0.499984740745262"/>
      <name val="Arial"/>
      <family val="2"/>
    </font>
    <font>
      <b/>
      <i/>
      <sz val="14"/>
      <color rgb="FF00B0F0"/>
      <name val="Arial"/>
      <family val="2"/>
    </font>
    <font>
      <b/>
      <i/>
      <sz val="14"/>
      <color rgb="FF7030A0"/>
      <name val="Arial"/>
      <family val="2"/>
    </font>
    <font>
      <b/>
      <sz val="14"/>
      <color rgb="FF00B0F0"/>
      <name val="Arial"/>
      <family val="2"/>
    </font>
    <font>
      <sz val="10"/>
      <color theme="0" tint="-0.499984740745262"/>
      <name val="Arial"/>
      <family val="2"/>
    </font>
    <font>
      <b/>
      <sz val="18"/>
      <color rgb="FFFF0000"/>
      <name val="Arial"/>
      <family val="2"/>
    </font>
    <font>
      <b/>
      <sz val="12"/>
      <color rgb="FF7030A0"/>
      <name val="Arial"/>
      <family val="2"/>
    </font>
    <font>
      <sz val="10"/>
      <color theme="1"/>
      <name val="Arial"/>
      <family val="2"/>
    </font>
    <font>
      <b/>
      <sz val="10"/>
      <name val="Arial"/>
    </font>
    <font>
      <sz val="8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name val="Calibri"/>
      <scheme val="minor"/>
    </font>
    <font>
      <sz val="10"/>
      <name val="Tahoma"/>
    </font>
    <font>
      <sz val="11"/>
      <color rgb="FF00B050"/>
      <name val="Calibri"/>
      <scheme val="minor"/>
    </font>
    <font>
      <b/>
      <sz val="11"/>
      <name val="Calibri"/>
      <scheme val="minor"/>
    </font>
  </fonts>
  <fills count="8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1" tint="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theme="0" tint="-0.14999847407452621"/>
      </patternFill>
    </fill>
  </fills>
  <borders count="1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theme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7" fillId="0" borderId="0"/>
  </cellStyleXfs>
  <cellXfs count="102">
    <xf numFmtId="0" fontId="0" fillId="0" borderId="0" xfId="0"/>
    <xf numFmtId="0" fontId="2" fillId="2" borderId="1" xfId="0" applyFont="1" applyFill="1" applyBorder="1" applyAlignment="1" applyProtection="1">
      <alignment horizontal="center" vertical="center" wrapText="1"/>
      <protection locked="0"/>
    </xf>
    <xf numFmtId="0" fontId="0" fillId="0" borderId="0" xfId="0" applyProtection="1">
      <protection locked="0"/>
    </xf>
    <xf numFmtId="0" fontId="5" fillId="0" borderId="0" xfId="0" applyFont="1" applyAlignment="1" applyProtection="1">
      <protection locked="0"/>
    </xf>
    <xf numFmtId="14" fontId="6" fillId="2" borderId="2" xfId="0" applyNumberFormat="1" applyFont="1" applyFill="1" applyBorder="1" applyAlignment="1" applyProtection="1">
      <alignment horizontal="center" vertical="center"/>
      <protection locked="0"/>
    </xf>
    <xf numFmtId="0" fontId="7" fillId="0" borderId="0" xfId="0" applyFont="1" applyProtection="1">
      <protection locked="0"/>
    </xf>
    <xf numFmtId="0" fontId="8" fillId="0" borderId="0" xfId="0" applyFont="1" applyProtection="1">
      <protection locked="0"/>
    </xf>
    <xf numFmtId="14" fontId="9" fillId="0" borderId="1" xfId="0" applyNumberFormat="1" applyFont="1" applyFill="1" applyBorder="1" applyAlignment="1" applyProtection="1">
      <alignment horizontal="left" vertical="center" wrapText="1"/>
      <protection locked="0"/>
    </xf>
    <xf numFmtId="17" fontId="9" fillId="0" borderId="3" xfId="0" applyNumberFormat="1" applyFont="1" applyBorder="1" applyAlignment="1" applyProtection="1">
      <alignment horizontal="right" vertical="center"/>
      <protection locked="0"/>
    </xf>
    <xf numFmtId="0" fontId="11" fillId="0" borderId="0" xfId="0" applyFont="1" applyAlignment="1" applyProtection="1">
      <alignment vertical="center"/>
      <protection locked="0"/>
    </xf>
    <xf numFmtId="14" fontId="12" fillId="0" borderId="0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Border="1" applyProtection="1">
      <protection locked="0"/>
    </xf>
    <xf numFmtId="0" fontId="8" fillId="5" borderId="5" xfId="0" applyFont="1" applyFill="1" applyBorder="1" applyAlignment="1" applyProtection="1">
      <alignment horizontal="center" vertical="center" wrapText="1"/>
      <protection locked="0"/>
    </xf>
    <xf numFmtId="164" fontId="13" fillId="0" borderId="6" xfId="0" applyNumberFormat="1" applyFont="1" applyBorder="1" applyAlignment="1" applyProtection="1">
      <alignment horizontal="center" vertical="center"/>
      <protection locked="0"/>
    </xf>
    <xf numFmtId="164" fontId="14" fillId="0" borderId="7" xfId="0" applyNumberFormat="1" applyFont="1" applyBorder="1" applyAlignment="1" applyProtection="1">
      <alignment horizontal="center" vertical="center"/>
      <protection locked="0"/>
    </xf>
    <xf numFmtId="164" fontId="14" fillId="0" borderId="7" xfId="0" applyNumberFormat="1" applyFont="1" applyBorder="1" applyAlignment="1" applyProtection="1">
      <alignment horizontal="center" vertical="center" wrapText="1"/>
      <protection locked="0"/>
    </xf>
    <xf numFmtId="2" fontId="14" fillId="0" borderId="7" xfId="0" applyNumberFormat="1" applyFont="1" applyBorder="1" applyAlignment="1" applyProtection="1">
      <alignment horizontal="center" vertical="center"/>
      <protection locked="0"/>
    </xf>
    <xf numFmtId="2" fontId="13" fillId="0" borderId="7" xfId="0" applyNumberFormat="1" applyFont="1" applyBorder="1" applyAlignment="1" applyProtection="1">
      <alignment horizontal="center" vertical="center"/>
      <protection locked="0"/>
    </xf>
    <xf numFmtId="2" fontId="15" fillId="0" borderId="7" xfId="0" applyNumberFormat="1" applyFont="1" applyBorder="1" applyAlignment="1" applyProtection="1">
      <alignment horizontal="center" vertical="center"/>
      <protection locked="0"/>
    </xf>
    <xf numFmtId="0" fontId="16" fillId="0" borderId="7" xfId="0" applyNumberFormat="1" applyFont="1" applyBorder="1" applyAlignment="1" applyProtection="1">
      <alignment horizontal="center" vertical="center" wrapText="1"/>
      <protection locked="0"/>
    </xf>
    <xf numFmtId="0" fontId="14" fillId="0" borderId="7" xfId="0" applyNumberFormat="1" applyFont="1" applyBorder="1" applyAlignment="1" applyProtection="1">
      <alignment horizontal="center" vertical="center" wrapText="1"/>
      <protection locked="0"/>
    </xf>
    <xf numFmtId="2" fontId="13" fillId="0" borderId="7" xfId="0" applyNumberFormat="1" applyFont="1" applyBorder="1" applyAlignment="1" applyProtection="1">
      <alignment horizontal="center" vertical="center" wrapText="1"/>
      <protection locked="0"/>
    </xf>
    <xf numFmtId="2" fontId="15" fillId="0" borderId="7" xfId="0" applyNumberFormat="1" applyFont="1" applyBorder="1" applyAlignment="1" applyProtection="1">
      <alignment horizontal="center" vertical="center" wrapText="1"/>
      <protection locked="0"/>
    </xf>
    <xf numFmtId="0" fontId="13" fillId="0" borderId="7" xfId="0" applyNumberFormat="1" applyFont="1" applyBorder="1" applyAlignment="1" applyProtection="1">
      <alignment horizontal="center" vertical="center" wrapText="1"/>
      <protection locked="0"/>
    </xf>
    <xf numFmtId="2" fontId="14" fillId="0" borderId="7" xfId="0" applyNumberFormat="1" applyFont="1" applyBorder="1" applyAlignment="1" applyProtection="1">
      <alignment horizontal="center" vertical="center" wrapText="1"/>
      <protection locked="0"/>
    </xf>
    <xf numFmtId="0" fontId="17" fillId="0" borderId="8" xfId="2" applyNumberFormat="1" applyFont="1" applyBorder="1" applyAlignment="1" applyProtection="1">
      <alignment horizontal="center"/>
      <protection locked="0"/>
    </xf>
    <xf numFmtId="164" fontId="17" fillId="0" borderId="9" xfId="2" applyNumberFormat="1" applyFont="1" applyBorder="1" applyAlignment="1" applyProtection="1">
      <alignment horizontal="center" vertical="center" wrapText="1"/>
      <protection locked="0"/>
    </xf>
    <xf numFmtId="0" fontId="18" fillId="0" borderId="9" xfId="2" applyFont="1" applyFill="1" applyBorder="1" applyAlignment="1" applyProtection="1">
      <alignment horizontal="center" vertical="center" wrapText="1"/>
      <protection locked="0"/>
    </xf>
    <xf numFmtId="165" fontId="18" fillId="0" borderId="9" xfId="2" applyNumberFormat="1" applyFont="1" applyFill="1" applyBorder="1" applyAlignment="1" applyProtection="1">
      <alignment horizontal="center" vertical="center" wrapText="1"/>
      <protection locked="0"/>
    </xf>
    <xf numFmtId="166" fontId="17" fillId="4" borderId="9" xfId="0" applyNumberFormat="1" applyFont="1" applyFill="1" applyBorder="1" applyAlignment="1" applyProtection="1">
      <alignment horizontal="center" vertical="center"/>
    </xf>
    <xf numFmtId="167" fontId="17" fillId="4" borderId="9" xfId="0" applyNumberFormat="1" applyFont="1" applyFill="1" applyBorder="1" applyAlignment="1" applyProtection="1">
      <alignment horizontal="center" vertical="center"/>
    </xf>
    <xf numFmtId="1" fontId="17" fillId="0" borderId="9" xfId="0" applyNumberFormat="1" applyFont="1" applyBorder="1" applyAlignment="1" applyProtection="1">
      <alignment horizontal="center" vertical="center"/>
      <protection locked="0"/>
    </xf>
    <xf numFmtId="166" fontId="17" fillId="4" borderId="9" xfId="2" applyNumberFormat="1" applyFont="1" applyFill="1" applyBorder="1" applyAlignment="1" applyProtection="1">
      <alignment horizontal="center" vertical="center"/>
    </xf>
    <xf numFmtId="166" fontId="20" fillId="4" borderId="9" xfId="0" applyNumberFormat="1" applyFont="1" applyFill="1" applyBorder="1" applyAlignment="1" applyProtection="1">
      <alignment horizontal="center" vertical="center"/>
    </xf>
    <xf numFmtId="166" fontId="20" fillId="0" borderId="9" xfId="2" applyNumberFormat="1" applyFont="1" applyBorder="1" applyAlignment="1" applyProtection="1">
      <alignment horizontal="center" vertical="center"/>
      <protection locked="0"/>
    </xf>
    <xf numFmtId="0" fontId="17" fillId="0" borderId="8" xfId="2" applyNumberFormat="1" applyFont="1" applyFill="1" applyBorder="1" applyAlignment="1" applyProtection="1">
      <alignment horizontal="center"/>
      <protection locked="0"/>
    </xf>
    <xf numFmtId="164" fontId="17" fillId="0" borderId="9" xfId="2" applyNumberFormat="1" applyFont="1" applyFill="1" applyBorder="1" applyAlignment="1" applyProtection="1">
      <alignment horizontal="center" vertical="center"/>
      <protection locked="0"/>
    </xf>
    <xf numFmtId="164" fontId="17" fillId="0" borderId="9" xfId="2" applyNumberFormat="1" applyFont="1" applyFill="1" applyBorder="1" applyAlignment="1" applyProtection="1">
      <alignment horizontal="center" vertical="center" wrapText="1"/>
      <protection locked="0"/>
    </xf>
    <xf numFmtId="164" fontId="19" fillId="0" borderId="9" xfId="2" applyNumberFormat="1" applyFont="1" applyFill="1" applyBorder="1" applyAlignment="1" applyProtection="1">
      <alignment horizontal="center" vertical="center" wrapText="1"/>
      <protection locked="0"/>
    </xf>
    <xf numFmtId="0" fontId="23" fillId="0" borderId="1" xfId="0" applyFont="1" applyBorder="1" applyAlignment="1" applyProtection="1">
      <alignment wrapText="1"/>
      <protection locked="0"/>
    </xf>
    <xf numFmtId="17" fontId="24" fillId="0" borderId="3" xfId="0" applyNumberFormat="1" applyFont="1" applyBorder="1" applyProtection="1">
      <protection locked="0"/>
    </xf>
    <xf numFmtId="0" fontId="25" fillId="0" borderId="0" xfId="0" applyFont="1" applyProtection="1">
      <protection locked="0"/>
    </xf>
    <xf numFmtId="0" fontId="26" fillId="0" borderId="1" xfId="0" applyFont="1" applyBorder="1" applyAlignment="1" applyProtection="1">
      <alignment wrapText="1"/>
    </xf>
    <xf numFmtId="0" fontId="24" fillId="4" borderId="3" xfId="0" applyNumberFormat="1" applyFont="1" applyFill="1" applyBorder="1" applyProtection="1"/>
    <xf numFmtId="0" fontId="27" fillId="0" borderId="0" xfId="0" applyFont="1" applyBorder="1" applyAlignment="1" applyProtection="1">
      <alignment wrapText="1"/>
      <protection locked="0"/>
    </xf>
    <xf numFmtId="17" fontId="24" fillId="0" borderId="0" xfId="0" applyNumberFormat="1" applyFont="1" applyBorder="1" applyProtection="1">
      <protection locked="0"/>
    </xf>
    <xf numFmtId="0" fontId="0" fillId="0" borderId="0" xfId="0" applyBorder="1" applyProtection="1"/>
    <xf numFmtId="17" fontId="7" fillId="0" borderId="0" xfId="0" applyNumberFormat="1" applyFont="1" applyBorder="1" applyAlignment="1" applyProtection="1">
      <alignment horizontal="right"/>
    </xf>
    <xf numFmtId="0" fontId="7" fillId="0" borderId="0" xfId="0" applyFont="1" applyBorder="1" applyAlignment="1" applyProtection="1">
      <alignment horizontal="left" vertical="center"/>
      <protection locked="0"/>
    </xf>
    <xf numFmtId="17" fontId="7" fillId="0" borderId="0" xfId="0" applyNumberFormat="1" applyFont="1" applyBorder="1" applyAlignment="1" applyProtection="1">
      <alignment horizontal="left" vertical="center"/>
      <protection locked="0"/>
    </xf>
    <xf numFmtId="3" fontId="0" fillId="0" borderId="0" xfId="0" applyNumberFormat="1" applyBorder="1" applyProtection="1"/>
    <xf numFmtId="169" fontId="0" fillId="0" borderId="0" xfId="1" applyNumberFormat="1" applyFont="1" applyProtection="1">
      <protection locked="0"/>
    </xf>
    <xf numFmtId="0" fontId="8" fillId="0" borderId="0" xfId="0" applyFont="1" applyBorder="1" applyProtection="1">
      <protection locked="0"/>
    </xf>
    <xf numFmtId="169" fontId="0" fillId="0" borderId="0" xfId="1" applyNumberFormat="1" applyFont="1" applyBorder="1" applyProtection="1">
      <protection locked="0"/>
    </xf>
    <xf numFmtId="0" fontId="29" fillId="0" borderId="0" xfId="0" applyFont="1" applyProtection="1">
      <protection locked="0"/>
    </xf>
    <xf numFmtId="0" fontId="30" fillId="0" borderId="0" xfId="0" applyFont="1" applyProtection="1">
      <protection locked="0"/>
    </xf>
    <xf numFmtId="0" fontId="31" fillId="0" borderId="0" xfId="0" applyFont="1" applyProtection="1">
      <protection locked="0"/>
    </xf>
    <xf numFmtId="0" fontId="24" fillId="0" borderId="11" xfId="0" applyFont="1" applyBorder="1" applyProtection="1">
      <protection locked="0"/>
    </xf>
    <xf numFmtId="17" fontId="24" fillId="0" borderId="11" xfId="0" applyNumberFormat="1" applyFont="1" applyBorder="1" applyProtection="1">
      <protection locked="0"/>
    </xf>
    <xf numFmtId="0" fontId="24" fillId="7" borderId="0" xfId="0" applyFont="1" applyFill="1" applyBorder="1" applyProtection="1">
      <protection locked="0"/>
    </xf>
    <xf numFmtId="4" fontId="32" fillId="7" borderId="0" xfId="0" applyNumberFormat="1" applyFont="1" applyFill="1" applyBorder="1" applyProtection="1">
      <protection locked="0"/>
    </xf>
    <xf numFmtId="3" fontId="0" fillId="0" borderId="0" xfId="0" applyNumberFormat="1" applyBorder="1" applyProtection="1">
      <protection locked="0"/>
    </xf>
    <xf numFmtId="3" fontId="0" fillId="0" borderId="0" xfId="0" applyNumberFormat="1" applyProtection="1">
      <protection locked="0"/>
    </xf>
    <xf numFmtId="0" fontId="21" fillId="0" borderId="10" xfId="0" applyFont="1" applyFill="1" applyBorder="1" applyAlignment="1">
      <alignment horizontal="center" vertical="center" wrapText="1"/>
    </xf>
    <xf numFmtId="166" fontId="21" fillId="0" borderId="9" xfId="0" applyNumberFormat="1" applyFont="1" applyBorder="1" applyAlignment="1" applyProtection="1">
      <alignment horizontal="center" vertical="center" wrapText="1"/>
      <protection locked="0"/>
    </xf>
    <xf numFmtId="0" fontId="33" fillId="0" borderId="0" xfId="0" applyFont="1" applyProtection="1">
      <protection locked="0"/>
    </xf>
    <xf numFmtId="0" fontId="32" fillId="0" borderId="0" xfId="0" applyFont="1" applyBorder="1" applyAlignment="1" applyProtection="1">
      <alignment horizontal="center"/>
      <protection locked="0"/>
    </xf>
    <xf numFmtId="17" fontId="32" fillId="0" borderId="0" xfId="0" applyNumberFormat="1" applyFont="1" applyBorder="1" applyAlignment="1" applyProtection="1">
      <alignment horizontal="center"/>
      <protection locked="0"/>
    </xf>
    <xf numFmtId="164" fontId="34" fillId="0" borderId="9" xfId="2" applyNumberFormat="1" applyFont="1" applyBorder="1" applyAlignment="1" applyProtection="1">
      <alignment horizontal="center" vertical="center" wrapText="1"/>
      <protection locked="0"/>
    </xf>
    <xf numFmtId="0" fontId="21" fillId="0" borderId="9" xfId="0" applyFont="1" applyFill="1" applyBorder="1" applyAlignment="1" applyProtection="1">
      <alignment horizontal="center" vertical="center" wrapText="1"/>
      <protection locked="0"/>
    </xf>
    <xf numFmtId="166" fontId="17" fillId="4" borderId="12" xfId="0" applyNumberFormat="1" applyFont="1" applyFill="1" applyBorder="1" applyAlignment="1" applyProtection="1">
      <alignment horizontal="center" vertical="center"/>
    </xf>
    <xf numFmtId="166" fontId="17" fillId="4" borderId="8" xfId="0" applyNumberFormat="1" applyFont="1" applyFill="1" applyBorder="1" applyAlignment="1" applyProtection="1">
      <alignment horizontal="center" vertical="center"/>
    </xf>
    <xf numFmtId="166" fontId="20" fillId="0" borderId="9" xfId="2" applyNumberFormat="1" applyFont="1" applyFill="1" applyBorder="1" applyAlignment="1" applyProtection="1">
      <alignment horizontal="center" vertical="center"/>
      <protection locked="0"/>
    </xf>
    <xf numFmtId="0" fontId="38" fillId="0" borderId="10" xfId="2" applyFont="1" applyFill="1" applyBorder="1" applyAlignment="1" applyProtection="1">
      <alignment horizontal="center" vertical="center" wrapText="1"/>
      <protection locked="0"/>
    </xf>
    <xf numFmtId="0" fontId="37" fillId="0" borderId="15" xfId="2" applyNumberFormat="1" applyFont="1" applyFill="1" applyBorder="1" applyAlignment="1" applyProtection="1">
      <alignment horizontal="center"/>
      <protection locked="0"/>
    </xf>
    <xf numFmtId="165" fontId="38" fillId="0" borderId="10" xfId="2" applyNumberFormat="1" applyFont="1" applyFill="1" applyBorder="1" applyAlignment="1" applyProtection="1">
      <alignment horizontal="center" vertical="center" wrapText="1"/>
      <protection locked="0"/>
    </xf>
    <xf numFmtId="166" fontId="37" fillId="4" borderId="10" xfId="2" applyNumberFormat="1" applyFont="1" applyFill="1" applyBorder="1" applyAlignment="1" applyProtection="1">
      <alignment horizontal="center" vertical="center"/>
    </xf>
    <xf numFmtId="0" fontId="39" fillId="0" borderId="10" xfId="0" applyFont="1" applyFill="1" applyBorder="1" applyAlignment="1" applyProtection="1">
      <alignment horizontal="center" vertical="center" wrapText="1"/>
      <protection locked="0"/>
    </xf>
    <xf numFmtId="167" fontId="37" fillId="4" borderId="10" xfId="0" applyNumberFormat="1" applyFont="1" applyFill="1" applyBorder="1" applyAlignment="1" applyProtection="1">
      <alignment horizontal="center" vertical="center"/>
    </xf>
    <xf numFmtId="1" fontId="37" fillId="0" borderId="10" xfId="0" applyNumberFormat="1" applyFont="1" applyBorder="1" applyAlignment="1" applyProtection="1">
      <alignment horizontal="center" vertical="center"/>
      <protection locked="0"/>
    </xf>
    <xf numFmtId="166" fontId="37" fillId="4" borderId="14" xfId="0" applyNumberFormat="1" applyFont="1" applyFill="1" applyBorder="1" applyAlignment="1" applyProtection="1">
      <alignment horizontal="center" vertical="center"/>
    </xf>
    <xf numFmtId="166" fontId="39" fillId="0" borderId="10" xfId="0" applyNumberFormat="1" applyFont="1" applyBorder="1" applyAlignment="1" applyProtection="1">
      <alignment horizontal="center" vertical="center" wrapText="1"/>
      <protection locked="0"/>
    </xf>
    <xf numFmtId="166" fontId="37" fillId="4" borderId="15" xfId="0" applyNumberFormat="1" applyFont="1" applyFill="1" applyBorder="1" applyAlignment="1" applyProtection="1">
      <alignment horizontal="center" vertical="center"/>
    </xf>
    <xf numFmtId="166" fontId="40" fillId="4" borderId="10" xfId="0" applyNumberFormat="1" applyFont="1" applyFill="1" applyBorder="1" applyAlignment="1" applyProtection="1">
      <alignment horizontal="center" vertical="center"/>
    </xf>
    <xf numFmtId="166" fontId="40" fillId="0" borderId="10" xfId="2" applyNumberFormat="1" applyFont="1" applyFill="1" applyBorder="1" applyAlignment="1" applyProtection="1">
      <alignment horizontal="center" vertical="center"/>
      <protection locked="0"/>
    </xf>
    <xf numFmtId="164" fontId="17" fillId="0" borderId="10" xfId="2" applyNumberFormat="1" applyFont="1" applyFill="1" applyBorder="1" applyAlignment="1" applyProtection="1">
      <alignment horizontal="center" vertical="center"/>
      <protection locked="0"/>
    </xf>
    <xf numFmtId="164" fontId="17" fillId="0" borderId="10" xfId="2" applyNumberFormat="1" applyFont="1" applyFill="1" applyBorder="1" applyAlignment="1" applyProtection="1">
      <alignment horizontal="center" vertical="center" wrapText="1"/>
      <protection locked="0"/>
    </xf>
    <xf numFmtId="0" fontId="17" fillId="0" borderId="13" xfId="2" applyNumberFormat="1" applyFont="1" applyFill="1" applyBorder="1" applyAlignment="1" applyProtection="1">
      <alignment horizontal="center"/>
      <protection locked="0"/>
    </xf>
    <xf numFmtId="164" fontId="17" fillId="0" borderId="16" xfId="2" applyNumberFormat="1" applyFont="1" applyFill="1" applyBorder="1" applyAlignment="1" applyProtection="1">
      <alignment horizontal="center" vertical="center"/>
      <protection locked="0"/>
    </xf>
    <xf numFmtId="164" fontId="17" fillId="0" borderId="16" xfId="2" applyNumberFormat="1" applyFont="1" applyFill="1" applyBorder="1" applyAlignment="1" applyProtection="1">
      <alignment horizontal="center" vertical="center" wrapText="1"/>
      <protection locked="0"/>
    </xf>
    <xf numFmtId="0" fontId="18" fillId="0" borderId="16" xfId="2" applyFont="1" applyFill="1" applyBorder="1" applyAlignment="1" applyProtection="1">
      <alignment horizontal="center" vertical="center" wrapText="1"/>
      <protection locked="0"/>
    </xf>
    <xf numFmtId="164" fontId="19" fillId="0" borderId="16" xfId="2" applyNumberFormat="1" applyFont="1" applyFill="1" applyBorder="1" applyAlignment="1" applyProtection="1">
      <alignment horizontal="center" vertical="center" wrapText="1"/>
      <protection locked="0"/>
    </xf>
    <xf numFmtId="0" fontId="4" fillId="3" borderId="0" xfId="0" applyFont="1" applyFill="1" applyAlignment="1" applyProtection="1">
      <alignment horizontal="center"/>
      <protection locked="0"/>
    </xf>
    <xf numFmtId="0" fontId="22" fillId="0" borderId="0" xfId="0" applyFont="1" applyAlignment="1" applyProtection="1">
      <alignment horizontal="left" vertical="top" wrapText="1"/>
      <protection locked="0"/>
    </xf>
    <xf numFmtId="0" fontId="28" fillId="0" borderId="0" xfId="0" applyFont="1" applyAlignment="1" applyProtection="1">
      <alignment horizontal="left" wrapText="1"/>
      <protection locked="0"/>
    </xf>
    <xf numFmtId="0" fontId="25" fillId="0" borderId="0" xfId="0" applyFont="1" applyAlignment="1" applyProtection="1">
      <alignment horizontal="left" vertical="top" wrapText="1"/>
      <protection locked="0"/>
    </xf>
    <xf numFmtId="0" fontId="8" fillId="4" borderId="1" xfId="0" applyFont="1" applyFill="1" applyBorder="1" applyAlignment="1" applyProtection="1">
      <alignment horizontal="center" vertical="center"/>
      <protection locked="0"/>
    </xf>
    <xf numFmtId="0" fontId="8" fillId="4" borderId="4" xfId="0" applyFont="1" applyFill="1" applyBorder="1" applyAlignment="1" applyProtection="1">
      <alignment horizontal="center" vertical="center"/>
      <protection locked="0"/>
    </xf>
    <xf numFmtId="0" fontId="8" fillId="4" borderId="3" xfId="0" applyFont="1" applyFill="1" applyBorder="1" applyAlignment="1" applyProtection="1">
      <alignment horizontal="center" vertical="center"/>
      <protection locked="0"/>
    </xf>
    <xf numFmtId="0" fontId="4" fillId="3" borderId="0" xfId="0" applyFont="1" applyFill="1" applyAlignment="1" applyProtection="1">
      <alignment horizontal="center" vertical="center"/>
      <protection locked="0"/>
    </xf>
    <xf numFmtId="166" fontId="17" fillId="6" borderId="9" xfId="0" applyNumberFormat="1" applyFont="1" applyFill="1" applyBorder="1" applyAlignment="1" applyProtection="1">
      <alignment horizontal="center" vertical="center"/>
      <protection locked="0"/>
    </xf>
    <xf numFmtId="166" fontId="37" fillId="6" borderId="10" xfId="0" applyNumberFormat="1" applyFont="1" applyFill="1" applyBorder="1" applyAlignment="1" applyProtection="1">
      <alignment horizontal="center" vertical="center"/>
      <protection locked="0"/>
    </xf>
  </cellXfs>
  <cellStyles count="3">
    <cellStyle name="Normal" xfId="0" builtinId="0"/>
    <cellStyle name="Normal 3" xfId="2"/>
    <cellStyle name="Pourcentage" xfId="1" builtinId="5"/>
  </cellStyles>
  <dxfs count="66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6" formatCode="#,##0.00\ &quot;€&quot;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6" formatCode="#,##0.00\ &quot;€&quot;"/>
      <fill>
        <patternFill patternType="solid">
          <fgColor indexed="64"/>
          <bgColor theme="0" tint="-0.1499984740745262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6" formatCode="#,##0.00\ &quot;€&quot;"/>
      <fill>
        <patternFill patternType="solid">
          <fgColor indexed="64"/>
          <bgColor rgb="FFFFFF0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6" formatCode="#,##0.00\ &quot;€&quot;"/>
      <fill>
        <patternFill patternType="solid">
          <fgColor indexed="64"/>
          <bgColor theme="0" tint="-0.1499984740745262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B050"/>
        <name val="Calibri"/>
        <scheme val="minor"/>
      </font>
      <numFmt numFmtId="166" formatCode="#,##0.00\ &quot;€&quot;"/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6" formatCode="#,##0.00\ &quot;€&quot;"/>
      <fill>
        <patternFill patternType="solid">
          <fgColor indexed="64"/>
          <bgColor theme="0" tint="-0.1499984740745262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" formatCode="0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7" formatCode="#,##0\ &quot;€&quot;"/>
      <fill>
        <patternFill patternType="solid">
          <fgColor indexed="64"/>
          <bgColor theme="0" tint="-0.1499984740745262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B050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6" formatCode="#,##0.00\ &quot;€&quot;"/>
      <fill>
        <patternFill patternType="solid">
          <fgColor indexed="64"/>
          <bgColor theme="0" tint="-0.1499984740745262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ahoma"/>
        <scheme val="none"/>
      </font>
      <numFmt numFmtId="165" formatCode="#,##0.00\ [$USD]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none"/>
      </font>
      <numFmt numFmtId="164" formatCode="000000"/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ahoma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000000"/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00000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/>
      </border>
      <protection locked="0" hidden="0"/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protection locked="0" hidden="0"/>
    </dxf>
    <dxf>
      <alignment horizontal="center" vertical="center" textRotation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protection locked="0" hidden="0"/>
    </dxf>
    <dxf>
      <numFmt numFmtId="169" formatCode="0.00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protection locked="0" hidden="0"/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protection locked="0" hidden="0"/>
    </dxf>
    <dxf>
      <alignment horizontal="left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4" formatCode="#,##0.00"/>
      <fill>
        <patternFill patternType="solid">
          <fgColor theme="0" tint="-0.14999847407452621"/>
          <bgColor theme="0" tint="-0.1499984740745262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4" formatCode="#,##0.00"/>
      <fill>
        <patternFill patternType="solid">
          <fgColor theme="0" tint="-0.14999847407452621"/>
          <bgColor theme="0" tint="-0.1499984740745262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4" formatCode="#,##0.00"/>
      <fill>
        <patternFill patternType="solid">
          <fgColor theme="0" tint="-0.14999847407452621"/>
          <bgColor theme="0" tint="-0.1499984740745262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4" formatCode="#,##0.00"/>
      <fill>
        <patternFill patternType="solid">
          <fgColor theme="0" tint="-0.14999847407452621"/>
          <bgColor theme="0" tint="-0.1499984740745262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4" formatCode="#,##0.00"/>
      <fill>
        <patternFill patternType="solid">
          <fgColor theme="0" tint="-0.14999847407452621"/>
          <bgColor theme="0" tint="-0.1499984740745262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4" formatCode="#,##0.00"/>
      <fill>
        <patternFill patternType="solid">
          <fgColor theme="0" tint="-0.14999847407452621"/>
          <bgColor theme="0" tint="-0.1499984740745262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4" formatCode="#,##0.00"/>
      <fill>
        <patternFill patternType="solid">
          <fgColor theme="0" tint="-0.14999847407452621"/>
          <bgColor theme="0" tint="-0.1499984740745262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4" formatCode="#,##0.00"/>
      <fill>
        <patternFill patternType="solid">
          <fgColor theme="0" tint="-0.14999847407452621"/>
          <bgColor theme="0" tint="-0.1499984740745262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4" formatCode="#,##0.00"/>
      <fill>
        <patternFill patternType="solid">
          <fgColor theme="0" tint="-0.14999847407452621"/>
          <bgColor theme="0" tint="-0.1499984740745262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4" formatCode="#,##0.00"/>
      <fill>
        <patternFill patternType="solid">
          <fgColor theme="0" tint="-0.14999847407452621"/>
          <bgColor theme="0" tint="-0.1499984740745262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4" formatCode="#,##0.00"/>
      <fill>
        <patternFill patternType="solid">
          <fgColor theme="0" tint="-0.14999847407452621"/>
          <bgColor theme="0" tint="-0.1499984740745262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4" formatCode="#,##0.00"/>
      <fill>
        <patternFill patternType="solid">
          <fgColor theme="0" tint="-0.14999847407452621"/>
          <bgColor theme="0" tint="-0.1499984740745262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4" formatCode="#,##0.00"/>
      <fill>
        <patternFill patternType="solid">
          <fgColor theme="0" tint="-0.14999847407452621"/>
          <bgColor theme="0" tint="-0.14999847407452621"/>
        </patternFill>
      </fill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0" tint="-0.14999847407452621"/>
          <bgColor theme="0" tint="-0.14999847407452621"/>
        </patternFill>
      </fill>
      <protection locked="0" hidden="0"/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0" tint="-0.14999847407452621"/>
          <bgColor theme="0" tint="-0.14999847407452621"/>
        </patternFill>
      </fill>
      <protection locked="0" hidden="0"/>
    </dxf>
    <dxf>
      <border outline="0">
        <bottom style="thin">
          <color theme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22" formatCode="mmm\-yy"/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numFmt numFmtId="3" formatCode="#,##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protection locked="0" hidden="0"/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protection locked="0" hidden="0"/>
    </dxf>
    <dxf>
      <font>
        <strike val="0"/>
        <outline val="0"/>
        <shadow val="0"/>
        <u val="none"/>
        <vertAlign val="baseline"/>
        <sz val="10"/>
        <color theme="1"/>
        <name val="Arial"/>
        <scheme val="none"/>
      </font>
      <numFmt numFmtId="22" formatCode="mmm\-yy"/>
      <alignment horizontal="center" vertical="bottom" textRotation="0" wrapText="0" indent="0" justifyLastLine="0" shrinkToFit="0" readingOrder="0"/>
      <protection locked="0" hidden="0"/>
    </dxf>
    <dxf>
      <numFmt numFmtId="3" formatCode="#,##0"/>
      <protection locked="1" hidden="0"/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protection locked="1" hidden="0"/>
    </dxf>
    <dxf>
      <numFmt numFmtId="22" formatCode="mmm\-yy"/>
      <protection locked="1" hidden="0"/>
    </dxf>
  </dxfs>
  <tableStyles count="1" defaultTableStyle="TableStyleMedium2" defaultPivotStyle="PivotStyleLight16">
    <tableStyle name="Style de tableau 1" pivot="0" count="0"/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png"/><Relationship Id="rId5" Type="http://schemas.openxmlformats.org/officeDocument/2006/relationships/image" Target="../media/image5.emf"/><Relationship Id="rId4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762000</xdr:colOff>
      <xdr:row>7</xdr:row>
      <xdr:rowOff>0</xdr:rowOff>
    </xdr:from>
    <xdr:to>
      <xdr:col>0</xdr:col>
      <xdr:colOff>1924050</xdr:colOff>
      <xdr:row>7</xdr:row>
      <xdr:rowOff>0</xdr:rowOff>
    </xdr:to>
    <xdr:pic>
      <xdr:nvPicPr>
        <xdr:cNvPr id="9" name="Image 6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762000" y="4324350"/>
          <a:ext cx="11620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561975</xdr:colOff>
      <xdr:row>7</xdr:row>
      <xdr:rowOff>0</xdr:rowOff>
    </xdr:from>
    <xdr:to>
      <xdr:col>2</xdr:col>
      <xdr:colOff>410633</xdr:colOff>
      <xdr:row>7</xdr:row>
      <xdr:rowOff>0</xdr:rowOff>
    </xdr:to>
    <xdr:pic>
      <xdr:nvPicPr>
        <xdr:cNvPr id="10" name="Image 16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752725" y="4324350"/>
          <a:ext cx="11715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390525</xdr:colOff>
      <xdr:row>7</xdr:row>
      <xdr:rowOff>0</xdr:rowOff>
    </xdr:from>
    <xdr:to>
      <xdr:col>2</xdr:col>
      <xdr:colOff>1058</xdr:colOff>
      <xdr:row>7</xdr:row>
      <xdr:rowOff>0</xdr:rowOff>
    </xdr:to>
    <xdr:pic>
      <xdr:nvPicPr>
        <xdr:cNvPr id="11" name="Image 25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581275" y="4324350"/>
          <a:ext cx="9334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819150</xdr:colOff>
      <xdr:row>7</xdr:row>
      <xdr:rowOff>0</xdr:rowOff>
    </xdr:from>
    <xdr:to>
      <xdr:col>0</xdr:col>
      <xdr:colOff>1838325</xdr:colOff>
      <xdr:row>7</xdr:row>
      <xdr:rowOff>9525</xdr:rowOff>
    </xdr:to>
    <xdr:pic>
      <xdr:nvPicPr>
        <xdr:cNvPr id="12" name="Image 21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t="6322" b="12643"/>
        <a:stretch>
          <a:fillRect/>
        </a:stretch>
      </xdr:blipFill>
      <xdr:spPr bwMode="auto">
        <a:xfrm>
          <a:off x="819150" y="4324350"/>
          <a:ext cx="101917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485775</xdr:colOff>
      <xdr:row>7</xdr:row>
      <xdr:rowOff>0</xdr:rowOff>
    </xdr:from>
    <xdr:to>
      <xdr:col>0</xdr:col>
      <xdr:colOff>1619250</xdr:colOff>
      <xdr:row>7</xdr:row>
      <xdr:rowOff>0</xdr:rowOff>
    </xdr:to>
    <xdr:pic>
      <xdr:nvPicPr>
        <xdr:cNvPr id="13" name="Image 22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485775" y="4324350"/>
          <a:ext cx="11334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561975</xdr:colOff>
      <xdr:row>7</xdr:row>
      <xdr:rowOff>0</xdr:rowOff>
    </xdr:from>
    <xdr:to>
      <xdr:col>2</xdr:col>
      <xdr:colOff>410633</xdr:colOff>
      <xdr:row>7</xdr:row>
      <xdr:rowOff>0</xdr:rowOff>
    </xdr:to>
    <xdr:pic>
      <xdr:nvPicPr>
        <xdr:cNvPr id="14" name="Image 16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752725" y="4324350"/>
          <a:ext cx="11715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390525</xdr:colOff>
      <xdr:row>7</xdr:row>
      <xdr:rowOff>0</xdr:rowOff>
    </xdr:from>
    <xdr:to>
      <xdr:col>2</xdr:col>
      <xdr:colOff>1058</xdr:colOff>
      <xdr:row>7</xdr:row>
      <xdr:rowOff>0</xdr:rowOff>
    </xdr:to>
    <xdr:pic>
      <xdr:nvPicPr>
        <xdr:cNvPr id="15" name="Image 25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581275" y="4324350"/>
          <a:ext cx="9334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tableau%20de%20suivi%20cst%20marge%20-%20MAJ%202014%2001%2016%20VIERGE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 de données"/>
      <sheetName val="Tous clients CALCUL"/>
      <sheetName val="Conditions"/>
      <sheetName val="Feuil1"/>
      <sheetName val="Base données"/>
    </sheetNames>
    <sheetDataSet>
      <sheetData sheetId="0">
        <row r="7">
          <cell r="B7">
            <v>1.3</v>
          </cell>
        </row>
      </sheetData>
      <sheetData sheetId="1"/>
      <sheetData sheetId="2">
        <row r="8">
          <cell r="A8" t="str">
            <v>Client</v>
          </cell>
        </row>
      </sheetData>
      <sheetData sheetId="3" refreshError="1"/>
      <sheetData sheetId="4" refreshError="1"/>
    </sheetDataSet>
  </externalBook>
</externalLink>
</file>

<file path=xl/tables/table1.xml><?xml version="1.0" encoding="utf-8"?>
<table xmlns="http://schemas.openxmlformats.org/spreadsheetml/2006/main" id="7" name="T_tpa" displayName="T_tpa" ref="A11:B32" totalsRowShown="0" headerRowDxfId="65" dataDxfId="64" tableBorderDxfId="63">
  <tableColumns count="2">
    <tableColumn id="1" name="PORT" dataDxfId="21"/>
    <tableColumn id="2" name="Tarifs" dataDxfId="62">
      <calculatedColumnFormula>VLOOKUP(A12,historique_tarif_ports,MATCH($B$4,$A$43:$N$43,0),FALSE)</calculatedColumnFormula>
    </tableColumn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id="8" name="T_htp" displayName="T_htp" ref="A43:N64" totalsRowShown="0" headerRowDxfId="61" dataDxfId="60" tableBorderDxfId="59">
  <tableColumns count="14">
    <tableColumn id="1" name="PORT 40 HQ" dataDxfId="58"/>
    <tableColumn id="2" name="sept-13" dataDxfId="57"/>
    <tableColumn id="3" name="déc-13" dataDxfId="56"/>
    <tableColumn id="4" name="mars-14" dataDxfId="55"/>
    <tableColumn id="5" name="juin-14" dataDxfId="54"/>
    <tableColumn id="6" name="sept-14" dataDxfId="53"/>
    <tableColumn id="7" name="déc-14" dataDxfId="52"/>
    <tableColumn id="8" name="mars-15" dataDxfId="51"/>
    <tableColumn id="9" name="juin-15" dataDxfId="50"/>
    <tableColumn id="10" name="sept-15" dataDxfId="49"/>
    <tableColumn id="11" name="déc-15" dataDxfId="48"/>
    <tableColumn id="12" name="mars-16" dataDxfId="47"/>
    <tableColumn id="13" name="juin-16" dataDxfId="46"/>
    <tableColumn id="14" name="sept-16" dataDxfId="45"/>
  </tableColumns>
  <tableStyleInfo name="TableStyleMedium5" showFirstColumn="0" showLastColumn="0" showRowStripes="1" showColumnStripes="0"/>
</table>
</file>

<file path=xl/tables/table3.xml><?xml version="1.0" encoding="utf-8"?>
<table xmlns="http://schemas.openxmlformats.org/spreadsheetml/2006/main" id="9" name="T_htd" displayName="T_htd" ref="A38:N39" totalsRowShown="0" headerRowDxfId="44" dataDxfId="42" headerRowBorderDxfId="43" tableBorderDxfId="41">
  <tableColumns count="14">
    <tableColumn id="1" name="TAUX" dataDxfId="40"/>
    <tableColumn id="2" name="sept-13" dataDxfId="39"/>
    <tableColumn id="3" name="déc-13" dataDxfId="38"/>
    <tableColumn id="4" name="mars-14" dataDxfId="37"/>
    <tableColumn id="5" name="juin-14" dataDxfId="36"/>
    <tableColumn id="6" name="sept-14" dataDxfId="35"/>
    <tableColumn id="7" name="déc-14" dataDxfId="34"/>
    <tableColumn id="8" name="mars-15" dataDxfId="33"/>
    <tableColumn id="9" name="juin-15" dataDxfId="32"/>
    <tableColumn id="10" name="sept-15" dataDxfId="31"/>
    <tableColumn id="11" name="déc-15" dataDxfId="30"/>
    <tableColumn id="12" name="mars-16" dataDxfId="29"/>
    <tableColumn id="13" name="juin-16" dataDxfId="28"/>
    <tableColumn id="14" name="sept-16" dataDxfId="27"/>
  </tableColumns>
  <tableStyleInfo name="TableStyleMedium5" showFirstColumn="1" showLastColumn="0" showRowStripes="1" showColumnStripes="0"/>
</table>
</file>

<file path=xl/tables/table4.xml><?xml version="1.0" encoding="utf-8"?>
<table xmlns="http://schemas.openxmlformats.org/spreadsheetml/2006/main" id="10" name="Tableau21" displayName="Tableau21" ref="F11:G32" totalsRowShown="0" headerRowDxfId="26" dataDxfId="25" tableBorderDxfId="24">
  <tableColumns count="2">
    <tableColumn id="1" name="TYPE DE PRODUIT" dataDxfId="23"/>
    <tableColumn id="2" name="% appliqué" dataDxfId="22" dataCellStyle="Pourcentage"/>
  </tableColumns>
  <tableStyleInfo name="TableStyleLight1" showFirstColumn="0" showLastColumn="0" showRowStripes="1" showColumnStripes="0"/>
</table>
</file>

<file path=xl/tables/table5.xml><?xml version="1.0" encoding="utf-8"?>
<table xmlns="http://schemas.openxmlformats.org/spreadsheetml/2006/main" id="2" name="Tableau20" displayName="Tableau20" ref="A6:P12" totalsRowShown="0" headerRowDxfId="20" dataDxfId="19" headerRowBorderDxfId="17" tableBorderDxfId="18" totalsRowBorderDxfId="16">
  <tableColumns count="16">
    <tableColumn id="1" name="Photo" dataDxfId="15" dataCellStyle="Normal 3"/>
    <tableColumn id="2" name="Produit" dataDxfId="14" dataCellStyle="Normal 3"/>
    <tableColumn id="3" name="Fabricant" dataDxfId="13" dataCellStyle="Normal 3"/>
    <tableColumn id="4" name="MOQ" dataDxfId="12" dataCellStyle="Normal 3"/>
    <tableColumn id="5" name="Description" dataDxfId="11" dataCellStyle="Normal 3"/>
    <tableColumn id="6" name="PA USD" dataDxfId="10" dataCellStyle="Normal 3"/>
    <tableColumn id="26" name="Taux $" dataDxfId="9" dataCellStyle="Normal 3">
      <calculatedColumnFormula>+F7/'[1]Base de données'!$B$7</calculatedColumnFormula>
    </tableColumn>
    <tableColumn id="7" name="FOB" dataDxfId="8"/>
    <tableColumn id="8" name="Tarifs_x000a_Container" dataDxfId="7">
      <calculatedColumnFormula>VLOOKUP(H7,tarif_port_actuel,2,FALSE)</calculatedColumnFormula>
    </tableColumn>
    <tableColumn id="11" name="pcs / container" dataDxfId="6"/>
    <tableColumn id="12" name="CONTAINER_x000a_Coût par pièce" dataDxfId="5">
      <calculatedColumnFormula>I7/J7</calculatedColumnFormula>
    </tableColumn>
    <tableColumn id="28" name="Droits de douane" dataDxfId="4"/>
    <tableColumn id="27" name="Coût droits de douane" dataDxfId="3">
      <calculatedColumnFormula>(G7+K7)*(VLOOKUP(L7,tarif_droits_douane,2,FALSE))</calculatedColumnFormula>
    </tableColumn>
    <tableColumn id="13" name="Conditionnement" dataDxfId="2">
      <calculatedColumnFormula>2.7+2.7+1.4+2</calculatedColumnFormula>
    </tableColumn>
    <tableColumn id="14" name="CST" dataDxfId="1">
      <calculatedColumnFormula>+Tableau20[[#This Row],[Coût droits de douane]]+Tableau20[[#This Row],[Conditionnement]]+Tableau20[[#This Row],[CONTAINER
Coût par pièce]]+Tableau20[[#This Row],[Taux $]]</calculatedColumnFormula>
    </tableColumn>
    <tableColumn id="15" name="PV brut" dataDxfId="0" dataCellStyle="Normal 3"/>
  </tableColumns>
  <tableStyleInfo name="Style de tableau 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4.xml"/><Relationship Id="rId4" Type="http://schemas.openxmlformats.org/officeDocument/2006/relationships/table" Target="../tables/table3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5" Type="http://schemas.openxmlformats.org/officeDocument/2006/relationships/comments" Target="../comments1.xml"/><Relationship Id="rId4" Type="http://schemas.openxmlformats.org/officeDocument/2006/relationships/table" Target="../tables/table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64"/>
  <sheetViews>
    <sheetView tabSelected="1" workbookViewId="0">
      <selection activeCell="B4" sqref="B4"/>
    </sheetView>
  </sheetViews>
  <sheetFormatPr baseColWidth="10" defaultRowHeight="15" x14ac:dyDescent="0.25"/>
  <cols>
    <col min="1" max="1" width="31" customWidth="1"/>
    <col min="2" max="5" width="12.7109375" customWidth="1"/>
    <col min="6" max="6" width="31.7109375" customWidth="1"/>
    <col min="7" max="14" width="12.7109375" customWidth="1"/>
  </cols>
  <sheetData>
    <row r="1" spans="1:14" ht="27.75" x14ac:dyDescent="0.4">
      <c r="A1" s="92" t="s">
        <v>23</v>
      </c>
      <c r="B1" s="92"/>
      <c r="C1" s="92"/>
      <c r="D1" s="92"/>
      <c r="E1" s="92"/>
      <c r="F1" s="92"/>
      <c r="G1" s="92"/>
      <c r="H1" s="92"/>
      <c r="I1" s="92"/>
      <c r="J1" s="92"/>
      <c r="K1" s="92"/>
      <c r="L1" s="92"/>
      <c r="M1" s="2"/>
      <c r="N1" s="2"/>
    </row>
    <row r="2" spans="1:14" x14ac:dyDescent="0.25">
      <c r="A2" s="93" t="s">
        <v>24</v>
      </c>
      <c r="B2" s="93"/>
      <c r="C2" s="93"/>
      <c r="D2" s="93"/>
      <c r="E2" s="93"/>
      <c r="F2" s="93"/>
      <c r="G2" s="93"/>
      <c r="H2" s="93"/>
      <c r="I2" s="93"/>
      <c r="J2" s="93"/>
      <c r="K2" s="93"/>
      <c r="L2" s="93"/>
      <c r="M2" s="2"/>
      <c r="N2" s="2"/>
    </row>
    <row r="3" spans="1:14" ht="15.75" thickBot="1" x14ac:dyDescent="0.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14" ht="19.5" thickBot="1" x14ac:dyDescent="0.35">
      <c r="A4" s="39" t="s">
        <v>25</v>
      </c>
      <c r="B4" s="40" t="s">
        <v>26</v>
      </c>
      <c r="C4" s="41" t="s">
        <v>27</v>
      </c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14" x14ac:dyDescent="0.2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</row>
    <row r="6" spans="1:14" ht="15.75" thickBot="1" x14ac:dyDescent="0.3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</row>
    <row r="7" spans="1:14" ht="19.5" thickBot="1" x14ac:dyDescent="0.35">
      <c r="A7" s="42" t="s">
        <v>28</v>
      </c>
      <c r="B7" s="43">
        <f>VLOOKUP(A39,historique_taux_dollars,MATCH($B$4,A38:N38,0),FALSE)</f>
        <v>1.3</v>
      </c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</row>
    <row r="8" spans="1:14" ht="18.75" x14ac:dyDescent="0.3">
      <c r="A8" s="44"/>
      <c r="B8" s="45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</row>
    <row r="9" spans="1:14" ht="18" x14ac:dyDescent="0.25">
      <c r="A9" s="94" t="s">
        <v>29</v>
      </c>
      <c r="B9" s="94"/>
      <c r="C9" s="2"/>
      <c r="D9" s="2"/>
      <c r="E9" s="2"/>
      <c r="F9" s="94" t="s">
        <v>30</v>
      </c>
      <c r="G9" s="94"/>
      <c r="H9" s="2"/>
      <c r="I9" s="2"/>
      <c r="J9" s="2"/>
      <c r="K9" s="2"/>
      <c r="L9" s="2"/>
      <c r="M9" s="2"/>
      <c r="N9" s="2"/>
    </row>
    <row r="10" spans="1:14" x14ac:dyDescent="0.25">
      <c r="A10" s="2" t="s">
        <v>31</v>
      </c>
      <c r="B10" s="2"/>
      <c r="C10" s="2"/>
      <c r="D10" s="2"/>
      <c r="E10" s="2"/>
      <c r="F10" s="5" t="s">
        <v>32</v>
      </c>
      <c r="G10" s="2"/>
      <c r="H10" s="2"/>
      <c r="I10" s="2"/>
      <c r="J10" s="2"/>
      <c r="K10" s="2"/>
      <c r="L10" s="2"/>
      <c r="M10" s="2"/>
      <c r="N10" s="2"/>
    </row>
    <row r="11" spans="1:14" x14ac:dyDescent="0.25">
      <c r="A11" s="46" t="s">
        <v>33</v>
      </c>
      <c r="B11" s="47" t="s">
        <v>34</v>
      </c>
      <c r="C11" s="95" t="s">
        <v>35</v>
      </c>
      <c r="D11" s="95"/>
      <c r="E11" s="2"/>
      <c r="F11" s="48" t="s">
        <v>36</v>
      </c>
      <c r="G11" s="49" t="s">
        <v>37</v>
      </c>
      <c r="H11" s="2"/>
      <c r="I11" s="2"/>
      <c r="J11" s="2"/>
      <c r="K11" s="2"/>
      <c r="L11" s="2"/>
      <c r="M11" s="2"/>
      <c r="N11" s="2"/>
    </row>
    <row r="12" spans="1:14" x14ac:dyDescent="0.25">
      <c r="A12" s="52" t="s">
        <v>66</v>
      </c>
      <c r="B12" s="50">
        <f t="shared" ref="B12:B32" si="0">VLOOKUP(A12,historique_tarif_ports,MATCH($B$4,$A$43:$N$43,0),FALSE)</f>
        <v>3156</v>
      </c>
      <c r="C12" s="95"/>
      <c r="D12" s="95"/>
      <c r="E12" s="2"/>
      <c r="F12" s="6" t="s">
        <v>38</v>
      </c>
      <c r="G12" s="51">
        <v>0</v>
      </c>
      <c r="H12" s="2"/>
      <c r="I12" s="2"/>
      <c r="J12" s="2"/>
      <c r="K12" s="2"/>
      <c r="L12" s="2"/>
      <c r="M12" s="2"/>
      <c r="N12" s="2"/>
    </row>
    <row r="13" spans="1:14" x14ac:dyDescent="0.25">
      <c r="A13" s="52" t="s">
        <v>67</v>
      </c>
      <c r="B13" s="50">
        <f t="shared" si="0"/>
        <v>3372</v>
      </c>
      <c r="C13" s="95"/>
      <c r="D13" s="95"/>
      <c r="E13" s="2"/>
      <c r="F13" s="52" t="s">
        <v>87</v>
      </c>
      <c r="G13" s="53">
        <v>0</v>
      </c>
      <c r="H13" s="2"/>
      <c r="I13" s="2"/>
      <c r="J13" s="2"/>
      <c r="K13" s="2"/>
      <c r="L13" s="2"/>
      <c r="M13" s="2"/>
      <c r="N13" s="2"/>
    </row>
    <row r="14" spans="1:14" x14ac:dyDescent="0.25">
      <c r="A14" s="52" t="s">
        <v>68</v>
      </c>
      <c r="B14" s="50">
        <f t="shared" si="0"/>
        <v>3156</v>
      </c>
      <c r="C14" s="95"/>
      <c r="D14" s="95"/>
      <c r="E14" s="2"/>
      <c r="F14" s="52" t="s">
        <v>88</v>
      </c>
      <c r="G14" s="53">
        <v>2E-3</v>
      </c>
      <c r="H14" s="2"/>
      <c r="I14" s="2"/>
      <c r="J14" s="2"/>
      <c r="K14" s="2"/>
      <c r="L14" s="2"/>
      <c r="M14" s="2"/>
      <c r="N14" s="2"/>
    </row>
    <row r="15" spans="1:14" x14ac:dyDescent="0.25">
      <c r="A15" s="52" t="s">
        <v>69</v>
      </c>
      <c r="B15" s="50">
        <f t="shared" si="0"/>
        <v>3156</v>
      </c>
      <c r="C15" s="95"/>
      <c r="D15" s="95"/>
      <c r="E15" s="2"/>
      <c r="F15" s="52" t="s">
        <v>89</v>
      </c>
      <c r="G15" s="53">
        <v>3.6999999999999998E-2</v>
      </c>
      <c r="H15" s="2"/>
      <c r="I15" s="2"/>
      <c r="J15" s="2"/>
      <c r="K15" s="2"/>
      <c r="L15" s="2"/>
      <c r="M15" s="2"/>
      <c r="N15" s="2"/>
    </row>
    <row r="16" spans="1:14" x14ac:dyDescent="0.25">
      <c r="A16" s="52" t="s">
        <v>70</v>
      </c>
      <c r="B16" s="50">
        <f t="shared" si="0"/>
        <v>3194</v>
      </c>
      <c r="C16" s="95"/>
      <c r="D16" s="95"/>
      <c r="E16" s="2"/>
      <c r="F16" s="52" t="s">
        <v>90</v>
      </c>
      <c r="G16" s="53">
        <v>5.6000000000000001E-2</v>
      </c>
      <c r="H16" s="2"/>
      <c r="I16" s="2"/>
      <c r="J16" s="2"/>
      <c r="K16" s="2"/>
      <c r="L16" s="2"/>
      <c r="M16" s="2"/>
      <c r="N16" s="2"/>
    </row>
    <row r="17" spans="1:14" x14ac:dyDescent="0.25">
      <c r="A17" s="52" t="s">
        <v>71</v>
      </c>
      <c r="B17" s="50">
        <f t="shared" si="0"/>
        <v>3271</v>
      </c>
      <c r="C17" s="2"/>
      <c r="D17" s="2"/>
      <c r="E17" s="2"/>
      <c r="F17" s="52" t="s">
        <v>91</v>
      </c>
      <c r="G17" s="53">
        <v>6.5000000000000002E-2</v>
      </c>
      <c r="H17" s="2"/>
      <c r="I17" s="2"/>
      <c r="J17" s="2"/>
      <c r="K17" s="2"/>
      <c r="L17" s="2"/>
      <c r="M17" s="2"/>
      <c r="N17" s="2"/>
    </row>
    <row r="18" spans="1:14" x14ac:dyDescent="0.25">
      <c r="A18" s="52" t="s">
        <v>72</v>
      </c>
      <c r="B18" s="50">
        <f t="shared" si="0"/>
        <v>3233</v>
      </c>
      <c r="C18" s="2"/>
      <c r="D18" s="2"/>
      <c r="E18" s="2"/>
      <c r="F18" s="52" t="s">
        <v>92</v>
      </c>
      <c r="G18" s="53">
        <v>6.7000000000000004E-2</v>
      </c>
      <c r="H18" s="2"/>
      <c r="I18" s="2"/>
      <c r="J18" s="2"/>
      <c r="K18" s="2"/>
      <c r="L18" s="2"/>
      <c r="M18" s="2"/>
      <c r="N18" s="2"/>
    </row>
    <row r="19" spans="1:14" x14ac:dyDescent="0.25">
      <c r="A19" s="52" t="s">
        <v>80</v>
      </c>
      <c r="B19" s="50">
        <f t="shared" si="0"/>
        <v>2156</v>
      </c>
      <c r="C19" s="2"/>
      <c r="D19" s="2"/>
      <c r="E19" s="2"/>
      <c r="F19" s="52" t="s">
        <v>93</v>
      </c>
      <c r="G19" s="53">
        <v>9.7000000000000003E-2</v>
      </c>
      <c r="H19" s="2"/>
      <c r="I19" s="2"/>
      <c r="J19" s="2"/>
      <c r="K19" s="2"/>
      <c r="L19" s="2"/>
      <c r="M19" s="2"/>
      <c r="N19" s="2"/>
    </row>
    <row r="20" spans="1:14" x14ac:dyDescent="0.25">
      <c r="A20" s="52" t="s">
        <v>81</v>
      </c>
      <c r="B20" s="50">
        <f t="shared" si="0"/>
        <v>2214</v>
      </c>
      <c r="C20" s="2"/>
      <c r="D20" s="2"/>
      <c r="E20" s="2"/>
      <c r="F20" s="52" t="s">
        <v>94</v>
      </c>
      <c r="G20" s="53">
        <v>0.12</v>
      </c>
      <c r="H20" s="2"/>
      <c r="I20" s="2"/>
      <c r="J20" s="2"/>
      <c r="K20" s="2"/>
      <c r="L20" s="2"/>
      <c r="M20" s="2"/>
      <c r="N20" s="2"/>
    </row>
    <row r="21" spans="1:14" x14ac:dyDescent="0.25">
      <c r="A21" s="52" t="s">
        <v>82</v>
      </c>
      <c r="B21" s="50">
        <f t="shared" si="0"/>
        <v>2156</v>
      </c>
      <c r="C21" s="2"/>
      <c r="D21" s="2"/>
      <c r="E21" s="2"/>
      <c r="F21" s="52" t="s">
        <v>95</v>
      </c>
      <c r="G21" s="53">
        <v>6.3E-2</v>
      </c>
      <c r="H21" s="2"/>
      <c r="I21" s="2"/>
      <c r="J21" s="2"/>
      <c r="K21" s="2"/>
      <c r="L21" s="2"/>
      <c r="M21" s="2"/>
      <c r="N21" s="2"/>
    </row>
    <row r="22" spans="1:14" x14ac:dyDescent="0.25">
      <c r="A22" s="52" t="s">
        <v>83</v>
      </c>
      <c r="B22" s="50">
        <f t="shared" si="0"/>
        <v>2156</v>
      </c>
      <c r="C22" s="2"/>
      <c r="D22" s="2"/>
      <c r="E22" s="2"/>
      <c r="F22" s="52"/>
      <c r="G22" s="53">
        <v>0</v>
      </c>
      <c r="H22" s="2"/>
      <c r="I22" s="2"/>
      <c r="J22" s="2"/>
      <c r="K22" s="2"/>
      <c r="L22" s="2"/>
      <c r="M22" s="2"/>
      <c r="N22" s="2"/>
    </row>
    <row r="23" spans="1:14" x14ac:dyDescent="0.25">
      <c r="A23" s="52" t="s">
        <v>84</v>
      </c>
      <c r="B23" s="50">
        <f t="shared" si="0"/>
        <v>2194</v>
      </c>
      <c r="C23" s="2"/>
      <c r="D23" s="2"/>
      <c r="E23" s="2"/>
      <c r="F23" s="6"/>
      <c r="G23" s="51">
        <v>0</v>
      </c>
      <c r="H23" s="2"/>
      <c r="I23" s="2"/>
      <c r="J23" s="2"/>
      <c r="K23" s="2"/>
      <c r="L23" s="2"/>
      <c r="M23" s="2"/>
      <c r="N23" s="2"/>
    </row>
    <row r="24" spans="1:14" x14ac:dyDescent="0.25">
      <c r="A24" s="52" t="s">
        <v>85</v>
      </c>
      <c r="B24" s="50">
        <f t="shared" si="0"/>
        <v>2271</v>
      </c>
      <c r="C24" s="2"/>
      <c r="D24" s="2"/>
      <c r="E24" s="2"/>
      <c r="F24" s="6"/>
      <c r="G24" s="51">
        <v>0</v>
      </c>
      <c r="H24" s="2"/>
      <c r="I24" s="2"/>
      <c r="J24" s="2"/>
      <c r="K24" s="2"/>
      <c r="L24" s="2"/>
      <c r="M24" s="2"/>
      <c r="N24" s="2"/>
    </row>
    <row r="25" spans="1:14" x14ac:dyDescent="0.25">
      <c r="A25" s="52" t="s">
        <v>86</v>
      </c>
      <c r="B25" s="50">
        <f t="shared" si="0"/>
        <v>2233</v>
      </c>
      <c r="C25" s="2"/>
      <c r="D25" s="2"/>
      <c r="E25" s="2"/>
      <c r="F25" s="6"/>
      <c r="G25" s="51">
        <v>0</v>
      </c>
      <c r="H25" s="2"/>
      <c r="I25" s="2"/>
      <c r="J25" s="2"/>
      <c r="K25" s="2"/>
      <c r="L25" s="2"/>
      <c r="M25" s="2"/>
      <c r="N25" s="2"/>
    </row>
    <row r="26" spans="1:14" x14ac:dyDescent="0.25">
      <c r="A26" s="52" t="s">
        <v>73</v>
      </c>
      <c r="B26" s="50">
        <f t="shared" si="0"/>
        <v>3079</v>
      </c>
      <c r="C26" s="2"/>
      <c r="D26" s="2"/>
      <c r="E26" s="2"/>
      <c r="F26" s="65"/>
      <c r="G26" s="51">
        <v>0</v>
      </c>
      <c r="H26" s="2"/>
      <c r="I26" s="2"/>
      <c r="J26" s="2"/>
      <c r="K26" s="2"/>
      <c r="L26" s="2"/>
      <c r="M26" s="2"/>
      <c r="N26" s="2"/>
    </row>
    <row r="27" spans="1:14" x14ac:dyDescent="0.25">
      <c r="A27" s="52" t="s">
        <v>74</v>
      </c>
      <c r="B27" s="50">
        <f t="shared" si="0"/>
        <v>3194</v>
      </c>
      <c r="C27" s="2"/>
      <c r="D27" s="2"/>
      <c r="E27" s="2"/>
      <c r="F27" s="65"/>
      <c r="G27" s="51">
        <v>0</v>
      </c>
      <c r="H27" s="2"/>
      <c r="I27" s="2"/>
      <c r="J27" s="2"/>
      <c r="K27" s="2"/>
      <c r="L27" s="2"/>
      <c r="M27" s="2"/>
      <c r="N27" s="2"/>
    </row>
    <row r="28" spans="1:14" x14ac:dyDescent="0.25">
      <c r="A28" s="52" t="s">
        <v>75</v>
      </c>
      <c r="B28" s="50">
        <f t="shared" si="0"/>
        <v>3079</v>
      </c>
      <c r="C28" s="2"/>
      <c r="D28" s="2"/>
      <c r="E28" s="2"/>
      <c r="F28" s="65"/>
      <c r="G28" s="51">
        <v>0</v>
      </c>
      <c r="H28" s="2"/>
      <c r="I28" s="2"/>
      <c r="J28" s="2"/>
      <c r="K28" s="2"/>
      <c r="L28" s="2"/>
      <c r="M28" s="2"/>
      <c r="N28" s="2"/>
    </row>
    <row r="29" spans="1:14" x14ac:dyDescent="0.25">
      <c r="A29" s="52" t="s">
        <v>76</v>
      </c>
      <c r="B29" s="50">
        <f t="shared" si="0"/>
        <v>3079</v>
      </c>
      <c r="C29" s="2"/>
      <c r="D29" s="2"/>
      <c r="E29" s="2"/>
      <c r="F29" s="65"/>
      <c r="G29" s="51">
        <v>0</v>
      </c>
      <c r="H29" s="2"/>
      <c r="I29" s="2"/>
      <c r="J29" s="2"/>
      <c r="K29" s="2"/>
      <c r="L29" s="2"/>
      <c r="M29" s="2"/>
      <c r="N29" s="2"/>
    </row>
    <row r="30" spans="1:14" x14ac:dyDescent="0.25">
      <c r="A30" s="52" t="s">
        <v>77</v>
      </c>
      <c r="B30" s="50">
        <f t="shared" si="0"/>
        <v>3118</v>
      </c>
      <c r="C30" s="2"/>
      <c r="D30" s="2"/>
      <c r="E30" s="2"/>
      <c r="F30" s="65"/>
      <c r="G30" s="51">
        <v>0</v>
      </c>
      <c r="H30" s="2"/>
      <c r="I30" s="2"/>
      <c r="J30" s="2"/>
      <c r="K30" s="2"/>
      <c r="L30" s="2"/>
      <c r="M30" s="2"/>
      <c r="N30" s="2"/>
    </row>
    <row r="31" spans="1:14" x14ac:dyDescent="0.25">
      <c r="A31" s="52" t="s">
        <v>78</v>
      </c>
      <c r="B31" s="50">
        <f t="shared" si="0"/>
        <v>3194</v>
      </c>
      <c r="C31" s="2"/>
      <c r="D31" s="2"/>
      <c r="E31" s="2"/>
      <c r="F31" s="65"/>
      <c r="G31" s="51">
        <v>0</v>
      </c>
      <c r="H31" s="2"/>
      <c r="I31" s="2"/>
      <c r="J31" s="2"/>
      <c r="K31" s="2"/>
      <c r="L31" s="2"/>
      <c r="M31" s="2"/>
      <c r="N31" s="2"/>
    </row>
    <row r="32" spans="1:14" x14ac:dyDescent="0.25">
      <c r="A32" s="52" t="s">
        <v>79</v>
      </c>
      <c r="B32" s="50">
        <f t="shared" si="0"/>
        <v>3156</v>
      </c>
      <c r="C32" s="2"/>
      <c r="D32" s="2"/>
      <c r="E32" s="2"/>
      <c r="F32" s="65"/>
      <c r="G32" s="51">
        <v>0</v>
      </c>
      <c r="H32" s="2"/>
      <c r="I32" s="2"/>
      <c r="J32" s="2"/>
      <c r="K32" s="2"/>
      <c r="L32" s="2"/>
      <c r="M32" s="2"/>
      <c r="N32" s="2"/>
    </row>
    <row r="33" spans="1:14" x14ac:dyDescent="0.25">
      <c r="A33" s="2"/>
      <c r="B33" s="2"/>
      <c r="C33" s="2"/>
      <c r="D33" s="2"/>
      <c r="E33" s="54"/>
      <c r="F33" s="2"/>
      <c r="G33" s="2"/>
      <c r="H33" s="2"/>
      <c r="I33" s="2"/>
      <c r="J33" s="2"/>
      <c r="K33" s="2"/>
      <c r="L33" s="2"/>
      <c r="M33" s="2"/>
      <c r="N33" s="2"/>
    </row>
    <row r="34" spans="1:14" ht="23.25" x14ac:dyDescent="0.35">
      <c r="A34" s="55" t="s">
        <v>39</v>
      </c>
      <c r="B34" s="41" t="s">
        <v>40</v>
      </c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</row>
    <row r="35" spans="1:14" ht="23.25" x14ac:dyDescent="0.35">
      <c r="A35" s="55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</row>
    <row r="36" spans="1:14" ht="15.75" x14ac:dyDescent="0.25">
      <c r="A36" s="56" t="s">
        <v>41</v>
      </c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</row>
    <row r="37" spans="1:14" x14ac:dyDescent="0.25">
      <c r="A37" s="5" t="s">
        <v>42</v>
      </c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</row>
    <row r="38" spans="1:14" x14ac:dyDescent="0.25">
      <c r="A38" s="57" t="s">
        <v>43</v>
      </c>
      <c r="B38" s="58" t="s">
        <v>26</v>
      </c>
      <c r="C38" s="58" t="s">
        <v>44</v>
      </c>
      <c r="D38" s="58" t="s">
        <v>45</v>
      </c>
      <c r="E38" s="58" t="s">
        <v>46</v>
      </c>
      <c r="F38" s="58" t="s">
        <v>47</v>
      </c>
      <c r="G38" s="58" t="s">
        <v>48</v>
      </c>
      <c r="H38" s="58" t="s">
        <v>49</v>
      </c>
      <c r="I38" s="58" t="s">
        <v>50</v>
      </c>
      <c r="J38" s="58" t="s">
        <v>51</v>
      </c>
      <c r="K38" s="58" t="s">
        <v>52</v>
      </c>
      <c r="L38" s="58" t="s">
        <v>53</v>
      </c>
      <c r="M38" s="58" t="s">
        <v>54</v>
      </c>
      <c r="N38" s="58" t="s">
        <v>55</v>
      </c>
    </row>
    <row r="39" spans="1:14" x14ac:dyDescent="0.25">
      <c r="A39" s="59" t="s">
        <v>56</v>
      </c>
      <c r="B39" s="60">
        <v>1.3</v>
      </c>
      <c r="C39" s="60">
        <v>1.3</v>
      </c>
      <c r="D39" s="60"/>
      <c r="E39" s="60"/>
      <c r="F39" s="60"/>
      <c r="G39" s="60"/>
      <c r="H39" s="60"/>
      <c r="I39" s="60"/>
      <c r="J39" s="60"/>
      <c r="K39" s="60"/>
      <c r="L39" s="60"/>
      <c r="M39" s="60"/>
      <c r="N39" s="60"/>
    </row>
    <row r="40" spans="1:14" x14ac:dyDescent="0.25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</row>
    <row r="41" spans="1:14" ht="15.75" x14ac:dyDescent="0.25">
      <c r="A41" s="56" t="s">
        <v>57</v>
      </c>
      <c r="B41" s="5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</row>
    <row r="42" spans="1:14" x14ac:dyDescent="0.25">
      <c r="A42" s="5" t="s">
        <v>58</v>
      </c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</row>
    <row r="43" spans="1:14" x14ac:dyDescent="0.25">
      <c r="A43" s="66" t="s">
        <v>59</v>
      </c>
      <c r="B43" s="67" t="s">
        <v>26</v>
      </c>
      <c r="C43" s="67" t="s">
        <v>44</v>
      </c>
      <c r="D43" s="67" t="s">
        <v>45</v>
      </c>
      <c r="E43" s="67" t="s">
        <v>46</v>
      </c>
      <c r="F43" s="67" t="s">
        <v>47</v>
      </c>
      <c r="G43" s="67" t="s">
        <v>48</v>
      </c>
      <c r="H43" s="67" t="s">
        <v>49</v>
      </c>
      <c r="I43" s="67" t="s">
        <v>50</v>
      </c>
      <c r="J43" s="67" t="s">
        <v>51</v>
      </c>
      <c r="K43" s="67" t="s">
        <v>52</v>
      </c>
      <c r="L43" s="67" t="s">
        <v>53</v>
      </c>
      <c r="M43" s="67" t="s">
        <v>54</v>
      </c>
      <c r="N43" s="67" t="s">
        <v>55</v>
      </c>
    </row>
    <row r="44" spans="1:14" x14ac:dyDescent="0.25">
      <c r="A44" s="52" t="s">
        <v>66</v>
      </c>
      <c r="B44" s="61">
        <v>3156</v>
      </c>
      <c r="C44" s="2">
        <v>2500</v>
      </c>
      <c r="D44" s="61"/>
      <c r="E44" s="61"/>
      <c r="F44" s="11"/>
      <c r="G44" s="11"/>
      <c r="H44" s="11"/>
      <c r="I44" s="11"/>
      <c r="J44" s="11"/>
      <c r="K44" s="11"/>
      <c r="L44" s="11"/>
      <c r="M44" s="11"/>
      <c r="N44" s="11"/>
    </row>
    <row r="45" spans="1:14" x14ac:dyDescent="0.25">
      <c r="A45" s="52" t="s">
        <v>67</v>
      </c>
      <c r="B45" s="61">
        <v>3372</v>
      </c>
      <c r="C45" s="2">
        <v>2900</v>
      </c>
      <c r="D45" s="61"/>
      <c r="E45" s="61"/>
      <c r="F45" s="11"/>
      <c r="G45" s="11"/>
      <c r="H45" s="11"/>
      <c r="I45" s="11"/>
      <c r="J45" s="11"/>
      <c r="K45" s="11"/>
      <c r="L45" s="11"/>
      <c r="M45" s="11"/>
      <c r="N45" s="11"/>
    </row>
    <row r="46" spans="1:14" x14ac:dyDescent="0.25">
      <c r="A46" s="52" t="s">
        <v>68</v>
      </c>
      <c r="B46" s="61">
        <v>3156</v>
      </c>
      <c r="C46" s="2">
        <v>2500</v>
      </c>
      <c r="D46" s="61"/>
      <c r="E46" s="61"/>
      <c r="F46" s="11"/>
      <c r="G46" s="11"/>
      <c r="H46" s="11"/>
      <c r="I46" s="11"/>
      <c r="J46" s="11"/>
      <c r="K46" s="11"/>
      <c r="L46" s="11"/>
      <c r="M46" s="11"/>
      <c r="N46" s="11"/>
    </row>
    <row r="47" spans="1:14" x14ac:dyDescent="0.25">
      <c r="A47" s="52" t="s">
        <v>69</v>
      </c>
      <c r="B47" s="61">
        <v>3156</v>
      </c>
      <c r="C47" s="2">
        <v>2500</v>
      </c>
      <c r="D47" s="61"/>
      <c r="E47" s="61"/>
      <c r="F47" s="11"/>
      <c r="G47" s="11"/>
      <c r="H47" s="11"/>
      <c r="I47" s="11"/>
      <c r="J47" s="11"/>
      <c r="K47" s="11"/>
      <c r="L47" s="11"/>
      <c r="M47" s="11"/>
      <c r="N47" s="11"/>
    </row>
    <row r="48" spans="1:14" x14ac:dyDescent="0.25">
      <c r="A48" s="52" t="s">
        <v>70</v>
      </c>
      <c r="B48" s="61">
        <v>3194</v>
      </c>
      <c r="C48" s="2">
        <v>2500</v>
      </c>
      <c r="D48" s="61"/>
      <c r="E48" s="61"/>
      <c r="F48" s="11"/>
      <c r="G48" s="11"/>
      <c r="H48" s="11"/>
      <c r="I48" s="11"/>
      <c r="J48" s="11"/>
      <c r="K48" s="11"/>
      <c r="L48" s="11"/>
      <c r="M48" s="11"/>
      <c r="N48" s="11"/>
    </row>
    <row r="49" spans="1:14" x14ac:dyDescent="0.25">
      <c r="A49" s="52" t="s">
        <v>71</v>
      </c>
      <c r="B49" s="61">
        <v>3271</v>
      </c>
      <c r="C49" s="2">
        <v>2620</v>
      </c>
      <c r="D49" s="2">
        <v>2620</v>
      </c>
      <c r="E49" s="61"/>
      <c r="F49" s="11"/>
      <c r="G49" s="11"/>
      <c r="H49" s="11"/>
      <c r="I49" s="11"/>
      <c r="J49" s="11"/>
      <c r="K49" s="11"/>
      <c r="L49" s="11"/>
      <c r="M49" s="11"/>
      <c r="N49" s="11"/>
    </row>
    <row r="50" spans="1:14" x14ac:dyDescent="0.25">
      <c r="A50" s="52" t="s">
        <v>72</v>
      </c>
      <c r="B50" s="61">
        <v>3233</v>
      </c>
      <c r="C50" s="2">
        <v>2580</v>
      </c>
      <c r="D50" s="2">
        <v>2580</v>
      </c>
      <c r="E50" s="61"/>
      <c r="F50" s="11"/>
      <c r="G50" s="11"/>
      <c r="H50" s="11"/>
      <c r="I50" s="11"/>
      <c r="J50" s="11"/>
      <c r="K50" s="11"/>
      <c r="L50" s="11"/>
      <c r="M50" s="11"/>
      <c r="N50" s="11"/>
    </row>
    <row r="51" spans="1:14" x14ac:dyDescent="0.25">
      <c r="A51" s="52" t="s">
        <v>80</v>
      </c>
      <c r="B51" s="62">
        <v>2156</v>
      </c>
      <c r="C51" s="2">
        <v>1800</v>
      </c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</row>
    <row r="52" spans="1:14" x14ac:dyDescent="0.25">
      <c r="A52" s="52" t="s">
        <v>81</v>
      </c>
      <c r="B52" s="62">
        <v>2214</v>
      </c>
      <c r="C52" s="2">
        <v>2000</v>
      </c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</row>
    <row r="53" spans="1:14" x14ac:dyDescent="0.25">
      <c r="A53" s="52" t="s">
        <v>82</v>
      </c>
      <c r="B53" s="62">
        <v>2156</v>
      </c>
      <c r="C53" s="2">
        <v>1800</v>
      </c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</row>
    <row r="54" spans="1:14" x14ac:dyDescent="0.25">
      <c r="A54" s="52" t="s">
        <v>83</v>
      </c>
      <c r="B54" s="62">
        <v>2156</v>
      </c>
      <c r="C54" s="2">
        <v>1800</v>
      </c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</row>
    <row r="55" spans="1:14" x14ac:dyDescent="0.25">
      <c r="A55" s="52" t="s">
        <v>84</v>
      </c>
      <c r="B55" s="62">
        <v>2194</v>
      </c>
      <c r="C55" s="2">
        <v>1800</v>
      </c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</row>
    <row r="56" spans="1:14" x14ac:dyDescent="0.25">
      <c r="A56" s="52" t="s">
        <v>85</v>
      </c>
      <c r="B56" s="62">
        <v>2271</v>
      </c>
      <c r="C56" s="2">
        <v>1850</v>
      </c>
      <c r="D56" s="2">
        <v>1850</v>
      </c>
      <c r="E56" s="2"/>
      <c r="F56" s="2"/>
      <c r="G56" s="2"/>
      <c r="H56" s="2"/>
      <c r="I56" s="2"/>
      <c r="J56" s="2"/>
      <c r="K56" s="2"/>
      <c r="L56" s="2"/>
      <c r="M56" s="2"/>
      <c r="N56" s="2"/>
    </row>
    <row r="57" spans="1:14" x14ac:dyDescent="0.25">
      <c r="A57" s="52" t="s">
        <v>86</v>
      </c>
      <c r="B57" s="62">
        <v>2233</v>
      </c>
      <c r="C57" s="2">
        <v>1830</v>
      </c>
      <c r="D57" s="2">
        <v>1830</v>
      </c>
      <c r="E57" s="2"/>
      <c r="F57" s="2"/>
      <c r="G57" s="2"/>
      <c r="H57" s="2"/>
      <c r="I57" s="2"/>
      <c r="J57" s="2"/>
      <c r="K57" s="2"/>
      <c r="L57" s="2"/>
      <c r="M57" s="2"/>
      <c r="N57" s="2"/>
    </row>
    <row r="58" spans="1:14" x14ac:dyDescent="0.25">
      <c r="A58" s="52" t="s">
        <v>73</v>
      </c>
      <c r="B58" s="62">
        <v>3079</v>
      </c>
      <c r="C58" s="2">
        <v>2470</v>
      </c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</row>
    <row r="59" spans="1:14" x14ac:dyDescent="0.25">
      <c r="A59" s="52" t="s">
        <v>74</v>
      </c>
      <c r="B59" s="62">
        <v>3194</v>
      </c>
      <c r="C59" s="2">
        <v>2850</v>
      </c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</row>
    <row r="60" spans="1:14" x14ac:dyDescent="0.25">
      <c r="A60" s="52" t="s">
        <v>75</v>
      </c>
      <c r="B60" s="62">
        <v>3079</v>
      </c>
      <c r="C60" s="2">
        <v>2470</v>
      </c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</row>
    <row r="61" spans="1:14" x14ac:dyDescent="0.25">
      <c r="A61" s="52" t="s">
        <v>76</v>
      </c>
      <c r="B61" s="62">
        <v>3079</v>
      </c>
      <c r="C61" s="2">
        <v>2470</v>
      </c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</row>
    <row r="62" spans="1:14" x14ac:dyDescent="0.25">
      <c r="A62" s="52" t="s">
        <v>77</v>
      </c>
      <c r="B62" s="62">
        <v>3118</v>
      </c>
      <c r="C62" s="2">
        <v>2470</v>
      </c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</row>
    <row r="63" spans="1:14" x14ac:dyDescent="0.25">
      <c r="A63" s="52" t="s">
        <v>78</v>
      </c>
      <c r="B63" s="62">
        <v>3194</v>
      </c>
      <c r="C63" s="2">
        <v>2580</v>
      </c>
      <c r="D63" s="2">
        <v>2580</v>
      </c>
      <c r="E63" s="2"/>
      <c r="F63" s="2"/>
      <c r="G63" s="2"/>
      <c r="H63" s="2"/>
      <c r="I63" s="2"/>
      <c r="J63" s="2"/>
      <c r="K63" s="2"/>
      <c r="L63" s="2"/>
      <c r="M63" s="2"/>
      <c r="N63" s="2"/>
    </row>
    <row r="64" spans="1:14" x14ac:dyDescent="0.25">
      <c r="A64" s="52" t="s">
        <v>79</v>
      </c>
      <c r="B64" s="62">
        <v>3156</v>
      </c>
      <c r="C64" s="2">
        <v>2540</v>
      </c>
      <c r="D64" s="2">
        <v>2540</v>
      </c>
      <c r="E64" s="2"/>
      <c r="F64" s="2"/>
      <c r="G64" s="2"/>
      <c r="H64" s="2"/>
      <c r="I64" s="2"/>
      <c r="J64" s="2"/>
      <c r="K64" s="2"/>
      <c r="L64" s="2"/>
      <c r="M64" s="2"/>
      <c r="N64" s="2"/>
    </row>
  </sheetData>
  <mergeCells count="5">
    <mergeCell ref="A1:L1"/>
    <mergeCell ref="A2:L2"/>
    <mergeCell ref="A9:B9"/>
    <mergeCell ref="F9:G9"/>
    <mergeCell ref="C11:D16"/>
  </mergeCells>
  <dataValidations count="1">
    <dataValidation type="list" allowBlank="1" showInputMessage="1" showErrorMessage="1" sqref="B4">
      <formula1>$B$43:$N$43</formula1>
    </dataValidation>
  </dataValidations>
  <pageMargins left="0.7" right="0.7" top="0.75" bottom="0.75" header="0.3" footer="0.3"/>
  <pageSetup paperSize="8" scale="74" orientation="landscape" r:id="rId1"/>
  <tableParts count="4">
    <tablePart r:id="rId2"/>
    <tablePart r:id="rId3"/>
    <tablePart r:id="rId4"/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12"/>
  <sheetViews>
    <sheetView zoomScale="90" zoomScaleNormal="90" workbookViewId="0">
      <pane xSplit="2" ySplit="6" topLeftCell="C7" activePane="bottomRight" state="frozen"/>
      <selection pane="topRight" activeCell="C1" sqref="C1"/>
      <selection pane="bottomLeft" activeCell="A7" sqref="A7"/>
      <selection pane="bottomRight" activeCell="C3" sqref="C3"/>
    </sheetView>
  </sheetViews>
  <sheetFormatPr baseColWidth="10" defaultRowHeight="15" x14ac:dyDescent="0.25"/>
  <cols>
    <col min="1" max="1" width="33" customWidth="1"/>
    <col min="2" max="2" width="19.85546875" customWidth="1"/>
    <col min="3" max="3" width="12.42578125" customWidth="1"/>
    <col min="5" max="5" width="32.140625" customWidth="1"/>
    <col min="10" max="10" width="13.42578125" customWidth="1"/>
    <col min="11" max="11" width="15.140625" customWidth="1"/>
    <col min="12" max="12" width="17.28515625" customWidth="1"/>
    <col min="13" max="13" width="16.5703125" customWidth="1"/>
    <col min="14" max="14" width="12.85546875" customWidth="1"/>
  </cols>
  <sheetData>
    <row r="1" spans="1:16" ht="33" customHeight="1" thickBot="1" x14ac:dyDescent="0.45">
      <c r="A1" s="1" t="s">
        <v>0</v>
      </c>
      <c r="B1" s="2"/>
      <c r="C1" s="99" t="s">
        <v>1</v>
      </c>
      <c r="D1" s="99"/>
      <c r="E1" s="99"/>
      <c r="F1" s="99"/>
      <c r="G1" s="99"/>
      <c r="H1" s="99"/>
      <c r="I1" s="99"/>
      <c r="J1" s="99"/>
      <c r="K1" s="99"/>
      <c r="L1" s="99"/>
      <c r="M1" s="99"/>
      <c r="N1" s="3"/>
      <c r="O1" s="3"/>
      <c r="P1" s="3"/>
    </row>
    <row r="2" spans="1:16" ht="21" thickBot="1" x14ac:dyDescent="0.3">
      <c r="A2" s="4">
        <v>41684</v>
      </c>
      <c r="B2" s="2"/>
      <c r="C2" s="2"/>
      <c r="D2" s="2"/>
      <c r="E2" s="2"/>
      <c r="F2" s="5"/>
      <c r="G2" s="5"/>
      <c r="H2" s="5"/>
      <c r="I2" s="5"/>
      <c r="J2" s="5"/>
      <c r="K2" s="5"/>
      <c r="L2" s="5"/>
      <c r="M2" s="5"/>
      <c r="N2" s="5"/>
      <c r="O2" s="6"/>
      <c r="P2" s="6"/>
    </row>
    <row r="3" spans="1:16" ht="30.75" thickBot="1" x14ac:dyDescent="0.3">
      <c r="A3" s="7" t="s">
        <v>2</v>
      </c>
      <c r="B3" s="8" t="str">
        <f>'Base de données'!B4</f>
        <v>sept-13</v>
      </c>
      <c r="C3" s="9"/>
      <c r="D3" s="2"/>
      <c r="E3" s="2"/>
      <c r="F3" s="5"/>
      <c r="G3" s="5"/>
      <c r="H3" s="5"/>
      <c r="I3" s="5"/>
      <c r="J3" s="5"/>
      <c r="K3" s="5"/>
      <c r="L3" s="5"/>
      <c r="M3" s="5"/>
      <c r="N3" s="5"/>
      <c r="O3" s="6"/>
      <c r="P3" s="6"/>
    </row>
    <row r="4" spans="1:16" ht="21" thickBot="1" x14ac:dyDescent="0.3">
      <c r="A4" s="10"/>
      <c r="B4" s="2"/>
      <c r="C4" s="2"/>
      <c r="D4" s="2"/>
      <c r="E4" s="2"/>
      <c r="F4" s="5"/>
      <c r="G4" s="5"/>
      <c r="H4" s="5"/>
      <c r="I4" s="5"/>
      <c r="J4" s="5"/>
      <c r="K4" s="5"/>
      <c r="L4" s="5"/>
      <c r="M4" s="5"/>
      <c r="N4" s="5"/>
      <c r="O4" s="6"/>
      <c r="P4" s="6"/>
    </row>
    <row r="5" spans="1:16" ht="26.25" customHeight="1" thickBot="1" x14ac:dyDescent="0.3">
      <c r="A5" s="2"/>
      <c r="B5" s="2"/>
      <c r="C5" s="2"/>
      <c r="D5" s="2"/>
      <c r="E5" s="2"/>
      <c r="F5" s="5"/>
      <c r="G5" s="5"/>
      <c r="H5" s="96" t="s">
        <v>3</v>
      </c>
      <c r="I5" s="97"/>
      <c r="J5" s="97"/>
      <c r="K5" s="98"/>
      <c r="L5" s="96" t="s">
        <v>4</v>
      </c>
      <c r="M5" s="98"/>
      <c r="N5" s="11"/>
      <c r="O5" s="12" t="s">
        <v>5</v>
      </c>
      <c r="P5" s="12" t="s">
        <v>6</v>
      </c>
    </row>
    <row r="6" spans="1:16" ht="31.5" x14ac:dyDescent="0.25">
      <c r="A6" s="13" t="s">
        <v>7</v>
      </c>
      <c r="B6" s="14" t="s">
        <v>8</v>
      </c>
      <c r="C6" s="15" t="s">
        <v>9</v>
      </c>
      <c r="D6" s="14" t="s">
        <v>10</v>
      </c>
      <c r="E6" s="16" t="s">
        <v>11</v>
      </c>
      <c r="F6" s="16" t="s">
        <v>12</v>
      </c>
      <c r="G6" s="17" t="s">
        <v>13</v>
      </c>
      <c r="H6" s="18" t="s">
        <v>14</v>
      </c>
      <c r="I6" s="19" t="s">
        <v>15</v>
      </c>
      <c r="J6" s="20" t="s">
        <v>16</v>
      </c>
      <c r="K6" s="21" t="s">
        <v>17</v>
      </c>
      <c r="L6" s="22" t="s">
        <v>18</v>
      </c>
      <c r="M6" s="23" t="s">
        <v>19</v>
      </c>
      <c r="N6" s="24" t="s">
        <v>20</v>
      </c>
      <c r="O6" s="17" t="s">
        <v>21</v>
      </c>
      <c r="P6" s="16" t="s">
        <v>22</v>
      </c>
    </row>
    <row r="7" spans="1:16" ht="131.25" customHeight="1" x14ac:dyDescent="0.25">
      <c r="A7" s="25"/>
      <c r="B7" s="26" t="s">
        <v>62</v>
      </c>
      <c r="C7" s="26" t="s">
        <v>65</v>
      </c>
      <c r="D7" s="27" t="s">
        <v>60</v>
      </c>
      <c r="E7" s="68" t="s">
        <v>96</v>
      </c>
      <c r="F7" s="28">
        <v>11.63</v>
      </c>
      <c r="G7" s="29">
        <f>+F7/'[1]Base de données'!$B$7</f>
        <v>8.9461538461538463</v>
      </c>
      <c r="H7" s="63" t="s">
        <v>69</v>
      </c>
      <c r="I7" s="30">
        <f t="shared" ref="I7:I8" si="0">VLOOKUP(H7,tarif_port_actuel,2,FALSE)</f>
        <v>3156</v>
      </c>
      <c r="J7" s="31">
        <v>1356</v>
      </c>
      <c r="K7" s="29">
        <f t="shared" ref="K7:K8" si="1">I7/J7</f>
        <v>2.3274336283185839</v>
      </c>
      <c r="L7" s="64" t="s">
        <v>89</v>
      </c>
      <c r="M7" s="32">
        <f t="shared" ref="M7:M8" si="2">(G7+K7)*(VLOOKUP(L7,tarif_droits_douane,2,FALSE))</f>
        <v>0.41712273655547988</v>
      </c>
      <c r="N7" s="100"/>
      <c r="O7" s="33">
        <f>+Tableau20[[#This Row],[Coût droits de douane]]+Tableau20[[#This Row],[Conditionnement]]+Tableau20[[#This Row],[CONTAINER
Coût par pièce]]+Tableau20[[#This Row],[Taux $]]</f>
        <v>11.690710211027909</v>
      </c>
      <c r="P7" s="34">
        <v>16.649999999999999</v>
      </c>
    </row>
    <row r="8" spans="1:16" ht="123" customHeight="1" x14ac:dyDescent="0.25">
      <c r="A8" s="35"/>
      <c r="B8" s="36" t="s">
        <v>63</v>
      </c>
      <c r="C8" s="37" t="s">
        <v>65</v>
      </c>
      <c r="D8" s="27" t="s">
        <v>61</v>
      </c>
      <c r="E8" s="68" t="s">
        <v>96</v>
      </c>
      <c r="F8" s="28">
        <v>7.93</v>
      </c>
      <c r="G8" s="29">
        <f>+F8/'[1]Base de données'!$B$7</f>
        <v>6.1</v>
      </c>
      <c r="H8" s="63" t="s">
        <v>70</v>
      </c>
      <c r="I8" s="30">
        <f t="shared" si="0"/>
        <v>3194</v>
      </c>
      <c r="J8" s="31">
        <v>4540</v>
      </c>
      <c r="K8" s="29">
        <f t="shared" si="1"/>
        <v>0.70352422907488987</v>
      </c>
      <c r="L8" s="64" t="s">
        <v>93</v>
      </c>
      <c r="M8" s="32">
        <f t="shared" si="2"/>
        <v>0.6599418502202643</v>
      </c>
      <c r="N8" s="100">
        <f>2.7+2.7+1.4+2</f>
        <v>8.8000000000000007</v>
      </c>
      <c r="O8" s="33">
        <f>+Tableau20[[#This Row],[Coût droits de douane]]+Tableau20[[#This Row],[Conditionnement]]+Tableau20[[#This Row],[CONTAINER
Coût par pièce]]+Tableau20[[#This Row],[Taux $]]</f>
        <v>16.263466079295156</v>
      </c>
      <c r="P8" s="34">
        <v>24.25</v>
      </c>
    </row>
    <row r="9" spans="1:16" x14ac:dyDescent="0.25">
      <c r="A9" s="74"/>
      <c r="B9" s="85" t="s">
        <v>64</v>
      </c>
      <c r="C9" s="86" t="s">
        <v>65</v>
      </c>
      <c r="D9" s="73">
        <v>852</v>
      </c>
      <c r="E9" s="68" t="s">
        <v>96</v>
      </c>
      <c r="F9" s="75">
        <f>16.33-0.34-0.74-0.11-0.58-0.27-0.11</f>
        <v>14.18</v>
      </c>
      <c r="G9" s="76">
        <f>+F9/'[1]Base de données'!$B$7</f>
        <v>10.907692307692306</v>
      </c>
      <c r="H9" s="77" t="s">
        <v>67</v>
      </c>
      <c r="I9" s="78">
        <f t="shared" ref="I9" si="3">VLOOKUP(H9,tarif_port_actuel,2,FALSE)</f>
        <v>3372</v>
      </c>
      <c r="J9" s="79">
        <v>852</v>
      </c>
      <c r="K9" s="80">
        <f>I9/J9</f>
        <v>3.9577464788732395</v>
      </c>
      <c r="L9" s="81" t="s">
        <v>88</v>
      </c>
      <c r="M9" s="82">
        <f t="shared" ref="M9" si="4">(G9+K9)*(VLOOKUP(L9,tarif_droits_douane,2,FALSE))</f>
        <v>2.9730877573131094E-2</v>
      </c>
      <c r="N9" s="101"/>
      <c r="O9" s="83">
        <f>+Tableau20[[#This Row],[Coût droits de douane]]+Tableau20[[#This Row],[Conditionnement]]+Tableau20[[#This Row],[CONTAINER
Coût par pièce]]+Tableau20[[#This Row],[Taux $]]</f>
        <v>14.895169664138677</v>
      </c>
      <c r="P9" s="84">
        <v>22.95</v>
      </c>
    </row>
    <row r="10" spans="1:16" x14ac:dyDescent="0.25">
      <c r="A10" s="35"/>
      <c r="B10" s="36"/>
      <c r="C10" s="37"/>
      <c r="D10" s="27"/>
      <c r="E10" s="38"/>
      <c r="F10" s="28"/>
      <c r="G10" s="32">
        <f>+F10/'[1]Base de données'!$B$7</f>
        <v>0</v>
      </c>
      <c r="H10" s="69"/>
      <c r="I10" s="30" t="e">
        <f>VLOOKUP(H10,tarif_port_actuel,2,FALSE)</f>
        <v>#N/A</v>
      </c>
      <c r="J10" s="31"/>
      <c r="K10" s="70" t="e">
        <f t="shared" ref="K10:K12" si="5">I10/J10</f>
        <v>#N/A</v>
      </c>
      <c r="L10" s="64"/>
      <c r="M10" s="71" t="e">
        <f>(G10+K10)*(VLOOKUP(L10,tarif_droits_douane,2,FALSE))</f>
        <v>#N/A</v>
      </c>
      <c r="N10" s="100">
        <f t="shared" ref="N10:N12" si="6">2.7+2.7+1.4+2</f>
        <v>8.8000000000000007</v>
      </c>
      <c r="O10" s="33" t="e">
        <f>+Tableau20[[#This Row],[Coût droits de douane]]+Tableau20[[#This Row],[Conditionnement]]+Tableau20[[#This Row],[CONTAINER
Coût par pièce]]+Tableau20[[#This Row],[Taux $]]</f>
        <v>#N/A</v>
      </c>
      <c r="P10" s="72"/>
    </row>
    <row r="11" spans="1:16" x14ac:dyDescent="0.25">
      <c r="A11" s="87"/>
      <c r="B11" s="88"/>
      <c r="C11" s="89"/>
      <c r="D11" s="90"/>
      <c r="E11" s="91"/>
      <c r="F11" s="28"/>
      <c r="G11" s="32">
        <f>+F11/'[1]Base de données'!$B$7</f>
        <v>0</v>
      </c>
      <c r="H11" s="69"/>
      <c r="I11" s="30" t="e">
        <f>VLOOKUP(H11,tarif_port_actuel,2,FALSE)</f>
        <v>#N/A</v>
      </c>
      <c r="J11" s="31"/>
      <c r="K11" s="70" t="e">
        <f t="shared" si="5"/>
        <v>#N/A</v>
      </c>
      <c r="L11" s="64"/>
      <c r="M11" s="71" t="e">
        <f>(G11+K11)*(VLOOKUP(L11,tarif_droits_douane,2,FALSE))</f>
        <v>#N/A</v>
      </c>
      <c r="N11" s="100">
        <f t="shared" si="6"/>
        <v>8.8000000000000007</v>
      </c>
      <c r="O11" s="33" t="e">
        <f>+Tableau20[[#This Row],[Coût droits de douane]]+Tableau20[[#This Row],[Conditionnement]]+Tableau20[[#This Row],[CONTAINER
Coût par pièce]]+Tableau20[[#This Row],[Taux $]]</f>
        <v>#N/A</v>
      </c>
      <c r="P11" s="72"/>
    </row>
    <row r="12" spans="1:16" x14ac:dyDescent="0.25">
      <c r="A12" s="87"/>
      <c r="B12" s="88"/>
      <c r="C12" s="89"/>
      <c r="D12" s="90"/>
      <c r="E12" s="91"/>
      <c r="F12" s="28"/>
      <c r="G12" s="32">
        <f>+F12/'[1]Base de données'!$B$7</f>
        <v>0</v>
      </c>
      <c r="H12" s="69"/>
      <c r="I12" s="30" t="e">
        <f>VLOOKUP(H12,tarif_port_actuel,2,FALSE)</f>
        <v>#N/A</v>
      </c>
      <c r="J12" s="31"/>
      <c r="K12" s="70" t="e">
        <f t="shared" si="5"/>
        <v>#N/A</v>
      </c>
      <c r="L12" s="64"/>
      <c r="M12" s="71" t="e">
        <f>(G12+K12)*(VLOOKUP(L12,tarif_droits_douane,2,FALSE))</f>
        <v>#N/A</v>
      </c>
      <c r="N12" s="100">
        <f t="shared" si="6"/>
        <v>8.8000000000000007</v>
      </c>
      <c r="O12" s="33" t="e">
        <f>+Tableau20[[#This Row],[Coût droits de douane]]+Tableau20[[#This Row],[Conditionnement]]+Tableau20[[#This Row],[CONTAINER
Coût par pièce]]+Tableau20[[#This Row],[Taux $]]</f>
        <v>#N/A</v>
      </c>
      <c r="P12" s="72"/>
    </row>
  </sheetData>
  <mergeCells count="3">
    <mergeCell ref="C1:M1"/>
    <mergeCell ref="H5:K5"/>
    <mergeCell ref="L5:M5"/>
  </mergeCells>
  <pageMargins left="0.7" right="0.7" top="0.75" bottom="0.75" header="0.3" footer="0.3"/>
  <pageSetup paperSize="9" orientation="portrait" r:id="rId1"/>
  <drawing r:id="rId2"/>
  <legacyDrawing r:id="rId3"/>
  <tableParts count="1">
    <tablePart r:id="rId4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'Base de données'!$A$12:$A$32</xm:f>
          </x14:formula1>
          <xm:sqref>H7:H12</xm:sqref>
        </x14:dataValidation>
        <x14:dataValidation type="list" allowBlank="1" showInputMessage="1" showErrorMessage="1">
          <x14:formula1>
            <xm:f>'Base de données'!$F$12:$F$25</xm:f>
          </x14:formula1>
          <xm:sqref>L7:L12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4</vt:i4>
      </vt:variant>
    </vt:vector>
  </HeadingPairs>
  <TitlesOfParts>
    <vt:vector size="6" baseType="lpstr">
      <vt:lpstr>Base de données</vt:lpstr>
      <vt:lpstr>Tous clients CALCUL</vt:lpstr>
      <vt:lpstr>historique_tarif_ports</vt:lpstr>
      <vt:lpstr>historique_taux_dollars</vt:lpstr>
      <vt:lpstr>tarif_droits_douane</vt:lpstr>
      <vt:lpstr>tarif_port_actuel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Valentine Ducreux</dc:creator>
  <cp:lastModifiedBy>Valentine Ducreux</cp:lastModifiedBy>
  <cp:lastPrinted>2014-01-27T10:34:14Z</cp:lastPrinted>
  <dcterms:created xsi:type="dcterms:W3CDTF">2014-01-17T14:27:18Z</dcterms:created>
  <dcterms:modified xsi:type="dcterms:W3CDTF">2014-02-20T10:12:32Z</dcterms:modified>
</cp:coreProperties>
</file>