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nn\Desktop\"/>
    </mc:Choice>
  </mc:AlternateContent>
  <bookViews>
    <workbookView xWindow="-75" yWindow="105" windowWidth="21840" windowHeight="11520"/>
  </bookViews>
  <sheets>
    <sheet name="ajustement qtées" sheetId="1" r:id="rId1"/>
    <sheet name="poids d'un ingrédient" sheetId="6" r:id="rId2"/>
    <sheet name="poids total" sheetId="4" r:id="rId3"/>
  </sheets>
  <functionGroups builtInGroupCount="18"/>
  <externalReferences>
    <externalReference r:id="rId4"/>
  </externalReferences>
  <definedNames>
    <definedName name="HeureSys">42435.4275578704</definedName>
    <definedName name="listerecettes">'poids total'!$E$60:$E$75</definedName>
    <definedName name="methode">'ajustement qtées'!$AP$10:$AP$11</definedName>
    <definedName name="méthode">[1]Absorption!$AW$7:$AW$8</definedName>
    <definedName name="typedepâte">'ajustement qtées'!$AO$10:$AO$11</definedName>
  </definedNames>
  <calcPr calcId="152511"/>
</workbook>
</file>

<file path=xl/calcChain.xml><?xml version="1.0" encoding="utf-8"?>
<calcChain xmlns="http://schemas.openxmlformats.org/spreadsheetml/2006/main">
  <c r="Y16" i="1" l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7" i="1"/>
  <c r="Y8" i="1"/>
  <c r="Y9" i="1"/>
  <c r="Y10" i="1"/>
  <c r="Y11" i="1"/>
  <c r="Y35" i="1"/>
  <c r="Y36" i="1"/>
  <c r="Y39" i="1"/>
  <c r="Y40" i="1"/>
  <c r="Y41" i="1"/>
  <c r="Y42" i="1"/>
  <c r="Y43" i="1"/>
  <c r="Y44" i="1"/>
  <c r="AM9" i="1" l="1"/>
  <c r="R38" i="1" l="1"/>
  <c r="AF10" i="1" l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7" i="1"/>
  <c r="AF8" i="1"/>
  <c r="AF9" i="1"/>
  <c r="AA9" i="1"/>
  <c r="P12" i="1" l="1"/>
  <c r="Y12" i="1" s="1"/>
  <c r="M40" i="1"/>
  <c r="I40" i="1"/>
  <c r="AG102" i="1" l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68" i="1"/>
  <c r="AG64" i="1"/>
  <c r="AG60" i="1"/>
  <c r="AG56" i="1"/>
  <c r="AG52" i="1"/>
  <c r="AG48" i="1"/>
  <c r="AG44" i="1"/>
  <c r="AG40" i="1"/>
  <c r="AG36" i="1"/>
  <c r="AG32" i="1"/>
  <c r="AD32" i="1" s="1"/>
  <c r="AI32" i="1" s="1"/>
  <c r="AG28" i="1"/>
  <c r="AG24" i="1"/>
  <c r="AG20" i="1"/>
  <c r="AG16" i="1"/>
  <c r="AG12" i="1"/>
  <c r="AG8" i="1"/>
  <c r="AG101" i="1"/>
  <c r="AG99" i="1"/>
  <c r="AG97" i="1"/>
  <c r="AG95" i="1"/>
  <c r="AG93" i="1"/>
  <c r="AG91" i="1"/>
  <c r="AG89" i="1"/>
  <c r="AG87" i="1"/>
  <c r="AG85" i="1"/>
  <c r="AG83" i="1"/>
  <c r="AG81" i="1"/>
  <c r="AG79" i="1"/>
  <c r="AG77" i="1"/>
  <c r="AG75" i="1"/>
  <c r="AG73" i="1"/>
  <c r="AG70" i="1"/>
  <c r="AG66" i="1"/>
  <c r="AG62" i="1"/>
  <c r="AG58" i="1"/>
  <c r="AG54" i="1"/>
  <c r="AG50" i="1"/>
  <c r="AG46" i="1"/>
  <c r="AG42" i="1"/>
  <c r="AG38" i="1"/>
  <c r="AG34" i="1"/>
  <c r="AG30" i="1"/>
  <c r="AG26" i="1"/>
  <c r="AG22" i="1"/>
  <c r="AG18" i="1"/>
  <c r="AG14" i="1"/>
  <c r="AG10" i="1"/>
  <c r="AG71" i="1"/>
  <c r="AG69" i="1"/>
  <c r="AG67" i="1"/>
  <c r="AG65" i="1"/>
  <c r="AG63" i="1"/>
  <c r="AG61" i="1"/>
  <c r="AG59" i="1"/>
  <c r="AG57" i="1"/>
  <c r="AG55" i="1"/>
  <c r="AG53" i="1"/>
  <c r="AG51" i="1"/>
  <c r="AG49" i="1"/>
  <c r="AG47" i="1"/>
  <c r="AG45" i="1"/>
  <c r="AG43" i="1"/>
  <c r="AG41" i="1"/>
  <c r="AG39" i="1"/>
  <c r="AG37" i="1"/>
  <c r="AG35" i="1"/>
  <c r="AG33" i="1"/>
  <c r="AG31" i="1"/>
  <c r="AG29" i="1"/>
  <c r="AG27" i="1"/>
  <c r="AG25" i="1"/>
  <c r="AG23" i="1"/>
  <c r="AG21" i="1"/>
  <c r="AG19" i="1"/>
  <c r="AG17" i="1"/>
  <c r="AG15" i="1"/>
  <c r="AG13" i="1"/>
  <c r="AG11" i="1"/>
  <c r="AG9" i="1"/>
  <c r="AG7" i="1"/>
  <c r="I39" i="1"/>
  <c r="I38" i="1"/>
  <c r="AC15" i="1" l="1"/>
  <c r="AJ15" i="1" s="1"/>
  <c r="AD15" i="1"/>
  <c r="AI15" i="1" s="1"/>
  <c r="AC23" i="1"/>
  <c r="AJ23" i="1" s="1"/>
  <c r="AD23" i="1"/>
  <c r="AI23" i="1" s="1"/>
  <c r="AC39" i="1"/>
  <c r="AJ39" i="1" s="1"/>
  <c r="AD39" i="1"/>
  <c r="AI39" i="1" s="1"/>
  <c r="AC55" i="1"/>
  <c r="AJ55" i="1" s="1"/>
  <c r="AD55" i="1"/>
  <c r="AI55" i="1" s="1"/>
  <c r="AC22" i="1"/>
  <c r="AJ22" i="1" s="1"/>
  <c r="AD22" i="1"/>
  <c r="AI22" i="1" s="1"/>
  <c r="AC54" i="1"/>
  <c r="AJ54" i="1" s="1"/>
  <c r="AD54" i="1"/>
  <c r="AI54" i="1" s="1"/>
  <c r="AC79" i="1"/>
  <c r="AJ79" i="1" s="1"/>
  <c r="AD79" i="1"/>
  <c r="AI79" i="1" s="1"/>
  <c r="AC87" i="1"/>
  <c r="AJ87" i="1" s="1"/>
  <c r="AD87" i="1"/>
  <c r="AI87" i="1" s="1"/>
  <c r="AC8" i="1"/>
  <c r="AJ8" i="1" s="1"/>
  <c r="AD8" i="1"/>
  <c r="AI8" i="1" s="1"/>
  <c r="AC40" i="1"/>
  <c r="AJ40" i="1" s="1"/>
  <c r="AD40" i="1"/>
  <c r="AI40" i="1" s="1"/>
  <c r="AC72" i="1"/>
  <c r="AJ72" i="1" s="1"/>
  <c r="AD72" i="1"/>
  <c r="AI72" i="1" s="1"/>
  <c r="AC80" i="1"/>
  <c r="AJ80" i="1" s="1"/>
  <c r="AD80" i="1"/>
  <c r="AI80" i="1" s="1"/>
  <c r="AC96" i="1"/>
  <c r="AJ96" i="1" s="1"/>
  <c r="AD96" i="1"/>
  <c r="AI96" i="1" s="1"/>
  <c r="AC25" i="1"/>
  <c r="AJ25" i="1" s="1"/>
  <c r="AD25" i="1"/>
  <c r="AI25" i="1" s="1"/>
  <c r="AC41" i="1"/>
  <c r="AJ41" i="1" s="1"/>
  <c r="AD41" i="1"/>
  <c r="AI41" i="1" s="1"/>
  <c r="AC49" i="1"/>
  <c r="AJ49" i="1" s="1"/>
  <c r="AD49" i="1"/>
  <c r="AI49" i="1" s="1"/>
  <c r="AC65" i="1"/>
  <c r="AJ65" i="1" s="1"/>
  <c r="AD65" i="1"/>
  <c r="AI65" i="1" s="1"/>
  <c r="AC26" i="1"/>
  <c r="AJ26" i="1" s="1"/>
  <c r="AD26" i="1"/>
  <c r="AI26" i="1" s="1"/>
  <c r="AC42" i="1"/>
  <c r="AJ42" i="1" s="1"/>
  <c r="AD42" i="1"/>
  <c r="AI42" i="1" s="1"/>
  <c r="AC73" i="1"/>
  <c r="AJ73" i="1" s="1"/>
  <c r="AD73" i="1"/>
  <c r="AI73" i="1" s="1"/>
  <c r="AC81" i="1"/>
  <c r="AJ81" i="1" s="1"/>
  <c r="AD81" i="1"/>
  <c r="AI81" i="1" s="1"/>
  <c r="AC97" i="1"/>
  <c r="AJ97" i="1" s="1"/>
  <c r="AD97" i="1"/>
  <c r="AI97" i="1" s="1"/>
  <c r="AC28" i="1"/>
  <c r="AJ28" i="1" s="1"/>
  <c r="AD28" i="1"/>
  <c r="AI28" i="1" s="1"/>
  <c r="AC44" i="1"/>
  <c r="AJ44" i="1" s="1"/>
  <c r="AD44" i="1"/>
  <c r="AI44" i="1" s="1"/>
  <c r="AC74" i="1"/>
  <c r="AJ74" i="1" s="1"/>
  <c r="AD74" i="1"/>
  <c r="AI74" i="1" s="1"/>
  <c r="AC90" i="1"/>
  <c r="AJ90" i="1" s="1"/>
  <c r="AD90" i="1"/>
  <c r="AI90" i="1" s="1"/>
  <c r="AC11" i="1"/>
  <c r="AJ11" i="1" s="1"/>
  <c r="AD11" i="1"/>
  <c r="AI11" i="1" s="1"/>
  <c r="AC27" i="1"/>
  <c r="AJ27" i="1" s="1"/>
  <c r="AD27" i="1"/>
  <c r="AI27" i="1" s="1"/>
  <c r="AC35" i="1"/>
  <c r="AJ35" i="1" s="1"/>
  <c r="AD35" i="1"/>
  <c r="AI35" i="1" s="1"/>
  <c r="AC51" i="1"/>
  <c r="AJ51" i="1" s="1"/>
  <c r="AD51" i="1"/>
  <c r="AI51" i="1" s="1"/>
  <c r="AC67" i="1"/>
  <c r="AJ67" i="1" s="1"/>
  <c r="AD67" i="1"/>
  <c r="AI67" i="1" s="1"/>
  <c r="AC14" i="1"/>
  <c r="AJ14" i="1" s="1"/>
  <c r="AD14" i="1"/>
  <c r="AI14" i="1" s="1"/>
  <c r="AC30" i="1"/>
  <c r="AJ30" i="1" s="1"/>
  <c r="AD30" i="1"/>
  <c r="AI30" i="1" s="1"/>
  <c r="AC46" i="1"/>
  <c r="AJ46" i="1" s="1"/>
  <c r="AD46" i="1"/>
  <c r="AI46" i="1" s="1"/>
  <c r="AC62" i="1"/>
  <c r="AJ62" i="1" s="1"/>
  <c r="AD62" i="1"/>
  <c r="AI62" i="1" s="1"/>
  <c r="AC75" i="1"/>
  <c r="AJ75" i="1" s="1"/>
  <c r="AD75" i="1"/>
  <c r="AI75" i="1" s="1"/>
  <c r="AC83" i="1"/>
  <c r="AJ83" i="1" s="1"/>
  <c r="AD83" i="1"/>
  <c r="AI83" i="1" s="1"/>
  <c r="AC91" i="1"/>
  <c r="AJ91" i="1" s="1"/>
  <c r="AD91" i="1"/>
  <c r="AI91" i="1" s="1"/>
  <c r="AC99" i="1"/>
  <c r="AJ99" i="1" s="1"/>
  <c r="AD99" i="1"/>
  <c r="AI99" i="1" s="1"/>
  <c r="AC16" i="1"/>
  <c r="AJ16" i="1" s="1"/>
  <c r="AD16" i="1"/>
  <c r="AI16" i="1" s="1"/>
  <c r="AC84" i="1"/>
  <c r="AJ84" i="1" s="1"/>
  <c r="AD84" i="1"/>
  <c r="AI84" i="1" s="1"/>
  <c r="AC7" i="1"/>
  <c r="AJ7" i="1" s="1"/>
  <c r="AD7" i="1"/>
  <c r="AI7" i="1" s="1"/>
  <c r="AC31" i="1"/>
  <c r="AJ31" i="1" s="1"/>
  <c r="AD31" i="1"/>
  <c r="AI31" i="1" s="1"/>
  <c r="AC47" i="1"/>
  <c r="AJ47" i="1" s="1"/>
  <c r="AD47" i="1"/>
  <c r="AI47" i="1" s="1"/>
  <c r="AC63" i="1"/>
  <c r="AJ63" i="1" s="1"/>
  <c r="AD63" i="1"/>
  <c r="AI63" i="1" s="1"/>
  <c r="AC71" i="1"/>
  <c r="AJ71" i="1" s="1"/>
  <c r="AD71" i="1"/>
  <c r="AI71" i="1" s="1"/>
  <c r="AC38" i="1"/>
  <c r="AJ38" i="1" s="1"/>
  <c r="AD38" i="1"/>
  <c r="AI38" i="1" s="1"/>
  <c r="AC70" i="1"/>
  <c r="AJ70" i="1" s="1"/>
  <c r="AD70" i="1"/>
  <c r="AI70" i="1" s="1"/>
  <c r="AC95" i="1"/>
  <c r="AJ95" i="1" s="1"/>
  <c r="AD95" i="1"/>
  <c r="AI95" i="1" s="1"/>
  <c r="AC24" i="1"/>
  <c r="AJ24" i="1" s="1"/>
  <c r="AD24" i="1"/>
  <c r="AI24" i="1" s="1"/>
  <c r="AC56" i="1"/>
  <c r="AJ56" i="1" s="1"/>
  <c r="AD56" i="1"/>
  <c r="AI56" i="1" s="1"/>
  <c r="AC88" i="1"/>
  <c r="AJ88" i="1" s="1"/>
  <c r="AD88" i="1"/>
  <c r="AI88" i="1" s="1"/>
  <c r="AC9" i="1"/>
  <c r="AJ9" i="1" s="1"/>
  <c r="AD9" i="1"/>
  <c r="AI9" i="1" s="1"/>
  <c r="AC17" i="1"/>
  <c r="AJ17" i="1" s="1"/>
  <c r="AD17" i="1"/>
  <c r="AI17" i="1" s="1"/>
  <c r="AC33" i="1"/>
  <c r="AJ33" i="1" s="1"/>
  <c r="AD33" i="1"/>
  <c r="AI33" i="1" s="1"/>
  <c r="AC57" i="1"/>
  <c r="AJ57" i="1" s="1"/>
  <c r="AD57" i="1"/>
  <c r="AI57" i="1" s="1"/>
  <c r="AC10" i="1"/>
  <c r="AJ10" i="1" s="1"/>
  <c r="AD10" i="1"/>
  <c r="AI10" i="1" s="1"/>
  <c r="AC58" i="1"/>
  <c r="AJ58" i="1" s="1"/>
  <c r="AD58" i="1"/>
  <c r="AI58" i="1" s="1"/>
  <c r="AC89" i="1"/>
  <c r="AJ89" i="1" s="1"/>
  <c r="AD89" i="1"/>
  <c r="AI89" i="1" s="1"/>
  <c r="AC12" i="1"/>
  <c r="AJ12" i="1" s="1"/>
  <c r="AD12" i="1"/>
  <c r="AI12" i="1" s="1"/>
  <c r="AC60" i="1"/>
  <c r="AJ60" i="1" s="1"/>
  <c r="AD60" i="1"/>
  <c r="AI60" i="1" s="1"/>
  <c r="AC82" i="1"/>
  <c r="AJ82" i="1" s="1"/>
  <c r="AD82" i="1"/>
  <c r="AI82" i="1" s="1"/>
  <c r="AC98" i="1"/>
  <c r="AJ98" i="1" s="1"/>
  <c r="AD98" i="1"/>
  <c r="AI98" i="1" s="1"/>
  <c r="AC19" i="1"/>
  <c r="AJ19" i="1" s="1"/>
  <c r="AD19" i="1"/>
  <c r="AI19" i="1" s="1"/>
  <c r="AC43" i="1"/>
  <c r="AJ43" i="1" s="1"/>
  <c r="AD43" i="1"/>
  <c r="AI43" i="1" s="1"/>
  <c r="AC59" i="1"/>
  <c r="AJ59" i="1" s="1"/>
  <c r="AD59" i="1"/>
  <c r="AI59" i="1" s="1"/>
  <c r="AC48" i="1"/>
  <c r="AJ48" i="1" s="1"/>
  <c r="AD48" i="1"/>
  <c r="AI48" i="1" s="1"/>
  <c r="AC64" i="1"/>
  <c r="AJ64" i="1" s="1"/>
  <c r="AD64" i="1"/>
  <c r="AI64" i="1" s="1"/>
  <c r="AC76" i="1"/>
  <c r="AJ76" i="1" s="1"/>
  <c r="AD76" i="1"/>
  <c r="AI76" i="1" s="1"/>
  <c r="AC92" i="1"/>
  <c r="AJ92" i="1" s="1"/>
  <c r="AD92" i="1"/>
  <c r="AI92" i="1" s="1"/>
  <c r="AC100" i="1"/>
  <c r="AJ100" i="1" s="1"/>
  <c r="AD100" i="1"/>
  <c r="AI100" i="1" s="1"/>
  <c r="AC13" i="1"/>
  <c r="AJ13" i="1" s="1"/>
  <c r="AD13" i="1"/>
  <c r="AI13" i="1" s="1"/>
  <c r="AC21" i="1"/>
  <c r="AJ21" i="1" s="1"/>
  <c r="AD21" i="1"/>
  <c r="AI21" i="1" s="1"/>
  <c r="AC29" i="1"/>
  <c r="AJ29" i="1" s="1"/>
  <c r="AD29" i="1"/>
  <c r="AI29" i="1" s="1"/>
  <c r="AC37" i="1"/>
  <c r="AJ37" i="1" s="1"/>
  <c r="AD37" i="1"/>
  <c r="AI37" i="1" s="1"/>
  <c r="AC45" i="1"/>
  <c r="AJ45" i="1" s="1"/>
  <c r="AD45" i="1"/>
  <c r="AI45" i="1" s="1"/>
  <c r="AC53" i="1"/>
  <c r="AJ53" i="1" s="1"/>
  <c r="AD53" i="1"/>
  <c r="AI53" i="1" s="1"/>
  <c r="AC61" i="1"/>
  <c r="AJ61" i="1" s="1"/>
  <c r="AD61" i="1"/>
  <c r="AI61" i="1" s="1"/>
  <c r="AC69" i="1"/>
  <c r="AJ69" i="1" s="1"/>
  <c r="AD69" i="1"/>
  <c r="AI69" i="1" s="1"/>
  <c r="AC18" i="1"/>
  <c r="AJ18" i="1" s="1"/>
  <c r="AD18" i="1"/>
  <c r="AI18" i="1" s="1"/>
  <c r="AC34" i="1"/>
  <c r="AJ34" i="1" s="1"/>
  <c r="AD34" i="1"/>
  <c r="AI34" i="1" s="1"/>
  <c r="AC50" i="1"/>
  <c r="AJ50" i="1" s="1"/>
  <c r="AD50" i="1"/>
  <c r="AI50" i="1" s="1"/>
  <c r="AC66" i="1"/>
  <c r="AJ66" i="1" s="1"/>
  <c r="AD66" i="1"/>
  <c r="AI66" i="1" s="1"/>
  <c r="AC77" i="1"/>
  <c r="AJ77" i="1" s="1"/>
  <c r="AD77" i="1"/>
  <c r="AI77" i="1" s="1"/>
  <c r="AC85" i="1"/>
  <c r="AJ85" i="1" s="1"/>
  <c r="AD85" i="1"/>
  <c r="AI85" i="1" s="1"/>
  <c r="AC93" i="1"/>
  <c r="AJ93" i="1" s="1"/>
  <c r="AD93" i="1"/>
  <c r="AI93" i="1" s="1"/>
  <c r="AC101" i="1"/>
  <c r="AJ101" i="1" s="1"/>
  <c r="AD101" i="1"/>
  <c r="AI101" i="1" s="1"/>
  <c r="AC20" i="1"/>
  <c r="AJ20" i="1" s="1"/>
  <c r="AD20" i="1"/>
  <c r="AI20" i="1" s="1"/>
  <c r="AC36" i="1"/>
  <c r="AJ36" i="1" s="1"/>
  <c r="AD36" i="1"/>
  <c r="AI36" i="1" s="1"/>
  <c r="AC52" i="1"/>
  <c r="AJ52" i="1" s="1"/>
  <c r="AD52" i="1"/>
  <c r="AI52" i="1" s="1"/>
  <c r="AC68" i="1"/>
  <c r="AJ68" i="1" s="1"/>
  <c r="AD68" i="1"/>
  <c r="AI68" i="1" s="1"/>
  <c r="AC78" i="1"/>
  <c r="AJ78" i="1" s="1"/>
  <c r="AD78" i="1"/>
  <c r="AI78" i="1" s="1"/>
  <c r="AC86" i="1"/>
  <c r="AJ86" i="1" s="1"/>
  <c r="AD86" i="1"/>
  <c r="AI86" i="1" s="1"/>
  <c r="AC94" i="1"/>
  <c r="AJ94" i="1" s="1"/>
  <c r="AD94" i="1"/>
  <c r="AI94" i="1" s="1"/>
  <c r="AC102" i="1"/>
  <c r="AJ102" i="1" s="1"/>
  <c r="AD102" i="1"/>
  <c r="AI102" i="1" s="1"/>
  <c r="AC32" i="1"/>
  <c r="AJ32" i="1" s="1"/>
  <c r="AE17" i="1"/>
  <c r="AH17" i="1" s="1"/>
  <c r="AE7" i="1"/>
  <c r="AH7" i="1" s="1"/>
  <c r="AE15" i="1"/>
  <c r="AH15" i="1" s="1"/>
  <c r="AE23" i="1"/>
  <c r="AH23" i="1" s="1"/>
  <c r="AE31" i="1"/>
  <c r="AH31" i="1" s="1"/>
  <c r="AE39" i="1"/>
  <c r="AH39" i="1" s="1"/>
  <c r="AE47" i="1"/>
  <c r="AH47" i="1" s="1"/>
  <c r="AE55" i="1"/>
  <c r="AH55" i="1" s="1"/>
  <c r="AE63" i="1"/>
  <c r="AH63" i="1" s="1"/>
  <c r="AE71" i="1"/>
  <c r="AH71" i="1" s="1"/>
  <c r="AE22" i="1"/>
  <c r="AH22" i="1" s="1"/>
  <c r="AE38" i="1"/>
  <c r="AH38" i="1" s="1"/>
  <c r="AE54" i="1"/>
  <c r="AH54" i="1" s="1"/>
  <c r="AE70" i="1"/>
  <c r="AH70" i="1" s="1"/>
  <c r="AE79" i="1"/>
  <c r="AH79" i="1" s="1"/>
  <c r="AE87" i="1"/>
  <c r="AH87" i="1" s="1"/>
  <c r="AE95" i="1"/>
  <c r="AH95" i="1" s="1"/>
  <c r="AE8" i="1"/>
  <c r="AH8" i="1" s="1"/>
  <c r="AE24" i="1"/>
  <c r="AH24" i="1" s="1"/>
  <c r="AE40" i="1"/>
  <c r="AH40" i="1" s="1"/>
  <c r="AE56" i="1"/>
  <c r="AH56" i="1" s="1"/>
  <c r="AE72" i="1"/>
  <c r="AH72" i="1" s="1"/>
  <c r="AE80" i="1"/>
  <c r="AH80" i="1" s="1"/>
  <c r="AE88" i="1"/>
  <c r="AH88" i="1" s="1"/>
  <c r="AE96" i="1"/>
  <c r="AH96" i="1" s="1"/>
  <c r="AE9" i="1"/>
  <c r="AH9" i="1" s="1"/>
  <c r="AE25" i="1"/>
  <c r="AH25" i="1" s="1"/>
  <c r="AE33" i="1"/>
  <c r="AH33" i="1" s="1"/>
  <c r="AE41" i="1"/>
  <c r="AH41" i="1" s="1"/>
  <c r="AE49" i="1"/>
  <c r="AH49" i="1" s="1"/>
  <c r="AE57" i="1"/>
  <c r="AH57" i="1" s="1"/>
  <c r="AE65" i="1"/>
  <c r="AH65" i="1" s="1"/>
  <c r="AE10" i="1"/>
  <c r="AH10" i="1" s="1"/>
  <c r="AE26" i="1"/>
  <c r="AH26" i="1" s="1"/>
  <c r="AE42" i="1"/>
  <c r="AH42" i="1" s="1"/>
  <c r="AE58" i="1"/>
  <c r="AH58" i="1" s="1"/>
  <c r="AE73" i="1"/>
  <c r="AH73" i="1" s="1"/>
  <c r="AE81" i="1"/>
  <c r="AH81" i="1" s="1"/>
  <c r="AE89" i="1"/>
  <c r="AH89" i="1" s="1"/>
  <c r="AE97" i="1"/>
  <c r="AH97" i="1" s="1"/>
  <c r="AE12" i="1"/>
  <c r="AH12" i="1" s="1"/>
  <c r="AE28" i="1"/>
  <c r="AH28" i="1" s="1"/>
  <c r="AE44" i="1"/>
  <c r="AH44" i="1" s="1"/>
  <c r="AE60" i="1"/>
  <c r="AH60" i="1" s="1"/>
  <c r="AE74" i="1"/>
  <c r="AH74" i="1" s="1"/>
  <c r="AE82" i="1"/>
  <c r="AH82" i="1" s="1"/>
  <c r="AE90" i="1"/>
  <c r="AH90" i="1" s="1"/>
  <c r="AE98" i="1"/>
  <c r="AH98" i="1" s="1"/>
  <c r="AE11" i="1"/>
  <c r="AH11" i="1" s="1"/>
  <c r="AE19" i="1"/>
  <c r="AH19" i="1" s="1"/>
  <c r="AE27" i="1"/>
  <c r="AH27" i="1" s="1"/>
  <c r="AE35" i="1"/>
  <c r="AH35" i="1" s="1"/>
  <c r="AE43" i="1"/>
  <c r="AH43" i="1" s="1"/>
  <c r="AE51" i="1"/>
  <c r="AH51" i="1" s="1"/>
  <c r="AE59" i="1"/>
  <c r="AH59" i="1" s="1"/>
  <c r="AE67" i="1"/>
  <c r="AH67" i="1" s="1"/>
  <c r="AE14" i="1"/>
  <c r="AH14" i="1" s="1"/>
  <c r="AE30" i="1"/>
  <c r="AH30" i="1" s="1"/>
  <c r="AE46" i="1"/>
  <c r="AH46" i="1" s="1"/>
  <c r="AE62" i="1"/>
  <c r="AH62" i="1" s="1"/>
  <c r="AE75" i="1"/>
  <c r="AH75" i="1" s="1"/>
  <c r="AE83" i="1"/>
  <c r="AH83" i="1" s="1"/>
  <c r="AE91" i="1"/>
  <c r="AH91" i="1" s="1"/>
  <c r="AE99" i="1"/>
  <c r="AH99" i="1" s="1"/>
  <c r="AE16" i="1"/>
  <c r="AH16" i="1" s="1"/>
  <c r="AE48" i="1"/>
  <c r="AH48" i="1" s="1"/>
  <c r="AE64" i="1"/>
  <c r="AH64" i="1" s="1"/>
  <c r="AE76" i="1"/>
  <c r="AH76" i="1" s="1"/>
  <c r="AE84" i="1"/>
  <c r="AH84" i="1" s="1"/>
  <c r="AE92" i="1"/>
  <c r="AH92" i="1" s="1"/>
  <c r="AE100" i="1"/>
  <c r="AH100" i="1" s="1"/>
  <c r="AE13" i="1"/>
  <c r="AH13" i="1" s="1"/>
  <c r="AE21" i="1"/>
  <c r="AH21" i="1" s="1"/>
  <c r="AE29" i="1"/>
  <c r="AH29" i="1" s="1"/>
  <c r="AE37" i="1"/>
  <c r="AH37" i="1" s="1"/>
  <c r="AE45" i="1"/>
  <c r="AH45" i="1" s="1"/>
  <c r="AE53" i="1"/>
  <c r="AH53" i="1" s="1"/>
  <c r="AE61" i="1"/>
  <c r="AH61" i="1" s="1"/>
  <c r="AE69" i="1"/>
  <c r="AH69" i="1" s="1"/>
  <c r="AE18" i="1"/>
  <c r="AH18" i="1" s="1"/>
  <c r="AE34" i="1"/>
  <c r="AH34" i="1" s="1"/>
  <c r="AE50" i="1"/>
  <c r="AH50" i="1" s="1"/>
  <c r="AE66" i="1"/>
  <c r="AH66" i="1" s="1"/>
  <c r="AE77" i="1"/>
  <c r="AH77" i="1" s="1"/>
  <c r="AE85" i="1"/>
  <c r="AH85" i="1" s="1"/>
  <c r="AE93" i="1"/>
  <c r="AH93" i="1" s="1"/>
  <c r="AE101" i="1"/>
  <c r="AH101" i="1" s="1"/>
  <c r="AE20" i="1"/>
  <c r="AH20" i="1" s="1"/>
  <c r="AE36" i="1"/>
  <c r="AH36" i="1" s="1"/>
  <c r="AE52" i="1"/>
  <c r="AH52" i="1" s="1"/>
  <c r="AE68" i="1"/>
  <c r="AH68" i="1" s="1"/>
  <c r="AE78" i="1"/>
  <c r="AH78" i="1" s="1"/>
  <c r="AE86" i="1"/>
  <c r="AH86" i="1" s="1"/>
  <c r="AE94" i="1"/>
  <c r="AH94" i="1" s="1"/>
  <c r="AE102" i="1"/>
  <c r="AH102" i="1" s="1"/>
  <c r="AE32" i="1"/>
  <c r="AH32" i="1" s="1"/>
  <c r="J32" i="1"/>
  <c r="J26" i="1"/>
  <c r="J20" i="1"/>
  <c r="J14" i="1"/>
  <c r="M14" i="1" s="1"/>
  <c r="AJ6" i="1" l="1"/>
  <c r="I42" i="1" s="1"/>
  <c r="AI6" i="1"/>
  <c r="AQ16" i="1" s="1"/>
  <c r="AH6" i="1"/>
  <c r="Q38" i="1" s="1"/>
  <c r="R39" i="1" s="1"/>
  <c r="P17" i="1" s="1"/>
  <c r="Y17" i="1" s="1"/>
  <c r="M19" i="1"/>
  <c r="M18" i="1"/>
  <c r="I22" i="1"/>
  <c r="M20" i="1"/>
  <c r="I19" i="1"/>
  <c r="M21" i="1"/>
  <c r="I20" i="1"/>
  <c r="M22" i="1"/>
  <c r="I21" i="1"/>
  <c r="I18" i="1"/>
  <c r="M27" i="1"/>
  <c r="I26" i="1"/>
  <c r="M28" i="1"/>
  <c r="I27" i="1"/>
  <c r="M25" i="1"/>
  <c r="M24" i="1"/>
  <c r="I28" i="1"/>
  <c r="M26" i="1"/>
  <c r="I25" i="1"/>
  <c r="I24" i="1"/>
  <c r="H10" i="1"/>
  <c r="I10" i="1" s="1"/>
  <c r="M31" i="1"/>
  <c r="M30" i="1"/>
  <c r="I30" i="1"/>
  <c r="M32" i="1"/>
  <c r="I31" i="1"/>
  <c r="M33" i="1"/>
  <c r="I32" i="1"/>
  <c r="M34" i="1"/>
  <c r="M16" i="1"/>
  <c r="M15" i="1"/>
  <c r="M13" i="1"/>
  <c r="M12" i="1"/>
  <c r="I15" i="1"/>
  <c r="I16" i="1"/>
  <c r="I13" i="1"/>
  <c r="I14" i="1"/>
  <c r="I12" i="1"/>
  <c r="H9" i="1"/>
  <c r="H8" i="1"/>
  <c r="H7" i="1"/>
  <c r="S28" i="6"/>
  <c r="S25" i="6" s="1"/>
  <c r="R28" i="6"/>
  <c r="R24" i="6" s="1"/>
  <c r="Q28" i="6"/>
  <c r="Q24" i="6" s="1"/>
  <c r="P28" i="6"/>
  <c r="P26" i="6" s="1"/>
  <c r="O28" i="6"/>
  <c r="O25" i="6" s="1"/>
  <c r="N28" i="6"/>
  <c r="N23" i="6" s="1"/>
  <c r="M28" i="6"/>
  <c r="M24" i="6" s="1"/>
  <c r="L28" i="6"/>
  <c r="L26" i="6" s="1"/>
  <c r="K28" i="6"/>
  <c r="K22" i="6" s="1"/>
  <c r="J28" i="6"/>
  <c r="J25" i="6" s="1"/>
  <c r="I28" i="6"/>
  <c r="I24" i="6" s="1"/>
  <c r="H28" i="6"/>
  <c r="H26" i="6" s="1"/>
  <c r="G28" i="6"/>
  <c r="G24" i="6" s="1"/>
  <c r="F28" i="6"/>
  <c r="F25" i="6" s="1"/>
  <c r="E28" i="6"/>
  <c r="E24" i="6" s="1"/>
  <c r="D28" i="6"/>
  <c r="D17" i="6" s="1"/>
  <c r="S27" i="6"/>
  <c r="R27" i="6"/>
  <c r="Q27" i="6"/>
  <c r="P27" i="6"/>
  <c r="O27" i="6"/>
  <c r="N27" i="6"/>
  <c r="M27" i="6"/>
  <c r="L27" i="6"/>
  <c r="K27" i="6"/>
  <c r="J27" i="6"/>
  <c r="I27" i="6"/>
  <c r="H27" i="6"/>
  <c r="G27" i="6"/>
  <c r="F27" i="6"/>
  <c r="E27" i="6"/>
  <c r="D27" i="6"/>
  <c r="S26" i="6"/>
  <c r="N26" i="6"/>
  <c r="M26" i="6"/>
  <c r="J26" i="6"/>
  <c r="F26" i="6"/>
  <c r="E26" i="6"/>
  <c r="D26" i="6"/>
  <c r="C26" i="6"/>
  <c r="N25" i="6"/>
  <c r="L25" i="6"/>
  <c r="G25" i="6"/>
  <c r="D25" i="6"/>
  <c r="C25" i="6"/>
  <c r="N24" i="6"/>
  <c r="J24" i="6"/>
  <c r="D24" i="6"/>
  <c r="C24" i="6"/>
  <c r="P23" i="6"/>
  <c r="J23" i="6"/>
  <c r="F23" i="6"/>
  <c r="D23" i="6"/>
  <c r="C23" i="6"/>
  <c r="N22" i="6"/>
  <c r="J22" i="6"/>
  <c r="F22" i="6"/>
  <c r="D22" i="6"/>
  <c r="C22" i="6"/>
  <c r="N21" i="6"/>
  <c r="D21" i="6"/>
  <c r="C21" i="6"/>
  <c r="N20" i="6"/>
  <c r="J20" i="6"/>
  <c r="G20" i="6"/>
  <c r="D20" i="6"/>
  <c r="C20" i="6"/>
  <c r="J19" i="6"/>
  <c r="H19" i="6"/>
  <c r="D19" i="6"/>
  <c r="C19" i="6"/>
  <c r="P18" i="6"/>
  <c r="N18" i="6"/>
  <c r="J18" i="6"/>
  <c r="H18" i="6"/>
  <c r="C18" i="6"/>
  <c r="P17" i="6"/>
  <c r="N17" i="6"/>
  <c r="F17" i="6"/>
  <c r="C17" i="6"/>
  <c r="V16" i="6"/>
  <c r="S16" i="6"/>
  <c r="R16" i="6"/>
  <c r="Q16" i="6"/>
  <c r="P16" i="6"/>
  <c r="O16" i="6"/>
  <c r="N16" i="6"/>
  <c r="M16" i="6"/>
  <c r="L16" i="6"/>
  <c r="K16" i="6"/>
  <c r="J16" i="6"/>
  <c r="I16" i="6"/>
  <c r="H16" i="6"/>
  <c r="G16" i="6"/>
  <c r="F16" i="6"/>
  <c r="E16" i="6"/>
  <c r="D16" i="6"/>
  <c r="C16" i="6"/>
  <c r="V5" i="6" s="1"/>
  <c r="L17" i="6" l="1"/>
  <c r="D18" i="6"/>
  <c r="L18" i="6"/>
  <c r="H21" i="6"/>
  <c r="P25" i="6"/>
  <c r="F18" i="6"/>
  <c r="F19" i="6"/>
  <c r="P19" i="6"/>
  <c r="H20" i="6"/>
  <c r="P20" i="6"/>
  <c r="L21" i="6"/>
  <c r="L22" i="6"/>
  <c r="L23" i="6"/>
  <c r="H24" i="6"/>
  <c r="P24" i="6"/>
  <c r="H25" i="6"/>
  <c r="I26" i="6"/>
  <c r="H17" i="6"/>
  <c r="L20" i="6"/>
  <c r="P21" i="6"/>
  <c r="H22" i="6"/>
  <c r="P22" i="6"/>
  <c r="H23" i="6"/>
  <c r="L24" i="6"/>
  <c r="L19" i="6"/>
  <c r="AQ19" i="1"/>
  <c r="P15" i="1" s="1"/>
  <c r="Y15" i="1" s="1"/>
  <c r="AQ18" i="1"/>
  <c r="P14" i="1" s="1"/>
  <c r="Y14" i="1" s="1"/>
  <c r="AQ17" i="1"/>
  <c r="P13" i="1" s="1"/>
  <c r="Y13" i="1" s="1"/>
  <c r="G17" i="6"/>
  <c r="E18" i="6"/>
  <c r="I18" i="6"/>
  <c r="M18" i="6"/>
  <c r="S18" i="6"/>
  <c r="G19" i="6"/>
  <c r="O20" i="6"/>
  <c r="O21" i="6"/>
  <c r="K23" i="6"/>
  <c r="S23" i="6"/>
  <c r="K24" i="6"/>
  <c r="K25" i="6"/>
  <c r="G26" i="6"/>
  <c r="K26" i="6"/>
  <c r="O26" i="6"/>
  <c r="K17" i="6"/>
  <c r="G18" i="6"/>
  <c r="K18" i="6"/>
  <c r="O18" i="6"/>
  <c r="S20" i="6"/>
  <c r="S21" i="6"/>
  <c r="O23" i="6"/>
  <c r="I8" i="1"/>
  <c r="D4" i="1"/>
  <c r="O17" i="6"/>
  <c r="S17" i="6"/>
  <c r="K19" i="6"/>
  <c r="O19" i="6"/>
  <c r="S19" i="6"/>
  <c r="K20" i="6"/>
  <c r="G21" i="6"/>
  <c r="K21" i="6"/>
  <c r="E22" i="6"/>
  <c r="G22" i="6"/>
  <c r="I22" i="6"/>
  <c r="M22" i="6"/>
  <c r="O22" i="6"/>
  <c r="S22" i="6"/>
  <c r="G23" i="6"/>
  <c r="O24" i="6"/>
  <c r="S24" i="6"/>
  <c r="I7" i="1"/>
  <c r="R17" i="6"/>
  <c r="Q18" i="6"/>
  <c r="R25" i="6"/>
  <c r="R26" i="6"/>
  <c r="J17" i="6"/>
  <c r="R19" i="6"/>
  <c r="F20" i="6"/>
  <c r="J21" i="6"/>
  <c r="R23" i="6"/>
  <c r="F24" i="6"/>
  <c r="R21" i="6"/>
  <c r="Q22" i="6"/>
  <c r="Q26" i="6"/>
  <c r="W15" i="6" s="1"/>
  <c r="V15" i="6" s="1"/>
  <c r="W5" i="6"/>
  <c r="R18" i="6"/>
  <c r="R22" i="6"/>
  <c r="N19" i="6"/>
  <c r="R20" i="6"/>
  <c r="F21" i="6"/>
  <c r="I9" i="1"/>
  <c r="E21" i="6"/>
  <c r="I21" i="6"/>
  <c r="M21" i="6"/>
  <c r="Q21" i="6"/>
  <c r="E25" i="6"/>
  <c r="I25" i="6"/>
  <c r="M25" i="6"/>
  <c r="Q25" i="6"/>
  <c r="E19" i="6"/>
  <c r="I19" i="6"/>
  <c r="M19" i="6"/>
  <c r="Q19" i="6"/>
  <c r="E23" i="6"/>
  <c r="I23" i="6"/>
  <c r="M23" i="6"/>
  <c r="Q23" i="6"/>
  <c r="E17" i="6"/>
  <c r="I17" i="6"/>
  <c r="M17" i="6"/>
  <c r="Q17" i="6"/>
  <c r="E20" i="6"/>
  <c r="I20" i="6"/>
  <c r="M20" i="6"/>
  <c r="Q20" i="6"/>
  <c r="E5" i="1"/>
  <c r="O5" i="1" l="1"/>
  <c r="D7" i="1"/>
  <c r="D71" i="1"/>
  <c r="D35" i="1"/>
  <c r="D98" i="1"/>
  <c r="D96" i="1"/>
  <c r="D80" i="1"/>
  <c r="D64" i="1"/>
  <c r="D48" i="1"/>
  <c r="D32" i="1"/>
  <c r="D16" i="1"/>
  <c r="D83" i="1"/>
  <c r="D55" i="1"/>
  <c r="D27" i="1"/>
  <c r="D86" i="1"/>
  <c r="D70" i="1"/>
  <c r="D54" i="1"/>
  <c r="D38" i="1"/>
  <c r="D22" i="1"/>
  <c r="D9" i="1"/>
  <c r="D89" i="1"/>
  <c r="D73" i="1"/>
  <c r="D57" i="1"/>
  <c r="D41" i="1"/>
  <c r="D25" i="1"/>
  <c r="D95" i="1"/>
  <c r="D63" i="1"/>
  <c r="D23" i="1"/>
  <c r="D92" i="1"/>
  <c r="D76" i="1"/>
  <c r="D44" i="1"/>
  <c r="D75" i="1"/>
  <c r="D19" i="1"/>
  <c r="D82" i="1"/>
  <c r="D50" i="1"/>
  <c r="D34" i="1"/>
  <c r="D101" i="1"/>
  <c r="D85" i="1"/>
  <c r="D53" i="1"/>
  <c r="D21" i="1"/>
  <c r="D87" i="1"/>
  <c r="D15" i="1"/>
  <c r="D72" i="1"/>
  <c r="D40" i="1"/>
  <c r="D99" i="1"/>
  <c r="D39" i="1"/>
  <c r="D78" i="1"/>
  <c r="D46" i="1"/>
  <c r="D30" i="1"/>
  <c r="D97" i="1"/>
  <c r="D65" i="1"/>
  <c r="D49" i="1"/>
  <c r="D17" i="1"/>
  <c r="D79" i="1"/>
  <c r="D47" i="1"/>
  <c r="D11" i="1"/>
  <c r="D100" i="1"/>
  <c r="D84" i="1"/>
  <c r="D68" i="1"/>
  <c r="D52" i="1"/>
  <c r="D36" i="1"/>
  <c r="D20" i="1"/>
  <c r="D91" i="1"/>
  <c r="D59" i="1"/>
  <c r="D31" i="1"/>
  <c r="D94" i="1"/>
  <c r="D74" i="1"/>
  <c r="D58" i="1"/>
  <c r="D42" i="1"/>
  <c r="D26" i="1"/>
  <c r="D10" i="1"/>
  <c r="D93" i="1"/>
  <c r="D77" i="1"/>
  <c r="D61" i="1"/>
  <c r="D45" i="1"/>
  <c r="D29" i="1"/>
  <c r="D13" i="1"/>
  <c r="D90" i="1"/>
  <c r="D60" i="1"/>
  <c r="D28" i="1"/>
  <c r="D12" i="1"/>
  <c r="D43" i="1"/>
  <c r="D66" i="1"/>
  <c r="D18" i="1"/>
  <c r="D69" i="1"/>
  <c r="D37" i="1"/>
  <c r="D51" i="1"/>
  <c r="D8" i="1"/>
  <c r="D88" i="1"/>
  <c r="D56" i="1"/>
  <c r="D24" i="1"/>
  <c r="D67" i="1"/>
  <c r="D102" i="1"/>
  <c r="D62" i="1"/>
  <c r="D14" i="1"/>
  <c r="D81" i="1"/>
  <c r="D33" i="1"/>
  <c r="W11" i="6"/>
  <c r="V11" i="6" s="1"/>
  <c r="W13" i="6"/>
  <c r="V13" i="6" s="1"/>
  <c r="W7" i="6"/>
  <c r="V7" i="6" s="1"/>
  <c r="W14" i="6"/>
  <c r="W10" i="6"/>
  <c r="W9" i="6"/>
  <c r="W6" i="6"/>
  <c r="W12" i="6"/>
  <c r="W8" i="6"/>
  <c r="W17" i="6" l="1"/>
  <c r="U6" i="6" s="1"/>
  <c r="V6" i="6"/>
  <c r="V9" i="6"/>
  <c r="U9" i="6"/>
  <c r="U8" i="6"/>
  <c r="V8" i="6"/>
  <c r="V10" i="6"/>
  <c r="U10" i="6"/>
  <c r="U12" i="6"/>
  <c r="V12" i="6"/>
  <c r="U14" i="6"/>
  <c r="V14" i="6"/>
  <c r="U15" i="6" l="1"/>
  <c r="U5" i="6"/>
  <c r="U7" i="6"/>
  <c r="U11" i="6"/>
  <c r="U13" i="6"/>
  <c r="D59" i="4" l="1"/>
  <c r="C27" i="4" s="1"/>
  <c r="AA30" i="4"/>
  <c r="T27" i="4"/>
  <c r="T28" i="4" s="1"/>
  <c r="T16" i="4" s="1"/>
  <c r="S27" i="4"/>
  <c r="S28" i="4" s="1"/>
  <c r="S23" i="4" s="1"/>
  <c r="R27" i="4"/>
  <c r="R28" i="4" s="1"/>
  <c r="R24" i="4" s="1"/>
  <c r="Q27" i="4"/>
  <c r="Q28" i="4" s="1"/>
  <c r="Q22" i="4" s="1"/>
  <c r="P27" i="4"/>
  <c r="P28" i="4" s="1"/>
  <c r="O27" i="4"/>
  <c r="O28" i="4" s="1"/>
  <c r="O23" i="4" s="1"/>
  <c r="N27" i="4"/>
  <c r="N28" i="4" s="1"/>
  <c r="N24" i="4" s="1"/>
  <c r="M27" i="4"/>
  <c r="M28" i="4" s="1"/>
  <c r="M26" i="4" s="1"/>
  <c r="L27" i="4"/>
  <c r="L28" i="4" s="1"/>
  <c r="K27" i="4"/>
  <c r="K28" i="4" s="1"/>
  <c r="K25" i="4" s="1"/>
  <c r="J27" i="4"/>
  <c r="J28" i="4" s="1"/>
  <c r="J24" i="4" s="1"/>
  <c r="I27" i="4"/>
  <c r="I28" i="4" s="1"/>
  <c r="I24" i="4" s="1"/>
  <c r="H27" i="4"/>
  <c r="H28" i="4" s="1"/>
  <c r="G27" i="4"/>
  <c r="G28" i="4" s="1"/>
  <c r="G25" i="4" s="1"/>
  <c r="F27" i="4"/>
  <c r="F28" i="4" s="1"/>
  <c r="E27" i="4"/>
  <c r="E28" i="4" s="1"/>
  <c r="E17" i="4" s="1"/>
  <c r="D26" i="4"/>
  <c r="F70" i="4" s="1"/>
  <c r="S25" i="4"/>
  <c r="O25" i="4"/>
  <c r="E25" i="4"/>
  <c r="D25" i="4"/>
  <c r="E24" i="4"/>
  <c r="D24" i="4"/>
  <c r="F68" i="4" s="1"/>
  <c r="D23" i="4"/>
  <c r="I22" i="4"/>
  <c r="E22" i="4"/>
  <c r="D22" i="4"/>
  <c r="Z25" i="4" s="1"/>
  <c r="S21" i="4"/>
  <c r="O21" i="4"/>
  <c r="G21" i="4"/>
  <c r="E21" i="4"/>
  <c r="D21" i="4"/>
  <c r="Q20" i="4"/>
  <c r="E20" i="4"/>
  <c r="D20" i="4"/>
  <c r="F64" i="4" s="1"/>
  <c r="S19" i="4"/>
  <c r="K19" i="4"/>
  <c r="G19" i="4"/>
  <c r="D19" i="4"/>
  <c r="M18" i="4"/>
  <c r="D18" i="4"/>
  <c r="Z21" i="4" s="1"/>
  <c r="Q17" i="4"/>
  <c r="D17" i="4"/>
  <c r="W16" i="4"/>
  <c r="S16" i="4"/>
  <c r="K16" i="4"/>
  <c r="G16" i="4"/>
  <c r="D16" i="4"/>
  <c r="W5" i="4" s="1"/>
  <c r="Z29" i="4" l="1"/>
  <c r="I26" i="4"/>
  <c r="I17" i="4"/>
  <c r="M17" i="4"/>
  <c r="I18" i="4"/>
  <c r="M20" i="4"/>
  <c r="G23" i="4"/>
  <c r="Q24" i="4"/>
  <c r="Q26" i="4"/>
  <c r="M22" i="4"/>
  <c r="E18" i="4"/>
  <c r="M24" i="4"/>
  <c r="J22" i="4"/>
  <c r="F62" i="4"/>
  <c r="J20" i="4"/>
  <c r="R22" i="4"/>
  <c r="T23" i="4"/>
  <c r="Z27" i="4"/>
  <c r="F66" i="4"/>
  <c r="O16" i="4"/>
  <c r="Q18" i="4"/>
  <c r="O19" i="4"/>
  <c r="I20" i="4"/>
  <c r="R20" i="4"/>
  <c r="K21" i="4"/>
  <c r="H26" i="4"/>
  <c r="H24" i="4"/>
  <c r="H22" i="4"/>
  <c r="H20" i="4"/>
  <c r="H18" i="4"/>
  <c r="H25" i="4"/>
  <c r="H23" i="4"/>
  <c r="H16" i="4"/>
  <c r="H21" i="4"/>
  <c r="H19" i="4"/>
  <c r="H17" i="4"/>
  <c r="L26" i="4"/>
  <c r="L24" i="4"/>
  <c r="L22" i="4"/>
  <c r="L20" i="4"/>
  <c r="L18" i="4"/>
  <c r="L25" i="4"/>
  <c r="L21" i="4"/>
  <c r="L19" i="4"/>
  <c r="L17" i="4"/>
  <c r="L16" i="4"/>
  <c r="L23" i="4"/>
  <c r="P25" i="4"/>
  <c r="P26" i="4"/>
  <c r="P24" i="4"/>
  <c r="P22" i="4"/>
  <c r="P20" i="4"/>
  <c r="P18" i="4"/>
  <c r="P23" i="4"/>
  <c r="P16" i="4"/>
  <c r="P21" i="4"/>
  <c r="P19" i="4"/>
  <c r="P17" i="4"/>
  <c r="F17" i="4"/>
  <c r="F26" i="4"/>
  <c r="G70" i="4" s="1"/>
  <c r="H70" i="4" s="1"/>
  <c r="C26" i="4" s="1"/>
  <c r="F25" i="4"/>
  <c r="F23" i="4"/>
  <c r="G67" i="4" s="1"/>
  <c r="H67" i="4" s="1"/>
  <c r="C23" i="4" s="1"/>
  <c r="F21" i="4"/>
  <c r="G65" i="4" s="1"/>
  <c r="H65" i="4" s="1"/>
  <c r="C21" i="4" s="1"/>
  <c r="F19" i="4"/>
  <c r="G63" i="4" s="1"/>
  <c r="H63" i="4" s="1"/>
  <c r="C19" i="4" s="1"/>
  <c r="F16" i="4"/>
  <c r="F60" i="4"/>
  <c r="Z19" i="4"/>
  <c r="J18" i="4"/>
  <c r="R18" i="4"/>
  <c r="K23" i="4"/>
  <c r="F69" i="4"/>
  <c r="Z28" i="4"/>
  <c r="E23" i="4"/>
  <c r="E19" i="4"/>
  <c r="E16" i="4"/>
  <c r="I25" i="4"/>
  <c r="I23" i="4"/>
  <c r="I21" i="4"/>
  <c r="I19" i="4"/>
  <c r="I16" i="4"/>
  <c r="M25" i="4"/>
  <c r="M23" i="4"/>
  <c r="M21" i="4"/>
  <c r="M19" i="4"/>
  <c r="M16" i="4"/>
  <c r="Q25" i="4"/>
  <c r="Q23" i="4"/>
  <c r="Q21" i="4"/>
  <c r="Q19" i="4"/>
  <c r="Q16" i="4"/>
  <c r="F65" i="4"/>
  <c r="F67" i="4"/>
  <c r="Z24" i="4"/>
  <c r="J17" i="4"/>
  <c r="J26" i="4"/>
  <c r="J25" i="4"/>
  <c r="J23" i="4"/>
  <c r="J21" i="4"/>
  <c r="J19" i="4"/>
  <c r="J16" i="4"/>
  <c r="R17" i="4"/>
  <c r="R26" i="4"/>
  <c r="R25" i="4"/>
  <c r="R23" i="4"/>
  <c r="R21" i="4"/>
  <c r="R19" i="4"/>
  <c r="R16" i="4"/>
  <c r="T25" i="4"/>
  <c r="T26" i="4"/>
  <c r="T24" i="4"/>
  <c r="T22" i="4"/>
  <c r="T20" i="4"/>
  <c r="T18" i="4"/>
  <c r="F61" i="4"/>
  <c r="T17" i="4"/>
  <c r="F18" i="4"/>
  <c r="G62" i="4" s="1"/>
  <c r="H62" i="4" s="1"/>
  <c r="C18" i="4" s="1"/>
  <c r="N18" i="4"/>
  <c r="F63" i="4"/>
  <c r="T19" i="4"/>
  <c r="Z20" i="4"/>
  <c r="T21" i="4"/>
  <c r="Z22" i="4"/>
  <c r="F24" i="4"/>
  <c r="G68" i="4" s="1"/>
  <c r="H68" i="4" s="1"/>
  <c r="C24" i="4" s="1"/>
  <c r="E26" i="4"/>
  <c r="Z26" i="4"/>
  <c r="G26" i="4"/>
  <c r="G24" i="4"/>
  <c r="G22" i="4"/>
  <c r="G20" i="4"/>
  <c r="G18" i="4"/>
  <c r="G17" i="4"/>
  <c r="K26" i="4"/>
  <c r="K24" i="4"/>
  <c r="K22" i="4"/>
  <c r="K20" i="4"/>
  <c r="K18" i="4"/>
  <c r="K17" i="4"/>
  <c r="O26" i="4"/>
  <c r="O24" i="4"/>
  <c r="O22" i="4"/>
  <c r="O20" i="4"/>
  <c r="O18" i="4"/>
  <c r="O17" i="4"/>
  <c r="S26" i="4"/>
  <c r="S24" i="4"/>
  <c r="S22" i="4"/>
  <c r="S20" i="4"/>
  <c r="S18" i="4"/>
  <c r="S17" i="4"/>
  <c r="N17" i="4"/>
  <c r="N26" i="4"/>
  <c r="N25" i="4"/>
  <c r="N23" i="4"/>
  <c r="N21" i="4"/>
  <c r="N19" i="4"/>
  <c r="N16" i="4"/>
  <c r="F20" i="4"/>
  <c r="N20" i="4"/>
  <c r="F22" i="4"/>
  <c r="G66" i="4" s="1"/>
  <c r="H66" i="4" s="1"/>
  <c r="C22" i="4" s="1"/>
  <c r="N22" i="4"/>
  <c r="G69" i="4"/>
  <c r="H69" i="4" s="1"/>
  <c r="C25" i="4" s="1"/>
  <c r="G60" i="4"/>
  <c r="H60" i="4" s="1"/>
  <c r="C16" i="4" s="1"/>
  <c r="Z23" i="4"/>
  <c r="X5" i="4" l="1"/>
  <c r="X6" i="4"/>
  <c r="AA20" i="4" s="1"/>
  <c r="X9" i="4"/>
  <c r="W9" i="4" s="1"/>
  <c r="X13" i="4"/>
  <c r="W13" i="4" s="1"/>
  <c r="G61" i="4"/>
  <c r="H61" i="4" s="1"/>
  <c r="C17" i="4" s="1"/>
  <c r="X7" i="4"/>
  <c r="AA21" i="4" s="1"/>
  <c r="AA23" i="4"/>
  <c r="AA19" i="4"/>
  <c r="X11" i="4"/>
  <c r="X8" i="4"/>
  <c r="X10" i="4"/>
  <c r="X12" i="4"/>
  <c r="G64" i="4"/>
  <c r="H64" i="4" s="1"/>
  <c r="C20" i="4" s="1"/>
  <c r="X15" i="4"/>
  <c r="X14" i="4"/>
  <c r="AA27" i="4" l="1"/>
  <c r="W6" i="4"/>
  <c r="W7" i="4"/>
  <c r="X17" i="4"/>
  <c r="V6" i="4" s="1"/>
  <c r="AA28" i="4"/>
  <c r="W14" i="4"/>
  <c r="AA26" i="4"/>
  <c r="W12" i="4"/>
  <c r="AA29" i="4"/>
  <c r="W15" i="4"/>
  <c r="AA24" i="4"/>
  <c r="W10" i="4"/>
  <c r="AA22" i="4"/>
  <c r="W8" i="4"/>
  <c r="AA25" i="4"/>
  <c r="W11" i="4"/>
  <c r="V11" i="4" l="1"/>
  <c r="V8" i="4"/>
  <c r="V9" i="4"/>
  <c r="V10" i="4"/>
  <c r="V15" i="4"/>
  <c r="V13" i="4"/>
  <c r="V7" i="4"/>
  <c r="V14" i="4"/>
  <c r="V5" i="4"/>
  <c r="AA31" i="4"/>
  <c r="V12" i="4"/>
  <c r="AB6" i="4"/>
  <c r="AB14" i="4" l="1"/>
  <c r="AC11" i="4" s="1"/>
  <c r="AB10" i="4"/>
  <c r="AC8" i="4" s="1"/>
  <c r="AB19" i="4" l="1"/>
  <c r="AB20" i="4"/>
  <c r="AB27" i="4"/>
  <c r="AB21" i="4"/>
  <c r="AB23" i="4"/>
  <c r="AB22" i="4"/>
  <c r="AB28" i="4"/>
  <c r="AB26" i="4"/>
  <c r="AB25" i="4"/>
  <c r="AB29" i="4"/>
  <c r="AB24" i="4"/>
  <c r="AC23" i="4"/>
  <c r="AC19" i="4"/>
  <c r="AC20" i="4"/>
  <c r="AC21" i="4"/>
  <c r="AC27" i="4"/>
  <c r="AC29" i="4"/>
  <c r="AC24" i="4"/>
  <c r="AC22" i="4"/>
  <c r="AC25" i="4"/>
  <c r="AC28" i="4"/>
  <c r="AC26" i="4"/>
  <c r="AC15" i="4" l="1"/>
  <c r="AC31" i="4"/>
  <c r="AB31" i="4"/>
  <c r="AB15" i="4"/>
  <c r="AA22" i="1" l="1"/>
  <c r="AA63" i="1" l="1"/>
  <c r="AB63" i="1" s="1"/>
  <c r="AA64" i="1"/>
  <c r="AB64" i="1" s="1"/>
  <c r="AA65" i="1"/>
  <c r="AB65" i="1" s="1"/>
  <c r="AA66" i="1"/>
  <c r="AB66" i="1" s="1"/>
  <c r="Z66" i="1" s="1"/>
  <c r="AA67" i="1"/>
  <c r="AB67" i="1" s="1"/>
  <c r="Z67" i="1" s="1"/>
  <c r="AA68" i="1"/>
  <c r="AB68" i="1" s="1"/>
  <c r="AA69" i="1"/>
  <c r="AB69" i="1" s="1"/>
  <c r="Z69" i="1" s="1"/>
  <c r="AA70" i="1"/>
  <c r="AB70" i="1" s="1"/>
  <c r="Z70" i="1" s="1"/>
  <c r="AA71" i="1"/>
  <c r="AB71" i="1" s="1"/>
  <c r="Z71" i="1" s="1"/>
  <c r="AA72" i="1"/>
  <c r="AB72" i="1" s="1"/>
  <c r="Z72" i="1" s="1"/>
  <c r="AA73" i="1"/>
  <c r="AB73" i="1" s="1"/>
  <c r="Z73" i="1" s="1"/>
  <c r="AA74" i="1"/>
  <c r="AB74" i="1" s="1"/>
  <c r="Z74" i="1" s="1"/>
  <c r="AA75" i="1"/>
  <c r="AB75" i="1" s="1"/>
  <c r="Z75" i="1" s="1"/>
  <c r="AA76" i="1"/>
  <c r="AB76" i="1" s="1"/>
  <c r="Z76" i="1" s="1"/>
  <c r="AA77" i="1"/>
  <c r="AB77" i="1" s="1"/>
  <c r="AA78" i="1"/>
  <c r="AB78" i="1" s="1"/>
  <c r="Z78" i="1" s="1"/>
  <c r="AA79" i="1"/>
  <c r="AB79" i="1" s="1"/>
  <c r="Z79" i="1" s="1"/>
  <c r="AA80" i="1"/>
  <c r="AB80" i="1" s="1"/>
  <c r="Z80" i="1" s="1"/>
  <c r="AA81" i="1"/>
  <c r="AB81" i="1" s="1"/>
  <c r="Z81" i="1" s="1"/>
  <c r="AA82" i="1"/>
  <c r="AB82" i="1" s="1"/>
  <c r="Z82" i="1" s="1"/>
  <c r="AA83" i="1"/>
  <c r="AB83" i="1" s="1"/>
  <c r="Z83" i="1" s="1"/>
  <c r="AA84" i="1"/>
  <c r="AB84" i="1" s="1"/>
  <c r="Z84" i="1" s="1"/>
  <c r="AA85" i="1"/>
  <c r="AB85" i="1" s="1"/>
  <c r="Z85" i="1" s="1"/>
  <c r="AA86" i="1"/>
  <c r="AB86" i="1" s="1"/>
  <c r="Z86" i="1" s="1"/>
  <c r="AA87" i="1"/>
  <c r="AB87" i="1" s="1"/>
  <c r="Z87" i="1" s="1"/>
  <c r="AA88" i="1"/>
  <c r="AB88" i="1" s="1"/>
  <c r="Z88" i="1" s="1"/>
  <c r="AA89" i="1"/>
  <c r="AB89" i="1" s="1"/>
  <c r="Z89" i="1" s="1"/>
  <c r="AA90" i="1"/>
  <c r="AB90" i="1" s="1"/>
  <c r="Z90" i="1" s="1"/>
  <c r="AA91" i="1"/>
  <c r="AB91" i="1" s="1"/>
  <c r="Z91" i="1" s="1"/>
  <c r="AA92" i="1"/>
  <c r="AB92" i="1" s="1"/>
  <c r="Z92" i="1" s="1"/>
  <c r="AA93" i="1"/>
  <c r="AB93" i="1" s="1"/>
  <c r="Z93" i="1" s="1"/>
  <c r="AA94" i="1"/>
  <c r="AB94" i="1" s="1"/>
  <c r="Z94" i="1" s="1"/>
  <c r="AA95" i="1"/>
  <c r="AB95" i="1" s="1"/>
  <c r="Z95" i="1" s="1"/>
  <c r="AA96" i="1"/>
  <c r="AB96" i="1" s="1"/>
  <c r="Z96" i="1" s="1"/>
  <c r="AA97" i="1"/>
  <c r="AB97" i="1" s="1"/>
  <c r="Z97" i="1" s="1"/>
  <c r="AA98" i="1"/>
  <c r="AB98" i="1" s="1"/>
  <c r="Z98" i="1" s="1"/>
  <c r="AA99" i="1"/>
  <c r="AB99" i="1" s="1"/>
  <c r="Z99" i="1" s="1"/>
  <c r="AA100" i="1"/>
  <c r="AB100" i="1" s="1"/>
  <c r="Z100" i="1" s="1"/>
  <c r="AA101" i="1"/>
  <c r="AB101" i="1" s="1"/>
  <c r="Z101" i="1" s="1"/>
  <c r="AA102" i="1"/>
  <c r="AB102" i="1" s="1"/>
  <c r="Z102" i="1" s="1"/>
  <c r="AA10" i="1" l="1"/>
  <c r="AA11" i="1"/>
  <c r="AA12" i="1"/>
  <c r="AA13" i="1"/>
  <c r="AA14" i="1"/>
  <c r="AA15" i="1"/>
  <c r="AB15" i="1" s="1"/>
  <c r="AA16" i="1"/>
  <c r="AA17" i="1"/>
  <c r="AA18" i="1"/>
  <c r="AA19" i="1"/>
  <c r="AA20" i="1"/>
  <c r="AA21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B62" i="1" s="1"/>
  <c r="AB56" i="1" l="1"/>
  <c r="AB58" i="1"/>
  <c r="AB54" i="1"/>
  <c r="AB50" i="1"/>
  <c r="AB46" i="1"/>
  <c r="AB61" i="1"/>
  <c r="AB57" i="1"/>
  <c r="AB53" i="1"/>
  <c r="AB49" i="1"/>
  <c r="AB45" i="1"/>
  <c r="AB60" i="1"/>
  <c r="AB52" i="1"/>
  <c r="AB48" i="1"/>
  <c r="AB44" i="1"/>
  <c r="AB59" i="1"/>
  <c r="AB55" i="1"/>
  <c r="AB51" i="1"/>
  <c r="AB47" i="1"/>
  <c r="AB43" i="1"/>
  <c r="AB10" i="1"/>
  <c r="AB11" i="1"/>
  <c r="AB12" i="1"/>
  <c r="AB13" i="1"/>
  <c r="AB14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9" i="1"/>
  <c r="AA7" i="1" a="1"/>
  <c r="AA8" i="1" a="1"/>
  <c r="AA8" i="1" l="1"/>
  <c r="AA7" i="1"/>
  <c r="B4" i="1" l="1"/>
  <c r="E3" i="1" s="1"/>
  <c r="AB8" i="1"/>
  <c r="AB7" i="1"/>
  <c r="Z8" i="1" l="1"/>
  <c r="Z58" i="1"/>
  <c r="Z7" i="1" l="1"/>
  <c r="Z19" i="1"/>
  <c r="Z10" i="1"/>
  <c r="Z42" i="1"/>
  <c r="Z13" i="1"/>
  <c r="Z12" i="1"/>
  <c r="Z20" i="1"/>
  <c r="Z14" i="1"/>
  <c r="Z40" i="1"/>
  <c r="Z41" i="1"/>
  <c r="Z38" i="1"/>
  <c r="Z9" i="1"/>
  <c r="Z68" i="1"/>
  <c r="Z77" i="1"/>
  <c r="Z65" i="1"/>
  <c r="Z39" i="1"/>
  <c r="Z23" i="1"/>
  <c r="Z46" i="1"/>
  <c r="Z64" i="1"/>
  <c r="Z63" i="1"/>
  <c r="Z62" i="1"/>
  <c r="Z37" i="1"/>
  <c r="Z35" i="1"/>
  <c r="Z36" i="1"/>
  <c r="Z47" i="1"/>
  <c r="Z48" i="1"/>
  <c r="Z25" i="1"/>
  <c r="Z21" i="1"/>
  <c r="Z15" i="1"/>
  <c r="Z11" i="1"/>
  <c r="Z16" i="1"/>
  <c r="Z22" i="1"/>
  <c r="Z34" i="1"/>
  <c r="Z49" i="1"/>
  <c r="Z32" i="1"/>
  <c r="Z24" i="1"/>
  <c r="Z26" i="1"/>
  <c r="Z53" i="1"/>
  <c r="Z28" i="1"/>
  <c r="Z51" i="1"/>
  <c r="Z54" i="1"/>
  <c r="Z31" i="1"/>
  <c r="Z43" i="1"/>
  <c r="Z45" i="1"/>
  <c r="Z50" i="1"/>
  <c r="Z56" i="1"/>
  <c r="Z29" i="1"/>
  <c r="Z27" i="1"/>
  <c r="Z30" i="1"/>
  <c r="Z33" i="1"/>
  <c r="Z59" i="1"/>
  <c r="Z44" i="1"/>
  <c r="Z55" i="1"/>
  <c r="Z61" i="1"/>
  <c r="Z18" i="1"/>
  <c r="Z17" i="1"/>
  <c r="Z57" i="1"/>
  <c r="Z52" i="1"/>
  <c r="Z60" i="1"/>
</calcChain>
</file>

<file path=xl/sharedStrings.xml><?xml version="1.0" encoding="utf-8"?>
<sst xmlns="http://schemas.openxmlformats.org/spreadsheetml/2006/main" count="347" uniqueCount="166">
  <si>
    <t>NORMALISEUR DE RECETTES AU POIDS TOTAL</t>
  </si>
  <si>
    <t>ingrédients</t>
  </si>
  <si>
    <t>recette 1</t>
  </si>
  <si>
    <t>recette 2</t>
  </si>
  <si>
    <t>recette 3</t>
  </si>
  <si>
    <t>recette 4</t>
  </si>
  <si>
    <t>recette 5</t>
  </si>
  <si>
    <t>recette 6</t>
  </si>
  <si>
    <t>recette 7</t>
  </si>
  <si>
    <t>recette 8</t>
  </si>
  <si>
    <t>recette 9</t>
  </si>
  <si>
    <t>recette 10</t>
  </si>
  <si>
    <t>recette 11</t>
  </si>
  <si>
    <t>recette 12</t>
  </si>
  <si>
    <t>recette 13</t>
  </si>
  <si>
    <t>recette 14</t>
  </si>
  <si>
    <t>recette 15</t>
  </si>
  <si>
    <t>recette 16</t>
  </si>
  <si>
    <t>moyenne des valeurs normalisées</t>
  </si>
  <si>
    <t>Ajustement des quantités</t>
  </si>
  <si>
    <t>JUS</t>
  </si>
  <si>
    <t>foisonnement</t>
  </si>
  <si>
    <t>COEF</t>
  </si>
  <si>
    <t>BEURRE</t>
  </si>
  <si>
    <t>Estimation volume crème</t>
  </si>
  <si>
    <t>SUCRE</t>
  </si>
  <si>
    <t>Type de moule</t>
  </si>
  <si>
    <t>hauteur recherchée</t>
  </si>
  <si>
    <t>JAUNE</t>
  </si>
  <si>
    <t>Cercle</t>
  </si>
  <si>
    <t>valeurs</t>
  </si>
  <si>
    <t>ENTIER</t>
  </si>
  <si>
    <t>diamètre</t>
  </si>
  <si>
    <t>d'entrée</t>
  </si>
  <si>
    <t>EAU</t>
  </si>
  <si>
    <t>hauteur selon qté de base</t>
  </si>
  <si>
    <t>GELATINE</t>
  </si>
  <si>
    <t>Rectangulaire</t>
  </si>
  <si>
    <t>MAIZENA</t>
  </si>
  <si>
    <t>longueur</t>
  </si>
  <si>
    <t>gélatine</t>
  </si>
  <si>
    <t>largeur</t>
  </si>
  <si>
    <t>ingrédient foisonné</t>
  </si>
  <si>
    <t>Pourcentages</t>
  </si>
  <si>
    <t>Qtés pour hauteur recherchée</t>
  </si>
  <si>
    <t>% / poids total</t>
  </si>
  <si>
    <t>Poids ingrédients</t>
  </si>
  <si>
    <t>vérif poids total</t>
  </si>
  <si>
    <t>normalisées</t>
  </si>
  <si>
    <t>base</t>
  </si>
  <si>
    <t>somme</t>
  </si>
  <si>
    <t>coef</t>
  </si>
  <si>
    <t>liste</t>
  </si>
  <si>
    <t>NORMALISEUR DE RECETTES AU POIDS D'UN INGREDIENT</t>
  </si>
  <si>
    <t>Référence</t>
  </si>
  <si>
    <t>crème</t>
  </si>
  <si>
    <t>sucre</t>
  </si>
  <si>
    <t>beurre</t>
  </si>
  <si>
    <t>Fournée 1</t>
  </si>
  <si>
    <t>Fournée 2</t>
  </si>
  <si>
    <t>Fournée 3</t>
  </si>
  <si>
    <t>Fournée 4</t>
  </si>
  <si>
    <t>Produit 1</t>
  </si>
  <si>
    <t>Produit 6</t>
  </si>
  <si>
    <t>Produit 2</t>
  </si>
  <si>
    <t>Produit 7</t>
  </si>
  <si>
    <t>Produit 3</t>
  </si>
  <si>
    <t>Produit 8</t>
  </si>
  <si>
    <t>Produit 4</t>
  </si>
  <si>
    <t>Produit 9</t>
  </si>
  <si>
    <t>Produit 5</t>
  </si>
  <si>
    <t>Produit 10</t>
  </si>
  <si>
    <t>AJUSTEMENT DES QUANTITES DE LA RECETTE IMPORTEE D'UN " TXT "</t>
  </si>
  <si>
    <t>Longueur du pâton</t>
  </si>
  <si>
    <t>Adresse d'exportation</t>
  </si>
  <si>
    <t>g:\sauvegarde\cuisine\temporaire\</t>
  </si>
  <si>
    <t>pour traitement</t>
  </si>
  <si>
    <t>conversion saccharose / glucose / inverti</t>
  </si>
  <si>
    <t>Saccharose entrée</t>
  </si>
  <si>
    <t>Saccharose (std 76%)</t>
  </si>
  <si>
    <t>Saccharose sortie</t>
  </si>
  <si>
    <t>Saccharose (1)</t>
  </si>
  <si>
    <t>glucose (0,7)</t>
  </si>
  <si>
    <t>sucre inverti / miel (1,2)</t>
  </si>
  <si>
    <t>glucose (std 16%)</t>
  </si>
  <si>
    <t>sucre inverti / miel (std 6%)</t>
  </si>
  <si>
    <t>saccharose/glucose/inverti vers saccharose F P sucrant</t>
  </si>
  <si>
    <t/>
  </si>
  <si>
    <t>pour pourcentages</t>
  </si>
  <si>
    <t>% / Poids</t>
  </si>
  <si>
    <t>Améliorant Fermiline viennoiserie</t>
  </si>
  <si>
    <t>Type de pâte</t>
  </si>
  <si>
    <t>méthode</t>
  </si>
  <si>
    <t>quantité</t>
  </si>
  <si>
    <t>Feuilletée</t>
  </si>
  <si>
    <t>direct</t>
  </si>
  <si>
    <t>froid</t>
  </si>
  <si>
    <t>Briochée</t>
  </si>
  <si>
    <t>Quantité de fermiline</t>
  </si>
  <si>
    <t>recopie renommage</t>
  </si>
  <si>
    <t>Light</t>
  </si>
  <si>
    <t>lvlv</t>
  </si>
  <si>
    <t>RECHERCHE
FARINE</t>
  </si>
  <si>
    <t>total
farine</t>
  </si>
  <si>
    <t>1227  Farine</t>
  </si>
  <si>
    <t>22,5  Sel</t>
  </si>
  <si>
    <t>187,8 Crème</t>
  </si>
  <si>
    <t>112,7 Beurre</t>
  </si>
  <si>
    <t>563,3 Œuf</t>
  </si>
  <si>
    <t xml:space="preserve">15    fermiline </t>
  </si>
  <si>
    <t>5,6   malt</t>
  </si>
  <si>
    <t>375,5 Farine</t>
  </si>
  <si>
    <t>281,7 Liquide</t>
  </si>
  <si>
    <t>9     Levure osmo</t>
  </si>
  <si>
    <t>Division du pâton</t>
  </si>
  <si>
    <t>Fermiline</t>
  </si>
  <si>
    <t>Saccharose</t>
  </si>
  <si>
    <t>Glucose</t>
  </si>
  <si>
    <t>Inverti / miel</t>
  </si>
  <si>
    <t>Quantité de farine totale</t>
  </si>
  <si>
    <t>778,8   Farine</t>
  </si>
  <si>
    <t>14,3   Sel</t>
  </si>
  <si>
    <t>119,2  Crème</t>
  </si>
  <si>
    <t>71,5  Beurre</t>
  </si>
  <si>
    <t>357,5  Œuf</t>
  </si>
  <si>
    <t xml:space="preserve">9,5     fermiline </t>
  </si>
  <si>
    <t>3,6    malt</t>
  </si>
  <si>
    <t>238,3  Farine</t>
  </si>
  <si>
    <t>178,8  Liquide</t>
  </si>
  <si>
    <t>5,7      Levure osmo</t>
  </si>
  <si>
    <t>butchy amande - Améliorants</t>
  </si>
  <si>
    <t>Nom d'export</t>
  </si>
  <si>
    <t>Ajout</t>
  </si>
  <si>
    <t>concatenation
améliorants</t>
  </si>
  <si>
    <t>M</t>
  </si>
  <si>
    <t>H</t>
  </si>
  <si>
    <t>C</t>
  </si>
  <si>
    <t>28,6   Sucre</t>
  </si>
  <si>
    <t>saccharose</t>
  </si>
  <si>
    <t xml:space="preserve">En remplacement du sucre de la recette (72,4g) </t>
  </si>
  <si>
    <t>21,736 Saccharose</t>
  </si>
  <si>
    <t>7,3216 Glucose</t>
  </si>
  <si>
    <t>1,716 Inverti / miel</t>
  </si>
  <si>
    <t xml:space="preserve">Ajout </t>
  </si>
  <si>
    <t>11,1881 Fermiline</t>
  </si>
  <si>
    <t>ligne à supprimer contenant le mot:</t>
  </si>
  <si>
    <t>recherche beurre</t>
  </si>
  <si>
    <t>beurre version light</t>
  </si>
  <si>
    <t xml:space="preserve"> </t>
  </si>
  <si>
    <t>45,1  Sucre Lv</t>
  </si>
  <si>
    <t xml:space="preserve">petits pains moelleuxTEST </t>
  </si>
  <si>
    <t>792   Farine</t>
  </si>
  <si>
    <t>14,5   Sel</t>
  </si>
  <si>
    <t>121,2  Crème</t>
  </si>
  <si>
    <t>72,7  Beurre</t>
  </si>
  <si>
    <t>363,6  Œuf</t>
  </si>
  <si>
    <t xml:space="preserve">9,7     fermiline </t>
  </si>
  <si>
    <t>242,4  Farine</t>
  </si>
  <si>
    <t>181,8  Liquide</t>
  </si>
  <si>
    <t>29,1   Sucre Lv</t>
  </si>
  <si>
    <t>5,8      Levure osmo</t>
  </si>
  <si>
    <t>recherche saccharose</t>
  </si>
  <si>
    <t>total
saccharose</t>
  </si>
  <si>
    <t>total
beurre</t>
  </si>
  <si>
    <t>114   saccharose</t>
  </si>
  <si>
    <t>73,6    saccharose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</si>
</sst>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4" formatCode="_-* #,##0.00\ &quot;€&quot;_-;\-* #,##0.00\ &quot;€&quot;_-;_-* &quot;-&quot;??\ &quot;€&quot;_-;_-@_-"/>
    <numFmt numFmtId="164" formatCode="0.0"/>
    <numFmt numFmtId="165" formatCode="#.#&quot; g&quot;"/>
    <numFmt numFmtId="166" formatCode="#.#&quot; fois V de base&quot;"/>
    <numFmt numFmtId="167" formatCode="#&quot; cm3&quot;"/>
    <numFmt numFmtId="168" formatCode="#.#&quot; cm&quot;"/>
    <numFmt numFmtId="169" formatCode="#.##&quot; cm&quot;"/>
    <numFmt numFmtId="170" formatCode="#.#&quot; %&quot;"/>
    <numFmt numFmtId="171" formatCode="#&quot; g&quot;"/>
    <numFmt numFmtId="172" formatCode="##.#&quot; cm&quot;"/>
    <numFmt numFmtId="173" formatCode="&quot;Poids de la recette d' entrée: &quot;#.#&quot; g&quot;"/>
    <numFmt numFmtId="174" formatCode="&quot;Poids de la recette de sortie: &quot;#.#&quot; g&quot;"/>
    <numFmt numFmtId="175" formatCode="##.#&quot; %&quot;"/>
    <numFmt numFmtId="176" formatCode="##.#&quot;g&quot;"/>
    <numFmt numFmtId="177" formatCode="##.#&quot;g / Kg de farine&quot;"/>
    <numFmt numFmtId="178" formatCode="#.###&quot; %&quot;"/>
    <numFmt numFmtId="179" formatCode="&quot;Pourcentage de beurre conservé: &quot;#&quot; %&quot;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color rgb="FFFF0000"/>
      <name val="Calibri"/>
      <family val="2"/>
      <scheme val="minor"/>
    </font>
    <font>
      <sz val="14"/>
      <color rgb="FF000000"/>
      <name val="Calibri"/>
      <family val="2"/>
    </font>
    <font>
      <b/>
      <sz val="24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color theme="2" tint="-9.9978637043366805E-2"/>
      <name val="Calibri"/>
      <family val="2"/>
      <scheme val="minor"/>
    </font>
    <font>
      <sz val="1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 tint="0.34998626667073579"/>
      <name val="Calibri"/>
      <family val="2"/>
      <scheme val="minor"/>
    </font>
    <font>
      <sz val="11"/>
      <color rgb="FFFF0000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6C0000"/>
        <bgColor indexed="64"/>
      </patternFill>
    </fill>
    <fill>
      <gradientFill degree="90">
        <stop position="0">
          <color theme="5" tint="-0.25098422193060094"/>
        </stop>
        <stop position="0.5">
          <color theme="5" tint="0.80001220740379042"/>
        </stop>
        <stop position="1">
          <color theme="5" tint="-0.25098422193060094"/>
        </stop>
      </gradient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gradientFill degree="90">
        <stop position="0">
          <color theme="2" tint="-9.8025452436902985E-2"/>
        </stop>
        <stop position="1">
          <color theme="2" tint="-0.25098422193060094"/>
        </stop>
      </gradientFill>
    </fill>
    <fill>
      <gradientFill degree="90">
        <stop position="0">
          <color theme="5" tint="0.40000610370189521"/>
        </stop>
        <stop position="0.5">
          <color theme="5" tint="0.80001220740379042"/>
        </stop>
        <stop position="1">
          <color theme="5" tint="0.40000610370189521"/>
        </stop>
      </gradientFill>
    </fill>
    <fill>
      <gradientFill>
        <stop position="0">
          <color theme="2" tint="-0.25098422193060094"/>
        </stop>
        <stop position="0.5">
          <color theme="2" tint="-9.8025452436902985E-2"/>
        </stop>
        <stop position="1">
          <color theme="2" tint="-0.25098422193060094"/>
        </stop>
      </gradient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34998626667073579"/>
        <bgColor auto="1"/>
      </patternFill>
    </fill>
    <fill>
      <patternFill patternType="solid">
        <fgColor theme="0"/>
        <bgColor indexed="64"/>
      </patternFill>
    </fill>
    <fill>
      <gradientFill degree="90">
        <stop position="0">
          <color theme="5" tint="-0.25098422193060094"/>
        </stop>
        <stop position="0.5">
          <color theme="5" tint="0.59999389629810485"/>
        </stop>
        <stop position="1">
          <color theme="5" tint="-0.25098422193060094"/>
        </stop>
      </gradientFill>
    </fill>
    <fill>
      <gradientFill degree="180">
        <stop position="0">
          <color theme="2" tint="-9.8025452436902985E-2"/>
        </stop>
        <stop position="1">
          <color theme="2" tint="-0.25098422193060094"/>
        </stop>
      </gradientFill>
    </fill>
    <fill>
      <gradientFill>
        <stop position="0">
          <color theme="2" tint="-9.8025452436902985E-2"/>
        </stop>
        <stop position="1">
          <color theme="2" tint="-0.25098422193060094"/>
        </stop>
      </gradientFill>
    </fill>
    <fill>
      <gradientFill>
        <stop position="0">
          <color theme="3" tint="-0.25098422193060094"/>
        </stop>
        <stop position="0.5">
          <color theme="3" tint="0.40000610370189521"/>
        </stop>
        <stop position="1">
          <color theme="3" tint="-0.25098422193060094"/>
        </stop>
      </gradientFill>
    </fill>
    <fill>
      <gradientFill>
        <stop position="0">
          <color theme="5" tint="-0.25098422193060094"/>
        </stop>
        <stop position="0.5">
          <color theme="5" tint="0.40000610370189521"/>
        </stop>
        <stop position="1">
          <color theme="5" tint="-0.25098422193060094"/>
        </stop>
      </gradientFill>
    </fill>
    <fill>
      <gradientFill>
        <stop position="0">
          <color theme="7" tint="-0.25098422193060094"/>
        </stop>
        <stop position="0.5">
          <color theme="7" tint="0.40000610370189521"/>
        </stop>
        <stop position="1">
          <color theme="7" tint="-0.25098422193060094"/>
        </stop>
      </gradientFill>
    </fill>
    <fill>
      <gradientFill>
        <stop position="0">
          <color theme="6" tint="-0.49803155613879818"/>
        </stop>
        <stop position="0.5">
          <color rgb="FF92D050"/>
        </stop>
        <stop position="1">
          <color theme="6" tint="-0.49803155613879818"/>
        </stop>
      </gradientFill>
    </fill>
    <fill>
      <patternFill patternType="solid">
        <fgColor theme="0"/>
        <bgColor auto="1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4" tint="0.79998168889431442"/>
      </left>
      <right/>
      <top style="thin">
        <color theme="4" tint="0.79995117038483843"/>
      </top>
      <bottom style="thin">
        <color theme="4" tint="0.79995117038483843"/>
      </bottom>
      <diagonal/>
    </border>
    <border>
      <left/>
      <right/>
      <top style="thin">
        <color theme="4" tint="0.79995117038483843"/>
      </top>
      <bottom style="thin">
        <color theme="4" tint="0.79995117038483843"/>
      </bottom>
      <diagonal/>
    </border>
    <border>
      <left/>
      <right style="thin">
        <color theme="4" tint="0.79995117038483843"/>
      </right>
      <top style="thin">
        <color theme="4" tint="0.79995117038483843"/>
      </top>
      <bottom style="thin">
        <color theme="4" tint="0.79995117038483843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theme="2" tint="-0.24994659260841701"/>
      </bottom>
      <diagonal/>
    </border>
    <border>
      <left/>
      <right/>
      <top/>
      <bottom style="thin">
        <color theme="2" tint="-0.24994659260841701"/>
      </bottom>
      <diagonal/>
    </border>
    <border>
      <left/>
      <right style="medium">
        <color indexed="64"/>
      </right>
      <top/>
      <bottom style="thin">
        <color theme="2" tint="-0.24994659260841701"/>
      </bottom>
      <diagonal/>
    </border>
    <border>
      <left/>
      <right/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auto="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 style="medium">
        <color indexed="64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theme="4" tint="0.79998168889431442"/>
      </left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4" tint="0.79992065187536243"/>
      </left>
      <right/>
      <top/>
      <bottom/>
      <diagonal/>
    </border>
    <border>
      <left/>
      <right style="thin">
        <color theme="4" tint="0.79992065187536243"/>
      </right>
      <top style="thin">
        <color theme="4" tint="0.79995117038483843"/>
      </top>
      <bottom style="thin">
        <color theme="4" tint="0.79995117038483843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40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Border="1"/>
    <xf numFmtId="0" fontId="0" fillId="2" borderId="0" xfId="0" applyFill="1" applyBorder="1" applyAlignment="1">
      <alignment horizontal="right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0" fontId="2" fillId="2" borderId="0" xfId="2" applyFont="1" applyFill="1" applyBorder="1" applyAlignment="1">
      <alignment horizontal="center" vertical="center" wrapText="1"/>
    </xf>
    <xf numFmtId="0" fontId="2" fillId="2" borderId="0" xfId="2" applyFont="1" applyFill="1" applyBorder="1" applyAlignment="1">
      <alignment horizontal="right" vertical="center" wrapText="1"/>
    </xf>
    <xf numFmtId="0" fontId="0" fillId="2" borderId="10" xfId="0" applyFill="1" applyBorder="1" applyAlignment="1">
      <alignment horizontal="left" vertical="center"/>
    </xf>
    <xf numFmtId="0" fontId="3" fillId="2" borderId="10" xfId="0" applyFont="1" applyFill="1" applyBorder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64" fontId="8" fillId="6" borderId="17" xfId="0" applyNumberFormat="1" applyFont="1" applyFill="1" applyBorder="1" applyAlignment="1">
      <alignment horizontal="center" vertical="center"/>
    </xf>
    <xf numFmtId="164" fontId="8" fillId="6" borderId="14" xfId="0" applyNumberFormat="1" applyFont="1" applyFill="1" applyBorder="1" applyAlignment="1">
      <alignment horizontal="center" vertical="center"/>
    </xf>
    <xf numFmtId="165" fontId="8" fillId="6" borderId="18" xfId="0" applyNumberFormat="1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left" vertical="center" indent="9"/>
    </xf>
    <xf numFmtId="166" fontId="10" fillId="8" borderId="14" xfId="0" applyNumberFormat="1" applyFont="1" applyFill="1" applyBorder="1" applyAlignment="1">
      <alignment horizontal="center" vertical="center"/>
    </xf>
    <xf numFmtId="166" fontId="11" fillId="8" borderId="18" xfId="0" applyNumberFormat="1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164" fontId="8" fillId="6" borderId="2" xfId="0" applyNumberFormat="1" applyFont="1" applyFill="1" applyBorder="1" applyAlignment="1">
      <alignment horizontal="center" vertical="center"/>
    </xf>
    <xf numFmtId="164" fontId="8" fillId="6" borderId="0" xfId="0" applyNumberFormat="1" applyFont="1" applyFill="1" applyBorder="1" applyAlignment="1">
      <alignment horizontal="center" vertical="center"/>
    </xf>
    <xf numFmtId="165" fontId="8" fillId="6" borderId="3" xfId="0" applyNumberFormat="1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right" vertical="center"/>
    </xf>
    <xf numFmtId="167" fontId="8" fillId="7" borderId="22" xfId="0" applyNumberFormat="1" applyFont="1" applyFill="1" applyBorder="1" applyAlignment="1">
      <alignment horizontal="center" vertical="center"/>
    </xf>
    <xf numFmtId="0" fontId="9" fillId="7" borderId="23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/>
    </xf>
    <xf numFmtId="0" fontId="8" fillId="9" borderId="8" xfId="0" applyFont="1" applyFill="1" applyBorder="1" applyAlignment="1">
      <alignment horizontal="right" vertical="center"/>
    </xf>
    <xf numFmtId="0" fontId="8" fillId="9" borderId="10" xfId="0" applyFont="1" applyFill="1" applyBorder="1" applyAlignment="1">
      <alignment horizontal="right" vertical="center"/>
    </xf>
    <xf numFmtId="0" fontId="8" fillId="9" borderId="9" xfId="0" applyFont="1" applyFill="1" applyBorder="1" applyAlignment="1">
      <alignment horizontal="right" vertical="center"/>
    </xf>
    <xf numFmtId="0" fontId="8" fillId="9" borderId="1" xfId="0" applyFont="1" applyFill="1" applyBorder="1" applyAlignment="1">
      <alignment horizontal="center" vertical="center"/>
    </xf>
    <xf numFmtId="0" fontId="8" fillId="10" borderId="17" xfId="0" applyFont="1" applyFill="1" applyBorder="1" applyAlignment="1">
      <alignment horizontal="center" vertical="center"/>
    </xf>
    <xf numFmtId="0" fontId="8" fillId="10" borderId="18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/>
    </xf>
    <xf numFmtId="168" fontId="9" fillId="10" borderId="3" xfId="0" applyNumberFormat="1" applyFont="1" applyFill="1" applyBorder="1" applyAlignment="1">
      <alignment horizontal="center" vertical="center"/>
    </xf>
    <xf numFmtId="0" fontId="8" fillId="10" borderId="26" xfId="0" applyFont="1" applyFill="1" applyBorder="1" applyAlignment="1">
      <alignment horizontal="center" vertical="center"/>
    </xf>
    <xf numFmtId="169" fontId="8" fillId="10" borderId="27" xfId="0" applyNumberFormat="1" applyFont="1" applyFill="1" applyBorder="1" applyAlignment="1">
      <alignment horizontal="center" vertical="center"/>
    </xf>
    <xf numFmtId="0" fontId="8" fillId="10" borderId="29" xfId="0" applyFont="1" applyFill="1" applyBorder="1" applyAlignment="1">
      <alignment horizontal="center" vertical="center"/>
    </xf>
    <xf numFmtId="0" fontId="8" fillId="10" borderId="30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/>
    </xf>
    <xf numFmtId="0" fontId="8" fillId="7" borderId="33" xfId="0" applyFont="1" applyFill="1" applyBorder="1" applyAlignment="1">
      <alignment horizontal="center" vertical="center"/>
    </xf>
    <xf numFmtId="0" fontId="13" fillId="7" borderId="34" xfId="0" applyFont="1" applyFill="1" applyBorder="1" applyAlignment="1">
      <alignment horizontal="center" vertical="center"/>
    </xf>
    <xf numFmtId="0" fontId="9" fillId="7" borderId="35" xfId="0" applyFont="1" applyFill="1" applyBorder="1" applyAlignment="1">
      <alignment horizontal="center" vertical="center"/>
    </xf>
    <xf numFmtId="0" fontId="9" fillId="7" borderId="36" xfId="0" applyFont="1" applyFill="1" applyBorder="1" applyAlignment="1">
      <alignment horizontal="center" vertical="center"/>
    </xf>
    <xf numFmtId="0" fontId="9" fillId="7" borderId="37" xfId="0" applyFont="1" applyFill="1" applyBorder="1" applyAlignment="1">
      <alignment horizontal="center" vertical="center"/>
    </xf>
    <xf numFmtId="164" fontId="8" fillId="7" borderId="2" xfId="0" applyNumberFormat="1" applyFont="1" applyFill="1" applyBorder="1" applyAlignment="1">
      <alignment horizontal="center" vertical="center"/>
    </xf>
    <xf numFmtId="164" fontId="8" fillId="7" borderId="0" xfId="0" applyNumberFormat="1" applyFont="1" applyFill="1" applyBorder="1" applyAlignment="1">
      <alignment horizontal="center" vertical="center"/>
    </xf>
    <xf numFmtId="165" fontId="8" fillId="7" borderId="3" xfId="0" applyNumberFormat="1" applyFont="1" applyFill="1" applyBorder="1" applyAlignment="1">
      <alignment horizontal="center" vertical="center"/>
    </xf>
    <xf numFmtId="0" fontId="8" fillId="9" borderId="8" xfId="0" applyFont="1" applyFill="1" applyBorder="1" applyAlignment="1">
      <alignment horizontal="center" vertical="center"/>
    </xf>
    <xf numFmtId="0" fontId="8" fillId="9" borderId="38" xfId="0" applyFont="1" applyFill="1" applyBorder="1" applyAlignment="1">
      <alignment horizontal="center" vertical="center"/>
    </xf>
    <xf numFmtId="0" fontId="8" fillId="9" borderId="10" xfId="0" applyFont="1" applyFill="1" applyBorder="1" applyAlignment="1">
      <alignment horizontal="center" vertical="center"/>
    </xf>
    <xf numFmtId="0" fontId="8" fillId="9" borderId="9" xfId="0" applyFont="1" applyFill="1" applyBorder="1" applyAlignment="1">
      <alignment horizontal="center" vertical="center"/>
    </xf>
    <xf numFmtId="0" fontId="8" fillId="11" borderId="6" xfId="0" applyFont="1" applyFill="1" applyBorder="1" applyAlignment="1">
      <alignment horizontal="center" vertical="center"/>
    </xf>
    <xf numFmtId="170" fontId="8" fillId="11" borderId="39" xfId="0" applyNumberFormat="1" applyFont="1" applyFill="1" applyBorder="1" applyAlignment="1">
      <alignment horizontal="center" vertical="center"/>
    </xf>
    <xf numFmtId="0" fontId="8" fillId="11" borderId="40" xfId="0" applyFont="1" applyFill="1" applyBorder="1" applyAlignment="1">
      <alignment horizontal="center" vertical="center"/>
    </xf>
    <xf numFmtId="164" fontId="8" fillId="11" borderId="40" xfId="0" applyNumberFormat="1" applyFont="1" applyFill="1" applyBorder="1" applyAlignment="1">
      <alignment horizontal="center" vertical="center"/>
    </xf>
    <xf numFmtId="164" fontId="8" fillId="11" borderId="41" xfId="0" applyNumberFormat="1" applyFont="1" applyFill="1" applyBorder="1" applyAlignment="1">
      <alignment horizontal="center" vertical="center"/>
    </xf>
    <xf numFmtId="0" fontId="8" fillId="6" borderId="26" xfId="0" applyFont="1" applyFill="1" applyBorder="1" applyAlignment="1">
      <alignment horizontal="center" vertical="center"/>
    </xf>
    <xf numFmtId="0" fontId="8" fillId="6" borderId="42" xfId="0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vertical="center"/>
    </xf>
    <xf numFmtId="0" fontId="8" fillId="7" borderId="6" xfId="0" applyFont="1" applyFill="1" applyBorder="1" applyAlignment="1">
      <alignment horizontal="center" vertical="center"/>
    </xf>
    <xf numFmtId="0" fontId="8" fillId="10" borderId="7" xfId="0" applyFont="1" applyFill="1" applyBorder="1" applyAlignment="1">
      <alignment horizontal="center" vertical="center"/>
    </xf>
    <xf numFmtId="0" fontId="8" fillId="10" borderId="14" xfId="0" applyFont="1" applyFill="1" applyBorder="1" applyAlignment="1">
      <alignment horizontal="center" vertical="center"/>
    </xf>
    <xf numFmtId="0" fontId="8" fillId="11" borderId="4" xfId="0" applyFont="1" applyFill="1" applyBorder="1" applyAlignment="1">
      <alignment horizontal="center" vertical="center"/>
    </xf>
    <xf numFmtId="170" fontId="8" fillId="11" borderId="43" xfId="0" applyNumberFormat="1" applyFont="1" applyFill="1" applyBorder="1" applyAlignment="1">
      <alignment horizontal="center" vertical="center"/>
    </xf>
    <xf numFmtId="0" fontId="8" fillId="11" borderId="44" xfId="0" applyFont="1" applyFill="1" applyBorder="1" applyAlignment="1">
      <alignment horizontal="center" vertical="center"/>
    </xf>
    <xf numFmtId="164" fontId="8" fillId="11" borderId="44" xfId="0" applyNumberFormat="1" applyFont="1" applyFill="1" applyBorder="1" applyAlignment="1">
      <alignment horizontal="center" vertical="center"/>
    </xf>
    <xf numFmtId="164" fontId="8" fillId="11" borderId="27" xfId="0" applyNumberFormat="1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8" fillId="6" borderId="22" xfId="0" applyFont="1" applyFill="1" applyBorder="1" applyAlignment="1">
      <alignment horizontal="center" vertical="center"/>
    </xf>
    <xf numFmtId="171" fontId="9" fillId="6" borderId="23" xfId="0" applyNumberFormat="1" applyFont="1" applyFill="1" applyBorder="1" applyAlignment="1">
      <alignment horizontal="center" vertical="center"/>
    </xf>
    <xf numFmtId="0" fontId="8" fillId="10" borderId="45" xfId="0" applyFont="1" applyFill="1" applyBorder="1" applyAlignment="1">
      <alignment horizontal="center" vertical="center"/>
    </xf>
    <xf numFmtId="0" fontId="8" fillId="10" borderId="0" xfId="0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165" fontId="8" fillId="10" borderId="46" xfId="0" applyNumberFormat="1" applyFont="1" applyFill="1" applyBorder="1" applyAlignment="1">
      <alignment horizontal="center" vertical="center"/>
    </xf>
    <xf numFmtId="164" fontId="8" fillId="10" borderId="47" xfId="0" applyNumberFormat="1" applyFont="1" applyFill="1" applyBorder="1" applyAlignment="1">
      <alignment horizontal="center" vertical="center"/>
    </xf>
    <xf numFmtId="164" fontId="8" fillId="10" borderId="48" xfId="0" applyNumberFormat="1" applyFont="1" applyFill="1" applyBorder="1" applyAlignment="1">
      <alignment horizontal="center" vertical="center"/>
    </xf>
    <xf numFmtId="165" fontId="8" fillId="10" borderId="49" xfId="0" applyNumberFormat="1" applyFont="1" applyFill="1" applyBorder="1" applyAlignment="1">
      <alignment horizontal="center" vertical="center"/>
    </xf>
    <xf numFmtId="164" fontId="8" fillId="10" borderId="50" xfId="0" applyNumberFormat="1" applyFont="1" applyFill="1" applyBorder="1" applyAlignment="1">
      <alignment horizontal="center" vertical="center"/>
    </xf>
    <xf numFmtId="164" fontId="8" fillId="10" borderId="51" xfId="0" applyNumberFormat="1" applyFont="1" applyFill="1" applyBorder="1" applyAlignment="1">
      <alignment horizontal="center" vertical="center"/>
    </xf>
    <xf numFmtId="171" fontId="9" fillId="11" borderId="4" xfId="0" applyNumberFormat="1" applyFont="1" applyFill="1" applyBorder="1" applyAlignment="1">
      <alignment horizontal="center" vertical="center"/>
    </xf>
    <xf numFmtId="0" fontId="8" fillId="12" borderId="33" xfId="0" applyFont="1" applyFill="1" applyBorder="1" applyAlignment="1">
      <alignment horizontal="center" vertical="center"/>
    </xf>
    <xf numFmtId="170" fontId="8" fillId="12" borderId="34" xfId="0" applyNumberFormat="1" applyFont="1" applyFill="1" applyBorder="1" applyAlignment="1">
      <alignment horizontal="center" vertical="center"/>
    </xf>
    <xf numFmtId="0" fontId="8" fillId="12" borderId="52" xfId="0" applyFont="1" applyFill="1" applyBorder="1" applyAlignment="1">
      <alignment horizontal="center" vertical="center"/>
    </xf>
    <xf numFmtId="164" fontId="8" fillId="12" borderId="52" xfId="0" applyNumberFormat="1" applyFont="1" applyFill="1" applyBorder="1" applyAlignment="1">
      <alignment horizontal="center" vertical="center"/>
    </xf>
    <xf numFmtId="164" fontId="8" fillId="12" borderId="3" xfId="0" applyNumberFormat="1" applyFont="1" applyFill="1" applyBorder="1" applyAlignment="1">
      <alignment horizontal="center" vertical="center"/>
    </xf>
    <xf numFmtId="0" fontId="8" fillId="13" borderId="17" xfId="0" applyFont="1" applyFill="1" applyBorder="1" applyAlignment="1">
      <alignment horizontal="center" vertical="center"/>
    </xf>
    <xf numFmtId="0" fontId="8" fillId="13" borderId="14" xfId="0" applyFont="1" applyFill="1" applyBorder="1" applyAlignment="1">
      <alignment horizontal="center" vertical="center"/>
    </xf>
    <xf numFmtId="0" fontId="8" fillId="13" borderId="39" xfId="0" applyFont="1" applyFill="1" applyBorder="1" applyAlignment="1">
      <alignment horizontal="center" vertical="center"/>
    </xf>
    <xf numFmtId="0" fontId="8" fillId="13" borderId="15" xfId="0" applyFont="1" applyFill="1" applyBorder="1" applyAlignment="1">
      <alignment horizontal="center" vertical="center"/>
    </xf>
    <xf numFmtId="0" fontId="8" fillId="13" borderId="16" xfId="0" applyFont="1" applyFill="1" applyBorder="1" applyAlignment="1">
      <alignment horizontal="center" vertical="center"/>
    </xf>
    <xf numFmtId="0" fontId="8" fillId="13" borderId="2" xfId="0" applyFont="1" applyFill="1" applyBorder="1" applyAlignment="1">
      <alignment horizontal="center" vertical="center"/>
    </xf>
    <xf numFmtId="0" fontId="8" fillId="13" borderId="0" xfId="0" applyFont="1" applyFill="1" applyBorder="1" applyAlignment="1">
      <alignment horizontal="center" vertical="center"/>
    </xf>
    <xf numFmtId="0" fontId="8" fillId="13" borderId="34" xfId="0" applyFont="1" applyFill="1" applyBorder="1" applyAlignment="1">
      <alignment horizontal="center" vertical="center"/>
    </xf>
    <xf numFmtId="164" fontId="8" fillId="13" borderId="36" xfId="0" applyNumberFormat="1" applyFont="1" applyFill="1" applyBorder="1" applyAlignment="1">
      <alignment horizontal="center" vertical="center"/>
    </xf>
    <xf numFmtId="164" fontId="8" fillId="13" borderId="37" xfId="0" applyNumberFormat="1" applyFont="1" applyFill="1" applyBorder="1" applyAlignment="1">
      <alignment horizontal="center" vertical="center"/>
    </xf>
    <xf numFmtId="0" fontId="8" fillId="13" borderId="21" xfId="0" applyFont="1" applyFill="1" applyBorder="1" applyAlignment="1">
      <alignment horizontal="center" vertical="center"/>
    </xf>
    <xf numFmtId="0" fontId="8" fillId="13" borderId="22" xfId="0" applyFont="1" applyFill="1" applyBorder="1" applyAlignment="1">
      <alignment horizontal="center" vertical="center"/>
    </xf>
    <xf numFmtId="0" fontId="8" fillId="13" borderId="10" xfId="0" applyFont="1" applyFill="1" applyBorder="1" applyAlignment="1">
      <alignment horizontal="center" vertical="center"/>
    </xf>
    <xf numFmtId="164" fontId="8" fillId="13" borderId="22" xfId="0" applyNumberFormat="1" applyFont="1" applyFill="1" applyBorder="1" applyAlignment="1">
      <alignment horizontal="center" vertical="center"/>
    </xf>
    <xf numFmtId="164" fontId="8" fillId="13" borderId="23" xfId="0" applyNumberFormat="1" applyFont="1" applyFill="1" applyBorder="1" applyAlignment="1">
      <alignment horizontal="center" vertical="center"/>
    </xf>
    <xf numFmtId="0" fontId="8" fillId="13" borderId="4" xfId="0" applyFont="1" applyFill="1" applyBorder="1" applyAlignment="1">
      <alignment horizontal="center" vertical="center"/>
    </xf>
    <xf numFmtId="165" fontId="8" fillId="13" borderId="49" xfId="0" applyNumberFormat="1" applyFont="1" applyFill="1" applyBorder="1" applyAlignment="1">
      <alignment horizontal="center" vertical="center"/>
    </xf>
    <xf numFmtId="164" fontId="8" fillId="13" borderId="50" xfId="0" applyNumberFormat="1" applyFont="1" applyFill="1" applyBorder="1" applyAlignment="1">
      <alignment horizontal="center" vertical="center"/>
    </xf>
    <xf numFmtId="164" fontId="8" fillId="13" borderId="51" xfId="0" applyNumberFormat="1" applyFont="1" applyFill="1" applyBorder="1" applyAlignment="1">
      <alignment horizontal="center" vertical="center"/>
    </xf>
    <xf numFmtId="165" fontId="8" fillId="10" borderId="50" xfId="0" applyNumberFormat="1" applyFont="1" applyFill="1" applyBorder="1" applyAlignment="1">
      <alignment horizontal="center" vertical="center"/>
    </xf>
    <xf numFmtId="165" fontId="8" fillId="10" borderId="51" xfId="0" applyNumberFormat="1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10" borderId="22" xfId="0" applyFont="1" applyFill="1" applyBorder="1" applyAlignment="1">
      <alignment horizontal="center" vertical="center"/>
    </xf>
    <xf numFmtId="0" fontId="8" fillId="10" borderId="53" xfId="0" applyFont="1" applyFill="1" applyBorder="1" applyAlignment="1">
      <alignment horizontal="center" vertical="center"/>
    </xf>
    <xf numFmtId="1" fontId="8" fillId="10" borderId="23" xfId="0" applyNumberFormat="1" applyFont="1" applyFill="1" applyBorder="1" applyAlignment="1">
      <alignment horizontal="center" vertical="center"/>
    </xf>
    <xf numFmtId="0" fontId="8" fillId="14" borderId="14" xfId="0" applyFont="1" applyFill="1" applyBorder="1" applyAlignment="1">
      <alignment horizontal="center" vertical="center"/>
    </xf>
    <xf numFmtId="1" fontId="8" fillId="14" borderId="14" xfId="0" applyNumberFormat="1" applyFont="1" applyFill="1" applyBorder="1" applyAlignment="1">
      <alignment horizontal="center" vertical="center"/>
    </xf>
    <xf numFmtId="0" fontId="8" fillId="14" borderId="0" xfId="0" applyFont="1" applyFill="1" applyBorder="1" applyAlignment="1">
      <alignment horizontal="center" vertical="top"/>
    </xf>
    <xf numFmtId="1" fontId="8" fillId="14" borderId="0" xfId="0" applyNumberFormat="1" applyFont="1" applyFill="1" applyBorder="1" applyAlignment="1">
      <alignment horizontal="center" vertical="top"/>
    </xf>
    <xf numFmtId="0" fontId="0" fillId="15" borderId="0" xfId="0" applyFill="1" applyAlignment="1">
      <alignment horizontal="center" vertical="center"/>
    </xf>
    <xf numFmtId="0" fontId="0" fillId="15" borderId="6" xfId="0" applyFill="1" applyBorder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7" fillId="15" borderId="4" xfId="0" applyFont="1" applyFill="1" applyBorder="1" applyAlignment="1">
      <alignment horizontal="center" vertical="center"/>
    </xf>
    <xf numFmtId="0" fontId="7" fillId="15" borderId="5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5" borderId="6" xfId="0" applyFill="1" applyBorder="1" applyAlignment="1">
      <alignment horizontal="left" vertical="center" indent="1"/>
    </xf>
    <xf numFmtId="0" fontId="3" fillId="5" borderId="40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164" fontId="0" fillId="6" borderId="17" xfId="0" applyNumberFormat="1" applyFill="1" applyBorder="1" applyAlignment="1">
      <alignment horizontal="center" vertical="center"/>
    </xf>
    <xf numFmtId="164" fontId="0" fillId="6" borderId="14" xfId="0" applyNumberFormat="1" applyFill="1" applyBorder="1" applyAlignment="1">
      <alignment horizontal="center" vertical="center"/>
    </xf>
    <xf numFmtId="165" fontId="0" fillId="6" borderId="18" xfId="0" applyNumberForma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3" fillId="5" borderId="57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164" fontId="0" fillId="6" borderId="2" xfId="0" applyNumberFormat="1" applyFill="1" applyBorder="1" applyAlignment="1">
      <alignment horizontal="center" vertical="center"/>
    </xf>
    <xf numFmtId="164" fontId="0" fillId="6" borderId="0" xfId="0" applyNumberFormat="1" applyFill="1" applyBorder="1" applyAlignment="1">
      <alignment horizontal="center" vertical="center"/>
    </xf>
    <xf numFmtId="165" fontId="0" fillId="6" borderId="3" xfId="0" applyNumberForma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3" fillId="5" borderId="36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left" vertical="center" indent="1"/>
    </xf>
    <xf numFmtId="0" fontId="0" fillId="6" borderId="39" xfId="0" applyFill="1" applyBorder="1" applyAlignment="1">
      <alignment horizontal="center" vertical="center"/>
    </xf>
    <xf numFmtId="164" fontId="0" fillId="6" borderId="40" xfId="0" applyNumberFormat="1" applyFill="1" applyBorder="1" applyAlignment="1">
      <alignment horizontal="center" vertical="center"/>
    </xf>
    <xf numFmtId="164" fontId="0" fillId="6" borderId="41" xfId="0" applyNumberFormat="1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0" fillId="6" borderId="27" xfId="0" applyFill="1" applyBorder="1" applyAlignment="1">
      <alignment vertical="center"/>
    </xf>
    <xf numFmtId="0" fontId="0" fillId="6" borderId="4" xfId="0" applyFill="1" applyBorder="1" applyAlignment="1">
      <alignment horizontal="center" vertical="center"/>
    </xf>
    <xf numFmtId="0" fontId="0" fillId="6" borderId="58" xfId="0" applyFill="1" applyBorder="1" applyAlignment="1">
      <alignment horizontal="center" vertical="center"/>
    </xf>
    <xf numFmtId="164" fontId="0" fillId="6" borderId="44" xfId="0" applyNumberFormat="1" applyFill="1" applyBorder="1" applyAlignment="1">
      <alignment horizontal="center" vertical="center"/>
    </xf>
    <xf numFmtId="164" fontId="0" fillId="6" borderId="27" xfId="0" applyNumberFormat="1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171" fontId="3" fillId="6" borderId="23" xfId="0" applyNumberFormat="1" applyFont="1" applyFill="1" applyBorder="1" applyAlignment="1">
      <alignment horizontal="center" vertical="center"/>
    </xf>
    <xf numFmtId="171" fontId="3" fillId="6" borderId="4" xfId="0" applyNumberFormat="1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59" xfId="0" applyFill="1" applyBorder="1" applyAlignment="1">
      <alignment horizontal="center" vertical="center"/>
    </xf>
    <xf numFmtId="164" fontId="0" fillId="6" borderId="60" xfId="0" applyNumberFormat="1" applyFill="1" applyBorder="1" applyAlignment="1">
      <alignment horizontal="center" vertical="center"/>
    </xf>
    <xf numFmtId="164" fontId="0" fillId="6" borderId="23" xfId="0" applyNumberFormat="1" applyFill="1" applyBorder="1" applyAlignment="1">
      <alignment horizontal="center" vertical="center"/>
    </xf>
    <xf numFmtId="0" fontId="0" fillId="13" borderId="19" xfId="0" applyFill="1" applyBorder="1" applyAlignment="1">
      <alignment horizontal="center" vertical="center"/>
    </xf>
    <xf numFmtId="0" fontId="0" fillId="13" borderId="24" xfId="0" applyFill="1" applyBorder="1" applyAlignment="1">
      <alignment horizontal="center" vertical="center"/>
    </xf>
    <xf numFmtId="164" fontId="0" fillId="13" borderId="24" xfId="0" applyNumberFormat="1" applyFill="1" applyBorder="1" applyAlignment="1">
      <alignment horizontal="center" vertical="center"/>
    </xf>
    <xf numFmtId="164" fontId="0" fillId="15" borderId="17" xfId="0" applyNumberFormat="1" applyFill="1" applyBorder="1" applyAlignment="1">
      <alignment horizontal="center" vertical="center"/>
    </xf>
    <xf numFmtId="165" fontId="0" fillId="15" borderId="14" xfId="0" applyNumberFormat="1" applyFill="1" applyBorder="1" applyAlignment="1">
      <alignment horizontal="center" vertical="center"/>
    </xf>
    <xf numFmtId="164" fontId="0" fillId="2" borderId="14" xfId="0" applyNumberFormat="1" applyFill="1" applyBorder="1" applyAlignment="1">
      <alignment vertical="center"/>
    </xf>
    <xf numFmtId="164" fontId="0" fillId="15" borderId="2" xfId="0" applyNumberFormat="1" applyFill="1" applyBorder="1" applyAlignment="1">
      <alignment horizontal="center" vertical="center"/>
    </xf>
    <xf numFmtId="165" fontId="0" fillId="15" borderId="0" xfId="0" applyNumberFormat="1" applyFill="1" applyBorder="1" applyAlignment="1">
      <alignment horizontal="center" vertical="center"/>
    </xf>
    <xf numFmtId="164" fontId="0" fillId="7" borderId="0" xfId="0" applyNumberFormat="1" applyFill="1" applyBorder="1" applyAlignment="1">
      <alignment vertical="center"/>
    </xf>
    <xf numFmtId="164" fontId="0" fillId="7" borderId="3" xfId="0" applyNumberFormat="1" applyFill="1" applyBorder="1" applyAlignment="1">
      <alignment vertical="center"/>
    </xf>
    <xf numFmtId="164" fontId="0" fillId="15" borderId="21" xfId="0" applyNumberFormat="1" applyFill="1" applyBorder="1" applyAlignment="1">
      <alignment horizontal="center" vertical="center"/>
    </xf>
    <xf numFmtId="165" fontId="0" fillId="15" borderId="22" xfId="0" applyNumberFormat="1" applyFill="1" applyBorder="1" applyAlignment="1">
      <alignment horizontal="center" vertical="center"/>
    </xf>
    <xf numFmtId="164" fontId="0" fillId="7" borderId="22" xfId="0" applyNumberFormat="1" applyFill="1" applyBorder="1" applyAlignment="1">
      <alignment vertical="center"/>
    </xf>
    <xf numFmtId="164" fontId="0" fillId="7" borderId="23" xfId="0" applyNumberFormat="1" applyFill="1" applyBorder="1" applyAlignment="1">
      <alignment vertical="center"/>
    </xf>
    <xf numFmtId="164" fontId="0" fillId="2" borderId="0" xfId="0" applyNumberFormat="1" applyFill="1" applyAlignment="1">
      <alignment vertical="center"/>
    </xf>
    <xf numFmtId="164" fontId="0" fillId="15" borderId="61" xfId="0" applyNumberFormat="1" applyFill="1" applyBorder="1" applyAlignment="1">
      <alignment horizontal="center" vertical="center"/>
    </xf>
    <xf numFmtId="0" fontId="3" fillId="15" borderId="62" xfId="0" applyNumberFormat="1" applyFont="1" applyFill="1" applyBorder="1" applyAlignment="1">
      <alignment horizontal="center" vertical="center"/>
    </xf>
    <xf numFmtId="172" fontId="0" fillId="15" borderId="41" xfId="0" applyNumberFormat="1" applyFill="1" applyBorder="1" applyAlignment="1">
      <alignment horizontal="center" vertical="center"/>
    </xf>
    <xf numFmtId="164" fontId="0" fillId="15" borderId="63" xfId="0" applyNumberFormat="1" applyFill="1" applyBorder="1" applyAlignment="1">
      <alignment horizontal="center" vertical="center"/>
    </xf>
    <xf numFmtId="0" fontId="3" fillId="15" borderId="64" xfId="0" applyNumberFormat="1" applyFont="1" applyFill="1" applyBorder="1" applyAlignment="1">
      <alignment horizontal="center" vertical="center"/>
    </xf>
    <xf numFmtId="172" fontId="0" fillId="15" borderId="65" xfId="0" applyNumberFormat="1" applyFill="1" applyBorder="1" applyAlignment="1">
      <alignment horizontal="center" vertical="center"/>
    </xf>
    <xf numFmtId="164" fontId="0" fillId="15" borderId="66" xfId="0" applyNumberFormat="1" applyFill="1" applyBorder="1" applyAlignment="1">
      <alignment horizontal="center" vertical="center"/>
    </xf>
    <xf numFmtId="0" fontId="3" fillId="15" borderId="67" xfId="0" applyNumberFormat="1" applyFont="1" applyFill="1" applyBorder="1" applyAlignment="1">
      <alignment horizontal="center" vertical="center"/>
    </xf>
    <xf numFmtId="172" fontId="0" fillId="15" borderId="68" xfId="0" applyNumberFormat="1" applyFill="1" applyBorder="1" applyAlignment="1">
      <alignment horizontal="center" vertical="center"/>
    </xf>
    <xf numFmtId="0" fontId="2" fillId="6" borderId="2" xfId="2" applyNumberFormat="1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left" vertical="center"/>
    </xf>
    <xf numFmtId="172" fontId="0" fillId="2" borderId="0" xfId="0" applyNumberFormat="1" applyFill="1" applyBorder="1" applyAlignment="1">
      <alignment horizontal="center" vertical="center"/>
    </xf>
    <xf numFmtId="164" fontId="0" fillId="7" borderId="14" xfId="0" applyNumberFormat="1" applyFill="1" applyBorder="1" applyAlignment="1">
      <alignment vertical="center"/>
    </xf>
    <xf numFmtId="164" fontId="0" fillId="7" borderId="18" xfId="0" applyNumberFormat="1" applyFill="1" applyBorder="1" applyAlignment="1">
      <alignment vertical="center"/>
    </xf>
    <xf numFmtId="0" fontId="18" fillId="4" borderId="10" xfId="0" applyFont="1" applyFill="1" applyBorder="1" applyAlignment="1">
      <alignment horizontal="center" vertical="center"/>
    </xf>
    <xf numFmtId="0" fontId="0" fillId="7" borderId="10" xfId="0" applyFill="1" applyBorder="1"/>
    <xf numFmtId="0" fontId="3" fillId="2" borderId="0" xfId="0" applyFont="1" applyFill="1" applyBorder="1"/>
    <xf numFmtId="164" fontId="0" fillId="19" borderId="18" xfId="0" applyNumberFormat="1" applyFill="1" applyBorder="1" applyAlignment="1">
      <alignment horizontal="center" vertical="center"/>
    </xf>
    <xf numFmtId="164" fontId="0" fillId="20" borderId="3" xfId="0" applyNumberFormat="1" applyFill="1" applyBorder="1" applyAlignment="1">
      <alignment horizontal="center" vertical="center"/>
    </xf>
    <xf numFmtId="164" fontId="0" fillId="21" borderId="3" xfId="0" applyNumberFormat="1" applyFill="1" applyBorder="1" applyAlignment="1">
      <alignment horizontal="center" vertical="center"/>
    </xf>
    <xf numFmtId="164" fontId="0" fillId="22" borderId="23" xfId="0" applyNumberFormat="1" applyFill="1" applyBorder="1" applyAlignment="1">
      <alignment horizontal="center" vertical="center"/>
    </xf>
    <xf numFmtId="173" fontId="0" fillId="4" borderId="8" xfId="0" applyNumberFormat="1" applyFill="1" applyBorder="1" applyAlignment="1">
      <alignment horizontal="center"/>
    </xf>
    <xf numFmtId="0" fontId="0" fillId="7" borderId="0" xfId="0" applyFill="1"/>
    <xf numFmtId="0" fontId="0" fillId="2" borderId="2" xfId="0" applyNumberForma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165" fontId="0" fillId="7" borderId="10" xfId="0" applyNumberFormat="1" applyFill="1" applyBorder="1" applyAlignment="1">
      <alignment horizontal="center" vertical="center"/>
    </xf>
    <xf numFmtId="0" fontId="0" fillId="10" borderId="4" xfId="0" applyFill="1" applyBorder="1" applyAlignment="1">
      <alignment horizontal="left" indent="2"/>
    </xf>
    <xf numFmtId="0" fontId="0" fillId="10" borderId="5" xfId="0" applyFill="1" applyBorder="1" applyAlignment="1">
      <alignment horizontal="left" indent="2"/>
    </xf>
    <xf numFmtId="164" fontId="0" fillId="10" borderId="4" xfId="0" applyNumberFormat="1" applyFill="1" applyBorder="1" applyAlignment="1">
      <alignment horizontal="left" vertical="center" indent="2"/>
    </xf>
    <xf numFmtId="0" fontId="20" fillId="2" borderId="0" xfId="0" applyFont="1" applyFill="1" applyAlignment="1">
      <alignment horizontal="center" vertical="center"/>
    </xf>
    <xf numFmtId="0" fontId="0" fillId="17" borderId="17" xfId="0" applyFill="1" applyBorder="1" applyAlignment="1">
      <alignment horizontal="center" vertical="center"/>
    </xf>
    <xf numFmtId="0" fontId="0" fillId="6" borderId="14" xfId="0" applyFill="1" applyBorder="1"/>
    <xf numFmtId="165" fontId="3" fillId="18" borderId="18" xfId="0" applyNumberFormat="1" applyFont="1" applyFill="1" applyBorder="1" applyAlignment="1">
      <alignment horizontal="center" vertical="center"/>
    </xf>
    <xf numFmtId="0" fontId="0" fillId="17" borderId="2" xfId="0" applyFill="1" applyBorder="1" applyAlignment="1">
      <alignment horizontal="center" vertical="center"/>
    </xf>
    <xf numFmtId="165" fontId="0" fillId="18" borderId="3" xfId="0" applyNumberFormat="1" applyFill="1" applyBorder="1" applyAlignment="1">
      <alignment horizontal="center" vertical="center"/>
    </xf>
    <xf numFmtId="0" fontId="0" fillId="17" borderId="29" xfId="0" applyFill="1" applyBorder="1" applyAlignment="1">
      <alignment horizontal="center" vertical="center"/>
    </xf>
    <xf numFmtId="165" fontId="0" fillId="18" borderId="30" xfId="0" applyNumberFormat="1" applyFill="1" applyBorder="1" applyAlignment="1">
      <alignment horizontal="center" vertical="center"/>
    </xf>
    <xf numFmtId="165" fontId="3" fillId="18" borderId="3" xfId="0" applyNumberFormat="1" applyFont="1" applyFill="1" applyBorder="1" applyAlignment="1">
      <alignment horizontal="center" vertical="center"/>
    </xf>
    <xf numFmtId="170" fontId="17" fillId="6" borderId="70" xfId="0" applyNumberFormat="1" applyFont="1" applyFill="1" applyBorder="1" applyAlignment="1">
      <alignment horizontal="center" vertical="center"/>
    </xf>
    <xf numFmtId="170" fontId="17" fillId="6" borderId="0" xfId="0" applyNumberFormat="1" applyFont="1" applyFill="1" applyBorder="1" applyAlignment="1">
      <alignment horizontal="center" vertical="center"/>
    </xf>
    <xf numFmtId="0" fontId="0" fillId="6" borderId="67" xfId="0" applyFill="1" applyBorder="1"/>
    <xf numFmtId="165" fontId="17" fillId="18" borderId="68" xfId="0" applyNumberFormat="1" applyFont="1" applyFill="1" applyBorder="1" applyAlignment="1">
      <alignment horizontal="center" vertical="center"/>
    </xf>
    <xf numFmtId="164" fontId="0" fillId="2" borderId="0" xfId="0" applyNumberFormat="1" applyFill="1"/>
    <xf numFmtId="0" fontId="5" fillId="2" borderId="71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18" fillId="14" borderId="2" xfId="0" applyFont="1" applyFill="1" applyBorder="1" applyAlignment="1">
      <alignment horizontal="center" vertical="center"/>
    </xf>
    <xf numFmtId="0" fontId="18" fillId="14" borderId="0" xfId="0" applyFont="1" applyFill="1" applyBorder="1" applyAlignment="1">
      <alignment horizontal="center" vertical="center"/>
    </xf>
    <xf numFmtId="0" fontId="0" fillId="2" borderId="2" xfId="0" applyFill="1" applyBorder="1"/>
    <xf numFmtId="0" fontId="17" fillId="7" borderId="10" xfId="0" applyFont="1" applyFill="1" applyBorder="1" applyAlignment="1">
      <alignment horizontal="left" vertical="center" indent="1"/>
    </xf>
    <xf numFmtId="0" fontId="18" fillId="4" borderId="10" xfId="0" applyFont="1" applyFill="1" applyBorder="1" applyAlignment="1">
      <alignment vertical="center"/>
    </xf>
    <xf numFmtId="0" fontId="17" fillId="7" borderId="10" xfId="0" applyFont="1" applyFill="1" applyBorder="1" applyAlignment="1">
      <alignment horizontal="center" vertical="center"/>
    </xf>
    <xf numFmtId="0" fontId="0" fillId="17" borderId="21" xfId="0" applyFill="1" applyBorder="1" applyAlignment="1">
      <alignment horizontal="center" vertical="center"/>
    </xf>
    <xf numFmtId="170" fontId="17" fillId="6" borderId="22" xfId="0" applyNumberFormat="1" applyFont="1" applyFill="1" applyBorder="1" applyAlignment="1">
      <alignment horizontal="center" vertical="center"/>
    </xf>
    <xf numFmtId="165" fontId="0" fillId="18" borderId="23" xfId="0" applyNumberFormat="1" applyFill="1" applyBorder="1" applyAlignment="1">
      <alignment horizontal="center" vertical="center"/>
    </xf>
    <xf numFmtId="164" fontId="0" fillId="10" borderId="18" xfId="0" applyNumberFormat="1" applyFill="1" applyBorder="1" applyAlignment="1">
      <alignment horizontal="left" vertical="center" indent="2"/>
    </xf>
    <xf numFmtId="164" fontId="0" fillId="10" borderId="3" xfId="0" applyNumberFormat="1" applyFill="1" applyBorder="1" applyAlignment="1">
      <alignment horizontal="left" vertical="center" indent="2"/>
    </xf>
    <xf numFmtId="164" fontId="0" fillId="10" borderId="23" xfId="0" applyNumberFormat="1" applyFill="1" applyBorder="1" applyAlignment="1">
      <alignment horizontal="left" vertical="center" indent="2"/>
    </xf>
    <xf numFmtId="0" fontId="0" fillId="23" borderId="8" xfId="0" applyFill="1" applyBorder="1" applyAlignment="1">
      <alignment horizontal="center" vertical="center"/>
    </xf>
    <xf numFmtId="0" fontId="0" fillId="15" borderId="10" xfId="0" applyFill="1" applyBorder="1" applyAlignment="1">
      <alignment horizontal="center"/>
    </xf>
    <xf numFmtId="165" fontId="0" fillId="23" borderId="9" xfId="0" applyNumberFormat="1" applyFont="1" applyFill="1" applyBorder="1" applyAlignment="1">
      <alignment horizontal="center" vertical="center"/>
    </xf>
    <xf numFmtId="0" fontId="0" fillId="15" borderId="17" xfId="0" applyFill="1" applyBorder="1" applyAlignment="1">
      <alignment horizontal="center" vertical="center"/>
    </xf>
    <xf numFmtId="164" fontId="0" fillId="15" borderId="14" xfId="0" applyNumberFormat="1" applyFill="1" applyBorder="1" applyAlignment="1">
      <alignment horizontal="center" vertical="center"/>
    </xf>
    <xf numFmtId="0" fontId="0" fillId="15" borderId="18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77" fontId="0" fillId="18" borderId="3" xfId="0" applyNumberFormat="1" applyFont="1" applyFill="1" applyBorder="1" applyAlignment="1">
      <alignment horizontal="center" vertical="center"/>
    </xf>
    <xf numFmtId="178" fontId="0" fillId="2" borderId="0" xfId="0" applyNumberFormat="1" applyFill="1" applyAlignment="1">
      <alignment horizontal="center" vertical="center"/>
    </xf>
    <xf numFmtId="178" fontId="0" fillId="7" borderId="10" xfId="0" applyNumberFormat="1" applyFill="1" applyBorder="1" applyAlignment="1">
      <alignment horizontal="center" vertical="center"/>
    </xf>
    <xf numFmtId="178" fontId="0" fillId="2" borderId="0" xfId="0" applyNumberFormat="1" applyFill="1" applyBorder="1" applyAlignment="1">
      <alignment horizontal="center" vertical="center"/>
    </xf>
    <xf numFmtId="178" fontId="0" fillId="7" borderId="7" xfId="0" applyNumberFormat="1" applyFill="1" applyBorder="1" applyAlignment="1">
      <alignment horizontal="center" vertical="center"/>
    </xf>
    <xf numFmtId="178" fontId="0" fillId="7" borderId="45" xfId="0" applyNumberFormat="1" applyFill="1" applyBorder="1" applyAlignment="1">
      <alignment horizontal="center" vertical="center"/>
    </xf>
    <xf numFmtId="178" fontId="0" fillId="7" borderId="59" xfId="0" applyNumberFormat="1" applyFill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" fillId="7" borderId="69" xfId="2" applyFont="1" applyFill="1" applyBorder="1" applyAlignment="1">
      <alignment horizontal="center" vertical="center" wrapText="1"/>
    </xf>
    <xf numFmtId="0" fontId="0" fillId="6" borderId="0" xfId="0" applyFill="1"/>
    <xf numFmtId="0" fontId="0" fillId="7" borderId="0" xfId="0" applyFill="1" applyAlignment="1">
      <alignment horizontal="center"/>
    </xf>
    <xf numFmtId="0" fontId="0" fillId="4" borderId="69" xfId="0" applyFont="1" applyFill="1" applyBorder="1" applyAlignment="1">
      <alignment horizontal="center"/>
    </xf>
    <xf numFmtId="0" fontId="3" fillId="7" borderId="0" xfId="0" applyFont="1" applyFill="1"/>
    <xf numFmtId="164" fontId="0" fillId="22" borderId="8" xfId="0" applyNumberFormat="1" applyFill="1" applyBorder="1" applyAlignment="1">
      <alignment horizontal="center" vertical="center"/>
    </xf>
    <xf numFmtId="164" fontId="0" fillId="19" borderId="8" xfId="0" applyNumberFormat="1" applyFill="1" applyBorder="1" applyAlignment="1">
      <alignment horizontal="center" vertical="center"/>
    </xf>
    <xf numFmtId="164" fontId="0" fillId="20" borderId="8" xfId="0" applyNumberFormat="1" applyFill="1" applyBorder="1" applyAlignment="1">
      <alignment horizontal="center" vertical="center"/>
    </xf>
    <xf numFmtId="164" fontId="0" fillId="21" borderId="8" xfId="0" applyNumberFormat="1" applyFill="1" applyBorder="1" applyAlignment="1">
      <alignment horizontal="center" vertical="center"/>
    </xf>
    <xf numFmtId="165" fontId="0" fillId="18" borderId="3" xfId="0" applyNumberFormat="1" applyFont="1" applyFill="1" applyBorder="1" applyAlignment="1">
      <alignment horizontal="center" vertical="center"/>
    </xf>
    <xf numFmtId="0" fontId="8" fillId="13" borderId="0" xfId="0" applyFont="1" applyFill="1" applyAlignment="1">
      <alignment horizontal="center" vertical="center" wrapText="1"/>
    </xf>
    <xf numFmtId="0" fontId="0" fillId="13" borderId="0" xfId="0" applyFill="1" applyAlignment="1">
      <alignment horizontal="center" vertical="center"/>
    </xf>
    <xf numFmtId="2" fontId="0" fillId="13" borderId="0" xfId="0" applyNumberFormat="1" applyFill="1" applyAlignment="1">
      <alignment horizontal="center" vertical="center"/>
    </xf>
    <xf numFmtId="2" fontId="0" fillId="13" borderId="0" xfId="0" applyNumberFormat="1" applyFill="1" applyAlignment="1">
      <alignment horizontal="center" vertical="center" wrapText="1"/>
    </xf>
    <xf numFmtId="2" fontId="0" fillId="2" borderId="0" xfId="0" applyNumberForma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24" borderId="0" xfId="0" applyNumberFormat="1" applyFill="1" applyAlignment="1">
      <alignment horizontal="center" vertical="center"/>
    </xf>
    <xf numFmtId="164" fontId="0" fillId="17" borderId="0" xfId="0" applyNumberFormat="1" applyFill="1" applyBorder="1" applyAlignment="1">
      <alignment horizontal="center" vertical="center"/>
    </xf>
    <xf numFmtId="164" fontId="15" fillId="7" borderId="14" xfId="0" applyNumberFormat="1" applyFont="1" applyFill="1" applyBorder="1" applyAlignment="1"/>
    <xf numFmtId="0" fontId="0" fillId="2" borderId="0" xfId="0" applyFill="1" applyAlignment="1">
      <alignment horizontal="center"/>
    </xf>
    <xf numFmtId="176" fontId="16" fillId="17" borderId="0" xfId="0" applyNumberFormat="1" applyFont="1" applyFill="1" applyBorder="1" applyAlignment="1">
      <alignment horizontal="center" vertical="center"/>
    </xf>
    <xf numFmtId="164" fontId="15" fillId="16" borderId="10" xfId="0" applyNumberFormat="1" applyFont="1" applyFill="1" applyBorder="1" applyAlignment="1">
      <alignment horizontal="center" vertical="center"/>
    </xf>
    <xf numFmtId="169" fontId="0" fillId="7" borderId="0" xfId="0" applyNumberFormat="1" applyFill="1" applyBorder="1" applyAlignment="1">
      <alignment horizontal="center" vertical="center"/>
    </xf>
    <xf numFmtId="164" fontId="0" fillId="7" borderId="17" xfId="0" applyNumberFormat="1" applyFill="1" applyBorder="1" applyAlignment="1">
      <alignment vertical="center"/>
    </xf>
    <xf numFmtId="164" fontId="0" fillId="7" borderId="2" xfId="0" applyNumberFormat="1" applyFill="1" applyBorder="1" applyAlignment="1">
      <alignment vertical="center"/>
    </xf>
    <xf numFmtId="164" fontId="0" fillId="7" borderId="21" xfId="0" applyNumberFormat="1" applyFill="1" applyBorder="1" applyAlignment="1">
      <alignment vertical="center"/>
    </xf>
    <xf numFmtId="176" fontId="17" fillId="6" borderId="0" xfId="0" applyNumberFormat="1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horizontal="center" vertical="center"/>
    </xf>
    <xf numFmtId="176" fontId="17" fillId="2" borderId="0" xfId="0" applyNumberFormat="1" applyFont="1" applyFill="1" applyBorder="1" applyAlignment="1">
      <alignment vertical="center"/>
    </xf>
    <xf numFmtId="0" fontId="15" fillId="2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vertical="center"/>
    </xf>
    <xf numFmtId="175" fontId="15" fillId="2" borderId="2" xfId="0" applyNumberFormat="1" applyFont="1" applyFill="1" applyBorder="1" applyAlignment="1">
      <alignment vertical="center"/>
    </xf>
    <xf numFmtId="175" fontId="15" fillId="2" borderId="0" xfId="0" applyNumberFormat="1" applyFont="1" applyFill="1" applyBorder="1" applyAlignment="1">
      <alignment vertical="center"/>
    </xf>
    <xf numFmtId="0" fontId="15" fillId="2" borderId="0" xfId="0" applyFont="1" applyFill="1" applyBorder="1" applyAlignment="1">
      <alignment horizontal="center" vertical="center"/>
    </xf>
    <xf numFmtId="165" fontId="15" fillId="2" borderId="0" xfId="0" applyNumberFormat="1" applyFont="1" applyFill="1" applyBorder="1" applyAlignment="1">
      <alignment horizontal="center" vertical="center"/>
    </xf>
    <xf numFmtId="177" fontId="0" fillId="2" borderId="0" xfId="0" applyNumberFormat="1" applyFont="1" applyFill="1" applyBorder="1" applyAlignment="1">
      <alignment horizontal="center" vertical="center"/>
    </xf>
    <xf numFmtId="165" fontId="0" fillId="2" borderId="0" xfId="0" applyNumberFormat="1" applyFont="1" applyFill="1" applyBorder="1" applyAlignment="1">
      <alignment vertical="center"/>
    </xf>
    <xf numFmtId="165" fontId="0" fillId="2" borderId="0" xfId="0" applyNumberFormat="1" applyFont="1" applyFill="1" applyBorder="1" applyAlignment="1">
      <alignment horizontal="center" vertical="center"/>
    </xf>
    <xf numFmtId="0" fontId="15" fillId="14" borderId="14" xfId="0" applyFont="1" applyFill="1" applyBorder="1" applyAlignment="1">
      <alignment horizontal="center" vertical="center"/>
    </xf>
    <xf numFmtId="176" fontId="3" fillId="2" borderId="14" xfId="0" applyNumberFormat="1" applyFont="1" applyFill="1" applyBorder="1" applyAlignment="1">
      <alignment horizontal="center" vertical="center"/>
    </xf>
    <xf numFmtId="165" fontId="0" fillId="14" borderId="14" xfId="0" applyNumberFormat="1" applyFont="1" applyFill="1" applyBorder="1" applyAlignment="1">
      <alignment horizontal="center" vertical="center"/>
    </xf>
    <xf numFmtId="176" fontId="17" fillId="6" borderId="22" xfId="0" applyNumberFormat="1" applyFont="1" applyFill="1" applyBorder="1" applyAlignment="1">
      <alignment vertical="center"/>
    </xf>
    <xf numFmtId="165" fontId="0" fillId="18" borderId="23" xfId="0" applyNumberFormat="1" applyFont="1" applyFill="1" applyBorder="1" applyAlignment="1">
      <alignment vertical="center"/>
    </xf>
    <xf numFmtId="0" fontId="15" fillId="6" borderId="0" xfId="0" applyFont="1" applyFill="1" applyBorder="1" applyAlignment="1">
      <alignment horizontal="left" vertical="center" indent="15"/>
    </xf>
    <xf numFmtId="165" fontId="15" fillId="18" borderId="3" xfId="0" applyNumberFormat="1" applyFont="1" applyFill="1" applyBorder="1" applyAlignment="1">
      <alignment horizontal="center" vertical="center"/>
    </xf>
    <xf numFmtId="176" fontId="17" fillId="6" borderId="0" xfId="0" applyNumberFormat="1" applyFont="1" applyFill="1" applyBorder="1" applyAlignment="1">
      <alignment horizontal="left" vertical="center" indent="19"/>
    </xf>
    <xf numFmtId="0" fontId="0" fillId="7" borderId="7" xfId="0" applyFill="1" applyBorder="1"/>
    <xf numFmtId="0" fontId="0" fillId="7" borderId="45" xfId="0" applyFill="1" applyBorder="1"/>
    <xf numFmtId="0" fontId="0" fillId="7" borderId="59" xfId="0" applyFill="1" applyBorder="1"/>
    <xf numFmtId="0" fontId="0" fillId="7" borderId="18" xfId="0" applyFill="1" applyBorder="1"/>
    <xf numFmtId="0" fontId="0" fillId="7" borderId="3" xfId="0" applyFill="1" applyBorder="1"/>
    <xf numFmtId="0" fontId="0" fillId="7" borderId="23" xfId="0" applyFill="1" applyBorder="1"/>
    <xf numFmtId="0" fontId="0" fillId="7" borderId="14" xfId="0" applyFill="1" applyBorder="1" applyAlignment="1">
      <alignment horizontal="left" vertical="center"/>
    </xf>
    <xf numFmtId="0" fontId="0" fillId="7" borderId="0" xfId="0" applyFill="1" applyBorder="1" applyAlignment="1">
      <alignment horizontal="left" vertical="center"/>
    </xf>
    <xf numFmtId="2" fontId="0" fillId="7" borderId="0" xfId="0" applyNumberFormat="1" applyFill="1" applyBorder="1" applyAlignment="1">
      <alignment horizontal="left" vertical="center"/>
    </xf>
    <xf numFmtId="2" fontId="0" fillId="7" borderId="22" xfId="0" applyNumberFormat="1" applyFill="1" applyBorder="1" applyAlignment="1">
      <alignment horizontal="left" vertical="center"/>
    </xf>
    <xf numFmtId="2" fontId="0" fillId="7" borderId="0" xfId="0" applyNumberFormat="1" applyFill="1" applyBorder="1"/>
    <xf numFmtId="172" fontId="0" fillId="7" borderId="3" xfId="0" applyNumberFormat="1" applyFill="1" applyBorder="1" applyAlignment="1">
      <alignment horizontal="left" vertical="center"/>
    </xf>
    <xf numFmtId="164" fontId="0" fillId="7" borderId="3" xfId="0" applyNumberFormat="1" applyFill="1" applyBorder="1" applyAlignment="1">
      <alignment horizontal="left" vertical="center"/>
    </xf>
    <xf numFmtId="0" fontId="0" fillId="4" borderId="10" xfId="0" applyFont="1" applyFill="1" applyBorder="1" applyAlignment="1">
      <alignment horizontal="center"/>
    </xf>
    <xf numFmtId="172" fontId="0" fillId="7" borderId="0" xfId="0" applyNumberFormat="1" applyFill="1" applyBorder="1" applyAlignment="1">
      <alignment horizontal="left" vertical="center" indent="1"/>
    </xf>
    <xf numFmtId="2" fontId="0" fillId="7" borderId="0" xfId="0" applyNumberFormat="1" applyFill="1" applyBorder="1" applyAlignment="1">
      <alignment horizontal="left" vertical="center" indent="1"/>
    </xf>
    <xf numFmtId="0" fontId="0" fillId="7" borderId="0" xfId="0" applyFill="1" applyAlignment="1">
      <alignment horizontal="center" vertical="center" wrapText="1"/>
    </xf>
    <xf numFmtId="0" fontId="0" fillId="25" borderId="0" xfId="0" applyNumberFormat="1" applyFill="1"/>
    <xf numFmtId="0" fontId="0" fillId="26" borderId="0" xfId="0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5" borderId="9" xfId="0" applyFont="1" applyFill="1" applyBorder="1" applyAlignment="1">
      <alignment horizontal="center" vertical="center"/>
    </xf>
    <xf numFmtId="0" fontId="0" fillId="25" borderId="0" xfId="0" applyFill="1"/>
    <xf numFmtId="0" fontId="3" fillId="25" borderId="8" xfId="0" applyFont="1" applyFill="1" applyBorder="1" applyAlignment="1">
      <alignment horizontal="center" vertical="center"/>
    </xf>
    <xf numFmtId="165" fontId="17" fillId="18" borderId="9" xfId="0" applyNumberFormat="1" applyFont="1" applyFill="1" applyBorder="1" applyAlignment="1">
      <alignment horizontal="center" vertical="center"/>
    </xf>
    <xf numFmtId="175" fontId="15" fillId="16" borderId="8" xfId="0" applyNumberFormat="1" applyFont="1" applyFill="1" applyBorder="1" applyAlignment="1">
      <alignment horizontal="center" vertical="center"/>
    </xf>
    <xf numFmtId="175" fontId="15" fillId="16" borderId="10" xfId="0" applyNumberFormat="1" applyFont="1" applyFill="1" applyBorder="1" applyAlignment="1">
      <alignment horizontal="center" vertical="center"/>
    </xf>
    <xf numFmtId="175" fontId="15" fillId="16" borderId="9" xfId="0" applyNumberFormat="1" applyFont="1" applyFill="1" applyBorder="1" applyAlignment="1">
      <alignment horizontal="center" vertical="center"/>
    </xf>
    <xf numFmtId="179" fontId="3" fillId="17" borderId="8" xfId="0" applyNumberFormat="1" applyFont="1" applyFill="1" applyBorder="1" applyAlignment="1">
      <alignment horizontal="center" vertical="center"/>
    </xf>
    <xf numFmtId="179" fontId="3" fillId="17" borderId="10" xfId="0" applyNumberFormat="1" applyFont="1" applyFill="1" applyBorder="1" applyAlignment="1">
      <alignment horizontal="center" vertical="center"/>
    </xf>
    <xf numFmtId="0" fontId="0" fillId="17" borderId="2" xfId="0" applyFill="1" applyBorder="1" applyAlignment="1">
      <alignment horizontal="center" vertical="center"/>
    </xf>
    <xf numFmtId="0" fontId="0" fillId="17" borderId="0" xfId="0" applyFill="1" applyBorder="1" applyAlignment="1">
      <alignment horizontal="center" vertical="center"/>
    </xf>
    <xf numFmtId="0" fontId="0" fillId="17" borderId="66" xfId="0" applyFill="1" applyBorder="1" applyAlignment="1">
      <alignment horizontal="center" vertical="center"/>
    </xf>
    <xf numFmtId="0" fontId="0" fillId="17" borderId="67" xfId="0" applyFill="1" applyBorder="1" applyAlignment="1">
      <alignment horizontal="center" vertical="center"/>
    </xf>
    <xf numFmtId="0" fontId="0" fillId="17" borderId="2" xfId="0" applyFont="1" applyFill="1" applyBorder="1" applyAlignment="1">
      <alignment horizontal="center" vertical="center"/>
    </xf>
    <xf numFmtId="0" fontId="0" fillId="17" borderId="0" xfId="0" applyFont="1" applyFill="1" applyBorder="1" applyAlignment="1">
      <alignment horizontal="center" vertical="center"/>
    </xf>
    <xf numFmtId="0" fontId="0" fillId="17" borderId="21" xfId="0" applyFont="1" applyFill="1" applyBorder="1" applyAlignment="1">
      <alignment horizontal="center" vertical="center"/>
    </xf>
    <xf numFmtId="0" fontId="0" fillId="17" borderId="22" xfId="0" applyFont="1" applyFill="1" applyBorder="1" applyAlignment="1">
      <alignment horizontal="center" vertical="center"/>
    </xf>
    <xf numFmtId="174" fontId="0" fillId="4" borderId="10" xfId="0" applyNumberFormat="1" applyFill="1" applyBorder="1" applyAlignment="1">
      <alignment horizontal="left" indent="3"/>
    </xf>
    <xf numFmtId="164" fontId="0" fillId="7" borderId="2" xfId="0" applyNumberForma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/>
    </xf>
    <xf numFmtId="175" fontId="15" fillId="23" borderId="17" xfId="0" applyNumberFormat="1" applyFont="1" applyFill="1" applyBorder="1" applyAlignment="1">
      <alignment horizontal="center" vertical="center"/>
    </xf>
    <xf numFmtId="175" fontId="15" fillId="23" borderId="14" xfId="0" applyNumberFormat="1" applyFont="1" applyFill="1" applyBorder="1" applyAlignment="1">
      <alignment horizontal="center" vertical="center"/>
    </xf>
    <xf numFmtId="175" fontId="15" fillId="23" borderId="18" xfId="0" applyNumberFormat="1" applyFont="1" applyFill="1" applyBorder="1" applyAlignment="1">
      <alignment horizontal="center" vertical="center"/>
    </xf>
    <xf numFmtId="175" fontId="15" fillId="16" borderId="17" xfId="0" applyNumberFormat="1" applyFont="1" applyFill="1" applyBorder="1" applyAlignment="1">
      <alignment horizontal="center" vertical="center"/>
    </xf>
    <xf numFmtId="175" fontId="15" fillId="16" borderId="14" xfId="0" applyNumberFormat="1" applyFont="1" applyFill="1" applyBorder="1" applyAlignment="1">
      <alignment horizontal="center" vertical="center"/>
    </xf>
    <xf numFmtId="175" fontId="15" fillId="16" borderId="18" xfId="0" applyNumberFormat="1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72" xfId="0" applyFont="1" applyFill="1" applyBorder="1" applyAlignment="1">
      <alignment horizontal="center" vertical="center"/>
    </xf>
    <xf numFmtId="0" fontId="18" fillId="4" borderId="69" xfId="0" applyFont="1" applyFill="1" applyBorder="1" applyAlignment="1">
      <alignment horizontal="center" vertical="center"/>
    </xf>
    <xf numFmtId="0" fontId="18" fillId="4" borderId="38" xfId="0" applyFont="1" applyFill="1" applyBorder="1" applyAlignment="1">
      <alignment horizontal="center" vertical="center"/>
    </xf>
    <xf numFmtId="0" fontId="2" fillId="7" borderId="69" xfId="2" applyFont="1" applyFill="1" applyBorder="1" applyAlignment="1">
      <alignment horizontal="center" vertical="center" wrapText="1"/>
    </xf>
    <xf numFmtId="0" fontId="2" fillId="7" borderId="38" xfId="2" applyFont="1" applyFill="1" applyBorder="1" applyAlignment="1">
      <alignment horizontal="center" vertical="center" wrapText="1"/>
    </xf>
    <xf numFmtId="0" fontId="5" fillId="3" borderId="54" xfId="0" applyFont="1" applyFill="1" applyBorder="1" applyAlignment="1">
      <alignment horizontal="center" vertical="center"/>
    </xf>
    <xf numFmtId="0" fontId="14" fillId="3" borderId="55" xfId="0" applyFont="1" applyFill="1" applyBorder="1" applyAlignment="1">
      <alignment horizontal="center" vertical="center"/>
    </xf>
    <xf numFmtId="0" fontId="14" fillId="3" borderId="56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168" fontId="9" fillId="10" borderId="4" xfId="0" applyNumberFormat="1" applyFont="1" applyFill="1" applyBorder="1" applyAlignment="1">
      <alignment horizontal="center" vertical="center"/>
    </xf>
    <xf numFmtId="168" fontId="9" fillId="10" borderId="28" xfId="0" applyNumberFormat="1" applyFont="1" applyFill="1" applyBorder="1" applyAlignment="1">
      <alignment horizontal="center" vertical="center"/>
    </xf>
    <xf numFmtId="168" fontId="9" fillId="10" borderId="5" xfId="0" applyNumberFormat="1" applyFont="1" applyFill="1" applyBorder="1" applyAlignment="1">
      <alignment horizontal="center" vertical="center"/>
    </xf>
    <xf numFmtId="0" fontId="0" fillId="27" borderId="0" xfId="0" applyFill="1" applyAlignment="1">
      <alignment horizontal="center" vertical="center" wrapText="1"/>
    </xf>
    <xf numFmtId="0" fontId="0" fillId="27" borderId="0" xfId="0" applyFill="1" applyAlignment="1">
      <alignment horizontal="center" vertical="center"/>
    </xf>
    <xf numFmtId="0" fontId="0" fillId="12" borderId="0" xfId="0" applyFill="1" applyAlignment="1">
      <alignment horizontal="center" vertical="center" wrapText="1"/>
    </xf>
    <xf numFmtId="0" fontId="0" fillId="12" borderId="0" xfId="0" applyFill="1" applyAlignment="1">
      <alignment horizontal="center" vertical="center"/>
    </xf>
    <xf numFmtId="2" fontId="0" fillId="12" borderId="0" xfId="0" applyNumberFormat="1" applyFill="1" applyAlignment="1">
      <alignment horizontal="center" vertical="center" wrapText="1"/>
    </xf>
    <xf numFmtId="2" fontId="0" fillId="12" borderId="0" xfId="0" applyNumberFormat="1" applyFill="1" applyAlignment="1">
      <alignment horizontal="center" vertical="center"/>
    </xf>
    <xf numFmtId="2" fontId="0" fillId="27" borderId="0" xfId="0" applyNumberFormat="1" applyFill="1" applyAlignment="1">
      <alignment horizontal="center" vertical="center" wrapText="1"/>
    </xf>
    <xf numFmtId="2" fontId="0" fillId="27" borderId="0" xfId="0" applyNumberFormat="1" applyFill="1" applyAlignment="1">
      <alignment horizontal="center" vertical="center"/>
    </xf>
    <xf numFmtId="0" fontId="0" fillId="7" borderId="0" xfId="0" applyFill="1" applyAlignment="1">
      <alignment horizontal="center" vertical="center"/>
    </xf>
  </cellXfs>
  <cellStyles count="3">
    <cellStyle name="Monétaire 2" xfId="1"/>
    <cellStyle name="Normal" xfId="0" builtinId="0"/>
    <cellStyle name="Normal 2" xfId="2"/>
  </cellStyles>
  <dxfs count="33"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0.2499465926084170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6747721869522151E-2"/>
          <c:y val="6.3558723580605048E-2"/>
          <c:w val="0.97325227813047788"/>
          <c:h val="0.65260522171570667"/>
        </c:manualLayout>
      </c:layout>
      <c:barChart>
        <c:barDir val="bar"/>
        <c:grouping val="stacked"/>
        <c:varyColors val="0"/>
        <c:ser>
          <c:idx val="0"/>
          <c:order val="0"/>
          <c:tx>
            <c:v>Produit 1</c:v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1440</c:v>
              </c:pt>
            </c:numLit>
          </c:val>
        </c:ser>
        <c:ser>
          <c:idx val="1"/>
          <c:order val="1"/>
          <c:tx>
            <c:v>Produit 2</c:v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350</c:v>
              </c:pt>
            </c:numLit>
          </c:val>
        </c:ser>
        <c:ser>
          <c:idx val="9"/>
          <c:order val="2"/>
          <c:tx>
            <c:v>Produit 3</c:v>
          </c:tx>
          <c:spPr>
            <a:gradFill rotWithShape="1">
              <a:gsLst>
                <a:gs pos="0">
                  <a:schemeClr val="accent4">
                    <a:lumMod val="60000"/>
                    <a:shade val="51000"/>
                    <a:satMod val="130000"/>
                  </a:schemeClr>
                </a:gs>
                <a:gs pos="80000">
                  <a:schemeClr val="accent4">
                    <a:lumMod val="60000"/>
                    <a:shade val="93000"/>
                    <a:satMod val="130000"/>
                  </a:schemeClr>
                </a:gs>
                <a:gs pos="100000">
                  <a:schemeClr val="accent4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"/>
          <c:order val="3"/>
          <c:tx>
            <c:v>Produit 4</c:v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3"/>
          <c:order val="4"/>
          <c:tx>
            <c:v>Produit 5</c:v>
          </c:tx>
          <c:spPr>
            <a:gradFill rotWithShape="1">
              <a:gsLst>
                <a:gs pos="0">
                  <a:schemeClr val="accent4">
                    <a:shade val="51000"/>
                    <a:satMod val="130000"/>
                  </a:schemeClr>
                </a:gs>
                <a:gs pos="80000">
                  <a:schemeClr val="accent4">
                    <a:shade val="93000"/>
                    <a:satMod val="130000"/>
                  </a:schemeClr>
                </a:gs>
                <a:gs pos="100000">
                  <a:schemeClr val="accent4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4"/>
          <c:order val="5"/>
          <c:tx>
            <c:v>Produit 6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5"/>
          <c:order val="6"/>
          <c:tx>
            <c:v>Produit 7</c:v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6"/>
          <c:order val="7"/>
          <c:tx>
            <c:v>Produit 8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7"/>
          <c:order val="8"/>
          <c:tx>
            <c:v>Produit 9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8"/>
          <c:order val="9"/>
          <c:tx>
            <c:v>Produit 10</c:v>
          </c:tx>
          <c:spPr>
            <a:gradFill rotWithShape="1">
              <a:gsLst>
                <a:gs pos="0">
                  <a:schemeClr val="accent3">
                    <a:lumMod val="60000"/>
                    <a:shade val="51000"/>
                    <a:satMod val="130000"/>
                  </a:schemeClr>
                </a:gs>
                <a:gs pos="80000">
                  <a:schemeClr val="accent3">
                    <a:lumMod val="60000"/>
                    <a:shade val="93000"/>
                    <a:satMod val="130000"/>
                  </a:schemeClr>
                </a:gs>
                <a:gs pos="100000">
                  <a:schemeClr val="accent3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0"/>
          <c:order val="10"/>
          <c:tx>
            <c:v>Produit 1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1790</c:v>
              </c:pt>
            </c:numLit>
          </c:val>
        </c:ser>
        <c:ser>
          <c:idx val="11"/>
          <c:order val="11"/>
          <c:tx>
            <c:v>Produit 2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2"/>
          <c:order val="12"/>
          <c:tx>
            <c:v>Produit 3</c:v>
          </c:tx>
          <c:spPr>
            <a:gradFill rotWithShape="1">
              <a:gsLst>
                <a:gs pos="0">
                  <a:schemeClr val="accent1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1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1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3"/>
          <c:order val="13"/>
          <c:tx>
            <c:v>Produit 4</c:v>
          </c:tx>
          <c:spPr>
            <a:gradFill rotWithShape="1">
              <a:gsLst>
                <a:gs pos="0">
                  <a:schemeClr val="accent2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2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2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4"/>
          <c:order val="14"/>
          <c:tx>
            <c:v>Produit 5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5"/>
          <c:order val="15"/>
          <c:tx>
            <c:v>Produit 6</c:v>
          </c:tx>
          <c:spPr>
            <a:gradFill rotWithShape="1">
              <a:gsLst>
                <a:gs pos="0">
                  <a:schemeClr val="accent4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4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4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6"/>
          <c:order val="16"/>
          <c:tx>
            <c:v>Produit 7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7"/>
          <c:order val="17"/>
          <c:tx>
            <c:v>Produit 8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8"/>
          <c:order val="18"/>
          <c:tx>
            <c:v>Produit 9</c:v>
          </c:tx>
          <c:spPr>
            <a:gradFill rotWithShape="1">
              <a:gsLst>
                <a:gs pos="0">
                  <a:schemeClr val="accent1">
                    <a:lumMod val="80000"/>
                    <a:shade val="51000"/>
                    <a:satMod val="130000"/>
                  </a:schemeClr>
                </a:gs>
                <a:gs pos="80000">
                  <a:schemeClr val="accent1">
                    <a:lumMod val="80000"/>
                    <a:shade val="93000"/>
                    <a:satMod val="130000"/>
                  </a:schemeClr>
                </a:gs>
                <a:gs pos="100000">
                  <a:schemeClr val="accent1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9"/>
          <c:order val="19"/>
          <c:tx>
            <c:v>Produit 10</c:v>
          </c:tx>
          <c:spPr>
            <a:gradFill rotWithShape="1">
              <a:gsLst>
                <a:gs pos="0">
                  <a:schemeClr val="accent2">
                    <a:lumMod val="80000"/>
                    <a:shade val="51000"/>
                    <a:satMod val="130000"/>
                  </a:schemeClr>
                </a:gs>
                <a:gs pos="80000">
                  <a:schemeClr val="accent2">
                    <a:lumMod val="80000"/>
                    <a:shade val="93000"/>
                    <a:satMod val="130000"/>
                  </a:schemeClr>
                </a:gs>
                <a:gs pos="100000">
                  <a:schemeClr val="accent2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0"/>
          <c:order val="20"/>
          <c:tx>
            <c:v>Produit 1</c:v>
          </c:tx>
          <c:spPr>
            <a:gradFill rotWithShape="1">
              <a:gsLst>
                <a:gs pos="0">
                  <a:schemeClr val="accent3">
                    <a:lumMod val="8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1"/>
          <c:order val="21"/>
          <c:tx>
            <c:v>Produit 2</c:v>
          </c:tx>
          <c:spPr>
            <a:gradFill rotWithShape="1">
              <a:gsLst>
                <a:gs pos="0">
                  <a:schemeClr val="accent4">
                    <a:lumMod val="80000"/>
                    <a:shade val="51000"/>
                    <a:satMod val="130000"/>
                  </a:schemeClr>
                </a:gs>
                <a:gs pos="80000">
                  <a:schemeClr val="accent4">
                    <a:lumMod val="80000"/>
                    <a:shade val="93000"/>
                    <a:satMod val="130000"/>
                  </a:schemeClr>
                </a:gs>
                <a:gs pos="100000">
                  <a:schemeClr val="accent4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2"/>
          <c:order val="22"/>
          <c:tx>
            <c:v>Produit 3</c:v>
          </c:tx>
          <c:spPr>
            <a:gradFill rotWithShape="1">
              <a:gsLst>
                <a:gs pos="0">
                  <a:schemeClr val="accent5">
                    <a:lumMod val="8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3"/>
          <c:order val="23"/>
          <c:tx>
            <c:v>Produit 4</c:v>
          </c:tx>
          <c:spPr>
            <a:gradFill rotWithShape="1">
              <a:gsLst>
                <a:gs pos="0">
                  <a:schemeClr val="accent6">
                    <a:lumMod val="8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4"/>
          <c:order val="24"/>
          <c:tx>
            <c:v>Produit 5</c:v>
          </c:tx>
          <c:spPr>
            <a:gradFill rotWithShape="1">
              <a:gsLst>
                <a:gs pos="0">
                  <a:schemeClr val="accent1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5"/>
          <c:order val="25"/>
          <c:tx>
            <c:v>Produit 6</c:v>
          </c:tx>
          <c:spPr>
            <a:gradFill rotWithShape="1">
              <a:gsLst>
                <a:gs pos="0">
                  <a:schemeClr val="accent2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6"/>
          <c:order val="26"/>
          <c:tx>
            <c:v>Produit 7</c:v>
          </c:tx>
          <c:spPr>
            <a:gradFill rotWithShape="1">
              <a:gsLst>
                <a:gs pos="0">
                  <a:schemeClr val="accent3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3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3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7"/>
          <c:order val="27"/>
          <c:tx>
            <c:v>Produit 8</c:v>
          </c:tx>
          <c:spPr>
            <a:gradFill rotWithShape="1">
              <a:gsLst>
                <a:gs pos="0">
                  <a:schemeClr val="accent4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4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4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8"/>
          <c:order val="28"/>
          <c:tx>
            <c:v>Produit 9</c:v>
          </c:tx>
          <c:spPr>
            <a:gradFill rotWithShape="1">
              <a:gsLst>
                <a:gs pos="0">
                  <a:schemeClr val="accent5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9"/>
          <c:order val="29"/>
          <c:tx>
            <c:v>Produit 10</c:v>
          </c:tx>
          <c:spPr>
            <a:gradFill rotWithShape="1">
              <a:gsLst>
                <a:gs pos="0">
                  <a:schemeClr val="accent6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214083616"/>
        <c:axId val="214084008"/>
      </c:barChart>
      <c:catAx>
        <c:axId val="214083616"/>
        <c:scaling>
          <c:orientation val="minMax"/>
        </c:scaling>
        <c:delete val="1"/>
        <c:axPos val="l"/>
        <c:majorTickMark val="none"/>
        <c:minorTickMark val="none"/>
        <c:tickLblPos val="nextTo"/>
        <c:crossAx val="214084008"/>
        <c:crosses val="autoZero"/>
        <c:auto val="1"/>
        <c:lblAlgn val="ctr"/>
        <c:lblOffset val="100"/>
        <c:noMultiLvlLbl val="0"/>
      </c:catAx>
      <c:valAx>
        <c:axId val="21408400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14083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9.3828080787863551E-5"/>
          <c:y val="0.71644707832573562"/>
          <c:w val="0.99832193126700874"/>
          <c:h val="0.28157927890592621"/>
        </c:manualLayout>
      </c:layout>
      <c:overlay val="0"/>
      <c:txPr>
        <a:bodyPr/>
        <a:lstStyle/>
        <a:p>
          <a:pPr>
            <a:defRPr>
              <a:solidFill>
                <a:schemeClr val="bg1"/>
              </a:solidFill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 w="28575">
      <a:solidFill>
        <a:schemeClr val="tx1"/>
      </a:solidFill>
    </a:ln>
    <a:effectLst/>
  </c:spPr>
  <c:txPr>
    <a:bodyPr/>
    <a:lstStyle/>
    <a:p>
      <a:pPr>
        <a:defRPr sz="1400" baseline="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Spin" dx="16" fmlaLink="$F$59" max="16" min="1" page="10" val="2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3</xdr:row>
          <xdr:rowOff>57150</xdr:rowOff>
        </xdr:from>
        <xdr:to>
          <xdr:col>1</xdr:col>
          <xdr:colOff>3429000</xdr:colOff>
          <xdr:row>3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Importation recette " TXT"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88900</xdr:colOff>
      <xdr:row>18</xdr:row>
      <xdr:rowOff>0</xdr:rowOff>
    </xdr:from>
    <xdr:to>
      <xdr:col>15</xdr:col>
      <xdr:colOff>1</xdr:colOff>
      <xdr:row>38</xdr:row>
      <xdr:rowOff>0</xdr:rowOff>
    </xdr:to>
    <xdr:graphicFrame macro="">
      <xdr:nvGraphicFramePr>
        <xdr:cNvPr id="3" name="Graphique 2" hidden="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7</xdr:row>
          <xdr:rowOff>57150</xdr:rowOff>
        </xdr:from>
        <xdr:to>
          <xdr:col>11</xdr:col>
          <xdr:colOff>0</xdr:colOff>
          <xdr:row>9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 Poids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209550</xdr:colOff>
          <xdr:row>3</xdr:row>
          <xdr:rowOff>66675</xdr:rowOff>
        </xdr:from>
        <xdr:to>
          <xdr:col>4</xdr:col>
          <xdr:colOff>1790700</xdr:colOff>
          <xdr:row>3</xdr:row>
          <xdr:rowOff>304800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Exportation recette "TXT"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1866900</xdr:colOff>
          <xdr:row>3</xdr:row>
          <xdr:rowOff>66675</xdr:rowOff>
        </xdr:from>
        <xdr:to>
          <xdr:col>4</xdr:col>
          <xdr:colOff>3609975</xdr:colOff>
          <xdr:row>3</xdr:row>
          <xdr:rowOff>304800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Copie - mise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2809875</xdr:colOff>
          <xdr:row>3</xdr:row>
          <xdr:rowOff>352425</xdr:rowOff>
        </xdr:from>
        <xdr:to>
          <xdr:col>4</xdr:col>
          <xdr:colOff>3609975</xdr:colOff>
          <xdr:row>3</xdr:row>
          <xdr:rowOff>590550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85725</xdr:colOff>
          <xdr:row>36</xdr:row>
          <xdr:rowOff>76200</xdr:rowOff>
        </xdr:from>
        <xdr:to>
          <xdr:col>16</xdr:col>
          <xdr:colOff>971550</xdr:colOff>
          <xdr:row>37</xdr:row>
          <xdr:rowOff>133350</xdr:rowOff>
        </xdr:to>
        <xdr:sp macro="" textlink="">
          <xdr:nvSpPr>
            <xdr:cNvPr id="1033" name="ComboBox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95250</xdr:colOff>
          <xdr:row>38</xdr:row>
          <xdr:rowOff>66675</xdr:rowOff>
        </xdr:from>
        <xdr:to>
          <xdr:col>16</xdr:col>
          <xdr:colOff>962025</xdr:colOff>
          <xdr:row>39</xdr:row>
          <xdr:rowOff>104775</xdr:rowOff>
        </xdr:to>
        <xdr:sp macro="" textlink="">
          <xdr:nvSpPr>
            <xdr:cNvPr id="1034" name="ComboBox2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685800</xdr:colOff>
          <xdr:row>3</xdr:row>
          <xdr:rowOff>76200</xdr:rowOff>
        </xdr:from>
        <xdr:to>
          <xdr:col>9</xdr:col>
          <xdr:colOff>828675</xdr:colOff>
          <xdr:row>3</xdr:row>
          <xdr:rowOff>314325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Améliorants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3</xdr:row>
          <xdr:rowOff>66675</xdr:rowOff>
        </xdr:from>
        <xdr:to>
          <xdr:col>8</xdr:col>
          <xdr:colOff>628650</xdr:colOff>
          <xdr:row>3</xdr:row>
          <xdr:rowOff>304800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Custom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904875</xdr:colOff>
          <xdr:row>3</xdr:row>
          <xdr:rowOff>66675</xdr:rowOff>
        </xdr:from>
        <xdr:to>
          <xdr:col>10</xdr:col>
          <xdr:colOff>552450</xdr:colOff>
          <xdr:row>3</xdr:row>
          <xdr:rowOff>304800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190500</xdr:colOff>
      <xdr:row>3</xdr:row>
      <xdr:rowOff>353786</xdr:rowOff>
    </xdr:from>
    <xdr:to>
      <xdr:col>8</xdr:col>
      <xdr:colOff>517072</xdr:colOff>
      <xdr:row>4</xdr:row>
      <xdr:rowOff>81643</xdr:rowOff>
    </xdr:to>
    <xdr:sp macro="" textlink="">
      <xdr:nvSpPr>
        <xdr:cNvPr id="2" name="Flèche vers le bas 1"/>
        <xdr:cNvSpPr/>
      </xdr:nvSpPr>
      <xdr:spPr>
        <a:xfrm>
          <a:off x="11933464" y="1034143"/>
          <a:ext cx="326572" cy="353786"/>
        </a:xfrm>
        <a:prstGeom prst="down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76199</xdr:colOff>
      <xdr:row>17</xdr:row>
      <xdr:rowOff>85725</xdr:rowOff>
    </xdr:from>
    <xdr:to>
      <xdr:col>21</xdr:col>
      <xdr:colOff>606135</xdr:colOff>
      <xdr:row>21</xdr:row>
      <xdr:rowOff>76200</xdr:rowOff>
    </xdr:to>
    <xdr:sp macro="" textlink="">
      <xdr:nvSpPr>
        <xdr:cNvPr id="2" name="Flèche à angle droit 1"/>
        <xdr:cNvSpPr/>
      </xdr:nvSpPr>
      <xdr:spPr>
        <a:xfrm>
          <a:off x="13820774" y="3676650"/>
          <a:ext cx="1930111" cy="752475"/>
        </a:xfrm>
        <a:prstGeom prst="bentUp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790575</xdr:colOff>
      <xdr:row>4</xdr:row>
      <xdr:rowOff>47625</xdr:rowOff>
    </xdr:from>
    <xdr:to>
      <xdr:col>1</xdr:col>
      <xdr:colOff>962025</xdr:colOff>
      <xdr:row>4</xdr:row>
      <xdr:rowOff>171450</xdr:rowOff>
    </xdr:to>
    <xdr:sp macro="" textlink="">
      <xdr:nvSpPr>
        <xdr:cNvPr id="3" name="Flèche droite 2"/>
        <xdr:cNvSpPr/>
      </xdr:nvSpPr>
      <xdr:spPr>
        <a:xfrm>
          <a:off x="885825" y="1143000"/>
          <a:ext cx="171450" cy="123825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790575</xdr:colOff>
      <xdr:row>15</xdr:row>
      <xdr:rowOff>47625</xdr:rowOff>
    </xdr:from>
    <xdr:to>
      <xdr:col>1</xdr:col>
      <xdr:colOff>962025</xdr:colOff>
      <xdr:row>15</xdr:row>
      <xdr:rowOff>171450</xdr:rowOff>
    </xdr:to>
    <xdr:sp macro="" textlink="">
      <xdr:nvSpPr>
        <xdr:cNvPr id="4" name="Flèche droite 3"/>
        <xdr:cNvSpPr/>
      </xdr:nvSpPr>
      <xdr:spPr>
        <a:xfrm>
          <a:off x="885825" y="3248025"/>
          <a:ext cx="171450" cy="123825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27</xdr:row>
          <xdr:rowOff>9525</xdr:rowOff>
        </xdr:from>
        <xdr:to>
          <xdr:col>2</xdr:col>
          <xdr:colOff>923925</xdr:colOff>
          <xdr:row>28</xdr:row>
          <xdr:rowOff>123825</xdr:rowOff>
        </xdr:to>
        <xdr:sp macro="" textlink="">
          <xdr:nvSpPr>
            <xdr:cNvPr id="4097" name="Spinner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auvegarde/cuisine/cuisine%20excel/panigramme%20quadri/panigramme%20quadri%20a8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nigramme"/>
      <sheetName val="calcul panification"/>
      <sheetName val="horloge"/>
      <sheetName val="calcul panification (2)"/>
      <sheetName val="Tableau recettes"/>
      <sheetName val="Tableaux base patisserie"/>
      <sheetName val="Absorption"/>
      <sheetName val="farines multiples"/>
      <sheetName val="Chaud - froid  Cp farine"/>
      <sheetName val="modélisation pétrin"/>
      <sheetName val="Cp et poids cuve"/>
      <sheetName val="relevés"/>
      <sheetName val="impression panif"/>
      <sheetName val="relevé des températures"/>
      <sheetName val="chronopain"/>
      <sheetName val="coût"/>
      <sheetName val="échauffements frsg -ptrs -cd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7">
          <cell r="AW7" t="str">
            <v>direct</v>
          </cell>
        </row>
        <row r="8">
          <cell r="AW8" t="str">
            <v>froid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8.xml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Y1249"/>
  <sheetViews>
    <sheetView tabSelected="1" zoomScale="80" zoomScaleNormal="80" workbookViewId="0">
      <pane ySplit="5" topLeftCell="A6" activePane="bottomLeft" state="frozen"/>
      <selection pane="bottomLeft" activeCell="B2" sqref="B2:S2"/>
    </sheetView>
  </sheetViews>
  <sheetFormatPr baseColWidth="10" defaultRowHeight="15" x14ac:dyDescent="0.25"/>
  <cols>
    <col min="1" max="1" width="1.85546875" style="2" customWidth="1"/>
    <col min="2" max="2" width="55.7109375" customWidth="1"/>
    <col min="3" max="3" width="1.85546875" style="15" customWidth="1"/>
    <col min="4" max="4" width="9.28515625" style="279" customWidth="1"/>
    <col min="5" max="5" width="55.7109375" style="1" customWidth="1"/>
    <col min="6" max="6" width="1.7109375" style="2" customWidth="1"/>
    <col min="7" max="7" width="28" style="2" customWidth="1"/>
    <col min="8" max="8" width="12.7109375" style="5" customWidth="1"/>
    <col min="9" max="9" width="10.7109375" style="3" customWidth="1"/>
    <col min="10" max="10" width="17" style="2" customWidth="1"/>
    <col min="11" max="11" width="11.42578125" style="2" customWidth="1"/>
    <col min="12" max="12" width="8" style="2" customWidth="1"/>
    <col min="13" max="13" width="25.7109375" style="2" customWidth="1"/>
    <col min="14" max="14" width="2" style="2" customWidth="1"/>
    <col min="15" max="15" width="13.85546875" style="2" customWidth="1"/>
    <col min="16" max="16" width="13.42578125" style="2" customWidth="1"/>
    <col min="17" max="17" width="43.7109375" style="2" customWidth="1"/>
    <col min="18" max="18" width="21.85546875" style="2" customWidth="1"/>
    <col min="19" max="19" width="10.28515625" style="2" customWidth="1"/>
    <col min="20" max="23" width="11.42578125" style="2"/>
    <col min="24" max="24" width="53.5703125" style="2" customWidth="1"/>
    <col min="25" max="25" width="52.42578125" style="2" customWidth="1"/>
    <col min="26" max="26" width="35" style="2" customWidth="1"/>
    <col min="27" max="27" width="11.42578125" style="2"/>
    <col min="28" max="28" width="28.5703125" style="2" customWidth="1"/>
    <col min="29" max="29" width="11.42578125" style="2" customWidth="1"/>
    <col min="30" max="30" width="12.42578125" customWidth="1"/>
    <col min="31" max="31" width="11.42578125" style="4"/>
    <col min="33" max="33" width="25.28515625" customWidth="1"/>
    <col min="34" max="34" width="11.42578125" style="295"/>
    <col min="35" max="35" width="14.28515625" customWidth="1"/>
    <col min="36" max="36" width="13.28515625" customWidth="1"/>
    <col min="37" max="37" width="58.7109375" customWidth="1"/>
    <col min="38" max="38" width="25.7109375" customWidth="1"/>
    <col min="39" max="39" width="48.28515625" customWidth="1"/>
    <col min="41" max="41" width="28" customWidth="1"/>
    <col min="42" max="43" width="13.42578125" customWidth="1"/>
    <col min="46" max="46" width="11.42578125" customWidth="1"/>
  </cols>
  <sheetData>
    <row r="1" spans="2:77" ht="8.25" customHeight="1" x14ac:dyDescent="0.25">
      <c r="B1" s="2"/>
      <c r="C1" s="14"/>
      <c r="D1" s="273"/>
      <c r="E1" s="4"/>
      <c r="AD1" s="2"/>
      <c r="AF1" s="2"/>
      <c r="AG1" s="2"/>
      <c r="AH1" s="294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</row>
    <row r="2" spans="2:77" ht="36" customHeight="1" x14ac:dyDescent="0.25">
      <c r="B2" s="372" t="s">
        <v>72</v>
      </c>
      <c r="C2" s="373"/>
      <c r="D2" s="373"/>
      <c r="E2" s="373"/>
      <c r="F2" s="373"/>
      <c r="G2" s="373"/>
      <c r="H2" s="373"/>
      <c r="I2" s="373"/>
      <c r="J2" s="373"/>
      <c r="K2" s="373"/>
      <c r="L2" s="373"/>
      <c r="M2" s="373"/>
      <c r="N2" s="373"/>
      <c r="O2" s="373"/>
      <c r="P2" s="373"/>
      <c r="Q2" s="373"/>
      <c r="R2" s="373"/>
      <c r="S2" s="374"/>
      <c r="T2" s="241"/>
      <c r="U2" s="242"/>
      <c r="X2" s="345" t="s">
        <v>134</v>
      </c>
      <c r="Y2" s="345" t="s">
        <v>135</v>
      </c>
      <c r="Z2" s="345" t="s">
        <v>136</v>
      </c>
      <c r="AD2" s="2"/>
      <c r="AF2" s="2"/>
      <c r="AG2" s="2"/>
      <c r="AH2" s="294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</row>
    <row r="3" spans="2:77" ht="8.25" customHeight="1" thickBot="1" x14ac:dyDescent="0.3">
      <c r="B3" s="2"/>
      <c r="C3" s="14"/>
      <c r="D3" s="273"/>
      <c r="E3" s="227">
        <f ca="1">B4/D4</f>
        <v>1.5493193717277487</v>
      </c>
      <c r="G3" s="213"/>
      <c r="H3" s="7"/>
      <c r="I3" s="8"/>
      <c r="J3" s="6"/>
      <c r="K3" s="6"/>
      <c r="AD3" s="2"/>
      <c r="AF3" s="2"/>
      <c r="AG3" s="2"/>
      <c r="AH3" s="294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</row>
    <row r="4" spans="2:77" ht="49.5" customHeight="1" thickBot="1" x14ac:dyDescent="0.3">
      <c r="B4" s="218">
        <f ca="1">SUM(AA7:AA45)</f>
        <v>2959.2</v>
      </c>
      <c r="C4" s="211"/>
      <c r="D4" s="363">
        <f>SUM(H7:H10)</f>
        <v>1910</v>
      </c>
      <c r="E4" s="363"/>
      <c r="F4" s="247"/>
      <c r="G4" s="375" t="s">
        <v>74</v>
      </c>
      <c r="H4" s="376"/>
      <c r="I4" s="283"/>
      <c r="J4" s="339" t="s">
        <v>131</v>
      </c>
      <c r="K4" s="211"/>
      <c r="L4" s="211"/>
      <c r="M4" s="211"/>
      <c r="N4" s="211"/>
      <c r="O4" s="211"/>
      <c r="P4" s="211"/>
      <c r="Q4" s="211"/>
      <c r="R4" s="211"/>
      <c r="S4" s="211"/>
      <c r="T4" s="243"/>
      <c r="U4" s="244"/>
      <c r="X4" s="348" t="s">
        <v>145</v>
      </c>
      <c r="AD4" s="2"/>
      <c r="AF4" s="2"/>
      <c r="AG4" s="2"/>
      <c r="AH4" s="294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</row>
    <row r="5" spans="2:77" ht="30.75" customHeight="1" thickBot="1" x14ac:dyDescent="0.3">
      <c r="B5" s="221" t="s">
        <v>150</v>
      </c>
      <c r="C5" s="223"/>
      <c r="D5" s="274" t="s">
        <v>89</v>
      </c>
      <c r="E5" s="248" t="str">
        <f ca="1">NOMSORTI(B5,D4)</f>
        <v>petits pains moelleuxTEST  1910</v>
      </c>
      <c r="F5" s="246"/>
      <c r="G5" s="377" t="s">
        <v>75</v>
      </c>
      <c r="H5" s="378"/>
      <c r="I5" s="280" t="s">
        <v>100</v>
      </c>
      <c r="J5" s="212"/>
      <c r="K5" s="212"/>
      <c r="L5" s="212"/>
      <c r="M5" s="212"/>
      <c r="N5" s="212"/>
      <c r="O5" s="365" t="str">
        <f ca="1">CONCATENATE("Améliorants pour ",E5)</f>
        <v>Améliorants pour petits pains moelleuxTEST  1910</v>
      </c>
      <c r="P5" s="365"/>
      <c r="Q5" s="365"/>
      <c r="R5" s="212"/>
      <c r="S5" s="212"/>
      <c r="T5" s="245"/>
      <c r="U5" s="6"/>
      <c r="X5" s="346" t="s">
        <v>138</v>
      </c>
      <c r="Y5" s="342" t="s">
        <v>133</v>
      </c>
      <c r="AA5" s="402" t="s">
        <v>76</v>
      </c>
      <c r="AB5" s="402"/>
      <c r="AC5" s="396" t="s">
        <v>146</v>
      </c>
      <c r="AD5" s="394" t="s">
        <v>161</v>
      </c>
      <c r="AE5" s="290" t="s">
        <v>102</v>
      </c>
      <c r="AF5" s="402" t="s">
        <v>88</v>
      </c>
      <c r="AG5" s="402"/>
      <c r="AH5" s="293" t="s">
        <v>103</v>
      </c>
      <c r="AI5" s="400" t="s">
        <v>162</v>
      </c>
      <c r="AJ5" s="398" t="s">
        <v>163</v>
      </c>
      <c r="AK5" s="2"/>
      <c r="AL5" s="2"/>
      <c r="AM5" s="282" t="s">
        <v>99</v>
      </c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</row>
    <row r="6" spans="2:77" s="2" customFormat="1" ht="9.75" customHeight="1" thickBot="1" x14ac:dyDescent="0.3">
      <c r="B6" s="12"/>
      <c r="C6" s="222"/>
      <c r="D6" s="275"/>
      <c r="E6" s="13"/>
      <c r="F6" s="6"/>
      <c r="G6" s="9"/>
      <c r="H6" s="10"/>
      <c r="I6" s="9"/>
      <c r="J6" s="6"/>
      <c r="K6" s="6"/>
      <c r="T6" s="6"/>
      <c r="U6" s="6"/>
      <c r="AE6" s="4"/>
      <c r="AH6" s="296">
        <f>SUM(AH7:AH102)</f>
        <v>1034.4000000000001</v>
      </c>
      <c r="AI6" s="296">
        <f>SUM(AI7:AI102)</f>
        <v>73.599999999999994</v>
      </c>
      <c r="AJ6" s="296">
        <f>SUM(AJ7:AJ102)</f>
        <v>72.7</v>
      </c>
      <c r="AK6" s="347" t="s">
        <v>139</v>
      </c>
      <c r="AM6" s="281" t="s">
        <v>150</v>
      </c>
    </row>
    <row r="7" spans="2:77" ht="15.75" thickBot="1" x14ac:dyDescent="0.3">
      <c r="B7" s="224" t="s">
        <v>104</v>
      </c>
      <c r="C7" s="220"/>
      <c r="D7" s="276">
        <f>IFERROR(AF7/$D$4*100,"")</f>
        <v>41.465968586387433</v>
      </c>
      <c r="E7" s="252" t="s">
        <v>151</v>
      </c>
      <c r="G7" s="185" t="s">
        <v>58</v>
      </c>
      <c r="H7" s="186">
        <f>J14</f>
        <v>1810</v>
      </c>
      <c r="I7" s="214">
        <f>IF(H7=0,"",$J$10*(H7/($J$14+$J$20+$J$26+$J$32)))</f>
        <v>43.59162303664921</v>
      </c>
      <c r="J7" s="298" t="s">
        <v>114</v>
      </c>
      <c r="K7" s="303"/>
      <c r="L7" s="209"/>
      <c r="M7" s="210"/>
      <c r="O7" s="326"/>
      <c r="P7" s="332"/>
      <c r="Q7" s="329"/>
      <c r="X7" s="344"/>
      <c r="Y7" s="219" t="str">
        <f t="shared" ref="Y7:Y34" si="0">P7&amp;" "&amp;Q7</f>
        <v xml:space="preserve"> </v>
      </c>
      <c r="Z7" s="226" t="str">
        <f t="shared" ref="Z7:Z38" ca="1" si="1">IF(AA7="",AB7,CONCATENATE(ROUND(AA7/$E$3,1)," ",AB7))</f>
        <v>792   Farine</v>
      </c>
      <c r="AA7" s="206">
        <f t="array" aca="1" ref="AA7" ca="1">IFERROR(1*MID(B7,MATCH(TRUE,ISNUMBER(1*MID(B7,ROW(INDIRECT("1:"&amp;LEN($B7))),1)),0),COUNT(1*MID(B7,ROW(INDIRECT("1:"&amp;LEN($B7))),1))),"")</f>
        <v>1227</v>
      </c>
      <c r="AB7" s="207" t="str">
        <f t="shared" ref="AB7:AB38" ca="1" si="2">SUBSTITUTE(B7,AA7,"")</f>
        <v xml:space="preserve">  Farine</v>
      </c>
      <c r="AC7" s="397" t="str">
        <f>IF(COUNTIF(AG7,"*beurre"),"beurre","")</f>
        <v/>
      </c>
      <c r="AD7" s="395" t="str">
        <f>IF(COUNTIF(AG7,"*saccharose"),"saccharose","")</f>
        <v/>
      </c>
      <c r="AE7" s="291" t="str">
        <f t="shared" ref="AE7:AE38" si="3">IF(COUNTIF(AG7,"*FARINE*"),"FARINE","")</f>
        <v>FARINE</v>
      </c>
      <c r="AF7" s="206">
        <f>IFERROR(VALUE(LEFT(E7,FIND(" ",E7)-1)),"")</f>
        <v>792</v>
      </c>
      <c r="AG7" s="207" t="str">
        <f>SUBSTITUTE(E7,AF7,"")</f>
        <v xml:space="preserve">   Farine</v>
      </c>
      <c r="AH7" s="292">
        <f>IFERROR(VLOOKUP("FARINE",AE7:AF7,2,0),"")</f>
        <v>792</v>
      </c>
      <c r="AI7" s="401" t="str">
        <f>IFERROR(VLOOKUP("saccharose",AD7:AF7,3,0),"")</f>
        <v/>
      </c>
      <c r="AJ7" s="399" t="str">
        <f t="shared" ref="AJ7:AJ70" si="4">IFERROR(VLOOKUP("beurre",AC7:AG7,4,0),"")</f>
        <v/>
      </c>
      <c r="AK7" s="347" t="s">
        <v>140</v>
      </c>
      <c r="AL7" s="2"/>
      <c r="AM7" s="219" t="s">
        <v>130</v>
      </c>
      <c r="AN7" s="2"/>
      <c r="AO7" s="366"/>
      <c r="AP7" s="367"/>
      <c r="AQ7" s="368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</row>
    <row r="8" spans="2:77" ht="15.75" thickBot="1" x14ac:dyDescent="0.3">
      <c r="B8" s="224"/>
      <c r="C8" s="220"/>
      <c r="D8" s="277" t="str">
        <f t="shared" ref="D8:D71" si="5">IFERROR(AF8/$D$4*100,"")</f>
        <v/>
      </c>
      <c r="E8" s="253" t="s">
        <v>87</v>
      </c>
      <c r="G8" s="188" t="s">
        <v>59</v>
      </c>
      <c r="H8" s="189">
        <f>J20</f>
        <v>100</v>
      </c>
      <c r="I8" s="215">
        <f>IF(H8=0,"",$J$10*(H8/($J$14+$J$20+$J$26+$J$32)))</f>
        <v>2.4083769633507854</v>
      </c>
      <c r="J8" s="364" t="s">
        <v>73</v>
      </c>
      <c r="K8" s="304"/>
      <c r="L8" s="190"/>
      <c r="M8" s="191"/>
      <c r="O8" s="327"/>
      <c r="P8" s="333"/>
      <c r="Q8" s="330"/>
      <c r="X8" s="344"/>
      <c r="Y8" s="219" t="str">
        <f t="shared" si="0"/>
        <v xml:space="preserve"> </v>
      </c>
      <c r="Z8" s="226" t="str">
        <f ca="1">IF(AA8="",AB8,CONCATENATE(ROUND(AA8/$E$3,1)," ",AB8))</f>
        <v/>
      </c>
      <c r="AA8" s="206" t="str">
        <f t="array" aca="1" ref="AA8" ca="1">IFERROR(1*MID(B8,MATCH(TRUE,ISNUMBER(1*MID(B8,ROW(INDIRECT("1:"&amp;LEN($B8))),1)),0),COUNT(1*MID(B8,ROW(INDIRECT("1:"&amp;LEN($B8))),1))),"")</f>
        <v/>
      </c>
      <c r="AB8" s="207" t="str">
        <f t="shared" ca="1" si="2"/>
        <v/>
      </c>
      <c r="AC8" s="397" t="str">
        <f t="shared" ref="AC8:AC71" si="6">IF(COUNTIF(AG8,"*beurre"),"beurre","")</f>
        <v/>
      </c>
      <c r="AD8" s="395" t="str">
        <f t="shared" ref="AD8:AD71" si="7">IF(COUNTIF(AG8,"*saccharose"),"saccharose","")</f>
        <v/>
      </c>
      <c r="AE8" s="291" t="str">
        <f t="shared" si="3"/>
        <v/>
      </c>
      <c r="AF8" s="206" t="str">
        <f>IFERROR(VALUE(LEFT(E8,FIND(" ",E8)-1)),"")</f>
        <v/>
      </c>
      <c r="AG8" s="207" t="str">
        <f t="shared" ref="AG8:AG71" si="8">SUBSTITUTE(E8,AF8,"")</f>
        <v/>
      </c>
      <c r="AH8" s="292" t="str">
        <f t="shared" ref="AH8:AH71" si="9">IFERROR(VLOOKUP("FARINE",AE8:AF8,2,0),"")</f>
        <v/>
      </c>
      <c r="AI8" s="401" t="str">
        <f t="shared" ref="AI8:AI71" si="10">IFERROR(VLOOKUP("saccharose",AD8:AF8,3,0),"")</f>
        <v/>
      </c>
      <c r="AJ8" s="399" t="str">
        <f t="shared" si="4"/>
        <v/>
      </c>
      <c r="AK8" s="347" t="s">
        <v>141</v>
      </c>
      <c r="AL8" s="2"/>
      <c r="AM8" s="284"/>
      <c r="AN8" s="2"/>
      <c r="AO8" s="255" t="s">
        <v>91</v>
      </c>
      <c r="AP8" s="256" t="s">
        <v>92</v>
      </c>
      <c r="AQ8" s="257" t="s">
        <v>93</v>
      </c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</row>
    <row r="9" spans="2:77" x14ac:dyDescent="0.25">
      <c r="B9" s="224" t="s">
        <v>105</v>
      </c>
      <c r="C9" s="14"/>
      <c r="D9" s="277">
        <f t="shared" si="5"/>
        <v>0.75916230366492143</v>
      </c>
      <c r="E9" s="253" t="s">
        <v>152</v>
      </c>
      <c r="G9" s="188" t="s">
        <v>60</v>
      </c>
      <c r="H9" s="189" t="str">
        <f>J26</f>
        <v>0</v>
      </c>
      <c r="I9" s="216">
        <f>IF(H9=0,"",$J$10*(H9/($J$14+$J$20+$J$26+$J$32)))</f>
        <v>0</v>
      </c>
      <c r="J9" s="364"/>
      <c r="K9" s="304"/>
      <c r="L9" s="190"/>
      <c r="M9" s="191"/>
      <c r="O9" s="327"/>
      <c r="P9" s="333"/>
      <c r="Q9" s="330"/>
      <c r="X9" s="344"/>
      <c r="Y9" s="219" t="str">
        <f t="shared" si="0"/>
        <v xml:space="preserve"> </v>
      </c>
      <c r="Z9" s="226" t="str">
        <f t="shared" ca="1" si="1"/>
        <v>14,5   Sel</v>
      </c>
      <c r="AA9" s="206">
        <f t="shared" ref="AA9:AA40" si="11">IFERROR(VALUE(LEFT(B9,FIND(" ",B9)-1)),"")</f>
        <v>22.5</v>
      </c>
      <c r="AB9" s="207" t="str">
        <f t="shared" si="2"/>
        <v xml:space="preserve">  Sel</v>
      </c>
      <c r="AC9" s="397" t="str">
        <f t="shared" si="6"/>
        <v/>
      </c>
      <c r="AD9" s="395" t="str">
        <f t="shared" si="7"/>
        <v/>
      </c>
      <c r="AE9" s="291" t="str">
        <f t="shared" si="3"/>
        <v/>
      </c>
      <c r="AF9" s="206">
        <f>IFERROR(VALUE(LEFT(E9,FIND(" ",E9)-1)),"")</f>
        <v>14.5</v>
      </c>
      <c r="AG9" s="207" t="str">
        <f t="shared" si="8"/>
        <v xml:space="preserve">   Sel</v>
      </c>
      <c r="AH9" s="292" t="str">
        <f t="shared" si="9"/>
        <v/>
      </c>
      <c r="AI9" s="401" t="str">
        <f t="shared" si="10"/>
        <v/>
      </c>
      <c r="AJ9" s="399" t="str">
        <f t="shared" si="4"/>
        <v/>
      </c>
      <c r="AK9" s="347" t="s">
        <v>142</v>
      </c>
      <c r="AL9" s="2"/>
      <c r="AM9" s="219" t="str">
        <f>CONCATENATE(AM7," - ",I5)</f>
        <v>butchy amande - Améliorants - Light</v>
      </c>
      <c r="AN9" s="2"/>
      <c r="AO9" s="258" t="s">
        <v>94</v>
      </c>
      <c r="AP9" s="259" t="s">
        <v>95</v>
      </c>
      <c r="AQ9" s="260">
        <v>6</v>
      </c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</row>
    <row r="10" spans="2:77" ht="15.75" thickBot="1" x14ac:dyDescent="0.3">
      <c r="B10" s="224" t="s">
        <v>106</v>
      </c>
      <c r="C10" s="14"/>
      <c r="D10" s="277">
        <f t="shared" si="5"/>
        <v>6.3455497382198951</v>
      </c>
      <c r="E10" s="253" t="s">
        <v>153</v>
      </c>
      <c r="G10" s="192" t="s">
        <v>61</v>
      </c>
      <c r="H10" s="193" t="str">
        <f>J32</f>
        <v>0</v>
      </c>
      <c r="I10" s="217">
        <f>IF(H10=0,"",$J$10*(H10/($J$14+$J$20+$J$26+$J$32)))</f>
        <v>0</v>
      </c>
      <c r="J10" s="302">
        <v>46</v>
      </c>
      <c r="K10" s="305"/>
      <c r="L10" s="194"/>
      <c r="M10" s="195"/>
      <c r="O10" s="327"/>
      <c r="P10" s="333"/>
      <c r="Q10" s="330"/>
      <c r="X10" s="344"/>
      <c r="Y10" s="219" t="str">
        <f t="shared" si="0"/>
        <v xml:space="preserve"> </v>
      </c>
      <c r="Z10" s="226" t="str">
        <f t="shared" ca="1" si="1"/>
        <v>121,2  Crème</v>
      </c>
      <c r="AA10" s="206">
        <f t="shared" si="11"/>
        <v>187.8</v>
      </c>
      <c r="AB10" s="207" t="str">
        <f t="shared" si="2"/>
        <v xml:space="preserve"> Crème</v>
      </c>
      <c r="AC10" s="397" t="str">
        <f t="shared" si="6"/>
        <v/>
      </c>
      <c r="AD10" s="395" t="str">
        <f t="shared" si="7"/>
        <v/>
      </c>
      <c r="AE10" s="291" t="str">
        <f t="shared" si="3"/>
        <v/>
      </c>
      <c r="AF10" s="206">
        <f t="shared" ref="AF10:AF73" si="12">IFERROR(VALUE(LEFT(E10,FIND(" ",E10)-1)),"")</f>
        <v>121.2</v>
      </c>
      <c r="AG10" s="207" t="str">
        <f t="shared" si="8"/>
        <v xml:space="preserve">  Crème</v>
      </c>
      <c r="AH10" s="292" t="str">
        <f t="shared" si="9"/>
        <v/>
      </c>
      <c r="AI10" s="401" t="str">
        <f t="shared" si="10"/>
        <v/>
      </c>
      <c r="AJ10" s="399" t="str">
        <f t="shared" si="4"/>
        <v/>
      </c>
      <c r="AK10" s="347" t="s">
        <v>143</v>
      </c>
      <c r="AL10" s="2"/>
      <c r="AM10" s="2"/>
      <c r="AN10" s="2"/>
      <c r="AO10" s="261" t="s">
        <v>94</v>
      </c>
      <c r="AP10" s="138" t="s">
        <v>96</v>
      </c>
      <c r="AQ10" s="262">
        <v>11</v>
      </c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</row>
    <row r="11" spans="2:77" ht="15.75" thickBot="1" x14ac:dyDescent="0.3">
      <c r="B11" s="224"/>
      <c r="C11" s="14"/>
      <c r="D11" s="277" t="str">
        <f t="shared" si="5"/>
        <v/>
      </c>
      <c r="E11" s="253" t="s">
        <v>87</v>
      </c>
      <c r="G11" s="196"/>
      <c r="H11" s="196"/>
      <c r="I11" s="196"/>
      <c r="J11" s="196"/>
      <c r="K11" s="196"/>
      <c r="L11" s="196"/>
      <c r="M11" s="196"/>
      <c r="O11" s="327"/>
      <c r="P11" s="333"/>
      <c r="Q11" s="330"/>
      <c r="X11" s="344"/>
      <c r="Y11" s="219" t="str">
        <f t="shared" si="0"/>
        <v xml:space="preserve"> </v>
      </c>
      <c r="Z11" s="226" t="str">
        <f t="shared" si="1"/>
        <v/>
      </c>
      <c r="AA11" s="206" t="str">
        <f t="shared" si="11"/>
        <v/>
      </c>
      <c r="AB11" s="207" t="str">
        <f t="shared" si="2"/>
        <v/>
      </c>
      <c r="AC11" s="397" t="str">
        <f t="shared" si="6"/>
        <v/>
      </c>
      <c r="AD11" s="395" t="str">
        <f t="shared" si="7"/>
        <v/>
      </c>
      <c r="AE11" s="291" t="str">
        <f t="shared" si="3"/>
        <v/>
      </c>
      <c r="AF11" s="206" t="str">
        <f t="shared" si="12"/>
        <v/>
      </c>
      <c r="AG11" s="207" t="str">
        <f t="shared" si="8"/>
        <v/>
      </c>
      <c r="AH11" s="292" t="str">
        <f t="shared" si="9"/>
        <v/>
      </c>
      <c r="AI11" s="401" t="str">
        <f t="shared" si="10"/>
        <v/>
      </c>
      <c r="AJ11" s="399" t="str">
        <f t="shared" si="4"/>
        <v/>
      </c>
      <c r="AK11" s="347" t="s">
        <v>144</v>
      </c>
      <c r="AL11" s="2"/>
      <c r="AM11" s="2"/>
      <c r="AN11" s="2"/>
      <c r="AO11" s="263" t="s">
        <v>97</v>
      </c>
      <c r="AP11" s="264" t="s">
        <v>95</v>
      </c>
      <c r="AQ11" s="265">
        <v>9</v>
      </c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</row>
    <row r="12" spans="2:77" ht="15.75" thickBot="1" x14ac:dyDescent="0.3">
      <c r="B12" s="224" t="s">
        <v>107</v>
      </c>
      <c r="C12" s="14"/>
      <c r="D12" s="277">
        <f t="shared" si="5"/>
        <v>3.8062827225130893</v>
      </c>
      <c r="E12" s="253" t="s">
        <v>154</v>
      </c>
      <c r="F12" s="240"/>
      <c r="G12" s="197" t="s">
        <v>62</v>
      </c>
      <c r="H12" s="198">
        <v>1810</v>
      </c>
      <c r="I12" s="199">
        <f>IF(H12=0,"",$J$10*(H12/$J$14))</f>
        <v>46</v>
      </c>
      <c r="J12" s="301" t="s">
        <v>58</v>
      </c>
      <c r="K12" s="197" t="s">
        <v>63</v>
      </c>
      <c r="L12" s="198">
        <v>0</v>
      </c>
      <c r="M12" s="199" t="str">
        <f>IF(L12=0,"",$J$10*(L12/$J$14))</f>
        <v/>
      </c>
      <c r="O12" s="327"/>
      <c r="P12" s="340" t="str">
        <f>CONCATENATE("En remplacement du saccharose de la recette (",AF16,"g)")</f>
        <v>En remplacement du saccharose de la recette (73,6g)</v>
      </c>
      <c r="Q12" s="330"/>
      <c r="X12" s="344"/>
      <c r="Y12" s="219" t="str">
        <f t="shared" si="0"/>
        <v xml:space="preserve">En remplacement du saccharose de la recette (73,6g) </v>
      </c>
      <c r="Z12" s="226" t="str">
        <f t="shared" ca="1" si="1"/>
        <v>72,7  Beurre</v>
      </c>
      <c r="AA12" s="206">
        <f t="shared" si="11"/>
        <v>112.7</v>
      </c>
      <c r="AB12" s="207" t="str">
        <f t="shared" si="2"/>
        <v xml:space="preserve"> Beurre</v>
      </c>
      <c r="AC12" s="397" t="str">
        <f t="shared" si="6"/>
        <v>beurre</v>
      </c>
      <c r="AD12" s="395" t="str">
        <f t="shared" si="7"/>
        <v/>
      </c>
      <c r="AE12" s="291" t="str">
        <f t="shared" si="3"/>
        <v/>
      </c>
      <c r="AF12" s="206">
        <f t="shared" si="12"/>
        <v>72.7</v>
      </c>
      <c r="AG12" s="207" t="str">
        <f t="shared" si="8"/>
        <v xml:space="preserve">  Beurre</v>
      </c>
      <c r="AH12" s="292" t="str">
        <f t="shared" si="9"/>
        <v/>
      </c>
      <c r="AI12" s="401" t="str">
        <f t="shared" si="10"/>
        <v/>
      </c>
      <c r="AJ12" s="399">
        <f>IFERROR(VLOOKUP("beurre",AC12:AG12,4,0),"")</f>
        <v>72.7</v>
      </c>
      <c r="AK12" s="347" t="s">
        <v>120</v>
      </c>
      <c r="AL12" s="2"/>
      <c r="AM12" s="2"/>
      <c r="AN12" s="2"/>
      <c r="AO12" s="266" t="s">
        <v>97</v>
      </c>
      <c r="AP12" s="267" t="s">
        <v>96</v>
      </c>
      <c r="AQ12" s="268">
        <v>11</v>
      </c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</row>
    <row r="13" spans="2:77" ht="15.75" thickBot="1" x14ac:dyDescent="0.3">
      <c r="B13" s="224"/>
      <c r="C13" s="14"/>
      <c r="D13" s="277" t="str">
        <f t="shared" si="5"/>
        <v/>
      </c>
      <c r="E13" s="253" t="s">
        <v>87</v>
      </c>
      <c r="G13" s="200" t="s">
        <v>64</v>
      </c>
      <c r="H13" s="201">
        <v>0</v>
      </c>
      <c r="I13" s="202" t="str">
        <f>IF(H13=0,"",$J$10*(H13/$J$14))</f>
        <v/>
      </c>
      <c r="J13" s="297"/>
      <c r="K13" s="200" t="s">
        <v>65</v>
      </c>
      <c r="L13" s="201">
        <v>0</v>
      </c>
      <c r="M13" s="202" t="str">
        <f>IF(L13=0,"",$J$10*(L13/$J$14))</f>
        <v/>
      </c>
      <c r="O13" s="277"/>
      <c r="P13" s="336">
        <f>AQ17</f>
        <v>55.935999999999993</v>
      </c>
      <c r="Q13" s="337" t="s">
        <v>116</v>
      </c>
      <c r="X13" s="344"/>
      <c r="Y13" s="219" t="str">
        <f>P13&amp;" "&amp;Q13</f>
        <v>55,936 Saccharose</v>
      </c>
      <c r="Z13" s="226" t="str">
        <f t="shared" si="1"/>
        <v/>
      </c>
      <c r="AA13" s="206" t="str">
        <f t="shared" si="11"/>
        <v/>
      </c>
      <c r="AB13" s="207" t="str">
        <f t="shared" si="2"/>
        <v/>
      </c>
      <c r="AC13" s="397" t="str">
        <f t="shared" si="6"/>
        <v/>
      </c>
      <c r="AD13" s="395" t="str">
        <f t="shared" si="7"/>
        <v/>
      </c>
      <c r="AE13" s="291" t="str">
        <f t="shared" si="3"/>
        <v/>
      </c>
      <c r="AF13" s="206" t="str">
        <f t="shared" si="12"/>
        <v/>
      </c>
      <c r="AG13" s="207" t="str">
        <f t="shared" si="8"/>
        <v/>
      </c>
      <c r="AH13" s="292" t="str">
        <f t="shared" si="9"/>
        <v/>
      </c>
      <c r="AI13" s="401" t="str">
        <f t="shared" si="10"/>
        <v/>
      </c>
      <c r="AJ13" s="399" t="str">
        <f t="shared" si="4"/>
        <v/>
      </c>
      <c r="AK13" s="347" t="s">
        <v>121</v>
      </c>
      <c r="AL13" s="2"/>
      <c r="AM13" s="2"/>
      <c r="AN13" s="2"/>
      <c r="AO13" s="269" t="s">
        <v>97</v>
      </c>
      <c r="AP13" s="270" t="s">
        <v>96</v>
      </c>
      <c r="AQ13" s="271"/>
      <c r="AR13" s="6"/>
      <c r="AS13" s="6"/>
      <c r="AT13" s="6"/>
      <c r="AU13" s="6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</row>
    <row r="14" spans="2:77" ht="15.75" customHeight="1" thickBot="1" x14ac:dyDescent="0.3">
      <c r="B14" s="224" t="s">
        <v>108</v>
      </c>
      <c r="C14" s="14"/>
      <c r="D14" s="277">
        <f t="shared" si="5"/>
        <v>19.036649214659686</v>
      </c>
      <c r="E14" s="253" t="s">
        <v>155</v>
      </c>
      <c r="G14" s="200" t="s">
        <v>66</v>
      </c>
      <c r="H14" s="201">
        <v>0</v>
      </c>
      <c r="I14" s="202" t="str">
        <f>IF(H14=0,"",$J$10*(H14/$J$14))</f>
        <v/>
      </c>
      <c r="J14" s="300">
        <f>IF(SUM(H12:H16,L12:L16)=0,"0",SUM(H12:H16,L12:L16))</f>
        <v>1810</v>
      </c>
      <c r="K14" s="200" t="s">
        <v>67</v>
      </c>
      <c r="L14" s="201">
        <v>0</v>
      </c>
      <c r="M14" s="202" t="str">
        <f>IF(L14=0,"",$J$10*(L14/$J$14))</f>
        <v/>
      </c>
      <c r="O14" s="327"/>
      <c r="P14" s="336">
        <f>AQ18</f>
        <v>18.8416</v>
      </c>
      <c r="Q14" s="337" t="s">
        <v>117</v>
      </c>
      <c r="X14" s="344"/>
      <c r="Y14" s="219" t="str">
        <f t="shared" si="0"/>
        <v>18,8416 Glucose</v>
      </c>
      <c r="Z14" s="226" t="str">
        <f t="shared" ca="1" si="1"/>
        <v>363,6  Œuf</v>
      </c>
      <c r="AA14" s="206">
        <f t="shared" si="11"/>
        <v>563.29999999999995</v>
      </c>
      <c r="AB14" s="207" t="str">
        <f t="shared" si="2"/>
        <v xml:space="preserve"> Œuf</v>
      </c>
      <c r="AC14" s="397" t="str">
        <f t="shared" si="6"/>
        <v/>
      </c>
      <c r="AD14" s="395" t="str">
        <f t="shared" si="7"/>
        <v/>
      </c>
      <c r="AE14" s="291" t="str">
        <f t="shared" si="3"/>
        <v/>
      </c>
      <c r="AF14" s="206">
        <f t="shared" si="12"/>
        <v>363.6</v>
      </c>
      <c r="AG14" s="207" t="str">
        <f t="shared" si="8"/>
        <v xml:space="preserve">  Œuf</v>
      </c>
      <c r="AH14" s="292" t="str">
        <f t="shared" si="9"/>
        <v/>
      </c>
      <c r="AI14" s="401" t="str">
        <f t="shared" si="10"/>
        <v/>
      </c>
      <c r="AJ14" s="399" t="str">
        <f t="shared" si="4"/>
        <v/>
      </c>
      <c r="AK14" s="347" t="s">
        <v>122</v>
      </c>
      <c r="AL14" s="2"/>
      <c r="AM14" s="2"/>
      <c r="AN14" s="2"/>
      <c r="AO14" s="2"/>
      <c r="AP14" s="2"/>
      <c r="AQ14" s="2"/>
      <c r="AR14" s="6"/>
      <c r="AS14" s="6"/>
      <c r="AT14" s="6"/>
      <c r="AU14" s="6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</row>
    <row r="15" spans="2:77" ht="15.75" customHeight="1" thickBot="1" x14ac:dyDescent="0.3">
      <c r="B15" s="224"/>
      <c r="C15" s="14"/>
      <c r="D15" s="277" t="str">
        <f t="shared" si="5"/>
        <v/>
      </c>
      <c r="E15" s="253" t="s">
        <v>87</v>
      </c>
      <c r="G15" s="200" t="s">
        <v>68</v>
      </c>
      <c r="H15" s="201">
        <v>0</v>
      </c>
      <c r="I15" s="202" t="str">
        <f>IF(H15=0,"",$J$10*(H15/$J$14))</f>
        <v/>
      </c>
      <c r="J15" s="297"/>
      <c r="K15" s="200" t="s">
        <v>69</v>
      </c>
      <c r="L15" s="201">
        <v>0</v>
      </c>
      <c r="M15" s="202" t="str">
        <f>IF(L15=0,"",$J$10*(L15/$J$14))</f>
        <v/>
      </c>
      <c r="O15" s="327"/>
      <c r="P15" s="336">
        <f>AQ19</f>
        <v>4.4159999999999995</v>
      </c>
      <c r="Q15" s="337" t="s">
        <v>118</v>
      </c>
      <c r="X15" s="344"/>
      <c r="Y15" s="219" t="str">
        <f t="shared" si="0"/>
        <v>4,416 Inverti / miel</v>
      </c>
      <c r="Z15" s="226" t="str">
        <f t="shared" si="1"/>
        <v/>
      </c>
      <c r="AA15" s="206" t="str">
        <f t="shared" si="11"/>
        <v/>
      </c>
      <c r="AB15" s="207" t="str">
        <f t="shared" si="2"/>
        <v/>
      </c>
      <c r="AC15" s="397" t="str">
        <f t="shared" si="6"/>
        <v/>
      </c>
      <c r="AD15" s="395" t="str">
        <f t="shared" si="7"/>
        <v/>
      </c>
      <c r="AE15" s="291" t="str">
        <f t="shared" si="3"/>
        <v/>
      </c>
      <c r="AF15" s="206" t="str">
        <f t="shared" si="12"/>
        <v/>
      </c>
      <c r="AG15" s="207" t="str">
        <f t="shared" si="8"/>
        <v/>
      </c>
      <c r="AH15" s="292" t="str">
        <f t="shared" si="9"/>
        <v/>
      </c>
      <c r="AI15" s="401" t="str">
        <f t="shared" si="10"/>
        <v/>
      </c>
      <c r="AJ15" s="399" t="str">
        <f t="shared" si="4"/>
        <v/>
      </c>
      <c r="AK15" s="343" t="s">
        <v>123</v>
      </c>
      <c r="AL15" s="2"/>
      <c r="AM15" s="2"/>
      <c r="AN15" s="2"/>
      <c r="AO15" s="369" t="s">
        <v>77</v>
      </c>
      <c r="AP15" s="370"/>
      <c r="AQ15" s="371"/>
      <c r="AR15" s="311"/>
      <c r="AS15" s="312"/>
      <c r="AT15" s="312"/>
      <c r="AU15" s="6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</row>
    <row r="16" spans="2:77" ht="15.75" thickBot="1" x14ac:dyDescent="0.3">
      <c r="B16" s="224" t="s">
        <v>164</v>
      </c>
      <c r="C16" s="14"/>
      <c r="D16" s="277">
        <f t="shared" si="5"/>
        <v>3.8534031413612566</v>
      </c>
      <c r="E16" s="253" t="s">
        <v>165</v>
      </c>
      <c r="G16" s="203" t="s">
        <v>70</v>
      </c>
      <c r="H16" s="204">
        <v>0</v>
      </c>
      <c r="I16" s="205" t="str">
        <f>IF(H16=0,"",$J$10*(H16/$J$14))</f>
        <v/>
      </c>
      <c r="J16" s="286"/>
      <c r="K16" s="203" t="s">
        <v>71</v>
      </c>
      <c r="L16" s="204">
        <v>0</v>
      </c>
      <c r="M16" s="205" t="str">
        <f>IF(L16=0,"",$J$10*(L16/$J$14))</f>
        <v/>
      </c>
      <c r="O16" s="327"/>
      <c r="P16" s="341" t="s">
        <v>132</v>
      </c>
      <c r="Q16" s="330"/>
      <c r="X16" s="344"/>
      <c r="Y16" s="219" t="str">
        <f t="shared" si="0"/>
        <v xml:space="preserve">Ajout </v>
      </c>
      <c r="Z16" s="226" t="str">
        <f t="shared" ca="1" si="1"/>
        <v>73,6    saccharose</v>
      </c>
      <c r="AA16" s="206">
        <f t="shared" si="11"/>
        <v>114</v>
      </c>
      <c r="AB16" s="207" t="str">
        <f t="shared" si="2"/>
        <v xml:space="preserve">   saccharose</v>
      </c>
      <c r="AC16" s="397" t="str">
        <f t="shared" si="6"/>
        <v/>
      </c>
      <c r="AD16" s="395" t="str">
        <f t="shared" si="7"/>
        <v>saccharose</v>
      </c>
      <c r="AE16" s="291" t="str">
        <f t="shared" si="3"/>
        <v/>
      </c>
      <c r="AF16" s="206">
        <f t="shared" si="12"/>
        <v>73.599999999999994</v>
      </c>
      <c r="AG16" s="207" t="str">
        <f t="shared" si="8"/>
        <v xml:space="preserve">    saccharose</v>
      </c>
      <c r="AH16" s="292" t="str">
        <f t="shared" si="9"/>
        <v/>
      </c>
      <c r="AI16" s="401">
        <f t="shared" si="10"/>
        <v>73.599999999999994</v>
      </c>
      <c r="AJ16" s="399" t="str">
        <f t="shared" si="4"/>
        <v/>
      </c>
      <c r="AK16" s="343" t="s">
        <v>124</v>
      </c>
      <c r="AL16" s="2"/>
      <c r="AM16" s="2"/>
      <c r="AN16" s="2"/>
      <c r="AO16" s="228" t="s">
        <v>78</v>
      </c>
      <c r="AP16" s="229"/>
      <c r="AQ16" s="230">
        <f>AI6</f>
        <v>73.599999999999994</v>
      </c>
      <c r="AR16" s="309"/>
      <c r="AS16" s="313"/>
      <c r="AT16" s="314"/>
      <c r="AU16" s="6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2:77" ht="15.75" thickBot="1" x14ac:dyDescent="0.3">
      <c r="B17" s="224" t="s">
        <v>148</v>
      </c>
      <c r="C17" s="14"/>
      <c r="D17" s="277" t="str">
        <f t="shared" si="5"/>
        <v/>
      </c>
      <c r="E17" s="253" t="s">
        <v>148</v>
      </c>
      <c r="G17" s="196"/>
      <c r="H17" s="187"/>
      <c r="I17" s="196"/>
      <c r="J17" s="139"/>
      <c r="K17" s="196"/>
      <c r="L17" s="196"/>
      <c r="M17" s="196"/>
      <c r="O17" s="327"/>
      <c r="P17" s="336">
        <f>R39</f>
        <v>11.378400000000001</v>
      </c>
      <c r="Q17" s="338" t="s">
        <v>115</v>
      </c>
      <c r="X17" s="344"/>
      <c r="Y17" s="219" t="str">
        <f t="shared" si="0"/>
        <v>11,3784 Fermiline</v>
      </c>
      <c r="Z17" s="226" t="str">
        <f t="shared" si="1"/>
        <v xml:space="preserve"> </v>
      </c>
      <c r="AA17" s="206" t="str">
        <f t="shared" si="11"/>
        <v/>
      </c>
      <c r="AB17" s="207" t="str">
        <f t="shared" si="2"/>
        <v xml:space="preserve"> </v>
      </c>
      <c r="AC17" s="397" t="str">
        <f t="shared" si="6"/>
        <v/>
      </c>
      <c r="AD17" s="395" t="str">
        <f t="shared" si="7"/>
        <v/>
      </c>
      <c r="AE17" s="291" t="str">
        <f t="shared" si="3"/>
        <v/>
      </c>
      <c r="AF17" s="206" t="str">
        <f t="shared" si="12"/>
        <v/>
      </c>
      <c r="AG17" s="207" t="str">
        <f t="shared" si="8"/>
        <v xml:space="preserve"> </v>
      </c>
      <c r="AH17" s="292" t="str">
        <f t="shared" si="9"/>
        <v/>
      </c>
      <c r="AI17" s="401" t="str">
        <f t="shared" si="10"/>
        <v/>
      </c>
      <c r="AJ17" s="399" t="str">
        <f t="shared" si="4"/>
        <v/>
      </c>
      <c r="AK17" s="347" t="s">
        <v>125</v>
      </c>
      <c r="AL17" s="2"/>
      <c r="AM17" s="2"/>
      <c r="AN17" s="2"/>
      <c r="AO17" s="233" t="s">
        <v>79</v>
      </c>
      <c r="AP17" s="236">
        <v>76</v>
      </c>
      <c r="AQ17" s="234">
        <f>AQ16*AP17/100</f>
        <v>55.935999999999993</v>
      </c>
      <c r="AR17" s="309"/>
      <c r="AS17" s="307"/>
      <c r="AT17" s="315"/>
      <c r="AU17" s="6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</row>
    <row r="18" spans="2:77" ht="15.75" thickBot="1" x14ac:dyDescent="0.3">
      <c r="B18" s="224"/>
      <c r="C18" s="14"/>
      <c r="D18" s="277" t="str">
        <f t="shared" si="5"/>
        <v/>
      </c>
      <c r="E18" s="253" t="s">
        <v>87</v>
      </c>
      <c r="G18" s="197" t="s">
        <v>62</v>
      </c>
      <c r="H18" s="198">
        <v>100</v>
      </c>
      <c r="I18" s="199">
        <f>IF(H18=0,"",$J$10*(H18/$J$20))</f>
        <v>46</v>
      </c>
      <c r="J18" s="301" t="s">
        <v>59</v>
      </c>
      <c r="K18" s="197" t="s">
        <v>63</v>
      </c>
      <c r="L18" s="198">
        <v>0</v>
      </c>
      <c r="M18" s="199" t="str">
        <f>IF(L18=0,"",$J$10*(L18/$J$20))</f>
        <v/>
      </c>
      <c r="O18" s="327"/>
      <c r="P18" s="334"/>
      <c r="Q18" s="330"/>
      <c r="X18" s="344"/>
      <c r="Y18" s="219" t="str">
        <f t="shared" si="0"/>
        <v xml:space="preserve"> </v>
      </c>
      <c r="Z18" s="226" t="str">
        <f t="shared" si="1"/>
        <v/>
      </c>
      <c r="AA18" s="206" t="str">
        <f t="shared" si="11"/>
        <v/>
      </c>
      <c r="AB18" s="207" t="str">
        <f t="shared" si="2"/>
        <v/>
      </c>
      <c r="AC18" s="397" t="str">
        <f t="shared" si="6"/>
        <v/>
      </c>
      <c r="AD18" s="395" t="str">
        <f t="shared" si="7"/>
        <v/>
      </c>
      <c r="AE18" s="291" t="str">
        <f t="shared" si="3"/>
        <v/>
      </c>
      <c r="AF18" s="206" t="str">
        <f t="shared" si="12"/>
        <v/>
      </c>
      <c r="AG18" s="207" t="str">
        <f t="shared" si="8"/>
        <v/>
      </c>
      <c r="AH18" s="292" t="str">
        <f t="shared" si="9"/>
        <v/>
      </c>
      <c r="AI18" s="401" t="str">
        <f t="shared" si="10"/>
        <v/>
      </c>
      <c r="AJ18" s="399" t="str">
        <f t="shared" si="4"/>
        <v/>
      </c>
      <c r="AK18" s="347" t="s">
        <v>126</v>
      </c>
      <c r="AL18" s="2"/>
      <c r="AM18" s="2"/>
      <c r="AN18" s="2"/>
      <c r="AO18" s="231" t="s">
        <v>84</v>
      </c>
      <c r="AP18" s="237">
        <v>16</v>
      </c>
      <c r="AQ18" s="232">
        <f>AQ16*AP18/100*160/100</f>
        <v>18.8416</v>
      </c>
      <c r="AR18" s="310"/>
      <c r="AS18" s="308"/>
      <c r="AT18" s="316"/>
      <c r="AU18" s="6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</row>
    <row r="19" spans="2:77" ht="15.75" thickBot="1" x14ac:dyDescent="0.3">
      <c r="B19" s="224" t="s">
        <v>109</v>
      </c>
      <c r="C19" s="14"/>
      <c r="D19" s="277">
        <f t="shared" si="5"/>
        <v>0.50785340314136118</v>
      </c>
      <c r="E19" s="253" t="s">
        <v>156</v>
      </c>
      <c r="G19" s="200" t="s">
        <v>64</v>
      </c>
      <c r="H19" s="201">
        <v>0</v>
      </c>
      <c r="I19" s="202" t="str">
        <f>IF(H19=0,"",$J$10*(H19/$J$20))</f>
        <v/>
      </c>
      <c r="J19" s="297"/>
      <c r="K19" s="200" t="s">
        <v>65</v>
      </c>
      <c r="L19" s="201">
        <v>0</v>
      </c>
      <c r="M19" s="202" t="str">
        <f>IF(L19=0,"",$J$10*(L19/$J$20))</f>
        <v/>
      </c>
      <c r="O19" s="327"/>
      <c r="P19" s="334"/>
      <c r="Q19" s="330"/>
      <c r="X19" s="344"/>
      <c r="Y19" s="219" t="str">
        <f t="shared" si="0"/>
        <v xml:space="preserve"> </v>
      </c>
      <c r="Z19" s="226" t="str">
        <f t="shared" ca="1" si="1"/>
        <v xml:space="preserve">9,7     fermiline </v>
      </c>
      <c r="AA19" s="206">
        <f t="shared" si="11"/>
        <v>15</v>
      </c>
      <c r="AB19" s="207" t="str">
        <f t="shared" si="2"/>
        <v xml:space="preserve">    fermiline </v>
      </c>
      <c r="AC19" s="397" t="str">
        <f t="shared" si="6"/>
        <v/>
      </c>
      <c r="AD19" s="395" t="str">
        <f t="shared" si="7"/>
        <v/>
      </c>
      <c r="AE19" s="291" t="str">
        <f t="shared" si="3"/>
        <v/>
      </c>
      <c r="AF19" s="206">
        <f t="shared" si="12"/>
        <v>9.6999999999999993</v>
      </c>
      <c r="AG19" s="207" t="str">
        <f t="shared" si="8"/>
        <v xml:space="preserve">     fermiline </v>
      </c>
      <c r="AH19" s="292" t="str">
        <f t="shared" si="9"/>
        <v/>
      </c>
      <c r="AI19" s="401" t="str">
        <f t="shared" si="10"/>
        <v/>
      </c>
      <c r="AJ19" s="399" t="str">
        <f t="shared" si="4"/>
        <v/>
      </c>
      <c r="AK19" s="347" t="s">
        <v>101</v>
      </c>
      <c r="AL19" s="2"/>
      <c r="AM19" s="2"/>
      <c r="AN19" s="2"/>
      <c r="AO19" s="249" t="s">
        <v>85</v>
      </c>
      <c r="AP19" s="250">
        <v>6</v>
      </c>
      <c r="AQ19" s="251">
        <f>AQ16*AP19/100</f>
        <v>4.4159999999999995</v>
      </c>
      <c r="AR19" s="310"/>
      <c r="AS19" s="308"/>
      <c r="AT19" s="316"/>
      <c r="AU19" s="6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2:77" ht="21" x14ac:dyDescent="0.25">
      <c r="B20" s="224" t="s">
        <v>110</v>
      </c>
      <c r="C20" s="14"/>
      <c r="D20" s="277">
        <f t="shared" si="5"/>
        <v>0.18848167539267016</v>
      </c>
      <c r="E20" s="253" t="s">
        <v>126</v>
      </c>
      <c r="G20" s="200" t="s">
        <v>66</v>
      </c>
      <c r="H20" s="201">
        <v>0</v>
      </c>
      <c r="I20" s="202" t="str">
        <f>IF(H20=0,"",$J$10*(H20/$J$20))</f>
        <v/>
      </c>
      <c r="J20" s="300">
        <f>IF(SUM(H18:H22,L18:L22)=0,"0",SUM(H18:H22,L18:L22))</f>
        <v>100</v>
      </c>
      <c r="K20" s="200" t="s">
        <v>67</v>
      </c>
      <c r="L20" s="201">
        <v>0</v>
      </c>
      <c r="M20" s="202" t="str">
        <f>IF(L20=0,"",$J$10*(L20/$J$20))</f>
        <v/>
      </c>
      <c r="O20" s="327"/>
      <c r="P20" s="334"/>
      <c r="Q20" s="330"/>
      <c r="X20" s="344"/>
      <c r="Y20" s="219" t="str">
        <f t="shared" si="0"/>
        <v xml:space="preserve"> </v>
      </c>
      <c r="Z20" s="226" t="str">
        <f t="shared" ca="1" si="1"/>
        <v>3,6    malt</v>
      </c>
      <c r="AA20" s="206">
        <f t="shared" si="11"/>
        <v>5.6</v>
      </c>
      <c r="AB20" s="207" t="str">
        <f t="shared" si="2"/>
        <v xml:space="preserve">   malt</v>
      </c>
      <c r="AC20" s="397" t="str">
        <f t="shared" si="6"/>
        <v/>
      </c>
      <c r="AD20" s="395" t="str">
        <f t="shared" si="7"/>
        <v/>
      </c>
      <c r="AE20" s="291" t="str">
        <f t="shared" si="3"/>
        <v/>
      </c>
      <c r="AF20" s="206">
        <f t="shared" si="12"/>
        <v>3.6</v>
      </c>
      <c r="AG20" s="207" t="str">
        <f t="shared" si="8"/>
        <v xml:space="preserve">    malt</v>
      </c>
      <c r="AH20" s="292" t="str">
        <f t="shared" si="9"/>
        <v/>
      </c>
      <c r="AI20" s="401" t="str">
        <f t="shared" si="10"/>
        <v/>
      </c>
      <c r="AJ20" s="399" t="str">
        <f t="shared" si="4"/>
        <v/>
      </c>
      <c r="AK20" s="347" t="s">
        <v>127</v>
      </c>
      <c r="AL20" s="2"/>
      <c r="AM20" s="2"/>
      <c r="AN20" s="2"/>
      <c r="AO20" s="2"/>
      <c r="AP20" s="2"/>
      <c r="AQ20" s="2"/>
      <c r="AR20" s="309"/>
      <c r="AS20" s="307"/>
      <c r="AT20" s="317"/>
      <c r="AU20" s="6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</row>
    <row r="21" spans="2:77" ht="15" customHeight="1" thickBot="1" x14ac:dyDescent="0.3">
      <c r="B21" s="224"/>
      <c r="C21" s="14"/>
      <c r="D21" s="277" t="str">
        <f t="shared" si="5"/>
        <v/>
      </c>
      <c r="E21" s="253" t="s">
        <v>87</v>
      </c>
      <c r="G21" s="200" t="s">
        <v>68</v>
      </c>
      <c r="H21" s="201">
        <v>0</v>
      </c>
      <c r="I21" s="202" t="str">
        <f>IF(H21=0,"",$J$10*(H21/$J$20))</f>
        <v/>
      </c>
      <c r="J21" s="297"/>
      <c r="K21" s="200" t="s">
        <v>69</v>
      </c>
      <c r="L21" s="201">
        <v>0</v>
      </c>
      <c r="M21" s="202" t="str">
        <f>IF(L21=0,"",$J$10*(L21/$J$20))</f>
        <v/>
      </c>
      <c r="O21" s="327"/>
      <c r="P21" s="334"/>
      <c r="Q21" s="330"/>
      <c r="X21" s="344"/>
      <c r="Y21" s="219" t="str">
        <f t="shared" si="0"/>
        <v xml:space="preserve"> </v>
      </c>
      <c r="Z21" s="226" t="str">
        <f t="shared" si="1"/>
        <v/>
      </c>
      <c r="AA21" s="206" t="str">
        <f t="shared" si="11"/>
        <v/>
      </c>
      <c r="AB21" s="207" t="str">
        <f t="shared" si="2"/>
        <v/>
      </c>
      <c r="AC21" s="397" t="str">
        <f t="shared" si="6"/>
        <v/>
      </c>
      <c r="AD21" s="395" t="str">
        <f t="shared" si="7"/>
        <v/>
      </c>
      <c r="AE21" s="291" t="str">
        <f t="shared" si="3"/>
        <v/>
      </c>
      <c r="AF21" s="206" t="str">
        <f t="shared" si="12"/>
        <v/>
      </c>
      <c r="AG21" s="207" t="str">
        <f t="shared" si="8"/>
        <v/>
      </c>
      <c r="AH21" s="292" t="str">
        <f t="shared" si="9"/>
        <v/>
      </c>
      <c r="AI21" s="401" t="str">
        <f t="shared" si="10"/>
        <v/>
      </c>
      <c r="AJ21" s="399" t="str">
        <f t="shared" si="4"/>
        <v/>
      </c>
      <c r="AK21" s="347" t="s">
        <v>128</v>
      </c>
      <c r="AL21" s="2"/>
      <c r="AM21" s="2"/>
      <c r="AN21" s="2"/>
      <c r="AO21" s="2"/>
      <c r="AP21" s="2"/>
      <c r="AQ21" s="2"/>
      <c r="AR21" s="6"/>
      <c r="AS21" s="6"/>
      <c r="AT21" s="6"/>
      <c r="AU21" s="6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</row>
    <row r="22" spans="2:77" ht="15.75" customHeight="1" thickBot="1" x14ac:dyDescent="0.3">
      <c r="B22" s="224"/>
      <c r="C22" s="14"/>
      <c r="D22" s="277" t="str">
        <f t="shared" si="5"/>
        <v/>
      </c>
      <c r="E22" s="253" t="s">
        <v>87</v>
      </c>
      <c r="G22" s="203" t="s">
        <v>70</v>
      </c>
      <c r="H22" s="204">
        <v>0</v>
      </c>
      <c r="I22" s="205" t="str">
        <f>IF(H22=0,"",$J$10*(H22/$J$20))</f>
        <v/>
      </c>
      <c r="J22" s="287"/>
      <c r="K22" s="203" t="s">
        <v>71</v>
      </c>
      <c r="L22" s="204">
        <v>0</v>
      </c>
      <c r="M22" s="205" t="str">
        <f>IF(L22=0,"",$J$10*(L22/$J$20))</f>
        <v/>
      </c>
      <c r="O22" s="327"/>
      <c r="P22" s="334"/>
      <c r="Q22" s="330"/>
      <c r="X22" s="344"/>
      <c r="Y22" s="219" t="str">
        <f t="shared" si="0"/>
        <v xml:space="preserve"> </v>
      </c>
      <c r="Z22" s="226" t="str">
        <f t="shared" si="1"/>
        <v/>
      </c>
      <c r="AA22" s="206" t="str">
        <f t="shared" si="11"/>
        <v/>
      </c>
      <c r="AB22" s="207" t="str">
        <f t="shared" si="2"/>
        <v/>
      </c>
      <c r="AC22" s="397" t="str">
        <f t="shared" si="6"/>
        <v/>
      </c>
      <c r="AD22" s="395" t="str">
        <f t="shared" si="7"/>
        <v/>
      </c>
      <c r="AE22" s="291" t="str">
        <f t="shared" si="3"/>
        <v/>
      </c>
      <c r="AF22" s="206" t="str">
        <f t="shared" si="12"/>
        <v/>
      </c>
      <c r="AG22" s="207" t="str">
        <f t="shared" si="8"/>
        <v/>
      </c>
      <c r="AH22" s="292" t="str">
        <f t="shared" si="9"/>
        <v/>
      </c>
      <c r="AI22" s="401" t="str">
        <f t="shared" si="10"/>
        <v/>
      </c>
      <c r="AJ22" s="399" t="str">
        <f t="shared" si="4"/>
        <v/>
      </c>
      <c r="AK22" s="347" t="s">
        <v>137</v>
      </c>
      <c r="AL22" s="2"/>
      <c r="AM22" s="2"/>
      <c r="AN22" s="2"/>
      <c r="AO22" s="2"/>
      <c r="AP22" s="2"/>
      <c r="AQ22" s="2"/>
      <c r="AR22" s="6"/>
      <c r="AS22" s="6"/>
      <c r="AT22" s="6"/>
      <c r="AU22" s="6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2:77" ht="15.75" thickBot="1" x14ac:dyDescent="0.3">
      <c r="B23" s="224" t="s">
        <v>101</v>
      </c>
      <c r="C23" s="14"/>
      <c r="D23" s="277" t="str">
        <f t="shared" si="5"/>
        <v/>
      </c>
      <c r="E23" s="253" t="s">
        <v>101</v>
      </c>
      <c r="J23" s="299"/>
      <c r="O23" s="327"/>
      <c r="P23" s="334"/>
      <c r="Q23" s="330"/>
      <c r="X23" s="344"/>
      <c r="Y23" s="219" t="str">
        <f t="shared" si="0"/>
        <v xml:space="preserve"> </v>
      </c>
      <c r="Z23" s="226" t="str">
        <f t="shared" si="1"/>
        <v>lvlv</v>
      </c>
      <c r="AA23" s="206" t="str">
        <f t="shared" si="11"/>
        <v/>
      </c>
      <c r="AB23" s="207" t="str">
        <f t="shared" si="2"/>
        <v>lvlv</v>
      </c>
      <c r="AC23" s="397" t="str">
        <f t="shared" si="6"/>
        <v/>
      </c>
      <c r="AD23" s="395" t="str">
        <f t="shared" si="7"/>
        <v/>
      </c>
      <c r="AE23" s="291" t="str">
        <f t="shared" si="3"/>
        <v/>
      </c>
      <c r="AF23" s="206" t="str">
        <f t="shared" si="12"/>
        <v/>
      </c>
      <c r="AG23" s="207" t="str">
        <f t="shared" si="8"/>
        <v>lvlv</v>
      </c>
      <c r="AH23" s="292" t="str">
        <f t="shared" si="9"/>
        <v/>
      </c>
      <c r="AI23" s="401" t="str">
        <f t="shared" si="10"/>
        <v/>
      </c>
      <c r="AJ23" s="399" t="str">
        <f t="shared" si="4"/>
        <v/>
      </c>
      <c r="AK23" s="347" t="s">
        <v>129</v>
      </c>
      <c r="AL23" s="2"/>
      <c r="AM23" s="2"/>
      <c r="AN23" s="2"/>
      <c r="AO23" s="2"/>
      <c r="AP23" s="2"/>
      <c r="AQ23" s="2"/>
      <c r="AR23" s="6"/>
      <c r="AS23" s="6"/>
      <c r="AT23" s="6"/>
      <c r="AU23" s="6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</row>
    <row r="24" spans="2:77" ht="15.75" thickBot="1" x14ac:dyDescent="0.3">
      <c r="B24" s="224"/>
      <c r="C24" s="14"/>
      <c r="D24" s="277" t="str">
        <f t="shared" si="5"/>
        <v/>
      </c>
      <c r="E24" s="253" t="s">
        <v>87</v>
      </c>
      <c r="G24" s="197" t="s">
        <v>62</v>
      </c>
      <c r="H24" s="198">
        <v>0</v>
      </c>
      <c r="I24" s="199" t="str">
        <f>IF(H24=0,"",$J$10*(H24/$J$26))</f>
        <v/>
      </c>
      <c r="J24" s="301" t="s">
        <v>60</v>
      </c>
      <c r="K24" s="197" t="s">
        <v>63</v>
      </c>
      <c r="L24" s="198">
        <v>0</v>
      </c>
      <c r="M24" s="199" t="str">
        <f>IF(L24=0,"",$J$10*(L24/$J$26))</f>
        <v/>
      </c>
      <c r="O24" s="327"/>
      <c r="P24" s="334"/>
      <c r="Q24" s="330"/>
      <c r="X24" s="344"/>
      <c r="Y24" s="219" t="str">
        <f t="shared" si="0"/>
        <v xml:space="preserve"> </v>
      </c>
      <c r="Z24" s="226" t="str">
        <f t="shared" si="1"/>
        <v/>
      </c>
      <c r="AA24" s="206" t="str">
        <f t="shared" si="11"/>
        <v/>
      </c>
      <c r="AB24" s="207" t="str">
        <f t="shared" si="2"/>
        <v/>
      </c>
      <c r="AC24" s="397" t="str">
        <f t="shared" si="6"/>
        <v/>
      </c>
      <c r="AD24" s="395" t="str">
        <f t="shared" si="7"/>
        <v/>
      </c>
      <c r="AE24" s="291" t="str">
        <f t="shared" si="3"/>
        <v/>
      </c>
      <c r="AF24" s="206" t="str">
        <f t="shared" si="12"/>
        <v/>
      </c>
      <c r="AG24" s="207" t="str">
        <f t="shared" si="8"/>
        <v/>
      </c>
      <c r="AH24" s="292" t="str">
        <f t="shared" si="9"/>
        <v/>
      </c>
      <c r="AI24" s="401" t="str">
        <f t="shared" si="10"/>
        <v/>
      </c>
      <c r="AJ24" s="399" t="str">
        <f t="shared" si="4"/>
        <v/>
      </c>
      <c r="AK24" s="347"/>
      <c r="AL24" s="2"/>
      <c r="AM24" s="2"/>
      <c r="AN24" s="2"/>
      <c r="AO24" s="2"/>
      <c r="AP24" s="2"/>
      <c r="AQ24" s="2"/>
      <c r="AR24" s="6"/>
      <c r="AS24" s="6"/>
      <c r="AT24" s="6"/>
      <c r="AU24" s="6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</row>
    <row r="25" spans="2:77" ht="15" customHeight="1" x14ac:dyDescent="0.25">
      <c r="B25" s="224" t="s">
        <v>111</v>
      </c>
      <c r="C25" s="14"/>
      <c r="D25" s="277">
        <f t="shared" si="5"/>
        <v>12.69109947643979</v>
      </c>
      <c r="E25" s="253" t="s">
        <v>157</v>
      </c>
      <c r="G25" s="200" t="s">
        <v>64</v>
      </c>
      <c r="H25" s="201">
        <v>0</v>
      </c>
      <c r="I25" s="202" t="str">
        <f>IF(H25=0,"",$J$10*(H25/$J$26))</f>
        <v/>
      </c>
      <c r="J25" s="300"/>
      <c r="K25" s="200" t="s">
        <v>65</v>
      </c>
      <c r="L25" s="201">
        <v>0</v>
      </c>
      <c r="M25" s="202" t="str">
        <f>IF(L25=0,"",$J$10*(L25/$J$26))</f>
        <v/>
      </c>
      <c r="O25" s="327"/>
      <c r="P25" s="334"/>
      <c r="Q25" s="330"/>
      <c r="X25" s="344"/>
      <c r="Y25" s="219" t="str">
        <f t="shared" si="0"/>
        <v xml:space="preserve"> </v>
      </c>
      <c r="Z25" s="226" t="str">
        <f t="shared" ca="1" si="1"/>
        <v>242,4  Farine</v>
      </c>
      <c r="AA25" s="206">
        <f t="shared" si="11"/>
        <v>375.5</v>
      </c>
      <c r="AB25" s="207" t="str">
        <f t="shared" si="2"/>
        <v xml:space="preserve"> Farine</v>
      </c>
      <c r="AC25" s="397" t="str">
        <f t="shared" si="6"/>
        <v/>
      </c>
      <c r="AD25" s="395" t="str">
        <f t="shared" si="7"/>
        <v/>
      </c>
      <c r="AE25" s="291" t="str">
        <f t="shared" si="3"/>
        <v>FARINE</v>
      </c>
      <c r="AF25" s="206">
        <f t="shared" si="12"/>
        <v>242.4</v>
      </c>
      <c r="AG25" s="207" t="str">
        <f t="shared" si="8"/>
        <v xml:space="preserve">  Farine</v>
      </c>
      <c r="AH25" s="292">
        <f t="shared" si="9"/>
        <v>242.4</v>
      </c>
      <c r="AI25" s="401" t="str">
        <f t="shared" si="10"/>
        <v/>
      </c>
      <c r="AJ25" s="399" t="str">
        <f t="shared" si="4"/>
        <v/>
      </c>
      <c r="AK25" s="347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</row>
    <row r="26" spans="2:77" ht="15" customHeight="1" x14ac:dyDescent="0.25">
      <c r="B26" s="224" t="s">
        <v>112</v>
      </c>
      <c r="C26" s="14"/>
      <c r="D26" s="277">
        <f t="shared" si="5"/>
        <v>9.5183246073298431</v>
      </c>
      <c r="E26" s="253" t="s">
        <v>158</v>
      </c>
      <c r="G26" s="200" t="s">
        <v>66</v>
      </c>
      <c r="H26" s="201">
        <v>0</v>
      </c>
      <c r="I26" s="202" t="str">
        <f>IF(H26=0,"",$J$10*(H26/$J$26))</f>
        <v/>
      </c>
      <c r="J26" s="300" t="str">
        <f>IF(SUM(H24:H28,L24:L28)=0,"0",SUM(H24:H28,L24:L28))</f>
        <v>0</v>
      </c>
      <c r="K26" s="200" t="s">
        <v>67</v>
      </c>
      <c r="L26" s="201">
        <v>0</v>
      </c>
      <c r="M26" s="202" t="str">
        <f>IF(L26=0,"",$J$10*(L26/$J$26))</f>
        <v/>
      </c>
      <c r="O26" s="327"/>
      <c r="P26" s="334"/>
      <c r="Q26" s="330"/>
      <c r="R26" s="240"/>
      <c r="X26" s="344"/>
      <c r="Y26" s="219" t="str">
        <f t="shared" si="0"/>
        <v xml:space="preserve"> </v>
      </c>
      <c r="Z26" s="226" t="str">
        <f t="shared" ca="1" si="1"/>
        <v>181,8  Liquide</v>
      </c>
      <c r="AA26" s="206">
        <f t="shared" si="11"/>
        <v>281.7</v>
      </c>
      <c r="AB26" s="207" t="str">
        <f t="shared" si="2"/>
        <v xml:space="preserve"> Liquide</v>
      </c>
      <c r="AC26" s="397" t="str">
        <f t="shared" si="6"/>
        <v/>
      </c>
      <c r="AD26" s="395" t="str">
        <f t="shared" si="7"/>
        <v/>
      </c>
      <c r="AE26" s="291" t="str">
        <f t="shared" si="3"/>
        <v/>
      </c>
      <c r="AF26" s="206">
        <f t="shared" si="12"/>
        <v>181.8</v>
      </c>
      <c r="AG26" s="207" t="str">
        <f t="shared" si="8"/>
        <v xml:space="preserve">  Liquide</v>
      </c>
      <c r="AH26" s="292" t="str">
        <f t="shared" si="9"/>
        <v/>
      </c>
      <c r="AI26" s="401" t="str">
        <f t="shared" si="10"/>
        <v/>
      </c>
      <c r="AJ26" s="399" t="str">
        <f t="shared" si="4"/>
        <v/>
      </c>
      <c r="AK26" s="347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</row>
    <row r="27" spans="2:77" ht="21.75" customHeight="1" thickBot="1" x14ac:dyDescent="0.3">
      <c r="B27" s="224" t="s">
        <v>149</v>
      </c>
      <c r="C27" s="14"/>
      <c r="D27" s="277">
        <f t="shared" si="5"/>
        <v>1.5235602094240839</v>
      </c>
      <c r="E27" s="253" t="s">
        <v>159</v>
      </c>
      <c r="G27" s="200" t="s">
        <v>68</v>
      </c>
      <c r="H27" s="201">
        <v>0</v>
      </c>
      <c r="I27" s="202" t="str">
        <f>IF(H27=0,"",$J$10*(H27/$J$26))</f>
        <v/>
      </c>
      <c r="J27" s="300"/>
      <c r="K27" s="200" t="s">
        <v>69</v>
      </c>
      <c r="L27" s="201">
        <v>0</v>
      </c>
      <c r="M27" s="202" t="str">
        <f>IF(L27=0,"",$J$10*(L27/$J$26))</f>
        <v/>
      </c>
      <c r="O27" s="327"/>
      <c r="P27" s="334"/>
      <c r="Q27" s="330"/>
      <c r="X27" s="344"/>
      <c r="Y27" s="219" t="str">
        <f t="shared" si="0"/>
        <v xml:space="preserve"> </v>
      </c>
      <c r="Z27" s="226" t="str">
        <f t="shared" ca="1" si="1"/>
        <v>29,1   Sucre Lv</v>
      </c>
      <c r="AA27" s="206">
        <f t="shared" si="11"/>
        <v>45.1</v>
      </c>
      <c r="AB27" s="207" t="str">
        <f t="shared" si="2"/>
        <v xml:space="preserve">  Sucre Lv</v>
      </c>
      <c r="AC27" s="397" t="str">
        <f t="shared" si="6"/>
        <v/>
      </c>
      <c r="AD27" s="395" t="str">
        <f t="shared" si="7"/>
        <v/>
      </c>
      <c r="AE27" s="291" t="str">
        <f t="shared" si="3"/>
        <v/>
      </c>
      <c r="AF27" s="206">
        <f t="shared" si="12"/>
        <v>29.1</v>
      </c>
      <c r="AG27" s="207" t="str">
        <f t="shared" si="8"/>
        <v xml:space="preserve">   Sucre Lv</v>
      </c>
      <c r="AH27" s="292" t="str">
        <f t="shared" si="9"/>
        <v/>
      </c>
      <c r="AI27" s="401" t="str">
        <f t="shared" si="10"/>
        <v/>
      </c>
      <c r="AJ27" s="399" t="str">
        <f t="shared" si="4"/>
        <v/>
      </c>
      <c r="AK27" s="347" t="s">
        <v>87</v>
      </c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</row>
    <row r="28" spans="2:77" ht="15" customHeight="1" thickBot="1" x14ac:dyDescent="0.3">
      <c r="B28" s="224" t="s">
        <v>113</v>
      </c>
      <c r="C28" s="14"/>
      <c r="D28" s="277">
        <f t="shared" si="5"/>
        <v>0.30366492146596857</v>
      </c>
      <c r="E28" s="253" t="s">
        <v>160</v>
      </c>
      <c r="G28" s="203" t="s">
        <v>70</v>
      </c>
      <c r="H28" s="204">
        <v>0</v>
      </c>
      <c r="I28" s="205" t="str">
        <f>IF(H28=0,"",$J$10*(H28/$J$26))</f>
        <v/>
      </c>
      <c r="J28" s="288"/>
      <c r="K28" s="203" t="s">
        <v>71</v>
      </c>
      <c r="L28" s="204">
        <v>0</v>
      </c>
      <c r="M28" s="205" t="str">
        <f>IF(L28=0,"",$J$10*(L28/$J$26))</f>
        <v/>
      </c>
      <c r="O28" s="327"/>
      <c r="P28" s="334"/>
      <c r="Q28" s="330"/>
      <c r="X28" s="344"/>
      <c r="Y28" s="219" t="str">
        <f t="shared" si="0"/>
        <v xml:space="preserve"> </v>
      </c>
      <c r="Z28" s="226" t="str">
        <f t="shared" ca="1" si="1"/>
        <v>5,8      Levure osmo</v>
      </c>
      <c r="AA28" s="206">
        <f t="shared" si="11"/>
        <v>9</v>
      </c>
      <c r="AB28" s="207" t="str">
        <f t="shared" si="2"/>
        <v xml:space="preserve">     Levure osmo</v>
      </c>
      <c r="AC28" s="397" t="str">
        <f t="shared" si="6"/>
        <v/>
      </c>
      <c r="AD28" s="395" t="str">
        <f t="shared" si="7"/>
        <v/>
      </c>
      <c r="AE28" s="291" t="str">
        <f t="shared" si="3"/>
        <v/>
      </c>
      <c r="AF28" s="206">
        <f t="shared" si="12"/>
        <v>5.8</v>
      </c>
      <c r="AG28" s="207" t="str">
        <f t="shared" si="8"/>
        <v xml:space="preserve">      Levure osmo</v>
      </c>
      <c r="AH28" s="292" t="str">
        <f t="shared" si="9"/>
        <v/>
      </c>
      <c r="AI28" s="401" t="str">
        <f t="shared" si="10"/>
        <v/>
      </c>
      <c r="AJ28" s="399" t="str">
        <f t="shared" si="4"/>
        <v/>
      </c>
      <c r="AK28" s="347" t="s">
        <v>87</v>
      </c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</row>
    <row r="29" spans="2:77" ht="15.75" customHeight="1" thickBot="1" x14ac:dyDescent="0.3">
      <c r="B29" s="224"/>
      <c r="C29" s="14"/>
      <c r="D29" s="277" t="str">
        <f t="shared" si="5"/>
        <v/>
      </c>
      <c r="E29" s="253" t="s">
        <v>87</v>
      </c>
      <c r="J29" s="299"/>
      <c r="O29" s="327"/>
      <c r="P29" s="334"/>
      <c r="Q29" s="330"/>
      <c r="X29" s="344"/>
      <c r="Y29" s="219" t="str">
        <f t="shared" si="0"/>
        <v xml:space="preserve"> </v>
      </c>
      <c r="Z29" s="226" t="str">
        <f t="shared" si="1"/>
        <v/>
      </c>
      <c r="AA29" s="206" t="str">
        <f t="shared" si="11"/>
        <v/>
      </c>
      <c r="AB29" s="207" t="str">
        <f t="shared" si="2"/>
        <v/>
      </c>
      <c r="AC29" s="397" t="str">
        <f t="shared" si="6"/>
        <v/>
      </c>
      <c r="AD29" s="395" t="str">
        <f t="shared" si="7"/>
        <v/>
      </c>
      <c r="AE29" s="291" t="str">
        <f t="shared" si="3"/>
        <v/>
      </c>
      <c r="AF29" s="206" t="str">
        <f t="shared" si="12"/>
        <v/>
      </c>
      <c r="AG29" s="207" t="str">
        <f t="shared" si="8"/>
        <v/>
      </c>
      <c r="AH29" s="292" t="str">
        <f t="shared" si="9"/>
        <v/>
      </c>
      <c r="AI29" s="401" t="str">
        <f t="shared" si="10"/>
        <v/>
      </c>
      <c r="AJ29" s="399" t="str">
        <f t="shared" si="4"/>
        <v/>
      </c>
      <c r="AK29" s="347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</row>
    <row r="30" spans="2:77" ht="15.75" thickBot="1" x14ac:dyDescent="0.3">
      <c r="B30" s="224"/>
      <c r="C30" s="14"/>
      <c r="D30" s="277" t="str">
        <f t="shared" si="5"/>
        <v/>
      </c>
      <c r="E30" s="253" t="s">
        <v>87</v>
      </c>
      <c r="G30" s="197" t="s">
        <v>62</v>
      </c>
      <c r="H30" s="198">
        <v>0</v>
      </c>
      <c r="I30" s="199" t="str">
        <f>IF(H30=0,"",$J$10*(H30/$J$32))</f>
        <v/>
      </c>
      <c r="J30" s="301" t="s">
        <v>61</v>
      </c>
      <c r="K30" s="197" t="s">
        <v>63</v>
      </c>
      <c r="L30" s="198">
        <v>0</v>
      </c>
      <c r="M30" s="199" t="str">
        <f>IF(L30=0,"",$J$10*(L30/$J$32))</f>
        <v/>
      </c>
      <c r="O30" s="327"/>
      <c r="P30" s="334"/>
      <c r="Q30" s="330"/>
      <c r="X30" s="344"/>
      <c r="Y30" s="219" t="str">
        <f t="shared" si="0"/>
        <v xml:space="preserve"> </v>
      </c>
      <c r="Z30" s="226" t="str">
        <f t="shared" si="1"/>
        <v/>
      </c>
      <c r="AA30" s="206" t="str">
        <f t="shared" si="11"/>
        <v/>
      </c>
      <c r="AB30" s="207" t="str">
        <f t="shared" si="2"/>
        <v/>
      </c>
      <c r="AC30" s="397" t="str">
        <f t="shared" si="6"/>
        <v/>
      </c>
      <c r="AD30" s="395" t="str">
        <f t="shared" si="7"/>
        <v/>
      </c>
      <c r="AE30" s="291" t="str">
        <f t="shared" si="3"/>
        <v/>
      </c>
      <c r="AF30" s="206" t="str">
        <f t="shared" si="12"/>
        <v/>
      </c>
      <c r="AG30" s="207" t="str">
        <f t="shared" si="8"/>
        <v/>
      </c>
      <c r="AH30" s="292" t="str">
        <f t="shared" si="9"/>
        <v/>
      </c>
      <c r="AI30" s="401" t="str">
        <f t="shared" si="10"/>
        <v/>
      </c>
      <c r="AJ30" s="399" t="str">
        <f t="shared" si="4"/>
        <v/>
      </c>
      <c r="AK30" s="347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</row>
    <row r="31" spans="2:77" ht="15" customHeight="1" x14ac:dyDescent="0.25">
      <c r="B31" s="224"/>
      <c r="C31" s="14"/>
      <c r="D31" s="277" t="str">
        <f t="shared" si="5"/>
        <v/>
      </c>
      <c r="E31" s="253" t="s">
        <v>87</v>
      </c>
      <c r="G31" s="200" t="s">
        <v>64</v>
      </c>
      <c r="H31" s="201">
        <v>0</v>
      </c>
      <c r="I31" s="202" t="str">
        <f>IF(H31=0,"",$J$10*(H31/$J$32))</f>
        <v/>
      </c>
      <c r="J31" s="300"/>
      <c r="K31" s="200" t="s">
        <v>65</v>
      </c>
      <c r="L31" s="201">
        <v>0</v>
      </c>
      <c r="M31" s="202" t="str">
        <f>IF(L31=0,"",$J$10*(L31/$J$32))</f>
        <v/>
      </c>
      <c r="O31" s="327"/>
      <c r="P31" s="334"/>
      <c r="Q31" s="330"/>
      <c r="X31" s="344"/>
      <c r="Y31" s="219" t="str">
        <f t="shared" si="0"/>
        <v xml:space="preserve"> </v>
      </c>
      <c r="Z31" s="226" t="str">
        <f t="shared" si="1"/>
        <v/>
      </c>
      <c r="AA31" s="206" t="str">
        <f t="shared" si="11"/>
        <v/>
      </c>
      <c r="AB31" s="207" t="str">
        <f t="shared" si="2"/>
        <v/>
      </c>
      <c r="AC31" s="397" t="str">
        <f t="shared" si="6"/>
        <v/>
      </c>
      <c r="AD31" s="395" t="str">
        <f t="shared" si="7"/>
        <v/>
      </c>
      <c r="AE31" s="291" t="str">
        <f t="shared" si="3"/>
        <v/>
      </c>
      <c r="AF31" s="206" t="str">
        <f t="shared" si="12"/>
        <v/>
      </c>
      <c r="AG31" s="207" t="str">
        <f t="shared" si="8"/>
        <v/>
      </c>
      <c r="AH31" s="292" t="str">
        <f t="shared" si="9"/>
        <v/>
      </c>
      <c r="AI31" s="401" t="str">
        <f t="shared" si="10"/>
        <v/>
      </c>
      <c r="AJ31" s="399" t="str">
        <f t="shared" si="4"/>
        <v/>
      </c>
      <c r="AK31" s="347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</row>
    <row r="32" spans="2:77" ht="15" customHeight="1" x14ac:dyDescent="0.25">
      <c r="B32" s="224"/>
      <c r="C32" s="14"/>
      <c r="D32" s="277" t="str">
        <f t="shared" si="5"/>
        <v/>
      </c>
      <c r="E32" s="253" t="s">
        <v>87</v>
      </c>
      <c r="G32" s="200" t="s">
        <v>66</v>
      </c>
      <c r="H32" s="201">
        <v>0</v>
      </c>
      <c r="I32" s="202" t="str">
        <f>IF(H32=0,"",$J$10*(H32/$J$32))</f>
        <v/>
      </c>
      <c r="J32" s="300" t="str">
        <f>IF(SUM(H30:H34,L30:L34)=0,"0",SUM(H30:H34,L30:L34))</f>
        <v>0</v>
      </c>
      <c r="K32" s="200" t="s">
        <v>67</v>
      </c>
      <c r="L32" s="201">
        <v>0</v>
      </c>
      <c r="M32" s="202" t="str">
        <f>IF(L32=0,"",$J$10*(L32/$J$32))</f>
        <v/>
      </c>
      <c r="O32" s="327"/>
      <c r="P32" s="334"/>
      <c r="Q32" s="330"/>
      <c r="X32" s="344"/>
      <c r="Y32" s="219" t="str">
        <f t="shared" si="0"/>
        <v xml:space="preserve"> </v>
      </c>
      <c r="Z32" s="226" t="str">
        <f t="shared" si="1"/>
        <v/>
      </c>
      <c r="AA32" s="206" t="str">
        <f t="shared" si="11"/>
        <v/>
      </c>
      <c r="AB32" s="207" t="str">
        <f t="shared" si="2"/>
        <v/>
      </c>
      <c r="AC32" s="397" t="str">
        <f t="shared" si="6"/>
        <v/>
      </c>
      <c r="AD32" s="395" t="str">
        <f t="shared" si="7"/>
        <v/>
      </c>
      <c r="AE32" s="291" t="str">
        <f t="shared" si="3"/>
        <v/>
      </c>
      <c r="AF32" s="206" t="str">
        <f t="shared" si="12"/>
        <v/>
      </c>
      <c r="AG32" s="207" t="str">
        <f t="shared" si="8"/>
        <v/>
      </c>
      <c r="AH32" s="292" t="str">
        <f t="shared" si="9"/>
        <v/>
      </c>
      <c r="AI32" s="401" t="str">
        <f t="shared" si="10"/>
        <v/>
      </c>
      <c r="AJ32" s="399" t="str">
        <f t="shared" si="4"/>
        <v/>
      </c>
      <c r="AK32" s="347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</row>
    <row r="33" spans="2:77" ht="21.75" customHeight="1" thickBot="1" x14ac:dyDescent="0.3">
      <c r="B33" s="224"/>
      <c r="C33" s="14"/>
      <c r="D33" s="277" t="str">
        <f t="shared" si="5"/>
        <v/>
      </c>
      <c r="E33" s="253" t="s">
        <v>87</v>
      </c>
      <c r="G33" s="200"/>
      <c r="H33" s="201">
        <v>0</v>
      </c>
      <c r="I33" s="202"/>
      <c r="J33" s="300"/>
      <c r="K33" s="200" t="s">
        <v>69</v>
      </c>
      <c r="L33" s="201">
        <v>0</v>
      </c>
      <c r="M33" s="202" t="str">
        <f>IF(L33=0,"",$J$10*(L33/$J$32))</f>
        <v/>
      </c>
      <c r="O33" s="327"/>
      <c r="P33" s="334"/>
      <c r="Q33" s="330"/>
      <c r="X33" s="344"/>
      <c r="Y33" s="219" t="str">
        <f t="shared" si="0"/>
        <v xml:space="preserve"> </v>
      </c>
      <c r="Z33" s="226" t="str">
        <f t="shared" si="1"/>
        <v/>
      </c>
      <c r="AA33" s="206" t="str">
        <f t="shared" si="11"/>
        <v/>
      </c>
      <c r="AB33" s="207" t="str">
        <f t="shared" si="2"/>
        <v/>
      </c>
      <c r="AC33" s="397" t="str">
        <f t="shared" si="6"/>
        <v/>
      </c>
      <c r="AD33" s="395" t="str">
        <f t="shared" si="7"/>
        <v/>
      </c>
      <c r="AE33" s="291" t="str">
        <f t="shared" si="3"/>
        <v/>
      </c>
      <c r="AF33" s="206" t="str">
        <f t="shared" si="12"/>
        <v/>
      </c>
      <c r="AG33" s="207" t="str">
        <f t="shared" si="8"/>
        <v/>
      </c>
      <c r="AH33" s="292" t="str">
        <f t="shared" si="9"/>
        <v/>
      </c>
      <c r="AI33" s="401" t="str">
        <f t="shared" si="10"/>
        <v/>
      </c>
      <c r="AJ33" s="399" t="str">
        <f t="shared" si="4"/>
        <v/>
      </c>
      <c r="AK33" s="347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</row>
    <row r="34" spans="2:77" ht="15.75" thickBot="1" x14ac:dyDescent="0.3">
      <c r="B34" s="224"/>
      <c r="C34" s="14"/>
      <c r="D34" s="277" t="str">
        <f t="shared" si="5"/>
        <v/>
      </c>
      <c r="E34" s="253" t="s">
        <v>87</v>
      </c>
      <c r="G34" s="203"/>
      <c r="H34" s="204">
        <v>0</v>
      </c>
      <c r="I34" s="205"/>
      <c r="J34" s="285"/>
      <c r="K34" s="203" t="s">
        <v>71</v>
      </c>
      <c r="L34" s="204">
        <v>0</v>
      </c>
      <c r="M34" s="205" t="str">
        <f>IF(L34=0,"",$J$10*(L34/$J$32))</f>
        <v/>
      </c>
      <c r="O34" s="328"/>
      <c r="P34" s="335"/>
      <c r="Q34" s="331"/>
      <c r="X34" s="344"/>
      <c r="Y34" s="219" t="str">
        <f t="shared" si="0"/>
        <v xml:space="preserve"> </v>
      </c>
      <c r="Z34" s="226" t="str">
        <f t="shared" si="1"/>
        <v/>
      </c>
      <c r="AA34" s="206" t="str">
        <f t="shared" si="11"/>
        <v/>
      </c>
      <c r="AB34" s="207" t="str">
        <f t="shared" si="2"/>
        <v/>
      </c>
      <c r="AC34" s="397" t="str">
        <f t="shared" si="6"/>
        <v/>
      </c>
      <c r="AD34" s="395" t="str">
        <f t="shared" si="7"/>
        <v/>
      </c>
      <c r="AE34" s="291" t="str">
        <f t="shared" si="3"/>
        <v/>
      </c>
      <c r="AF34" s="206" t="str">
        <f t="shared" si="12"/>
        <v/>
      </c>
      <c r="AG34" s="207" t="str">
        <f t="shared" si="8"/>
        <v/>
      </c>
      <c r="AH34" s="292" t="str">
        <f t="shared" si="9"/>
        <v/>
      </c>
      <c r="AI34" s="401" t="str">
        <f t="shared" si="10"/>
        <v/>
      </c>
      <c r="AJ34" s="399" t="str">
        <f t="shared" si="4"/>
        <v/>
      </c>
      <c r="AK34" s="347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</row>
    <row r="35" spans="2:77" ht="15" customHeight="1" thickBot="1" x14ac:dyDescent="0.3">
      <c r="B35" s="224"/>
      <c r="C35" s="14"/>
      <c r="D35" s="277" t="str">
        <f t="shared" si="5"/>
        <v/>
      </c>
      <c r="E35" s="253" t="s">
        <v>87</v>
      </c>
      <c r="P35" s="208"/>
      <c r="X35" s="344"/>
      <c r="Y35" s="2" t="str">
        <f t="shared" ref="Y35:Y44" si="13">CONCATENATE(P35,Q35)</f>
        <v/>
      </c>
      <c r="Z35" s="226" t="str">
        <f t="shared" si="1"/>
        <v/>
      </c>
      <c r="AA35" s="206" t="str">
        <f t="shared" si="11"/>
        <v/>
      </c>
      <c r="AB35" s="207" t="str">
        <f t="shared" si="2"/>
        <v/>
      </c>
      <c r="AC35" s="397" t="str">
        <f t="shared" si="6"/>
        <v/>
      </c>
      <c r="AD35" s="395" t="str">
        <f t="shared" si="7"/>
        <v/>
      </c>
      <c r="AE35" s="291" t="str">
        <f t="shared" si="3"/>
        <v/>
      </c>
      <c r="AF35" s="206" t="str">
        <f t="shared" si="12"/>
        <v/>
      </c>
      <c r="AG35" s="207" t="str">
        <f t="shared" si="8"/>
        <v/>
      </c>
      <c r="AH35" s="292" t="str">
        <f t="shared" si="9"/>
        <v/>
      </c>
      <c r="AI35" s="401" t="str">
        <f t="shared" si="10"/>
        <v/>
      </c>
      <c r="AJ35" s="399" t="str">
        <f t="shared" si="4"/>
        <v/>
      </c>
      <c r="AK35" s="347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</row>
    <row r="36" spans="2:77" ht="15.75" customHeight="1" thickBot="1" x14ac:dyDescent="0.3">
      <c r="B36" s="224"/>
      <c r="C36" s="14"/>
      <c r="D36" s="277" t="str">
        <f t="shared" si="5"/>
        <v/>
      </c>
      <c r="E36" s="253" t="s">
        <v>87</v>
      </c>
      <c r="G36" s="350" t="s">
        <v>77</v>
      </c>
      <c r="H36" s="351"/>
      <c r="I36" s="352"/>
      <c r="J36" s="350" t="s">
        <v>86</v>
      </c>
      <c r="K36" s="351"/>
      <c r="L36" s="351"/>
      <c r="M36" s="352"/>
      <c r="O36" s="350" t="s">
        <v>90</v>
      </c>
      <c r="P36" s="351"/>
      <c r="Q36" s="351"/>
      <c r="R36" s="352"/>
      <c r="X36" s="344"/>
      <c r="Y36" s="2" t="str">
        <f t="shared" si="13"/>
        <v/>
      </c>
      <c r="Z36" s="226" t="str">
        <f t="shared" si="1"/>
        <v/>
      </c>
      <c r="AA36" s="206" t="str">
        <f t="shared" si="11"/>
        <v/>
      </c>
      <c r="AB36" s="207" t="str">
        <f t="shared" si="2"/>
        <v/>
      </c>
      <c r="AC36" s="397" t="str">
        <f t="shared" si="6"/>
        <v/>
      </c>
      <c r="AD36" s="395" t="str">
        <f t="shared" si="7"/>
        <v/>
      </c>
      <c r="AE36" s="291" t="str">
        <f t="shared" si="3"/>
        <v/>
      </c>
      <c r="AF36" s="206" t="str">
        <f t="shared" si="12"/>
        <v/>
      </c>
      <c r="AG36" s="207" t="str">
        <f t="shared" si="8"/>
        <v/>
      </c>
      <c r="AH36" s="292" t="str">
        <f t="shared" si="9"/>
        <v/>
      </c>
      <c r="AI36" s="401" t="str">
        <f t="shared" si="10"/>
        <v/>
      </c>
      <c r="AJ36" s="399" t="str">
        <f t="shared" si="4"/>
        <v/>
      </c>
      <c r="AK36" s="347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</row>
    <row r="37" spans="2:77" x14ac:dyDescent="0.25">
      <c r="B37" s="224"/>
      <c r="C37" s="14"/>
      <c r="D37" s="277" t="str">
        <f t="shared" si="5"/>
        <v/>
      </c>
      <c r="E37" s="253" t="s">
        <v>87</v>
      </c>
      <c r="G37" s="228" t="s">
        <v>78</v>
      </c>
      <c r="H37" s="229"/>
      <c r="I37" s="230">
        <v>20</v>
      </c>
      <c r="J37" s="355" t="s">
        <v>81</v>
      </c>
      <c r="K37" s="356"/>
      <c r="L37" s="237"/>
      <c r="M37" s="235">
        <v>162.6</v>
      </c>
      <c r="O37" s="359" t="s">
        <v>91</v>
      </c>
      <c r="P37" s="360"/>
      <c r="Q37" s="323" t="s">
        <v>119</v>
      </c>
      <c r="R37" s="324" t="s">
        <v>98</v>
      </c>
      <c r="X37" s="344"/>
      <c r="Z37" s="226" t="str">
        <f t="shared" si="1"/>
        <v/>
      </c>
      <c r="AA37" s="206" t="str">
        <f t="shared" si="11"/>
        <v/>
      </c>
      <c r="AB37" s="207" t="str">
        <f t="shared" si="2"/>
        <v/>
      </c>
      <c r="AC37" s="397" t="str">
        <f t="shared" si="6"/>
        <v/>
      </c>
      <c r="AD37" s="395" t="str">
        <f t="shared" si="7"/>
        <v/>
      </c>
      <c r="AE37" s="291" t="str">
        <f t="shared" si="3"/>
        <v/>
      </c>
      <c r="AF37" s="206" t="str">
        <f t="shared" si="12"/>
        <v/>
      </c>
      <c r="AG37" s="207" t="str">
        <f t="shared" si="8"/>
        <v/>
      </c>
      <c r="AH37" s="292" t="str">
        <f t="shared" si="9"/>
        <v/>
      </c>
      <c r="AI37" s="401" t="str">
        <f t="shared" si="10"/>
        <v/>
      </c>
      <c r="AJ37" s="399" t="str">
        <f t="shared" si="4"/>
        <v/>
      </c>
      <c r="AK37" s="347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</row>
    <row r="38" spans="2:77" x14ac:dyDescent="0.25">
      <c r="B38" s="224"/>
      <c r="C38" s="14"/>
      <c r="D38" s="277" t="str">
        <f t="shared" si="5"/>
        <v/>
      </c>
      <c r="E38" s="253" t="s">
        <v>87</v>
      </c>
      <c r="G38" s="233" t="s">
        <v>79</v>
      </c>
      <c r="H38" s="236">
        <v>76</v>
      </c>
      <c r="I38" s="234">
        <f>I37*H38/100</f>
        <v>15.2</v>
      </c>
      <c r="J38" s="355" t="s">
        <v>82</v>
      </c>
      <c r="K38" s="356"/>
      <c r="L38" s="237"/>
      <c r="M38" s="235">
        <v>51.1</v>
      </c>
      <c r="N38" s="196"/>
      <c r="O38" s="359"/>
      <c r="P38" s="360"/>
      <c r="Q38" s="325">
        <f>AH6</f>
        <v>1034.4000000000001</v>
      </c>
      <c r="R38" s="272">
        <f>SUMPRODUCT(($AO$9:$AO$12=AO13)*($AP$9:$AP$12=AP13)*$AQ$9:$AQ$12)</f>
        <v>11</v>
      </c>
      <c r="X38" s="344"/>
      <c r="Z38" s="226" t="str">
        <f t="shared" si="1"/>
        <v/>
      </c>
      <c r="AA38" s="206" t="str">
        <f t="shared" si="11"/>
        <v/>
      </c>
      <c r="AB38" s="207" t="str">
        <f t="shared" si="2"/>
        <v/>
      </c>
      <c r="AC38" s="397" t="str">
        <f t="shared" si="6"/>
        <v/>
      </c>
      <c r="AD38" s="395" t="str">
        <f t="shared" si="7"/>
        <v/>
      </c>
      <c r="AE38" s="291" t="str">
        <f t="shared" si="3"/>
        <v/>
      </c>
      <c r="AF38" s="206" t="str">
        <f t="shared" si="12"/>
        <v/>
      </c>
      <c r="AG38" s="207" t="str">
        <f t="shared" si="8"/>
        <v/>
      </c>
      <c r="AH38" s="292" t="str">
        <f t="shared" si="9"/>
        <v/>
      </c>
      <c r="AI38" s="401" t="str">
        <f t="shared" si="10"/>
        <v/>
      </c>
      <c r="AJ38" s="399" t="str">
        <f t="shared" si="4"/>
        <v/>
      </c>
      <c r="AK38" s="347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</row>
    <row r="39" spans="2:77" x14ac:dyDescent="0.25">
      <c r="B39" s="224"/>
      <c r="C39" s="14"/>
      <c r="D39" s="277" t="str">
        <f t="shared" si="5"/>
        <v/>
      </c>
      <c r="E39" s="253" t="s">
        <v>87</v>
      </c>
      <c r="G39" s="231" t="s">
        <v>84</v>
      </c>
      <c r="H39" s="237">
        <v>16</v>
      </c>
      <c r="I39" s="232">
        <f>I37*H39/100*160/100</f>
        <v>5.12</v>
      </c>
      <c r="J39" s="355" t="s">
        <v>83</v>
      </c>
      <c r="K39" s="356"/>
      <c r="L39" s="237"/>
      <c r="M39" s="235">
        <v>19.5</v>
      </c>
      <c r="O39" s="359" t="s">
        <v>92</v>
      </c>
      <c r="P39" s="360"/>
      <c r="Q39" s="306"/>
      <c r="R39" s="289">
        <f>R38*Q38/1000</f>
        <v>11.378400000000001</v>
      </c>
      <c r="X39" s="344"/>
      <c r="Y39" s="2" t="str">
        <f t="shared" si="13"/>
        <v/>
      </c>
      <c r="Z39" s="226" t="str">
        <f t="shared" ref="Z39:Z70" si="14">IF(AA39="",AB39,CONCATENATE(ROUND(AA39/$E$3,1)," ",AB39))</f>
        <v/>
      </c>
      <c r="AA39" s="206" t="str">
        <f t="shared" si="11"/>
        <v/>
      </c>
      <c r="AB39" s="207" t="str">
        <f t="shared" ref="AB39:AB70" si="15">SUBSTITUTE(B39,AA39,"")</f>
        <v/>
      </c>
      <c r="AC39" s="397" t="str">
        <f t="shared" si="6"/>
        <v/>
      </c>
      <c r="AD39" s="395" t="str">
        <f t="shared" si="7"/>
        <v/>
      </c>
      <c r="AE39" s="291" t="str">
        <f t="shared" ref="AE39:AE70" si="16">IF(COUNTIF(AG39,"*FARINE*"),"FARINE","")</f>
        <v/>
      </c>
      <c r="AF39" s="206" t="str">
        <f t="shared" si="12"/>
        <v/>
      </c>
      <c r="AG39" s="207" t="str">
        <f t="shared" si="8"/>
        <v/>
      </c>
      <c r="AH39" s="292" t="str">
        <f t="shared" si="9"/>
        <v/>
      </c>
      <c r="AI39" s="401" t="str">
        <f t="shared" si="10"/>
        <v/>
      </c>
      <c r="AJ39" s="399" t="str">
        <f t="shared" si="4"/>
        <v/>
      </c>
      <c r="AK39" s="347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</row>
    <row r="40" spans="2:77" ht="15.75" thickBot="1" x14ac:dyDescent="0.3">
      <c r="B40" s="224"/>
      <c r="C40" s="14"/>
      <c r="D40" s="277" t="str">
        <f t="shared" si="5"/>
        <v/>
      </c>
      <c r="E40" s="253" t="s">
        <v>87</v>
      </c>
      <c r="G40" s="249" t="s">
        <v>85</v>
      </c>
      <c r="H40" s="250">
        <v>6</v>
      </c>
      <c r="I40" s="251">
        <f>I37*H40/100</f>
        <v>1.2</v>
      </c>
      <c r="J40" s="357" t="s">
        <v>80</v>
      </c>
      <c r="K40" s="358"/>
      <c r="L40" s="238"/>
      <c r="M40" s="239">
        <f>M37+M38*0.7+M39*1.2</f>
        <v>221.77</v>
      </c>
      <c r="O40" s="361"/>
      <c r="P40" s="362"/>
      <c r="Q40" s="321"/>
      <c r="R40" s="322"/>
      <c r="X40" s="344"/>
      <c r="Y40" s="2" t="str">
        <f t="shared" si="13"/>
        <v/>
      </c>
      <c r="Z40" s="226" t="str">
        <f t="shared" si="14"/>
        <v/>
      </c>
      <c r="AA40" s="206" t="str">
        <f t="shared" si="11"/>
        <v/>
      </c>
      <c r="AB40" s="207" t="str">
        <f t="shared" si="15"/>
        <v/>
      </c>
      <c r="AC40" s="397" t="str">
        <f t="shared" si="6"/>
        <v/>
      </c>
      <c r="AD40" s="395" t="str">
        <f t="shared" si="7"/>
        <v/>
      </c>
      <c r="AE40" s="291" t="str">
        <f t="shared" si="16"/>
        <v/>
      </c>
      <c r="AF40" s="206" t="str">
        <f t="shared" si="12"/>
        <v/>
      </c>
      <c r="AG40" s="207" t="str">
        <f t="shared" si="8"/>
        <v/>
      </c>
      <c r="AH40" s="292" t="str">
        <f t="shared" si="9"/>
        <v/>
      </c>
      <c r="AI40" s="401" t="str">
        <f t="shared" si="10"/>
        <v/>
      </c>
      <c r="AJ40" s="399" t="str">
        <f t="shared" si="4"/>
        <v/>
      </c>
      <c r="AK40" s="347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</row>
    <row r="41" spans="2:77" ht="15" customHeight="1" thickBot="1" x14ac:dyDescent="0.3">
      <c r="B41" s="224"/>
      <c r="C41" s="14"/>
      <c r="D41" s="277" t="str">
        <f t="shared" si="5"/>
        <v/>
      </c>
      <c r="E41" s="253" t="s">
        <v>87</v>
      </c>
      <c r="G41" s="350" t="s">
        <v>147</v>
      </c>
      <c r="H41" s="351"/>
      <c r="I41" s="352"/>
      <c r="P41" s="318"/>
      <c r="Q41" s="319"/>
      <c r="R41" s="320"/>
      <c r="X41" s="344"/>
      <c r="Y41" s="2" t="str">
        <f t="shared" si="13"/>
        <v/>
      </c>
      <c r="Z41" s="226" t="str">
        <f t="shared" si="14"/>
        <v/>
      </c>
      <c r="AA41" s="206" t="str">
        <f t="shared" ref="AA41:AA72" si="17">IFERROR(VALUE(LEFT(B41,FIND(" ",B41)-1)),"")</f>
        <v/>
      </c>
      <c r="AB41" s="207" t="str">
        <f t="shared" si="15"/>
        <v/>
      </c>
      <c r="AC41" s="397" t="str">
        <f t="shared" si="6"/>
        <v/>
      </c>
      <c r="AD41" s="395" t="str">
        <f t="shared" si="7"/>
        <v/>
      </c>
      <c r="AE41" s="291" t="str">
        <f t="shared" si="16"/>
        <v/>
      </c>
      <c r="AF41" s="206" t="str">
        <f t="shared" si="12"/>
        <v/>
      </c>
      <c r="AG41" s="207" t="str">
        <f t="shared" si="8"/>
        <v/>
      </c>
      <c r="AH41" s="292" t="str">
        <f t="shared" si="9"/>
        <v/>
      </c>
      <c r="AI41" s="401" t="str">
        <f t="shared" si="10"/>
        <v/>
      </c>
      <c r="AJ41" s="399" t="str">
        <f t="shared" si="4"/>
        <v/>
      </c>
      <c r="AK41" s="347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</row>
    <row r="42" spans="2:77" ht="15.75" thickBot="1" x14ac:dyDescent="0.3">
      <c r="B42" s="224"/>
      <c r="C42" s="14"/>
      <c r="D42" s="277" t="str">
        <f t="shared" si="5"/>
        <v/>
      </c>
      <c r="E42" s="253" t="s">
        <v>87</v>
      </c>
      <c r="G42" s="353">
        <v>75</v>
      </c>
      <c r="H42" s="354"/>
      <c r="I42" s="349">
        <f>AJ6*G42%</f>
        <v>54.525000000000006</v>
      </c>
      <c r="X42" s="344"/>
      <c r="Y42" s="2" t="str">
        <f t="shared" si="13"/>
        <v/>
      </c>
      <c r="Z42" s="226" t="str">
        <f t="shared" si="14"/>
        <v/>
      </c>
      <c r="AA42" s="206" t="str">
        <f t="shared" si="17"/>
        <v/>
      </c>
      <c r="AB42" s="207" t="str">
        <f t="shared" si="15"/>
        <v/>
      </c>
      <c r="AC42" s="397" t="str">
        <f t="shared" si="6"/>
        <v/>
      </c>
      <c r="AD42" s="395" t="str">
        <f t="shared" si="7"/>
        <v/>
      </c>
      <c r="AE42" s="291" t="str">
        <f t="shared" si="16"/>
        <v/>
      </c>
      <c r="AF42" s="206" t="str">
        <f t="shared" si="12"/>
        <v/>
      </c>
      <c r="AG42" s="207" t="str">
        <f t="shared" si="8"/>
        <v/>
      </c>
      <c r="AH42" s="292" t="str">
        <f t="shared" si="9"/>
        <v/>
      </c>
      <c r="AI42" s="401" t="str">
        <f t="shared" si="10"/>
        <v/>
      </c>
      <c r="AJ42" s="399" t="str">
        <f t="shared" si="4"/>
        <v/>
      </c>
      <c r="AK42" s="347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</row>
    <row r="43" spans="2:77" x14ac:dyDescent="0.25">
      <c r="B43" s="224"/>
      <c r="C43" s="14"/>
      <c r="D43" s="277" t="str">
        <f t="shared" si="5"/>
        <v/>
      </c>
      <c r="E43" s="253" t="s">
        <v>87</v>
      </c>
      <c r="X43" s="344"/>
      <c r="Y43" s="2" t="str">
        <f t="shared" si="13"/>
        <v/>
      </c>
      <c r="Z43" s="226" t="str">
        <f t="shared" si="14"/>
        <v/>
      </c>
      <c r="AA43" s="206" t="str">
        <f t="shared" si="17"/>
        <v/>
      </c>
      <c r="AB43" s="207" t="str">
        <f t="shared" si="15"/>
        <v/>
      </c>
      <c r="AC43" s="397" t="str">
        <f t="shared" si="6"/>
        <v/>
      </c>
      <c r="AD43" s="395" t="str">
        <f t="shared" si="7"/>
        <v/>
      </c>
      <c r="AE43" s="291" t="str">
        <f t="shared" si="16"/>
        <v/>
      </c>
      <c r="AF43" s="206" t="str">
        <f t="shared" si="12"/>
        <v/>
      </c>
      <c r="AG43" s="207" t="str">
        <f t="shared" si="8"/>
        <v/>
      </c>
      <c r="AH43" s="292" t="str">
        <f t="shared" si="9"/>
        <v/>
      </c>
      <c r="AI43" s="401" t="str">
        <f t="shared" si="10"/>
        <v/>
      </c>
      <c r="AJ43" s="399" t="str">
        <f t="shared" si="4"/>
        <v/>
      </c>
      <c r="AK43" s="347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</row>
    <row r="44" spans="2:77" x14ac:dyDescent="0.25">
      <c r="B44" s="224"/>
      <c r="C44" s="14"/>
      <c r="D44" s="277" t="str">
        <f t="shared" si="5"/>
        <v/>
      </c>
      <c r="E44" s="253" t="s">
        <v>87</v>
      </c>
      <c r="G44" s="6"/>
      <c r="H44" s="11"/>
      <c r="I44" s="8"/>
      <c r="J44" s="6"/>
      <c r="K44" s="6"/>
      <c r="X44" s="344"/>
      <c r="Y44" s="2" t="str">
        <f t="shared" si="13"/>
        <v/>
      </c>
      <c r="Z44" s="226" t="str">
        <f t="shared" si="14"/>
        <v/>
      </c>
      <c r="AA44" s="206" t="str">
        <f t="shared" si="17"/>
        <v/>
      </c>
      <c r="AB44" s="207" t="str">
        <f t="shared" si="15"/>
        <v/>
      </c>
      <c r="AC44" s="397" t="str">
        <f t="shared" si="6"/>
        <v/>
      </c>
      <c r="AD44" s="395" t="str">
        <f t="shared" si="7"/>
        <v/>
      </c>
      <c r="AE44" s="291" t="str">
        <f t="shared" si="16"/>
        <v/>
      </c>
      <c r="AF44" s="206" t="str">
        <f t="shared" si="12"/>
        <v/>
      </c>
      <c r="AG44" s="207" t="str">
        <f t="shared" si="8"/>
        <v/>
      </c>
      <c r="AH44" s="292" t="str">
        <f t="shared" si="9"/>
        <v/>
      </c>
      <c r="AI44" s="401" t="str">
        <f t="shared" si="10"/>
        <v/>
      </c>
      <c r="AJ44" s="399" t="str">
        <f t="shared" si="4"/>
        <v/>
      </c>
      <c r="AK44" s="347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</row>
    <row r="45" spans="2:77" x14ac:dyDescent="0.25">
      <c r="B45" s="224"/>
      <c r="C45" s="14"/>
      <c r="D45" s="277" t="str">
        <f t="shared" si="5"/>
        <v/>
      </c>
      <c r="E45" s="253" t="s">
        <v>87</v>
      </c>
      <c r="G45" s="6"/>
      <c r="H45" s="11"/>
      <c r="I45" s="8"/>
      <c r="J45" s="6"/>
      <c r="K45" s="6"/>
      <c r="X45" s="344"/>
      <c r="Z45" s="226" t="str">
        <f t="shared" si="14"/>
        <v/>
      </c>
      <c r="AA45" s="206" t="str">
        <f t="shared" si="17"/>
        <v/>
      </c>
      <c r="AB45" s="207" t="str">
        <f t="shared" si="15"/>
        <v/>
      </c>
      <c r="AC45" s="397" t="str">
        <f t="shared" si="6"/>
        <v/>
      </c>
      <c r="AD45" s="395" t="str">
        <f t="shared" si="7"/>
        <v/>
      </c>
      <c r="AE45" s="291" t="str">
        <f t="shared" si="16"/>
        <v/>
      </c>
      <c r="AF45" s="206" t="str">
        <f t="shared" si="12"/>
        <v/>
      </c>
      <c r="AG45" s="207" t="str">
        <f t="shared" si="8"/>
        <v/>
      </c>
      <c r="AH45" s="292" t="str">
        <f t="shared" si="9"/>
        <v/>
      </c>
      <c r="AI45" s="401" t="str">
        <f t="shared" si="10"/>
        <v/>
      </c>
      <c r="AJ45" s="399" t="str">
        <f t="shared" si="4"/>
        <v/>
      </c>
      <c r="AK45" s="347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</row>
    <row r="46" spans="2:77" x14ac:dyDescent="0.25">
      <c r="B46" s="224"/>
      <c r="C46" s="14"/>
      <c r="D46" s="277" t="str">
        <f t="shared" si="5"/>
        <v/>
      </c>
      <c r="E46" s="253" t="s">
        <v>87</v>
      </c>
      <c r="G46" s="6"/>
      <c r="H46" s="11"/>
      <c r="I46" s="8"/>
      <c r="J46" s="6"/>
      <c r="K46" s="6"/>
      <c r="X46" s="344"/>
      <c r="Z46" s="226" t="str">
        <f t="shared" si="14"/>
        <v/>
      </c>
      <c r="AA46" s="206" t="str">
        <f t="shared" si="17"/>
        <v/>
      </c>
      <c r="AB46" s="207" t="str">
        <f t="shared" si="15"/>
        <v/>
      </c>
      <c r="AC46" s="397" t="str">
        <f t="shared" si="6"/>
        <v/>
      </c>
      <c r="AD46" s="395" t="str">
        <f t="shared" si="7"/>
        <v/>
      </c>
      <c r="AE46" s="291" t="str">
        <f t="shared" si="16"/>
        <v/>
      </c>
      <c r="AF46" s="206" t="str">
        <f t="shared" si="12"/>
        <v/>
      </c>
      <c r="AG46" s="207" t="str">
        <f t="shared" si="8"/>
        <v/>
      </c>
      <c r="AH46" s="292" t="str">
        <f t="shared" si="9"/>
        <v/>
      </c>
      <c r="AI46" s="401" t="str">
        <f t="shared" si="10"/>
        <v/>
      </c>
      <c r="AJ46" s="399" t="str">
        <f t="shared" si="4"/>
        <v/>
      </c>
      <c r="AK46" s="347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</row>
    <row r="47" spans="2:77" x14ac:dyDescent="0.25">
      <c r="B47" s="224"/>
      <c r="C47" s="14"/>
      <c r="D47" s="277" t="str">
        <f t="shared" si="5"/>
        <v/>
      </c>
      <c r="E47" s="253" t="s">
        <v>87</v>
      </c>
      <c r="G47" s="6"/>
      <c r="H47" s="11"/>
      <c r="I47" s="8"/>
      <c r="J47" s="6"/>
      <c r="K47" s="6"/>
      <c r="X47" s="344"/>
      <c r="Z47" s="226" t="str">
        <f t="shared" si="14"/>
        <v/>
      </c>
      <c r="AA47" s="206" t="str">
        <f t="shared" si="17"/>
        <v/>
      </c>
      <c r="AB47" s="207" t="str">
        <f t="shared" si="15"/>
        <v/>
      </c>
      <c r="AC47" s="397" t="str">
        <f t="shared" si="6"/>
        <v/>
      </c>
      <c r="AD47" s="395" t="str">
        <f t="shared" si="7"/>
        <v/>
      </c>
      <c r="AE47" s="291" t="str">
        <f t="shared" si="16"/>
        <v/>
      </c>
      <c r="AF47" s="206" t="str">
        <f t="shared" si="12"/>
        <v/>
      </c>
      <c r="AG47" s="207" t="str">
        <f t="shared" si="8"/>
        <v/>
      </c>
      <c r="AH47" s="292" t="str">
        <f t="shared" si="9"/>
        <v/>
      </c>
      <c r="AI47" s="401" t="str">
        <f t="shared" si="10"/>
        <v/>
      </c>
      <c r="AJ47" s="399" t="str">
        <f t="shared" si="4"/>
        <v/>
      </c>
      <c r="AK47" s="347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</row>
    <row r="48" spans="2:77" x14ac:dyDescent="0.25">
      <c r="B48" s="224"/>
      <c r="C48" s="14"/>
      <c r="D48" s="277" t="str">
        <f t="shared" si="5"/>
        <v/>
      </c>
      <c r="E48" s="253" t="s">
        <v>87</v>
      </c>
      <c r="X48" s="344"/>
      <c r="Z48" s="226" t="str">
        <f t="shared" si="14"/>
        <v/>
      </c>
      <c r="AA48" s="206" t="str">
        <f t="shared" si="17"/>
        <v/>
      </c>
      <c r="AB48" s="207" t="str">
        <f t="shared" si="15"/>
        <v/>
      </c>
      <c r="AC48" s="397" t="str">
        <f t="shared" si="6"/>
        <v/>
      </c>
      <c r="AD48" s="395" t="str">
        <f t="shared" si="7"/>
        <v/>
      </c>
      <c r="AE48" s="291" t="str">
        <f t="shared" si="16"/>
        <v/>
      </c>
      <c r="AF48" s="206" t="str">
        <f t="shared" si="12"/>
        <v/>
      </c>
      <c r="AG48" s="207" t="str">
        <f t="shared" si="8"/>
        <v/>
      </c>
      <c r="AH48" s="292" t="str">
        <f t="shared" si="9"/>
        <v/>
      </c>
      <c r="AI48" s="401" t="str">
        <f t="shared" si="10"/>
        <v/>
      </c>
      <c r="AJ48" s="399" t="str">
        <f t="shared" si="4"/>
        <v/>
      </c>
      <c r="AK48" s="347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</row>
    <row r="49" spans="2:77" x14ac:dyDescent="0.25">
      <c r="B49" s="224"/>
      <c r="C49" s="14"/>
      <c r="D49" s="277" t="str">
        <f t="shared" si="5"/>
        <v/>
      </c>
      <c r="E49" s="253" t="s">
        <v>87</v>
      </c>
      <c r="X49" s="344"/>
      <c r="Z49" s="226" t="str">
        <f t="shared" si="14"/>
        <v/>
      </c>
      <c r="AA49" s="206" t="str">
        <f t="shared" si="17"/>
        <v/>
      </c>
      <c r="AB49" s="207" t="str">
        <f t="shared" si="15"/>
        <v/>
      </c>
      <c r="AC49" s="397" t="str">
        <f t="shared" si="6"/>
        <v/>
      </c>
      <c r="AD49" s="395" t="str">
        <f t="shared" si="7"/>
        <v/>
      </c>
      <c r="AE49" s="291" t="str">
        <f t="shared" si="16"/>
        <v/>
      </c>
      <c r="AF49" s="206" t="str">
        <f t="shared" si="12"/>
        <v/>
      </c>
      <c r="AG49" s="207" t="str">
        <f t="shared" si="8"/>
        <v/>
      </c>
      <c r="AH49" s="292" t="str">
        <f t="shared" si="9"/>
        <v/>
      </c>
      <c r="AI49" s="401" t="str">
        <f t="shared" si="10"/>
        <v/>
      </c>
      <c r="AJ49" s="399" t="str">
        <f t="shared" si="4"/>
        <v/>
      </c>
      <c r="AK49" s="347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</row>
    <row r="50" spans="2:77" x14ac:dyDescent="0.25">
      <c r="B50" s="224"/>
      <c r="C50" s="14"/>
      <c r="D50" s="277" t="str">
        <f t="shared" si="5"/>
        <v/>
      </c>
      <c r="E50" s="253" t="s">
        <v>87</v>
      </c>
      <c r="X50" s="344"/>
      <c r="Z50" s="226" t="str">
        <f t="shared" si="14"/>
        <v/>
      </c>
      <c r="AA50" s="206" t="str">
        <f t="shared" si="17"/>
        <v/>
      </c>
      <c r="AB50" s="207" t="str">
        <f t="shared" si="15"/>
        <v/>
      </c>
      <c r="AC50" s="397" t="str">
        <f t="shared" si="6"/>
        <v/>
      </c>
      <c r="AD50" s="395" t="str">
        <f t="shared" si="7"/>
        <v/>
      </c>
      <c r="AE50" s="291" t="str">
        <f t="shared" si="16"/>
        <v/>
      </c>
      <c r="AF50" s="206" t="str">
        <f t="shared" si="12"/>
        <v/>
      </c>
      <c r="AG50" s="207" t="str">
        <f t="shared" si="8"/>
        <v/>
      </c>
      <c r="AH50" s="292" t="str">
        <f t="shared" si="9"/>
        <v/>
      </c>
      <c r="AI50" s="401" t="str">
        <f t="shared" si="10"/>
        <v/>
      </c>
      <c r="AJ50" s="399" t="str">
        <f t="shared" si="4"/>
        <v/>
      </c>
      <c r="AK50" s="347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</row>
    <row r="51" spans="2:77" x14ac:dyDescent="0.25">
      <c r="B51" s="224"/>
      <c r="C51" s="14"/>
      <c r="D51" s="277" t="str">
        <f t="shared" si="5"/>
        <v/>
      </c>
      <c r="E51" s="253" t="s">
        <v>87</v>
      </c>
      <c r="X51" s="344"/>
      <c r="Z51" s="226" t="str">
        <f t="shared" si="14"/>
        <v/>
      </c>
      <c r="AA51" s="206" t="str">
        <f t="shared" si="17"/>
        <v/>
      </c>
      <c r="AB51" s="207" t="str">
        <f t="shared" si="15"/>
        <v/>
      </c>
      <c r="AC51" s="397" t="str">
        <f t="shared" si="6"/>
        <v/>
      </c>
      <c r="AD51" s="395" t="str">
        <f t="shared" si="7"/>
        <v/>
      </c>
      <c r="AE51" s="291" t="str">
        <f t="shared" si="16"/>
        <v/>
      </c>
      <c r="AF51" s="206" t="str">
        <f t="shared" si="12"/>
        <v/>
      </c>
      <c r="AG51" s="207" t="str">
        <f t="shared" si="8"/>
        <v/>
      </c>
      <c r="AH51" s="292" t="str">
        <f t="shared" si="9"/>
        <v/>
      </c>
      <c r="AI51" s="401" t="str">
        <f t="shared" si="10"/>
        <v/>
      </c>
      <c r="AJ51" s="399" t="str">
        <f t="shared" si="4"/>
        <v/>
      </c>
      <c r="AK51" s="347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</row>
    <row r="52" spans="2:77" x14ac:dyDescent="0.25">
      <c r="B52" s="224"/>
      <c r="C52" s="14"/>
      <c r="D52" s="277" t="str">
        <f t="shared" si="5"/>
        <v/>
      </c>
      <c r="E52" s="253" t="s">
        <v>87</v>
      </c>
      <c r="X52" s="344"/>
      <c r="Z52" s="226" t="str">
        <f t="shared" si="14"/>
        <v/>
      </c>
      <c r="AA52" s="206" t="str">
        <f t="shared" si="17"/>
        <v/>
      </c>
      <c r="AB52" s="207" t="str">
        <f t="shared" si="15"/>
        <v/>
      </c>
      <c r="AC52" s="397" t="str">
        <f t="shared" si="6"/>
        <v/>
      </c>
      <c r="AD52" s="395" t="str">
        <f t="shared" si="7"/>
        <v/>
      </c>
      <c r="AE52" s="291" t="str">
        <f t="shared" si="16"/>
        <v/>
      </c>
      <c r="AF52" s="206" t="str">
        <f t="shared" si="12"/>
        <v/>
      </c>
      <c r="AG52" s="207" t="str">
        <f t="shared" si="8"/>
        <v/>
      </c>
      <c r="AH52" s="292" t="str">
        <f t="shared" si="9"/>
        <v/>
      </c>
      <c r="AI52" s="401" t="str">
        <f t="shared" si="10"/>
        <v/>
      </c>
      <c r="AJ52" s="399" t="str">
        <f t="shared" si="4"/>
        <v/>
      </c>
      <c r="AK52" s="347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</row>
    <row r="53" spans="2:77" x14ac:dyDescent="0.25">
      <c r="B53" s="224"/>
      <c r="C53" s="14"/>
      <c r="D53" s="277" t="str">
        <f t="shared" si="5"/>
        <v/>
      </c>
      <c r="E53" s="253" t="s">
        <v>87</v>
      </c>
      <c r="X53" s="344"/>
      <c r="Z53" s="226" t="str">
        <f t="shared" si="14"/>
        <v/>
      </c>
      <c r="AA53" s="206" t="str">
        <f t="shared" si="17"/>
        <v/>
      </c>
      <c r="AB53" s="207" t="str">
        <f t="shared" si="15"/>
        <v/>
      </c>
      <c r="AC53" s="397" t="str">
        <f t="shared" si="6"/>
        <v/>
      </c>
      <c r="AD53" s="395" t="str">
        <f t="shared" si="7"/>
        <v/>
      </c>
      <c r="AE53" s="291" t="str">
        <f t="shared" si="16"/>
        <v/>
      </c>
      <c r="AF53" s="206" t="str">
        <f t="shared" si="12"/>
        <v/>
      </c>
      <c r="AG53" s="207" t="str">
        <f t="shared" si="8"/>
        <v/>
      </c>
      <c r="AH53" s="292" t="str">
        <f t="shared" si="9"/>
        <v/>
      </c>
      <c r="AI53" s="401" t="str">
        <f t="shared" si="10"/>
        <v/>
      </c>
      <c r="AJ53" s="399" t="str">
        <f t="shared" si="4"/>
        <v/>
      </c>
      <c r="AK53" s="347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</row>
    <row r="54" spans="2:77" x14ac:dyDescent="0.25">
      <c r="B54" s="224"/>
      <c r="C54" s="14"/>
      <c r="D54" s="277" t="str">
        <f t="shared" si="5"/>
        <v/>
      </c>
      <c r="E54" s="253" t="s">
        <v>87</v>
      </c>
      <c r="X54" s="344"/>
      <c r="Z54" s="226" t="str">
        <f t="shared" si="14"/>
        <v/>
      </c>
      <c r="AA54" s="206" t="str">
        <f t="shared" si="17"/>
        <v/>
      </c>
      <c r="AB54" s="207" t="str">
        <f t="shared" si="15"/>
        <v/>
      </c>
      <c r="AC54" s="397" t="str">
        <f t="shared" si="6"/>
        <v/>
      </c>
      <c r="AD54" s="395" t="str">
        <f t="shared" si="7"/>
        <v/>
      </c>
      <c r="AE54" s="291" t="str">
        <f t="shared" si="16"/>
        <v/>
      </c>
      <c r="AF54" s="206" t="str">
        <f t="shared" si="12"/>
        <v/>
      </c>
      <c r="AG54" s="207" t="str">
        <f t="shared" si="8"/>
        <v/>
      </c>
      <c r="AH54" s="292" t="str">
        <f t="shared" si="9"/>
        <v/>
      </c>
      <c r="AI54" s="401" t="str">
        <f t="shared" si="10"/>
        <v/>
      </c>
      <c r="AJ54" s="399" t="str">
        <f t="shared" si="4"/>
        <v/>
      </c>
      <c r="AK54" s="347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</row>
    <row r="55" spans="2:77" x14ac:dyDescent="0.25">
      <c r="B55" s="224"/>
      <c r="C55" s="14"/>
      <c r="D55" s="277" t="str">
        <f t="shared" si="5"/>
        <v/>
      </c>
      <c r="E55" s="253" t="s">
        <v>87</v>
      </c>
      <c r="X55" s="344"/>
      <c r="Z55" s="226" t="str">
        <f t="shared" si="14"/>
        <v/>
      </c>
      <c r="AA55" s="206" t="str">
        <f t="shared" si="17"/>
        <v/>
      </c>
      <c r="AB55" s="207" t="str">
        <f t="shared" si="15"/>
        <v/>
      </c>
      <c r="AC55" s="397" t="str">
        <f t="shared" si="6"/>
        <v/>
      </c>
      <c r="AD55" s="395" t="str">
        <f t="shared" si="7"/>
        <v/>
      </c>
      <c r="AE55" s="291" t="str">
        <f t="shared" si="16"/>
        <v/>
      </c>
      <c r="AF55" s="206" t="str">
        <f t="shared" si="12"/>
        <v/>
      </c>
      <c r="AG55" s="207" t="str">
        <f t="shared" si="8"/>
        <v/>
      </c>
      <c r="AH55" s="292" t="str">
        <f t="shared" si="9"/>
        <v/>
      </c>
      <c r="AI55" s="401" t="str">
        <f t="shared" si="10"/>
        <v/>
      </c>
      <c r="AJ55" s="399" t="str">
        <f t="shared" si="4"/>
        <v/>
      </c>
      <c r="AK55" s="347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</row>
    <row r="56" spans="2:77" x14ac:dyDescent="0.25">
      <c r="B56" s="224"/>
      <c r="C56" s="14"/>
      <c r="D56" s="277" t="str">
        <f t="shared" si="5"/>
        <v/>
      </c>
      <c r="E56" s="253" t="s">
        <v>87</v>
      </c>
      <c r="X56" s="344"/>
      <c r="Z56" s="226" t="str">
        <f t="shared" si="14"/>
        <v/>
      </c>
      <c r="AA56" s="206" t="str">
        <f t="shared" si="17"/>
        <v/>
      </c>
      <c r="AB56" s="207" t="str">
        <f t="shared" si="15"/>
        <v/>
      </c>
      <c r="AC56" s="397" t="str">
        <f t="shared" si="6"/>
        <v/>
      </c>
      <c r="AD56" s="395" t="str">
        <f t="shared" si="7"/>
        <v/>
      </c>
      <c r="AE56" s="291" t="str">
        <f t="shared" si="16"/>
        <v/>
      </c>
      <c r="AF56" s="206" t="str">
        <f t="shared" si="12"/>
        <v/>
      </c>
      <c r="AG56" s="207" t="str">
        <f t="shared" si="8"/>
        <v/>
      </c>
      <c r="AH56" s="292" t="str">
        <f t="shared" si="9"/>
        <v/>
      </c>
      <c r="AI56" s="401" t="str">
        <f t="shared" si="10"/>
        <v/>
      </c>
      <c r="AJ56" s="399" t="str">
        <f t="shared" si="4"/>
        <v/>
      </c>
      <c r="AK56" s="347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</row>
    <row r="57" spans="2:77" x14ac:dyDescent="0.25">
      <c r="B57" s="224"/>
      <c r="C57" s="14"/>
      <c r="D57" s="277" t="str">
        <f t="shared" si="5"/>
        <v/>
      </c>
      <c r="E57" s="253" t="s">
        <v>87</v>
      </c>
      <c r="X57" s="344"/>
      <c r="Z57" s="226" t="str">
        <f t="shared" si="14"/>
        <v/>
      </c>
      <c r="AA57" s="206" t="str">
        <f t="shared" si="17"/>
        <v/>
      </c>
      <c r="AB57" s="207" t="str">
        <f t="shared" si="15"/>
        <v/>
      </c>
      <c r="AC57" s="397" t="str">
        <f t="shared" si="6"/>
        <v/>
      </c>
      <c r="AD57" s="395" t="str">
        <f t="shared" si="7"/>
        <v/>
      </c>
      <c r="AE57" s="291" t="str">
        <f t="shared" si="16"/>
        <v/>
      </c>
      <c r="AF57" s="206" t="str">
        <f t="shared" si="12"/>
        <v/>
      </c>
      <c r="AG57" s="207" t="str">
        <f t="shared" si="8"/>
        <v/>
      </c>
      <c r="AH57" s="292" t="str">
        <f t="shared" si="9"/>
        <v/>
      </c>
      <c r="AI57" s="401" t="str">
        <f t="shared" si="10"/>
        <v/>
      </c>
      <c r="AJ57" s="399" t="str">
        <f t="shared" si="4"/>
        <v/>
      </c>
      <c r="AK57" s="347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</row>
    <row r="58" spans="2:77" x14ac:dyDescent="0.25">
      <c r="B58" s="224"/>
      <c r="C58" s="14"/>
      <c r="D58" s="277" t="str">
        <f t="shared" si="5"/>
        <v/>
      </c>
      <c r="E58" s="253" t="s">
        <v>87</v>
      </c>
      <c r="X58" s="344"/>
      <c r="Z58" s="226" t="str">
        <f t="shared" si="14"/>
        <v/>
      </c>
      <c r="AA58" s="206" t="str">
        <f t="shared" si="17"/>
        <v/>
      </c>
      <c r="AB58" s="207" t="str">
        <f t="shared" si="15"/>
        <v/>
      </c>
      <c r="AC58" s="397" t="str">
        <f t="shared" si="6"/>
        <v/>
      </c>
      <c r="AD58" s="395" t="str">
        <f t="shared" si="7"/>
        <v/>
      </c>
      <c r="AE58" s="291" t="str">
        <f t="shared" si="16"/>
        <v/>
      </c>
      <c r="AF58" s="206" t="str">
        <f t="shared" si="12"/>
        <v/>
      </c>
      <c r="AG58" s="207" t="str">
        <f t="shared" si="8"/>
        <v/>
      </c>
      <c r="AH58" s="292" t="str">
        <f t="shared" si="9"/>
        <v/>
      </c>
      <c r="AI58" s="401" t="str">
        <f t="shared" si="10"/>
        <v/>
      </c>
      <c r="AJ58" s="399" t="str">
        <f t="shared" si="4"/>
        <v/>
      </c>
      <c r="AK58" s="347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</row>
    <row r="59" spans="2:77" x14ac:dyDescent="0.25">
      <c r="B59" s="224"/>
      <c r="C59" s="14"/>
      <c r="D59" s="277" t="str">
        <f t="shared" si="5"/>
        <v/>
      </c>
      <c r="E59" s="253" t="s">
        <v>87</v>
      </c>
      <c r="X59" s="344"/>
      <c r="Z59" s="226" t="str">
        <f t="shared" si="14"/>
        <v/>
      </c>
      <c r="AA59" s="206" t="str">
        <f t="shared" si="17"/>
        <v/>
      </c>
      <c r="AB59" s="207" t="str">
        <f t="shared" si="15"/>
        <v/>
      </c>
      <c r="AC59" s="397" t="str">
        <f t="shared" si="6"/>
        <v/>
      </c>
      <c r="AD59" s="395" t="str">
        <f t="shared" si="7"/>
        <v/>
      </c>
      <c r="AE59" s="291" t="str">
        <f t="shared" si="16"/>
        <v/>
      </c>
      <c r="AF59" s="206" t="str">
        <f t="shared" si="12"/>
        <v/>
      </c>
      <c r="AG59" s="207" t="str">
        <f t="shared" si="8"/>
        <v/>
      </c>
      <c r="AH59" s="292" t="str">
        <f t="shared" si="9"/>
        <v/>
      </c>
      <c r="AI59" s="401" t="str">
        <f t="shared" si="10"/>
        <v/>
      </c>
      <c r="AJ59" s="399" t="str">
        <f t="shared" si="4"/>
        <v/>
      </c>
      <c r="AK59" s="347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</row>
    <row r="60" spans="2:77" x14ac:dyDescent="0.25">
      <c r="B60" s="224"/>
      <c r="C60" s="14"/>
      <c r="D60" s="277" t="str">
        <f t="shared" si="5"/>
        <v/>
      </c>
      <c r="E60" s="253" t="s">
        <v>87</v>
      </c>
      <c r="X60" s="344"/>
      <c r="Z60" s="226" t="str">
        <f t="shared" si="14"/>
        <v/>
      </c>
      <c r="AA60" s="206" t="str">
        <f t="shared" si="17"/>
        <v/>
      </c>
      <c r="AB60" s="207" t="str">
        <f t="shared" si="15"/>
        <v/>
      </c>
      <c r="AC60" s="397" t="str">
        <f t="shared" si="6"/>
        <v/>
      </c>
      <c r="AD60" s="395" t="str">
        <f t="shared" si="7"/>
        <v/>
      </c>
      <c r="AE60" s="291" t="str">
        <f t="shared" si="16"/>
        <v/>
      </c>
      <c r="AF60" s="206" t="str">
        <f t="shared" si="12"/>
        <v/>
      </c>
      <c r="AG60" s="207" t="str">
        <f t="shared" si="8"/>
        <v/>
      </c>
      <c r="AH60" s="292" t="str">
        <f t="shared" si="9"/>
        <v/>
      </c>
      <c r="AI60" s="401" t="str">
        <f t="shared" si="10"/>
        <v/>
      </c>
      <c r="AJ60" s="399" t="str">
        <f t="shared" si="4"/>
        <v/>
      </c>
      <c r="AK60" s="347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</row>
    <row r="61" spans="2:77" x14ac:dyDescent="0.25">
      <c r="B61" s="224"/>
      <c r="C61" s="14"/>
      <c r="D61" s="277" t="str">
        <f t="shared" si="5"/>
        <v/>
      </c>
      <c r="E61" s="253" t="s">
        <v>87</v>
      </c>
      <c r="X61" s="344"/>
      <c r="Z61" s="226" t="str">
        <f t="shared" si="14"/>
        <v/>
      </c>
      <c r="AA61" s="206" t="str">
        <f t="shared" si="17"/>
        <v/>
      </c>
      <c r="AB61" s="207" t="str">
        <f t="shared" si="15"/>
        <v/>
      </c>
      <c r="AC61" s="397" t="str">
        <f t="shared" si="6"/>
        <v/>
      </c>
      <c r="AD61" s="395" t="str">
        <f t="shared" si="7"/>
        <v/>
      </c>
      <c r="AE61" s="291" t="str">
        <f t="shared" si="16"/>
        <v/>
      </c>
      <c r="AF61" s="206" t="str">
        <f t="shared" si="12"/>
        <v/>
      </c>
      <c r="AG61" s="207" t="str">
        <f t="shared" si="8"/>
        <v/>
      </c>
      <c r="AH61" s="292" t="str">
        <f t="shared" si="9"/>
        <v/>
      </c>
      <c r="AI61" s="401" t="str">
        <f t="shared" si="10"/>
        <v/>
      </c>
      <c r="AJ61" s="399" t="str">
        <f t="shared" si="4"/>
        <v/>
      </c>
      <c r="AK61" s="347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</row>
    <row r="62" spans="2:77" x14ac:dyDescent="0.25">
      <c r="B62" s="224"/>
      <c r="C62" s="14"/>
      <c r="D62" s="277" t="str">
        <f t="shared" si="5"/>
        <v/>
      </c>
      <c r="E62" s="253" t="s">
        <v>87</v>
      </c>
      <c r="X62" s="344"/>
      <c r="Z62" s="226" t="str">
        <f t="shared" si="14"/>
        <v/>
      </c>
      <c r="AA62" s="206" t="str">
        <f t="shared" si="17"/>
        <v/>
      </c>
      <c r="AB62" s="207" t="str">
        <f t="shared" si="15"/>
        <v/>
      </c>
      <c r="AC62" s="397" t="str">
        <f t="shared" si="6"/>
        <v/>
      </c>
      <c r="AD62" s="395" t="str">
        <f t="shared" si="7"/>
        <v/>
      </c>
      <c r="AE62" s="291" t="str">
        <f t="shared" si="16"/>
        <v/>
      </c>
      <c r="AF62" s="206" t="str">
        <f t="shared" si="12"/>
        <v/>
      </c>
      <c r="AG62" s="207" t="str">
        <f t="shared" si="8"/>
        <v/>
      </c>
      <c r="AH62" s="292" t="str">
        <f t="shared" si="9"/>
        <v/>
      </c>
      <c r="AI62" s="401" t="str">
        <f t="shared" si="10"/>
        <v/>
      </c>
      <c r="AJ62" s="399" t="str">
        <f t="shared" si="4"/>
        <v/>
      </c>
      <c r="AK62" s="347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</row>
    <row r="63" spans="2:77" x14ac:dyDescent="0.25">
      <c r="B63" s="224"/>
      <c r="C63" s="14"/>
      <c r="D63" s="277" t="str">
        <f t="shared" si="5"/>
        <v/>
      </c>
      <c r="E63" s="253" t="s">
        <v>87</v>
      </c>
      <c r="X63" s="344"/>
      <c r="Z63" s="226" t="str">
        <f t="shared" si="14"/>
        <v/>
      </c>
      <c r="AA63" s="206" t="str">
        <f t="shared" si="17"/>
        <v/>
      </c>
      <c r="AB63" s="207" t="str">
        <f t="shared" si="15"/>
        <v/>
      </c>
      <c r="AC63" s="397" t="str">
        <f t="shared" si="6"/>
        <v/>
      </c>
      <c r="AD63" s="395" t="str">
        <f t="shared" si="7"/>
        <v/>
      </c>
      <c r="AE63" s="291" t="str">
        <f t="shared" si="16"/>
        <v/>
      </c>
      <c r="AF63" s="206" t="str">
        <f t="shared" si="12"/>
        <v/>
      </c>
      <c r="AG63" s="207" t="str">
        <f t="shared" si="8"/>
        <v/>
      </c>
      <c r="AH63" s="292" t="str">
        <f t="shared" si="9"/>
        <v/>
      </c>
      <c r="AI63" s="401" t="str">
        <f t="shared" si="10"/>
        <v/>
      </c>
      <c r="AJ63" s="399" t="str">
        <f t="shared" si="4"/>
        <v/>
      </c>
      <c r="AK63" s="347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</row>
    <row r="64" spans="2:77" x14ac:dyDescent="0.25">
      <c r="B64" s="224"/>
      <c r="C64" s="14"/>
      <c r="D64" s="277" t="str">
        <f t="shared" si="5"/>
        <v/>
      </c>
      <c r="E64" s="253" t="s">
        <v>87</v>
      </c>
      <c r="X64" s="344"/>
      <c r="Z64" s="226" t="str">
        <f t="shared" si="14"/>
        <v/>
      </c>
      <c r="AA64" s="206" t="str">
        <f t="shared" si="17"/>
        <v/>
      </c>
      <c r="AB64" s="207" t="str">
        <f t="shared" si="15"/>
        <v/>
      </c>
      <c r="AC64" s="397" t="str">
        <f t="shared" si="6"/>
        <v/>
      </c>
      <c r="AD64" s="395" t="str">
        <f t="shared" si="7"/>
        <v/>
      </c>
      <c r="AE64" s="291" t="str">
        <f t="shared" si="16"/>
        <v/>
      </c>
      <c r="AF64" s="206" t="str">
        <f t="shared" si="12"/>
        <v/>
      </c>
      <c r="AG64" s="207" t="str">
        <f t="shared" si="8"/>
        <v/>
      </c>
      <c r="AH64" s="292" t="str">
        <f t="shared" si="9"/>
        <v/>
      </c>
      <c r="AI64" s="401" t="str">
        <f t="shared" si="10"/>
        <v/>
      </c>
      <c r="AJ64" s="399" t="str">
        <f t="shared" si="4"/>
        <v/>
      </c>
      <c r="AK64" s="347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</row>
    <row r="65" spans="2:77" x14ac:dyDescent="0.25">
      <c r="B65" s="224"/>
      <c r="C65" s="14"/>
      <c r="D65" s="277" t="str">
        <f t="shared" si="5"/>
        <v/>
      </c>
      <c r="E65" s="253" t="s">
        <v>87</v>
      </c>
      <c r="X65" s="344"/>
      <c r="Z65" s="226" t="str">
        <f t="shared" si="14"/>
        <v/>
      </c>
      <c r="AA65" s="206" t="str">
        <f t="shared" si="17"/>
        <v/>
      </c>
      <c r="AB65" s="207" t="str">
        <f t="shared" si="15"/>
        <v/>
      </c>
      <c r="AC65" s="397" t="str">
        <f t="shared" si="6"/>
        <v/>
      </c>
      <c r="AD65" s="395" t="str">
        <f t="shared" si="7"/>
        <v/>
      </c>
      <c r="AE65" s="291" t="str">
        <f t="shared" si="16"/>
        <v/>
      </c>
      <c r="AF65" s="206" t="str">
        <f t="shared" si="12"/>
        <v/>
      </c>
      <c r="AG65" s="207" t="str">
        <f t="shared" si="8"/>
        <v/>
      </c>
      <c r="AH65" s="292" t="str">
        <f t="shared" si="9"/>
        <v/>
      </c>
      <c r="AI65" s="401" t="str">
        <f t="shared" si="10"/>
        <v/>
      </c>
      <c r="AJ65" s="399" t="str">
        <f t="shared" si="4"/>
        <v/>
      </c>
      <c r="AK65" s="347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</row>
    <row r="66" spans="2:77" x14ac:dyDescent="0.25">
      <c r="B66" s="224"/>
      <c r="C66" s="14"/>
      <c r="D66" s="277" t="str">
        <f t="shared" si="5"/>
        <v/>
      </c>
      <c r="E66" s="253" t="s">
        <v>87</v>
      </c>
      <c r="X66" s="344"/>
      <c r="Z66" s="226" t="str">
        <f t="shared" si="14"/>
        <v/>
      </c>
      <c r="AA66" s="206" t="str">
        <f t="shared" si="17"/>
        <v/>
      </c>
      <c r="AB66" s="207" t="str">
        <f t="shared" si="15"/>
        <v/>
      </c>
      <c r="AC66" s="397" t="str">
        <f t="shared" si="6"/>
        <v/>
      </c>
      <c r="AD66" s="395" t="str">
        <f t="shared" si="7"/>
        <v/>
      </c>
      <c r="AE66" s="291" t="str">
        <f t="shared" si="16"/>
        <v/>
      </c>
      <c r="AF66" s="206" t="str">
        <f t="shared" si="12"/>
        <v/>
      </c>
      <c r="AG66" s="207" t="str">
        <f t="shared" si="8"/>
        <v/>
      </c>
      <c r="AH66" s="292" t="str">
        <f t="shared" si="9"/>
        <v/>
      </c>
      <c r="AI66" s="401" t="str">
        <f t="shared" si="10"/>
        <v/>
      </c>
      <c r="AJ66" s="399" t="str">
        <f t="shared" si="4"/>
        <v/>
      </c>
      <c r="AK66" s="347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</row>
    <row r="67" spans="2:77" x14ac:dyDescent="0.25">
      <c r="B67" s="224"/>
      <c r="C67" s="14"/>
      <c r="D67" s="277" t="str">
        <f t="shared" si="5"/>
        <v/>
      </c>
      <c r="E67" s="253" t="s">
        <v>87</v>
      </c>
      <c r="X67" s="344"/>
      <c r="Z67" s="226" t="str">
        <f t="shared" si="14"/>
        <v/>
      </c>
      <c r="AA67" s="206" t="str">
        <f t="shared" si="17"/>
        <v/>
      </c>
      <c r="AB67" s="207" t="str">
        <f t="shared" si="15"/>
        <v/>
      </c>
      <c r="AC67" s="397" t="str">
        <f t="shared" si="6"/>
        <v/>
      </c>
      <c r="AD67" s="395" t="str">
        <f t="shared" si="7"/>
        <v/>
      </c>
      <c r="AE67" s="291" t="str">
        <f t="shared" si="16"/>
        <v/>
      </c>
      <c r="AF67" s="206" t="str">
        <f t="shared" si="12"/>
        <v/>
      </c>
      <c r="AG67" s="207" t="str">
        <f t="shared" si="8"/>
        <v/>
      </c>
      <c r="AH67" s="292" t="str">
        <f t="shared" si="9"/>
        <v/>
      </c>
      <c r="AI67" s="401" t="str">
        <f t="shared" si="10"/>
        <v/>
      </c>
      <c r="AJ67" s="399" t="str">
        <f t="shared" si="4"/>
        <v/>
      </c>
      <c r="AK67" s="347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</row>
    <row r="68" spans="2:77" x14ac:dyDescent="0.25">
      <c r="B68" s="224"/>
      <c r="C68" s="14"/>
      <c r="D68" s="277" t="str">
        <f t="shared" si="5"/>
        <v/>
      </c>
      <c r="E68" s="253" t="s">
        <v>87</v>
      </c>
      <c r="X68" s="344"/>
      <c r="Z68" s="226" t="str">
        <f t="shared" si="14"/>
        <v/>
      </c>
      <c r="AA68" s="206" t="str">
        <f t="shared" si="17"/>
        <v/>
      </c>
      <c r="AB68" s="207" t="str">
        <f t="shared" si="15"/>
        <v/>
      </c>
      <c r="AC68" s="397" t="str">
        <f t="shared" si="6"/>
        <v/>
      </c>
      <c r="AD68" s="395" t="str">
        <f t="shared" si="7"/>
        <v/>
      </c>
      <c r="AE68" s="291" t="str">
        <f t="shared" si="16"/>
        <v/>
      </c>
      <c r="AF68" s="206" t="str">
        <f t="shared" si="12"/>
        <v/>
      </c>
      <c r="AG68" s="207" t="str">
        <f t="shared" si="8"/>
        <v/>
      </c>
      <c r="AH68" s="292" t="str">
        <f t="shared" si="9"/>
        <v/>
      </c>
      <c r="AI68" s="401" t="str">
        <f t="shared" si="10"/>
        <v/>
      </c>
      <c r="AJ68" s="399" t="str">
        <f t="shared" si="4"/>
        <v/>
      </c>
      <c r="AK68" s="347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</row>
    <row r="69" spans="2:77" x14ac:dyDescent="0.25">
      <c r="B69" s="224"/>
      <c r="C69" s="14"/>
      <c r="D69" s="277" t="str">
        <f t="shared" si="5"/>
        <v/>
      </c>
      <c r="E69" s="253" t="s">
        <v>87</v>
      </c>
      <c r="X69" s="344"/>
      <c r="Z69" s="226" t="str">
        <f t="shared" si="14"/>
        <v/>
      </c>
      <c r="AA69" s="206" t="str">
        <f t="shared" si="17"/>
        <v/>
      </c>
      <c r="AB69" s="207" t="str">
        <f t="shared" si="15"/>
        <v/>
      </c>
      <c r="AC69" s="397" t="str">
        <f t="shared" si="6"/>
        <v/>
      </c>
      <c r="AD69" s="395" t="str">
        <f t="shared" si="7"/>
        <v/>
      </c>
      <c r="AE69" s="291" t="str">
        <f t="shared" si="16"/>
        <v/>
      </c>
      <c r="AF69" s="206" t="str">
        <f t="shared" si="12"/>
        <v/>
      </c>
      <c r="AG69" s="207" t="str">
        <f t="shared" si="8"/>
        <v/>
      </c>
      <c r="AH69" s="292" t="str">
        <f t="shared" si="9"/>
        <v/>
      </c>
      <c r="AI69" s="401" t="str">
        <f t="shared" si="10"/>
        <v/>
      </c>
      <c r="AJ69" s="399" t="str">
        <f t="shared" si="4"/>
        <v/>
      </c>
      <c r="AK69" s="347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</row>
    <row r="70" spans="2:77" x14ac:dyDescent="0.25">
      <c r="B70" s="224"/>
      <c r="C70" s="14"/>
      <c r="D70" s="277" t="str">
        <f t="shared" si="5"/>
        <v/>
      </c>
      <c r="E70" s="253" t="s">
        <v>87</v>
      </c>
      <c r="X70" s="344"/>
      <c r="Z70" s="226" t="str">
        <f t="shared" si="14"/>
        <v/>
      </c>
      <c r="AA70" s="206" t="str">
        <f t="shared" si="17"/>
        <v/>
      </c>
      <c r="AB70" s="207" t="str">
        <f t="shared" si="15"/>
        <v/>
      </c>
      <c r="AC70" s="397" t="str">
        <f t="shared" si="6"/>
        <v/>
      </c>
      <c r="AD70" s="395" t="str">
        <f t="shared" si="7"/>
        <v/>
      </c>
      <c r="AE70" s="291" t="str">
        <f t="shared" si="16"/>
        <v/>
      </c>
      <c r="AF70" s="206" t="str">
        <f t="shared" si="12"/>
        <v/>
      </c>
      <c r="AG70" s="207" t="str">
        <f t="shared" si="8"/>
        <v/>
      </c>
      <c r="AH70" s="292" t="str">
        <f t="shared" si="9"/>
        <v/>
      </c>
      <c r="AI70" s="401" t="str">
        <f t="shared" si="10"/>
        <v/>
      </c>
      <c r="AJ70" s="399" t="str">
        <f t="shared" si="4"/>
        <v/>
      </c>
      <c r="AK70" s="347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</row>
    <row r="71" spans="2:77" x14ac:dyDescent="0.25">
      <c r="B71" s="224"/>
      <c r="C71" s="14"/>
      <c r="D71" s="277" t="str">
        <f t="shared" si="5"/>
        <v/>
      </c>
      <c r="E71" s="253" t="s">
        <v>87</v>
      </c>
      <c r="X71" s="344"/>
      <c r="Z71" s="226" t="str">
        <f t="shared" ref="Z71:Z102" si="18">IF(AA71="",AB71,CONCATENATE(ROUND(AA71/$E$3,1)," ",AB71))</f>
        <v/>
      </c>
      <c r="AA71" s="206" t="str">
        <f t="shared" si="17"/>
        <v/>
      </c>
      <c r="AB71" s="207" t="str">
        <f t="shared" ref="AB71:AB102" si="19">SUBSTITUTE(B71,AA71,"")</f>
        <v/>
      </c>
      <c r="AC71" s="397" t="str">
        <f t="shared" si="6"/>
        <v/>
      </c>
      <c r="AD71" s="395" t="str">
        <f t="shared" si="7"/>
        <v/>
      </c>
      <c r="AE71" s="291" t="str">
        <f t="shared" ref="AE71:AE102" si="20">IF(COUNTIF(AG71,"*FARINE*"),"FARINE","")</f>
        <v/>
      </c>
      <c r="AF71" s="206" t="str">
        <f t="shared" si="12"/>
        <v/>
      </c>
      <c r="AG71" s="207" t="str">
        <f t="shared" si="8"/>
        <v/>
      </c>
      <c r="AH71" s="292" t="str">
        <f t="shared" si="9"/>
        <v/>
      </c>
      <c r="AI71" s="401" t="str">
        <f t="shared" si="10"/>
        <v/>
      </c>
      <c r="AJ71" s="399" t="str">
        <f t="shared" ref="AJ71:AJ102" si="21">IFERROR(VLOOKUP("beurre",AC71:AG71,4,0),"")</f>
        <v/>
      </c>
      <c r="AK71" s="347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</row>
    <row r="72" spans="2:77" x14ac:dyDescent="0.25">
      <c r="B72" s="224"/>
      <c r="C72" s="14"/>
      <c r="D72" s="277" t="str">
        <f t="shared" ref="D72:D102" si="22">IFERROR(AF72/$D$4*100,"")</f>
        <v/>
      </c>
      <c r="E72" s="253" t="s">
        <v>87</v>
      </c>
      <c r="X72" s="344"/>
      <c r="Z72" s="226" t="str">
        <f t="shared" si="18"/>
        <v/>
      </c>
      <c r="AA72" s="206" t="str">
        <f t="shared" si="17"/>
        <v/>
      </c>
      <c r="AB72" s="207" t="str">
        <f t="shared" si="19"/>
        <v/>
      </c>
      <c r="AC72" s="397" t="str">
        <f t="shared" ref="AC72:AC102" si="23">IF(COUNTIF(AG72,"*beurre"),"beurre","")</f>
        <v/>
      </c>
      <c r="AD72" s="395" t="str">
        <f t="shared" ref="AD72:AD102" si="24">IF(COUNTIF(AG72,"*saccharose"),"saccharose","")</f>
        <v/>
      </c>
      <c r="AE72" s="291" t="str">
        <f t="shared" si="20"/>
        <v/>
      </c>
      <c r="AF72" s="206" t="str">
        <f t="shared" si="12"/>
        <v/>
      </c>
      <c r="AG72" s="207" t="str">
        <f t="shared" ref="AG72:AG102" si="25">SUBSTITUTE(E72,AF72,"")</f>
        <v/>
      </c>
      <c r="AH72" s="292" t="str">
        <f t="shared" ref="AH72:AH102" si="26">IFERROR(VLOOKUP("FARINE",AE72:AF72,2,0),"")</f>
        <v/>
      </c>
      <c r="AI72" s="401" t="str">
        <f t="shared" ref="AI72:AI102" si="27">IFERROR(VLOOKUP("saccharose",AD72:AF72,3,0),"")</f>
        <v/>
      </c>
      <c r="AJ72" s="399" t="str">
        <f t="shared" si="21"/>
        <v/>
      </c>
      <c r="AK72" s="347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</row>
    <row r="73" spans="2:77" x14ac:dyDescent="0.25">
      <c r="B73" s="224"/>
      <c r="C73" s="14"/>
      <c r="D73" s="277" t="str">
        <f t="shared" si="22"/>
        <v/>
      </c>
      <c r="E73" s="253" t="s">
        <v>87</v>
      </c>
      <c r="X73" s="344"/>
      <c r="Z73" s="226" t="str">
        <f t="shared" si="18"/>
        <v/>
      </c>
      <c r="AA73" s="206" t="str">
        <f t="shared" ref="AA73:AA102" si="28">IFERROR(VALUE(LEFT(B73,FIND(" ",B73)-1)),"")</f>
        <v/>
      </c>
      <c r="AB73" s="207" t="str">
        <f t="shared" si="19"/>
        <v/>
      </c>
      <c r="AC73" s="397" t="str">
        <f t="shared" si="23"/>
        <v/>
      </c>
      <c r="AD73" s="395" t="str">
        <f t="shared" si="24"/>
        <v/>
      </c>
      <c r="AE73" s="291" t="str">
        <f t="shared" si="20"/>
        <v/>
      </c>
      <c r="AF73" s="206" t="str">
        <f t="shared" si="12"/>
        <v/>
      </c>
      <c r="AG73" s="207" t="str">
        <f t="shared" si="25"/>
        <v/>
      </c>
      <c r="AH73" s="292" t="str">
        <f t="shared" si="26"/>
        <v/>
      </c>
      <c r="AI73" s="401" t="str">
        <f t="shared" si="27"/>
        <v/>
      </c>
      <c r="AJ73" s="399" t="str">
        <f t="shared" si="21"/>
        <v/>
      </c>
      <c r="AK73" s="347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</row>
    <row r="74" spans="2:77" x14ac:dyDescent="0.25">
      <c r="B74" s="224"/>
      <c r="C74" s="14"/>
      <c r="D74" s="277" t="str">
        <f t="shared" si="22"/>
        <v/>
      </c>
      <c r="E74" s="253" t="s">
        <v>87</v>
      </c>
      <c r="X74" s="344"/>
      <c r="Z74" s="226" t="str">
        <f t="shared" si="18"/>
        <v/>
      </c>
      <c r="AA74" s="206" t="str">
        <f t="shared" si="28"/>
        <v/>
      </c>
      <c r="AB74" s="207" t="str">
        <f t="shared" si="19"/>
        <v/>
      </c>
      <c r="AC74" s="397" t="str">
        <f t="shared" si="23"/>
        <v/>
      </c>
      <c r="AD74" s="395" t="str">
        <f t="shared" si="24"/>
        <v/>
      </c>
      <c r="AE74" s="291" t="str">
        <f t="shared" si="20"/>
        <v/>
      </c>
      <c r="AF74" s="206" t="str">
        <f t="shared" ref="AF74:AF102" si="29">IFERROR(VALUE(LEFT(E74,FIND(" ",E74)-1)),"")</f>
        <v/>
      </c>
      <c r="AG74" s="207" t="str">
        <f t="shared" si="25"/>
        <v/>
      </c>
      <c r="AH74" s="292" t="str">
        <f t="shared" si="26"/>
        <v/>
      </c>
      <c r="AI74" s="401" t="str">
        <f t="shared" si="27"/>
        <v/>
      </c>
      <c r="AJ74" s="399" t="str">
        <f t="shared" si="21"/>
        <v/>
      </c>
      <c r="AK74" s="347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</row>
    <row r="75" spans="2:77" x14ac:dyDescent="0.25">
      <c r="B75" s="224"/>
      <c r="C75" s="14"/>
      <c r="D75" s="277" t="str">
        <f t="shared" si="22"/>
        <v/>
      </c>
      <c r="E75" s="253" t="s">
        <v>87</v>
      </c>
      <c r="X75" s="344"/>
      <c r="Z75" s="226" t="str">
        <f t="shared" si="18"/>
        <v/>
      </c>
      <c r="AA75" s="206" t="str">
        <f t="shared" si="28"/>
        <v/>
      </c>
      <c r="AB75" s="207" t="str">
        <f t="shared" si="19"/>
        <v/>
      </c>
      <c r="AC75" s="397" t="str">
        <f t="shared" si="23"/>
        <v/>
      </c>
      <c r="AD75" s="395" t="str">
        <f t="shared" si="24"/>
        <v/>
      </c>
      <c r="AE75" s="291" t="str">
        <f t="shared" si="20"/>
        <v/>
      </c>
      <c r="AF75" s="206" t="str">
        <f t="shared" si="29"/>
        <v/>
      </c>
      <c r="AG75" s="207" t="str">
        <f t="shared" si="25"/>
        <v/>
      </c>
      <c r="AH75" s="292" t="str">
        <f t="shared" si="26"/>
        <v/>
      </c>
      <c r="AI75" s="401" t="str">
        <f t="shared" si="27"/>
        <v/>
      </c>
      <c r="AJ75" s="399" t="str">
        <f t="shared" si="21"/>
        <v/>
      </c>
      <c r="AK75" s="347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</row>
    <row r="76" spans="2:77" x14ac:dyDescent="0.25">
      <c r="B76" s="224"/>
      <c r="C76" s="14"/>
      <c r="D76" s="277" t="str">
        <f t="shared" si="22"/>
        <v/>
      </c>
      <c r="E76" s="253" t="s">
        <v>87</v>
      </c>
      <c r="X76" s="344"/>
      <c r="Z76" s="226" t="str">
        <f t="shared" si="18"/>
        <v/>
      </c>
      <c r="AA76" s="206" t="str">
        <f t="shared" si="28"/>
        <v/>
      </c>
      <c r="AB76" s="207" t="str">
        <f t="shared" si="19"/>
        <v/>
      </c>
      <c r="AC76" s="397" t="str">
        <f t="shared" si="23"/>
        <v/>
      </c>
      <c r="AD76" s="395" t="str">
        <f t="shared" si="24"/>
        <v/>
      </c>
      <c r="AE76" s="291" t="str">
        <f t="shared" si="20"/>
        <v/>
      </c>
      <c r="AF76" s="206" t="str">
        <f t="shared" si="29"/>
        <v/>
      </c>
      <c r="AG76" s="207" t="str">
        <f t="shared" si="25"/>
        <v/>
      </c>
      <c r="AH76" s="292" t="str">
        <f t="shared" si="26"/>
        <v/>
      </c>
      <c r="AI76" s="401" t="str">
        <f t="shared" si="27"/>
        <v/>
      </c>
      <c r="AJ76" s="399" t="str">
        <f t="shared" si="21"/>
        <v/>
      </c>
      <c r="AK76" s="347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</row>
    <row r="77" spans="2:77" x14ac:dyDescent="0.25">
      <c r="B77" s="224"/>
      <c r="C77" s="14"/>
      <c r="D77" s="277" t="str">
        <f t="shared" si="22"/>
        <v/>
      </c>
      <c r="E77" s="253" t="s">
        <v>87</v>
      </c>
      <c r="X77" s="344"/>
      <c r="Z77" s="226" t="str">
        <f t="shared" si="18"/>
        <v/>
      </c>
      <c r="AA77" s="206" t="str">
        <f t="shared" si="28"/>
        <v/>
      </c>
      <c r="AB77" s="207" t="str">
        <f t="shared" si="19"/>
        <v/>
      </c>
      <c r="AC77" s="397" t="str">
        <f t="shared" si="23"/>
        <v/>
      </c>
      <c r="AD77" s="395" t="str">
        <f t="shared" si="24"/>
        <v/>
      </c>
      <c r="AE77" s="291" t="str">
        <f t="shared" si="20"/>
        <v/>
      </c>
      <c r="AF77" s="206" t="str">
        <f t="shared" si="29"/>
        <v/>
      </c>
      <c r="AG77" s="207" t="str">
        <f t="shared" si="25"/>
        <v/>
      </c>
      <c r="AH77" s="292" t="str">
        <f t="shared" si="26"/>
        <v/>
      </c>
      <c r="AI77" s="401" t="str">
        <f t="shared" si="27"/>
        <v/>
      </c>
      <c r="AJ77" s="399" t="str">
        <f t="shared" si="21"/>
        <v/>
      </c>
      <c r="AK77" s="347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</row>
    <row r="78" spans="2:77" x14ac:dyDescent="0.25">
      <c r="B78" s="224"/>
      <c r="C78" s="14"/>
      <c r="D78" s="277" t="str">
        <f t="shared" si="22"/>
        <v/>
      </c>
      <c r="E78" s="253" t="s">
        <v>87</v>
      </c>
      <c r="X78" s="344"/>
      <c r="Z78" s="226" t="str">
        <f t="shared" si="18"/>
        <v/>
      </c>
      <c r="AA78" s="206" t="str">
        <f t="shared" si="28"/>
        <v/>
      </c>
      <c r="AB78" s="207" t="str">
        <f t="shared" si="19"/>
        <v/>
      </c>
      <c r="AC78" s="397" t="str">
        <f t="shared" si="23"/>
        <v/>
      </c>
      <c r="AD78" s="395" t="str">
        <f t="shared" si="24"/>
        <v/>
      </c>
      <c r="AE78" s="291" t="str">
        <f t="shared" si="20"/>
        <v/>
      </c>
      <c r="AF78" s="206" t="str">
        <f t="shared" si="29"/>
        <v/>
      </c>
      <c r="AG78" s="207" t="str">
        <f t="shared" si="25"/>
        <v/>
      </c>
      <c r="AH78" s="292" t="str">
        <f t="shared" si="26"/>
        <v/>
      </c>
      <c r="AI78" s="401" t="str">
        <f t="shared" si="27"/>
        <v/>
      </c>
      <c r="AJ78" s="399" t="str">
        <f t="shared" si="21"/>
        <v/>
      </c>
      <c r="AK78" s="347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</row>
    <row r="79" spans="2:77" x14ac:dyDescent="0.25">
      <c r="B79" s="224"/>
      <c r="C79" s="14"/>
      <c r="D79" s="277" t="str">
        <f t="shared" si="22"/>
        <v/>
      </c>
      <c r="E79" s="253" t="s">
        <v>87</v>
      </c>
      <c r="X79" s="344"/>
      <c r="Z79" s="226" t="str">
        <f t="shared" si="18"/>
        <v/>
      </c>
      <c r="AA79" s="206" t="str">
        <f t="shared" si="28"/>
        <v/>
      </c>
      <c r="AB79" s="207" t="str">
        <f t="shared" si="19"/>
        <v/>
      </c>
      <c r="AC79" s="397" t="str">
        <f t="shared" si="23"/>
        <v/>
      </c>
      <c r="AD79" s="395" t="str">
        <f t="shared" si="24"/>
        <v/>
      </c>
      <c r="AE79" s="291" t="str">
        <f t="shared" si="20"/>
        <v/>
      </c>
      <c r="AF79" s="206" t="str">
        <f t="shared" si="29"/>
        <v/>
      </c>
      <c r="AG79" s="207" t="str">
        <f t="shared" si="25"/>
        <v/>
      </c>
      <c r="AH79" s="292" t="str">
        <f t="shared" si="26"/>
        <v/>
      </c>
      <c r="AI79" s="401" t="str">
        <f t="shared" si="27"/>
        <v/>
      </c>
      <c r="AJ79" s="399" t="str">
        <f t="shared" si="21"/>
        <v/>
      </c>
      <c r="AK79" s="347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</row>
    <row r="80" spans="2:77" x14ac:dyDescent="0.25">
      <c r="B80" s="224"/>
      <c r="C80" s="14"/>
      <c r="D80" s="277" t="str">
        <f t="shared" si="22"/>
        <v/>
      </c>
      <c r="E80" s="253" t="s">
        <v>87</v>
      </c>
      <c r="X80" s="344"/>
      <c r="Z80" s="226" t="str">
        <f t="shared" si="18"/>
        <v/>
      </c>
      <c r="AA80" s="206" t="str">
        <f t="shared" si="28"/>
        <v/>
      </c>
      <c r="AB80" s="207" t="str">
        <f t="shared" si="19"/>
        <v/>
      </c>
      <c r="AC80" s="397" t="str">
        <f t="shared" si="23"/>
        <v/>
      </c>
      <c r="AD80" s="395" t="str">
        <f t="shared" si="24"/>
        <v/>
      </c>
      <c r="AE80" s="291" t="str">
        <f t="shared" si="20"/>
        <v/>
      </c>
      <c r="AF80" s="206" t="str">
        <f t="shared" si="29"/>
        <v/>
      </c>
      <c r="AG80" s="207" t="str">
        <f t="shared" si="25"/>
        <v/>
      </c>
      <c r="AH80" s="292" t="str">
        <f t="shared" si="26"/>
        <v/>
      </c>
      <c r="AI80" s="401" t="str">
        <f t="shared" si="27"/>
        <v/>
      </c>
      <c r="AJ80" s="399" t="str">
        <f t="shared" si="21"/>
        <v/>
      </c>
      <c r="AK80" s="347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</row>
    <row r="81" spans="2:77" x14ac:dyDescent="0.25">
      <c r="B81" s="224"/>
      <c r="C81" s="14"/>
      <c r="D81" s="277" t="str">
        <f t="shared" si="22"/>
        <v/>
      </c>
      <c r="E81" s="253" t="s">
        <v>87</v>
      </c>
      <c r="X81" s="344"/>
      <c r="Z81" s="226" t="str">
        <f t="shared" si="18"/>
        <v/>
      </c>
      <c r="AA81" s="206" t="str">
        <f t="shared" si="28"/>
        <v/>
      </c>
      <c r="AB81" s="207" t="str">
        <f t="shared" si="19"/>
        <v/>
      </c>
      <c r="AC81" s="397" t="str">
        <f t="shared" si="23"/>
        <v/>
      </c>
      <c r="AD81" s="395" t="str">
        <f t="shared" si="24"/>
        <v/>
      </c>
      <c r="AE81" s="291" t="str">
        <f t="shared" si="20"/>
        <v/>
      </c>
      <c r="AF81" s="206" t="str">
        <f t="shared" si="29"/>
        <v/>
      </c>
      <c r="AG81" s="207" t="str">
        <f t="shared" si="25"/>
        <v/>
      </c>
      <c r="AH81" s="292" t="str">
        <f t="shared" si="26"/>
        <v/>
      </c>
      <c r="AI81" s="401" t="str">
        <f t="shared" si="27"/>
        <v/>
      </c>
      <c r="AJ81" s="399" t="str">
        <f t="shared" si="21"/>
        <v/>
      </c>
      <c r="AK81" s="347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</row>
    <row r="82" spans="2:77" x14ac:dyDescent="0.25">
      <c r="B82" s="224"/>
      <c r="C82" s="14"/>
      <c r="D82" s="277" t="str">
        <f t="shared" si="22"/>
        <v/>
      </c>
      <c r="E82" s="253" t="s">
        <v>87</v>
      </c>
      <c r="X82" s="344"/>
      <c r="Z82" s="226" t="str">
        <f t="shared" si="18"/>
        <v/>
      </c>
      <c r="AA82" s="206" t="str">
        <f t="shared" si="28"/>
        <v/>
      </c>
      <c r="AB82" s="207" t="str">
        <f t="shared" si="19"/>
        <v/>
      </c>
      <c r="AC82" s="397" t="str">
        <f t="shared" si="23"/>
        <v/>
      </c>
      <c r="AD82" s="395" t="str">
        <f t="shared" si="24"/>
        <v/>
      </c>
      <c r="AE82" s="291" t="str">
        <f t="shared" si="20"/>
        <v/>
      </c>
      <c r="AF82" s="206" t="str">
        <f t="shared" si="29"/>
        <v/>
      </c>
      <c r="AG82" s="207" t="str">
        <f t="shared" si="25"/>
        <v/>
      </c>
      <c r="AH82" s="292" t="str">
        <f t="shared" si="26"/>
        <v/>
      </c>
      <c r="AI82" s="401" t="str">
        <f t="shared" si="27"/>
        <v/>
      </c>
      <c r="AJ82" s="399" t="str">
        <f t="shared" si="21"/>
        <v/>
      </c>
      <c r="AK82" s="347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</row>
    <row r="83" spans="2:77" x14ac:dyDescent="0.25">
      <c r="B83" s="224"/>
      <c r="C83" s="14"/>
      <c r="D83" s="277" t="str">
        <f t="shared" si="22"/>
        <v/>
      </c>
      <c r="E83" s="253" t="s">
        <v>87</v>
      </c>
      <c r="X83" s="344"/>
      <c r="Z83" s="226" t="str">
        <f t="shared" si="18"/>
        <v/>
      </c>
      <c r="AA83" s="206" t="str">
        <f t="shared" si="28"/>
        <v/>
      </c>
      <c r="AB83" s="207" t="str">
        <f t="shared" si="19"/>
        <v/>
      </c>
      <c r="AC83" s="397" t="str">
        <f t="shared" si="23"/>
        <v/>
      </c>
      <c r="AD83" s="395" t="str">
        <f t="shared" si="24"/>
        <v/>
      </c>
      <c r="AE83" s="291" t="str">
        <f t="shared" si="20"/>
        <v/>
      </c>
      <c r="AF83" s="206" t="str">
        <f t="shared" si="29"/>
        <v/>
      </c>
      <c r="AG83" s="207" t="str">
        <f t="shared" si="25"/>
        <v/>
      </c>
      <c r="AH83" s="292" t="str">
        <f t="shared" si="26"/>
        <v/>
      </c>
      <c r="AI83" s="401" t="str">
        <f t="shared" si="27"/>
        <v/>
      </c>
      <c r="AJ83" s="399" t="str">
        <f t="shared" si="21"/>
        <v/>
      </c>
      <c r="AK83" s="347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</row>
    <row r="84" spans="2:77" x14ac:dyDescent="0.25">
      <c r="B84" s="224"/>
      <c r="C84" s="14"/>
      <c r="D84" s="277" t="str">
        <f t="shared" si="22"/>
        <v/>
      </c>
      <c r="E84" s="253" t="s">
        <v>87</v>
      </c>
      <c r="X84" s="344"/>
      <c r="Z84" s="226" t="str">
        <f t="shared" si="18"/>
        <v/>
      </c>
      <c r="AA84" s="206" t="str">
        <f t="shared" si="28"/>
        <v/>
      </c>
      <c r="AB84" s="207" t="str">
        <f t="shared" si="19"/>
        <v/>
      </c>
      <c r="AC84" s="397" t="str">
        <f t="shared" si="23"/>
        <v/>
      </c>
      <c r="AD84" s="395" t="str">
        <f t="shared" si="24"/>
        <v/>
      </c>
      <c r="AE84" s="291" t="str">
        <f t="shared" si="20"/>
        <v/>
      </c>
      <c r="AF84" s="206" t="str">
        <f t="shared" si="29"/>
        <v/>
      </c>
      <c r="AG84" s="207" t="str">
        <f t="shared" si="25"/>
        <v/>
      </c>
      <c r="AH84" s="292" t="str">
        <f t="shared" si="26"/>
        <v/>
      </c>
      <c r="AI84" s="401" t="str">
        <f t="shared" si="27"/>
        <v/>
      </c>
      <c r="AJ84" s="399" t="str">
        <f t="shared" si="21"/>
        <v/>
      </c>
      <c r="AK84" s="347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</row>
    <row r="85" spans="2:77" x14ac:dyDescent="0.25">
      <c r="B85" s="224"/>
      <c r="C85" s="14"/>
      <c r="D85" s="277" t="str">
        <f t="shared" si="22"/>
        <v/>
      </c>
      <c r="E85" s="253" t="s">
        <v>87</v>
      </c>
      <c r="X85" s="344"/>
      <c r="Z85" s="226" t="str">
        <f t="shared" si="18"/>
        <v/>
      </c>
      <c r="AA85" s="206" t="str">
        <f t="shared" si="28"/>
        <v/>
      </c>
      <c r="AB85" s="207" t="str">
        <f t="shared" si="19"/>
        <v/>
      </c>
      <c r="AC85" s="397" t="str">
        <f t="shared" si="23"/>
        <v/>
      </c>
      <c r="AD85" s="395" t="str">
        <f t="shared" si="24"/>
        <v/>
      </c>
      <c r="AE85" s="291" t="str">
        <f t="shared" si="20"/>
        <v/>
      </c>
      <c r="AF85" s="206" t="str">
        <f t="shared" si="29"/>
        <v/>
      </c>
      <c r="AG85" s="207" t="str">
        <f t="shared" si="25"/>
        <v/>
      </c>
      <c r="AH85" s="292" t="str">
        <f t="shared" si="26"/>
        <v/>
      </c>
      <c r="AI85" s="401" t="str">
        <f t="shared" si="27"/>
        <v/>
      </c>
      <c r="AJ85" s="399" t="str">
        <f t="shared" si="21"/>
        <v/>
      </c>
      <c r="AK85" s="347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</row>
    <row r="86" spans="2:77" x14ac:dyDescent="0.25">
      <c r="B86" s="224"/>
      <c r="C86" s="14"/>
      <c r="D86" s="277" t="str">
        <f t="shared" si="22"/>
        <v/>
      </c>
      <c r="E86" s="253" t="s">
        <v>87</v>
      </c>
      <c r="X86" s="344"/>
      <c r="Z86" s="226" t="str">
        <f t="shared" si="18"/>
        <v/>
      </c>
      <c r="AA86" s="206" t="str">
        <f t="shared" si="28"/>
        <v/>
      </c>
      <c r="AB86" s="207" t="str">
        <f t="shared" si="19"/>
        <v/>
      </c>
      <c r="AC86" s="397" t="str">
        <f t="shared" si="23"/>
        <v/>
      </c>
      <c r="AD86" s="395" t="str">
        <f t="shared" si="24"/>
        <v/>
      </c>
      <c r="AE86" s="291" t="str">
        <f t="shared" si="20"/>
        <v/>
      </c>
      <c r="AF86" s="206" t="str">
        <f t="shared" si="29"/>
        <v/>
      </c>
      <c r="AG86" s="207" t="str">
        <f t="shared" si="25"/>
        <v/>
      </c>
      <c r="AH86" s="292" t="str">
        <f t="shared" si="26"/>
        <v/>
      </c>
      <c r="AI86" s="401" t="str">
        <f t="shared" si="27"/>
        <v/>
      </c>
      <c r="AJ86" s="399" t="str">
        <f t="shared" si="21"/>
        <v/>
      </c>
      <c r="AK86" s="347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</row>
    <row r="87" spans="2:77" x14ac:dyDescent="0.25">
      <c r="B87" s="224"/>
      <c r="C87" s="14"/>
      <c r="D87" s="277" t="str">
        <f t="shared" si="22"/>
        <v/>
      </c>
      <c r="E87" s="253" t="s">
        <v>87</v>
      </c>
      <c r="X87" s="344"/>
      <c r="Z87" s="226" t="str">
        <f t="shared" si="18"/>
        <v/>
      </c>
      <c r="AA87" s="206" t="str">
        <f t="shared" si="28"/>
        <v/>
      </c>
      <c r="AB87" s="207" t="str">
        <f t="shared" si="19"/>
        <v/>
      </c>
      <c r="AC87" s="397" t="str">
        <f t="shared" si="23"/>
        <v/>
      </c>
      <c r="AD87" s="395" t="str">
        <f t="shared" si="24"/>
        <v/>
      </c>
      <c r="AE87" s="291" t="str">
        <f t="shared" si="20"/>
        <v/>
      </c>
      <c r="AF87" s="206" t="str">
        <f t="shared" si="29"/>
        <v/>
      </c>
      <c r="AG87" s="207" t="str">
        <f t="shared" si="25"/>
        <v/>
      </c>
      <c r="AH87" s="292" t="str">
        <f t="shared" si="26"/>
        <v/>
      </c>
      <c r="AI87" s="401" t="str">
        <f t="shared" si="27"/>
        <v/>
      </c>
      <c r="AJ87" s="399" t="str">
        <f t="shared" si="21"/>
        <v/>
      </c>
      <c r="AK87" s="347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</row>
    <row r="88" spans="2:77" x14ac:dyDescent="0.25">
      <c r="B88" s="224"/>
      <c r="C88" s="14"/>
      <c r="D88" s="277" t="str">
        <f t="shared" si="22"/>
        <v/>
      </c>
      <c r="E88" s="253" t="s">
        <v>87</v>
      </c>
      <c r="X88" s="344"/>
      <c r="Z88" s="226" t="str">
        <f t="shared" si="18"/>
        <v/>
      </c>
      <c r="AA88" s="206" t="str">
        <f t="shared" si="28"/>
        <v/>
      </c>
      <c r="AB88" s="207" t="str">
        <f t="shared" si="19"/>
        <v/>
      </c>
      <c r="AC88" s="397" t="str">
        <f t="shared" si="23"/>
        <v/>
      </c>
      <c r="AD88" s="395" t="str">
        <f t="shared" si="24"/>
        <v/>
      </c>
      <c r="AE88" s="291" t="str">
        <f t="shared" si="20"/>
        <v/>
      </c>
      <c r="AF88" s="206" t="str">
        <f t="shared" si="29"/>
        <v/>
      </c>
      <c r="AG88" s="207" t="str">
        <f t="shared" si="25"/>
        <v/>
      </c>
      <c r="AH88" s="292" t="str">
        <f t="shared" si="26"/>
        <v/>
      </c>
      <c r="AI88" s="401" t="str">
        <f t="shared" si="27"/>
        <v/>
      </c>
      <c r="AJ88" s="399" t="str">
        <f t="shared" si="21"/>
        <v/>
      </c>
      <c r="AK88" s="347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</row>
    <row r="89" spans="2:77" x14ac:dyDescent="0.25">
      <c r="B89" s="224"/>
      <c r="C89" s="14"/>
      <c r="D89" s="277" t="str">
        <f t="shared" si="22"/>
        <v/>
      </c>
      <c r="E89" s="253" t="s">
        <v>87</v>
      </c>
      <c r="X89" s="344"/>
      <c r="Z89" s="226" t="str">
        <f t="shared" si="18"/>
        <v/>
      </c>
      <c r="AA89" s="206" t="str">
        <f t="shared" si="28"/>
        <v/>
      </c>
      <c r="AB89" s="207" t="str">
        <f t="shared" si="19"/>
        <v/>
      </c>
      <c r="AC89" s="397" t="str">
        <f t="shared" si="23"/>
        <v/>
      </c>
      <c r="AD89" s="395" t="str">
        <f t="shared" si="24"/>
        <v/>
      </c>
      <c r="AE89" s="291" t="str">
        <f t="shared" si="20"/>
        <v/>
      </c>
      <c r="AF89" s="206" t="str">
        <f t="shared" si="29"/>
        <v/>
      </c>
      <c r="AG89" s="207" t="str">
        <f t="shared" si="25"/>
        <v/>
      </c>
      <c r="AH89" s="292" t="str">
        <f t="shared" si="26"/>
        <v/>
      </c>
      <c r="AI89" s="401" t="str">
        <f t="shared" si="27"/>
        <v/>
      </c>
      <c r="AJ89" s="399" t="str">
        <f t="shared" si="21"/>
        <v/>
      </c>
      <c r="AK89" s="347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</row>
    <row r="90" spans="2:77" x14ac:dyDescent="0.25">
      <c r="B90" s="224"/>
      <c r="C90" s="14"/>
      <c r="D90" s="277" t="str">
        <f t="shared" si="22"/>
        <v/>
      </c>
      <c r="E90" s="253" t="s">
        <v>87</v>
      </c>
      <c r="X90" s="344"/>
      <c r="Z90" s="226" t="str">
        <f t="shared" si="18"/>
        <v/>
      </c>
      <c r="AA90" s="206" t="str">
        <f t="shared" si="28"/>
        <v/>
      </c>
      <c r="AB90" s="207" t="str">
        <f t="shared" si="19"/>
        <v/>
      </c>
      <c r="AC90" s="397" t="str">
        <f t="shared" si="23"/>
        <v/>
      </c>
      <c r="AD90" s="395" t="str">
        <f t="shared" si="24"/>
        <v/>
      </c>
      <c r="AE90" s="291" t="str">
        <f t="shared" si="20"/>
        <v/>
      </c>
      <c r="AF90" s="206" t="str">
        <f t="shared" si="29"/>
        <v/>
      </c>
      <c r="AG90" s="207" t="str">
        <f t="shared" si="25"/>
        <v/>
      </c>
      <c r="AH90" s="292" t="str">
        <f t="shared" si="26"/>
        <v/>
      </c>
      <c r="AI90" s="401" t="str">
        <f t="shared" si="27"/>
        <v/>
      </c>
      <c r="AJ90" s="399" t="str">
        <f t="shared" si="21"/>
        <v/>
      </c>
      <c r="AK90" s="347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</row>
    <row r="91" spans="2:77" x14ac:dyDescent="0.25">
      <c r="B91" s="224"/>
      <c r="C91" s="14"/>
      <c r="D91" s="277" t="str">
        <f t="shared" si="22"/>
        <v/>
      </c>
      <c r="E91" s="253" t="s">
        <v>87</v>
      </c>
      <c r="X91" s="344"/>
      <c r="Z91" s="226" t="str">
        <f t="shared" si="18"/>
        <v/>
      </c>
      <c r="AA91" s="206" t="str">
        <f t="shared" si="28"/>
        <v/>
      </c>
      <c r="AB91" s="207" t="str">
        <f t="shared" si="19"/>
        <v/>
      </c>
      <c r="AC91" s="397" t="str">
        <f t="shared" si="23"/>
        <v/>
      </c>
      <c r="AD91" s="395" t="str">
        <f t="shared" si="24"/>
        <v/>
      </c>
      <c r="AE91" s="291" t="str">
        <f t="shared" si="20"/>
        <v/>
      </c>
      <c r="AF91" s="206" t="str">
        <f t="shared" si="29"/>
        <v/>
      </c>
      <c r="AG91" s="207" t="str">
        <f t="shared" si="25"/>
        <v/>
      </c>
      <c r="AH91" s="292" t="str">
        <f t="shared" si="26"/>
        <v/>
      </c>
      <c r="AI91" s="401" t="str">
        <f t="shared" si="27"/>
        <v/>
      </c>
      <c r="AJ91" s="399" t="str">
        <f t="shared" si="21"/>
        <v/>
      </c>
      <c r="AK91" s="347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</row>
    <row r="92" spans="2:77" x14ac:dyDescent="0.25">
      <c r="B92" s="224"/>
      <c r="C92" s="14"/>
      <c r="D92" s="277" t="str">
        <f t="shared" si="22"/>
        <v/>
      </c>
      <c r="E92" s="253" t="s">
        <v>87</v>
      </c>
      <c r="X92" s="344"/>
      <c r="Z92" s="226" t="str">
        <f t="shared" si="18"/>
        <v/>
      </c>
      <c r="AA92" s="206" t="str">
        <f t="shared" si="28"/>
        <v/>
      </c>
      <c r="AB92" s="207" t="str">
        <f t="shared" si="19"/>
        <v/>
      </c>
      <c r="AC92" s="397" t="str">
        <f t="shared" si="23"/>
        <v/>
      </c>
      <c r="AD92" s="395" t="str">
        <f t="shared" si="24"/>
        <v/>
      </c>
      <c r="AE92" s="291" t="str">
        <f t="shared" si="20"/>
        <v/>
      </c>
      <c r="AF92" s="206" t="str">
        <f t="shared" si="29"/>
        <v/>
      </c>
      <c r="AG92" s="207" t="str">
        <f t="shared" si="25"/>
        <v/>
      </c>
      <c r="AH92" s="292" t="str">
        <f t="shared" si="26"/>
        <v/>
      </c>
      <c r="AI92" s="401" t="str">
        <f t="shared" si="27"/>
        <v/>
      </c>
      <c r="AJ92" s="399" t="str">
        <f t="shared" si="21"/>
        <v/>
      </c>
      <c r="AK92" s="347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</row>
    <row r="93" spans="2:77" x14ac:dyDescent="0.25">
      <c r="B93" s="224"/>
      <c r="C93" s="14"/>
      <c r="D93" s="277" t="str">
        <f t="shared" si="22"/>
        <v/>
      </c>
      <c r="E93" s="253" t="s">
        <v>87</v>
      </c>
      <c r="X93" s="344"/>
      <c r="Z93" s="226" t="str">
        <f t="shared" si="18"/>
        <v/>
      </c>
      <c r="AA93" s="206" t="str">
        <f t="shared" si="28"/>
        <v/>
      </c>
      <c r="AB93" s="207" t="str">
        <f t="shared" si="19"/>
        <v/>
      </c>
      <c r="AC93" s="397" t="str">
        <f t="shared" si="23"/>
        <v/>
      </c>
      <c r="AD93" s="395" t="str">
        <f t="shared" si="24"/>
        <v/>
      </c>
      <c r="AE93" s="291" t="str">
        <f t="shared" si="20"/>
        <v/>
      </c>
      <c r="AF93" s="206" t="str">
        <f t="shared" si="29"/>
        <v/>
      </c>
      <c r="AG93" s="207" t="str">
        <f t="shared" si="25"/>
        <v/>
      </c>
      <c r="AH93" s="292" t="str">
        <f t="shared" si="26"/>
        <v/>
      </c>
      <c r="AI93" s="401" t="str">
        <f t="shared" si="27"/>
        <v/>
      </c>
      <c r="AJ93" s="399" t="str">
        <f t="shared" si="21"/>
        <v/>
      </c>
      <c r="AK93" s="347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</row>
    <row r="94" spans="2:77" x14ac:dyDescent="0.25">
      <c r="B94" s="224"/>
      <c r="C94" s="14"/>
      <c r="D94" s="277" t="str">
        <f t="shared" si="22"/>
        <v/>
      </c>
      <c r="E94" s="253" t="s">
        <v>87</v>
      </c>
      <c r="X94" s="344"/>
      <c r="Z94" s="226" t="str">
        <f t="shared" si="18"/>
        <v/>
      </c>
      <c r="AA94" s="206" t="str">
        <f t="shared" si="28"/>
        <v/>
      </c>
      <c r="AB94" s="207" t="str">
        <f t="shared" si="19"/>
        <v/>
      </c>
      <c r="AC94" s="397" t="str">
        <f t="shared" si="23"/>
        <v/>
      </c>
      <c r="AD94" s="395" t="str">
        <f t="shared" si="24"/>
        <v/>
      </c>
      <c r="AE94" s="291" t="str">
        <f t="shared" si="20"/>
        <v/>
      </c>
      <c r="AF94" s="206" t="str">
        <f t="shared" si="29"/>
        <v/>
      </c>
      <c r="AG94" s="207" t="str">
        <f t="shared" si="25"/>
        <v/>
      </c>
      <c r="AH94" s="292" t="str">
        <f t="shared" si="26"/>
        <v/>
      </c>
      <c r="AI94" s="401" t="str">
        <f t="shared" si="27"/>
        <v/>
      </c>
      <c r="AJ94" s="399" t="str">
        <f t="shared" si="21"/>
        <v/>
      </c>
      <c r="AK94" s="347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</row>
    <row r="95" spans="2:77" x14ac:dyDescent="0.25">
      <c r="B95" s="224"/>
      <c r="C95" s="14"/>
      <c r="D95" s="277" t="str">
        <f t="shared" si="22"/>
        <v/>
      </c>
      <c r="E95" s="253" t="s">
        <v>87</v>
      </c>
      <c r="X95" s="344"/>
      <c r="Z95" s="226" t="str">
        <f t="shared" si="18"/>
        <v/>
      </c>
      <c r="AA95" s="206" t="str">
        <f t="shared" si="28"/>
        <v/>
      </c>
      <c r="AB95" s="207" t="str">
        <f t="shared" si="19"/>
        <v/>
      </c>
      <c r="AC95" s="397" t="str">
        <f t="shared" si="23"/>
        <v/>
      </c>
      <c r="AD95" s="395" t="str">
        <f t="shared" si="24"/>
        <v/>
      </c>
      <c r="AE95" s="291" t="str">
        <f t="shared" si="20"/>
        <v/>
      </c>
      <c r="AF95" s="206" t="str">
        <f t="shared" si="29"/>
        <v/>
      </c>
      <c r="AG95" s="207" t="str">
        <f t="shared" si="25"/>
        <v/>
      </c>
      <c r="AH95" s="292" t="str">
        <f t="shared" si="26"/>
        <v/>
      </c>
      <c r="AI95" s="401" t="str">
        <f t="shared" si="27"/>
        <v/>
      </c>
      <c r="AJ95" s="399" t="str">
        <f t="shared" si="21"/>
        <v/>
      </c>
      <c r="AK95" s="347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</row>
    <row r="96" spans="2:77" x14ac:dyDescent="0.25">
      <c r="B96" s="224"/>
      <c r="C96" s="14"/>
      <c r="D96" s="277" t="str">
        <f t="shared" si="22"/>
        <v/>
      </c>
      <c r="E96" s="253" t="s">
        <v>87</v>
      </c>
      <c r="X96" s="344"/>
      <c r="Z96" s="226" t="str">
        <f t="shared" si="18"/>
        <v/>
      </c>
      <c r="AA96" s="206" t="str">
        <f t="shared" si="28"/>
        <v/>
      </c>
      <c r="AB96" s="207" t="str">
        <f t="shared" si="19"/>
        <v/>
      </c>
      <c r="AC96" s="397" t="str">
        <f t="shared" si="23"/>
        <v/>
      </c>
      <c r="AD96" s="395" t="str">
        <f t="shared" si="24"/>
        <v/>
      </c>
      <c r="AE96" s="291" t="str">
        <f t="shared" si="20"/>
        <v/>
      </c>
      <c r="AF96" s="206" t="str">
        <f t="shared" si="29"/>
        <v/>
      </c>
      <c r="AG96" s="207" t="str">
        <f t="shared" si="25"/>
        <v/>
      </c>
      <c r="AH96" s="292" t="str">
        <f t="shared" si="26"/>
        <v/>
      </c>
      <c r="AI96" s="401" t="str">
        <f t="shared" si="27"/>
        <v/>
      </c>
      <c r="AJ96" s="399" t="str">
        <f t="shared" si="21"/>
        <v/>
      </c>
      <c r="AK96" s="347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</row>
    <row r="97" spans="2:77" x14ac:dyDescent="0.25">
      <c r="B97" s="224"/>
      <c r="C97" s="14"/>
      <c r="D97" s="277" t="str">
        <f t="shared" si="22"/>
        <v/>
      </c>
      <c r="E97" s="253" t="s">
        <v>87</v>
      </c>
      <c r="X97" s="344"/>
      <c r="Z97" s="226" t="str">
        <f t="shared" si="18"/>
        <v/>
      </c>
      <c r="AA97" s="206" t="str">
        <f t="shared" si="28"/>
        <v/>
      </c>
      <c r="AB97" s="207" t="str">
        <f t="shared" si="19"/>
        <v/>
      </c>
      <c r="AC97" s="397" t="str">
        <f t="shared" si="23"/>
        <v/>
      </c>
      <c r="AD97" s="395" t="str">
        <f t="shared" si="24"/>
        <v/>
      </c>
      <c r="AE97" s="291" t="str">
        <f t="shared" si="20"/>
        <v/>
      </c>
      <c r="AF97" s="206" t="str">
        <f t="shared" si="29"/>
        <v/>
      </c>
      <c r="AG97" s="207" t="str">
        <f t="shared" si="25"/>
        <v/>
      </c>
      <c r="AH97" s="292" t="str">
        <f t="shared" si="26"/>
        <v/>
      </c>
      <c r="AI97" s="401" t="str">
        <f t="shared" si="27"/>
        <v/>
      </c>
      <c r="AJ97" s="399" t="str">
        <f t="shared" si="21"/>
        <v/>
      </c>
      <c r="AK97" s="347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</row>
    <row r="98" spans="2:77" x14ac:dyDescent="0.25">
      <c r="B98" s="224"/>
      <c r="C98" s="14"/>
      <c r="D98" s="277" t="str">
        <f t="shared" si="22"/>
        <v/>
      </c>
      <c r="E98" s="253" t="s">
        <v>87</v>
      </c>
      <c r="X98" s="344"/>
      <c r="Z98" s="226" t="str">
        <f t="shared" si="18"/>
        <v/>
      </c>
      <c r="AA98" s="206" t="str">
        <f t="shared" si="28"/>
        <v/>
      </c>
      <c r="AB98" s="207" t="str">
        <f t="shared" si="19"/>
        <v/>
      </c>
      <c r="AC98" s="397" t="str">
        <f t="shared" si="23"/>
        <v/>
      </c>
      <c r="AD98" s="395" t="str">
        <f t="shared" si="24"/>
        <v/>
      </c>
      <c r="AE98" s="291" t="str">
        <f t="shared" si="20"/>
        <v/>
      </c>
      <c r="AF98" s="206" t="str">
        <f t="shared" si="29"/>
        <v/>
      </c>
      <c r="AG98" s="207" t="str">
        <f t="shared" si="25"/>
        <v/>
      </c>
      <c r="AH98" s="292" t="str">
        <f t="shared" si="26"/>
        <v/>
      </c>
      <c r="AI98" s="401" t="str">
        <f t="shared" si="27"/>
        <v/>
      </c>
      <c r="AJ98" s="399" t="str">
        <f t="shared" si="21"/>
        <v/>
      </c>
      <c r="AK98" s="347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</row>
    <row r="99" spans="2:77" x14ac:dyDescent="0.25">
      <c r="B99" s="224"/>
      <c r="C99" s="14"/>
      <c r="D99" s="277" t="str">
        <f t="shared" si="22"/>
        <v/>
      </c>
      <c r="E99" s="253" t="s">
        <v>87</v>
      </c>
      <c r="X99" s="344"/>
      <c r="Z99" s="226" t="str">
        <f t="shared" si="18"/>
        <v/>
      </c>
      <c r="AA99" s="206" t="str">
        <f t="shared" si="28"/>
        <v/>
      </c>
      <c r="AB99" s="207" t="str">
        <f t="shared" si="19"/>
        <v/>
      </c>
      <c r="AC99" s="397" t="str">
        <f t="shared" si="23"/>
        <v/>
      </c>
      <c r="AD99" s="395" t="str">
        <f t="shared" si="24"/>
        <v/>
      </c>
      <c r="AE99" s="291" t="str">
        <f t="shared" si="20"/>
        <v/>
      </c>
      <c r="AF99" s="206" t="str">
        <f t="shared" si="29"/>
        <v/>
      </c>
      <c r="AG99" s="207" t="str">
        <f t="shared" si="25"/>
        <v/>
      </c>
      <c r="AH99" s="292" t="str">
        <f t="shared" si="26"/>
        <v/>
      </c>
      <c r="AI99" s="401" t="str">
        <f t="shared" si="27"/>
        <v/>
      </c>
      <c r="AJ99" s="399" t="str">
        <f t="shared" si="21"/>
        <v/>
      </c>
      <c r="AK99" s="347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</row>
    <row r="100" spans="2:77" x14ac:dyDescent="0.25">
      <c r="B100" s="224"/>
      <c r="C100" s="14"/>
      <c r="D100" s="277" t="str">
        <f t="shared" si="22"/>
        <v/>
      </c>
      <c r="E100" s="253" t="s">
        <v>87</v>
      </c>
      <c r="X100" s="344"/>
      <c r="Z100" s="226" t="str">
        <f t="shared" si="18"/>
        <v/>
      </c>
      <c r="AA100" s="206" t="str">
        <f t="shared" si="28"/>
        <v/>
      </c>
      <c r="AB100" s="207" t="str">
        <f t="shared" si="19"/>
        <v/>
      </c>
      <c r="AC100" s="397" t="str">
        <f t="shared" si="23"/>
        <v/>
      </c>
      <c r="AD100" s="395" t="str">
        <f t="shared" si="24"/>
        <v/>
      </c>
      <c r="AE100" s="291" t="str">
        <f t="shared" si="20"/>
        <v/>
      </c>
      <c r="AF100" s="206" t="str">
        <f t="shared" si="29"/>
        <v/>
      </c>
      <c r="AG100" s="207" t="str">
        <f t="shared" si="25"/>
        <v/>
      </c>
      <c r="AH100" s="292" t="str">
        <f t="shared" si="26"/>
        <v/>
      </c>
      <c r="AI100" s="401" t="str">
        <f t="shared" si="27"/>
        <v/>
      </c>
      <c r="AJ100" s="399" t="str">
        <f t="shared" si="21"/>
        <v/>
      </c>
      <c r="AK100" s="347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</row>
    <row r="101" spans="2:77" x14ac:dyDescent="0.25">
      <c r="B101" s="224"/>
      <c r="C101" s="14"/>
      <c r="D101" s="277" t="str">
        <f t="shared" si="22"/>
        <v/>
      </c>
      <c r="E101" s="253" t="s">
        <v>87</v>
      </c>
      <c r="X101" s="344"/>
      <c r="Z101" s="226" t="str">
        <f t="shared" si="18"/>
        <v/>
      </c>
      <c r="AA101" s="206" t="str">
        <f t="shared" si="28"/>
        <v/>
      </c>
      <c r="AB101" s="207" t="str">
        <f t="shared" si="19"/>
        <v/>
      </c>
      <c r="AC101" s="397" t="str">
        <f t="shared" si="23"/>
        <v/>
      </c>
      <c r="AD101" s="395" t="str">
        <f t="shared" si="24"/>
        <v/>
      </c>
      <c r="AE101" s="291" t="str">
        <f t="shared" si="20"/>
        <v/>
      </c>
      <c r="AF101" s="206" t="str">
        <f t="shared" si="29"/>
        <v/>
      </c>
      <c r="AG101" s="207" t="str">
        <f t="shared" si="25"/>
        <v/>
      </c>
      <c r="AH101" s="292" t="str">
        <f t="shared" si="26"/>
        <v/>
      </c>
      <c r="AI101" s="401" t="str">
        <f t="shared" si="27"/>
        <v/>
      </c>
      <c r="AJ101" s="399" t="str">
        <f t="shared" si="21"/>
        <v/>
      </c>
      <c r="AK101" s="347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</row>
    <row r="102" spans="2:77" ht="15.75" thickBot="1" x14ac:dyDescent="0.3">
      <c r="B102" s="225"/>
      <c r="C102" s="14"/>
      <c r="D102" s="278" t="str">
        <f t="shared" si="22"/>
        <v/>
      </c>
      <c r="E102" s="254" t="s">
        <v>87</v>
      </c>
      <c r="X102" s="344"/>
      <c r="Z102" s="226" t="str">
        <f t="shared" si="18"/>
        <v/>
      </c>
      <c r="AA102" s="206" t="str">
        <f t="shared" si="28"/>
        <v/>
      </c>
      <c r="AB102" s="207" t="str">
        <f t="shared" si="19"/>
        <v/>
      </c>
      <c r="AC102" s="397" t="str">
        <f t="shared" si="23"/>
        <v/>
      </c>
      <c r="AD102" s="395" t="str">
        <f t="shared" si="24"/>
        <v/>
      </c>
      <c r="AE102" s="291" t="str">
        <f t="shared" si="20"/>
        <v/>
      </c>
      <c r="AF102" s="206" t="str">
        <f t="shared" si="29"/>
        <v/>
      </c>
      <c r="AG102" s="207" t="str">
        <f t="shared" si="25"/>
        <v/>
      </c>
      <c r="AH102" s="292" t="str">
        <f t="shared" si="26"/>
        <v/>
      </c>
      <c r="AI102" s="401" t="str">
        <f t="shared" si="27"/>
        <v/>
      </c>
      <c r="AJ102" s="399" t="str">
        <f t="shared" si="21"/>
        <v/>
      </c>
      <c r="AK102" s="347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</row>
    <row r="103" spans="2:77" x14ac:dyDescent="0.25">
      <c r="B103" s="2"/>
      <c r="C103" s="14"/>
      <c r="D103" s="273"/>
      <c r="E103" s="4"/>
      <c r="AD103" s="2"/>
      <c r="AF103" s="2"/>
      <c r="AG103" s="2"/>
      <c r="AH103" s="294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</row>
    <row r="104" spans="2:77" x14ac:dyDescent="0.25">
      <c r="B104" s="2"/>
      <c r="C104" s="14"/>
      <c r="D104" s="273"/>
      <c r="E104" s="4"/>
      <c r="AD104" s="2"/>
      <c r="AF104" s="2"/>
      <c r="AG104" s="2"/>
      <c r="AH104" s="294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</row>
    <row r="105" spans="2:77" x14ac:dyDescent="0.25">
      <c r="B105" s="2"/>
      <c r="C105" s="14"/>
      <c r="D105" s="273"/>
      <c r="E105" s="4"/>
      <c r="AD105" s="2"/>
      <c r="AF105" s="2"/>
      <c r="AG105" s="2"/>
      <c r="AH105" s="294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</row>
    <row r="106" spans="2:77" x14ac:dyDescent="0.25">
      <c r="B106" s="2"/>
      <c r="C106" s="14"/>
      <c r="D106" s="273"/>
      <c r="E106" s="4"/>
      <c r="AD106" s="2"/>
      <c r="AF106" s="2"/>
      <c r="AG106" s="2"/>
      <c r="AH106" s="294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</row>
    <row r="107" spans="2:77" x14ac:dyDescent="0.25">
      <c r="B107" s="2"/>
      <c r="C107" s="14"/>
      <c r="D107" s="273"/>
      <c r="E107" s="4"/>
      <c r="AD107" s="2"/>
      <c r="AF107" s="2"/>
      <c r="AG107" s="2"/>
      <c r="AH107" s="294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</row>
    <row r="108" spans="2:77" x14ac:dyDescent="0.25">
      <c r="B108" s="2"/>
      <c r="C108" s="14"/>
      <c r="D108" s="273"/>
      <c r="E108" s="4"/>
      <c r="AD108" s="2"/>
      <c r="AF108" s="2"/>
      <c r="AG108" s="2"/>
      <c r="AH108" s="294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</row>
    <row r="109" spans="2:77" x14ac:dyDescent="0.25">
      <c r="B109" s="2"/>
      <c r="C109" s="14"/>
      <c r="D109" s="273"/>
      <c r="E109" s="4"/>
      <c r="AD109" s="2"/>
      <c r="AF109" s="2"/>
      <c r="AG109" s="2"/>
      <c r="AH109" s="294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</row>
    <row r="110" spans="2:77" x14ac:dyDescent="0.25">
      <c r="B110" s="2"/>
      <c r="C110" s="14"/>
      <c r="D110" s="273"/>
      <c r="E110" s="4"/>
      <c r="AD110" s="2"/>
      <c r="AF110" s="2"/>
      <c r="AG110" s="2"/>
      <c r="AH110" s="294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</row>
    <row r="111" spans="2:77" x14ac:dyDescent="0.25">
      <c r="B111" s="2"/>
      <c r="C111" s="14"/>
      <c r="D111" s="273"/>
      <c r="E111" s="4"/>
      <c r="AD111" s="2"/>
      <c r="AF111" s="2"/>
      <c r="AG111" s="2"/>
      <c r="AH111" s="294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</row>
    <row r="112" spans="2:77" x14ac:dyDescent="0.25">
      <c r="B112" s="2"/>
      <c r="C112" s="14"/>
      <c r="D112" s="273"/>
      <c r="E112" s="4"/>
      <c r="AD112" s="2"/>
      <c r="AF112" s="2"/>
      <c r="AG112" s="2"/>
      <c r="AH112" s="294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</row>
    <row r="113" spans="2:75" x14ac:dyDescent="0.25">
      <c r="B113" s="2"/>
      <c r="C113" s="14"/>
      <c r="D113" s="273"/>
      <c r="E113" s="4"/>
      <c r="AD113" s="2"/>
      <c r="AF113" s="2"/>
      <c r="AG113" s="2"/>
      <c r="AH113" s="294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</row>
    <row r="114" spans="2:75" x14ac:dyDescent="0.25">
      <c r="B114" s="2"/>
      <c r="C114" s="14"/>
      <c r="D114" s="273"/>
      <c r="E114" s="4"/>
      <c r="AD114" s="2"/>
      <c r="AF114" s="2"/>
      <c r="AG114" s="2"/>
      <c r="AH114" s="294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</row>
    <row r="115" spans="2:75" x14ac:dyDescent="0.25">
      <c r="B115" s="2"/>
      <c r="C115" s="14"/>
      <c r="D115" s="273"/>
      <c r="E115" s="4"/>
      <c r="AD115" s="2"/>
      <c r="AF115" s="2"/>
      <c r="AG115" s="2"/>
      <c r="AH115" s="294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</row>
    <row r="116" spans="2:75" x14ac:dyDescent="0.25">
      <c r="B116" s="2"/>
      <c r="C116" s="14"/>
      <c r="D116" s="273"/>
      <c r="E116" s="4"/>
      <c r="AD116" s="2"/>
      <c r="AF116" s="2"/>
      <c r="AG116" s="2"/>
      <c r="AH116" s="294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</row>
    <row r="117" spans="2:75" x14ac:dyDescent="0.25">
      <c r="B117" s="2"/>
      <c r="C117" s="14"/>
      <c r="D117" s="273"/>
      <c r="E117" s="4"/>
      <c r="AD117" s="2"/>
      <c r="AF117" s="2"/>
      <c r="AG117" s="2"/>
      <c r="AH117" s="294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</row>
    <row r="118" spans="2:75" x14ac:dyDescent="0.25">
      <c r="B118" s="2"/>
      <c r="C118" s="14"/>
      <c r="D118" s="273"/>
      <c r="E118" s="4"/>
      <c r="AD118" s="2"/>
      <c r="AF118" s="2"/>
      <c r="AG118" s="2"/>
      <c r="AH118" s="294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</row>
    <row r="119" spans="2:75" x14ac:dyDescent="0.25">
      <c r="B119" s="2"/>
      <c r="C119" s="14"/>
      <c r="D119" s="273"/>
      <c r="E119" s="4"/>
      <c r="AD119" s="2"/>
      <c r="AF119" s="2"/>
      <c r="AG119" s="2"/>
      <c r="AH119" s="294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</row>
    <row r="120" spans="2:75" x14ac:dyDescent="0.25">
      <c r="B120" s="2"/>
      <c r="C120" s="14"/>
      <c r="D120" s="273"/>
      <c r="E120" s="4"/>
      <c r="AD120" s="2"/>
      <c r="AF120" s="2"/>
      <c r="AG120" s="2"/>
      <c r="AH120" s="294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</row>
    <row r="121" spans="2:75" x14ac:dyDescent="0.25">
      <c r="B121" s="2"/>
      <c r="C121" s="14"/>
      <c r="D121" s="273"/>
      <c r="E121" s="4"/>
      <c r="AD121" s="2"/>
      <c r="AF121" s="2"/>
      <c r="AG121" s="2"/>
      <c r="AH121" s="294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</row>
    <row r="122" spans="2:75" x14ac:dyDescent="0.25">
      <c r="B122" s="2"/>
      <c r="C122" s="14"/>
      <c r="D122" s="273"/>
      <c r="E122" s="4"/>
      <c r="AD122" s="2"/>
      <c r="AF122" s="2"/>
      <c r="AG122" s="2"/>
      <c r="AH122" s="294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</row>
    <row r="123" spans="2:75" x14ac:dyDescent="0.25">
      <c r="B123" s="2"/>
      <c r="C123" s="14"/>
      <c r="D123" s="273"/>
      <c r="E123" s="4"/>
      <c r="AD123" s="2"/>
      <c r="AF123" s="2"/>
      <c r="AG123" s="2"/>
      <c r="AH123" s="294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</row>
    <row r="124" spans="2:75" x14ac:dyDescent="0.25">
      <c r="B124" s="2"/>
      <c r="C124" s="14"/>
      <c r="D124" s="273"/>
      <c r="E124" s="4"/>
      <c r="AD124" s="2"/>
      <c r="AF124" s="2"/>
      <c r="AG124" s="2"/>
      <c r="AH124" s="294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</row>
    <row r="125" spans="2:75" x14ac:dyDescent="0.25">
      <c r="B125" s="2"/>
      <c r="C125" s="14"/>
      <c r="D125" s="273"/>
      <c r="E125" s="4"/>
      <c r="AD125" s="2"/>
      <c r="AF125" s="2"/>
      <c r="AG125" s="2"/>
      <c r="AH125" s="294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</row>
    <row r="126" spans="2:75" x14ac:dyDescent="0.25">
      <c r="B126" s="2"/>
      <c r="C126" s="14"/>
      <c r="D126" s="273"/>
      <c r="E126" s="4"/>
      <c r="AD126" s="2"/>
      <c r="AF126" s="2"/>
      <c r="AG126" s="2"/>
      <c r="AH126" s="294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</row>
    <row r="127" spans="2:75" x14ac:dyDescent="0.25">
      <c r="B127" s="2"/>
      <c r="C127" s="14"/>
      <c r="D127" s="273"/>
      <c r="E127" s="4"/>
      <c r="AD127" s="2"/>
      <c r="AF127" s="2"/>
      <c r="AG127" s="2"/>
      <c r="AH127" s="294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</row>
    <row r="128" spans="2:75" x14ac:dyDescent="0.25">
      <c r="B128" s="2"/>
      <c r="C128" s="14"/>
      <c r="D128" s="273"/>
      <c r="E128" s="4"/>
      <c r="AD128" s="2"/>
      <c r="AF128" s="2"/>
      <c r="AG128" s="2"/>
      <c r="AH128" s="294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</row>
    <row r="129" spans="2:75" x14ac:dyDescent="0.25">
      <c r="B129" s="2"/>
      <c r="C129" s="14"/>
      <c r="D129" s="273"/>
      <c r="E129" s="4"/>
      <c r="AD129" s="2"/>
      <c r="AF129" s="2"/>
      <c r="AG129" s="2"/>
      <c r="AH129" s="294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</row>
    <row r="130" spans="2:75" x14ac:dyDescent="0.25">
      <c r="B130" s="2"/>
      <c r="C130" s="14"/>
      <c r="D130" s="273"/>
      <c r="E130" s="4"/>
      <c r="AD130" s="2"/>
      <c r="AF130" s="2"/>
      <c r="AG130" s="2"/>
      <c r="AH130" s="294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</row>
    <row r="131" spans="2:75" x14ac:dyDescent="0.25">
      <c r="B131" s="2"/>
      <c r="C131" s="14"/>
      <c r="D131" s="273"/>
      <c r="E131" s="4"/>
      <c r="AD131" s="2"/>
      <c r="AF131" s="2"/>
      <c r="AG131" s="2"/>
      <c r="AH131" s="294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</row>
    <row r="132" spans="2:75" x14ac:dyDescent="0.25">
      <c r="B132" s="2"/>
      <c r="C132" s="14"/>
      <c r="D132" s="273"/>
      <c r="E132" s="4"/>
      <c r="AD132" s="2"/>
      <c r="AF132" s="2"/>
      <c r="AG132" s="2"/>
      <c r="AH132" s="294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</row>
    <row r="133" spans="2:75" x14ac:dyDescent="0.25">
      <c r="B133" s="2"/>
      <c r="C133" s="14"/>
      <c r="D133" s="273"/>
      <c r="E133" s="4"/>
      <c r="AD133" s="2"/>
      <c r="AF133" s="2"/>
      <c r="AG133" s="2"/>
      <c r="AH133" s="294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</row>
    <row r="134" spans="2:75" x14ac:dyDescent="0.25">
      <c r="B134" s="2"/>
      <c r="C134" s="14"/>
      <c r="D134" s="273"/>
      <c r="E134" s="4"/>
      <c r="AD134" s="2"/>
      <c r="AF134" s="2"/>
      <c r="AG134" s="2"/>
      <c r="AH134" s="294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</row>
    <row r="135" spans="2:75" x14ac:dyDescent="0.25">
      <c r="B135" s="2"/>
      <c r="C135" s="14"/>
      <c r="D135" s="273"/>
      <c r="E135" s="4"/>
      <c r="AD135" s="2"/>
      <c r="AF135" s="2"/>
      <c r="AG135" s="2"/>
      <c r="AH135" s="294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</row>
    <row r="136" spans="2:75" x14ac:dyDescent="0.25">
      <c r="B136" s="2"/>
      <c r="C136" s="14"/>
      <c r="D136" s="273"/>
      <c r="E136" s="4"/>
      <c r="AD136" s="2"/>
      <c r="AF136" s="2"/>
      <c r="AG136" s="2"/>
      <c r="AH136" s="294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</row>
    <row r="137" spans="2:75" x14ac:dyDescent="0.25">
      <c r="B137" s="2"/>
      <c r="C137" s="14"/>
      <c r="D137" s="273"/>
      <c r="E137" s="4"/>
      <c r="AD137" s="2"/>
      <c r="AF137" s="2"/>
      <c r="AG137" s="2"/>
      <c r="AH137" s="294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</row>
    <row r="138" spans="2:75" x14ac:dyDescent="0.25">
      <c r="B138" s="2"/>
      <c r="C138" s="14"/>
      <c r="D138" s="273"/>
      <c r="E138" s="4"/>
      <c r="AD138" s="2"/>
      <c r="AF138" s="2"/>
      <c r="AG138" s="2"/>
      <c r="AH138" s="294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</row>
    <row r="139" spans="2:75" x14ac:dyDescent="0.25">
      <c r="B139" s="2"/>
      <c r="C139" s="14"/>
      <c r="D139" s="273"/>
      <c r="E139" s="4"/>
      <c r="AD139" s="2"/>
      <c r="AF139" s="2"/>
      <c r="AG139" s="2"/>
      <c r="AH139" s="294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</row>
    <row r="140" spans="2:75" x14ac:dyDescent="0.25">
      <c r="B140" s="2"/>
      <c r="C140" s="14"/>
      <c r="D140" s="273"/>
      <c r="E140" s="4"/>
      <c r="AD140" s="2"/>
      <c r="AF140" s="2"/>
      <c r="AG140" s="2"/>
      <c r="AH140" s="294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</row>
    <row r="141" spans="2:75" x14ac:dyDescent="0.25">
      <c r="B141" s="2"/>
      <c r="C141" s="14"/>
      <c r="D141" s="273"/>
      <c r="E141" s="4"/>
      <c r="AD141" s="2"/>
      <c r="AF141" s="2"/>
      <c r="AG141" s="2"/>
      <c r="AH141" s="294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</row>
    <row r="142" spans="2:75" x14ac:dyDescent="0.25">
      <c r="B142" s="2"/>
      <c r="C142" s="14"/>
      <c r="D142" s="273"/>
      <c r="E142" s="4"/>
      <c r="AD142" s="2"/>
      <c r="AF142" s="2"/>
      <c r="AG142" s="2"/>
      <c r="AH142" s="294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</row>
    <row r="143" spans="2:75" x14ac:dyDescent="0.25">
      <c r="B143" s="2"/>
      <c r="C143" s="14"/>
      <c r="D143" s="273"/>
      <c r="E143" s="4"/>
      <c r="AD143" s="2"/>
      <c r="AF143" s="2"/>
      <c r="AG143" s="2"/>
      <c r="AH143" s="294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</row>
    <row r="144" spans="2:75" x14ac:dyDescent="0.25">
      <c r="B144" s="2"/>
      <c r="C144" s="14"/>
      <c r="D144" s="273"/>
      <c r="E144" s="4"/>
      <c r="AD144" s="2"/>
      <c r="AF144" s="2"/>
      <c r="AG144" s="2"/>
      <c r="AH144" s="294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</row>
    <row r="145" spans="2:75" x14ac:dyDescent="0.25">
      <c r="B145" s="2"/>
      <c r="C145" s="14"/>
      <c r="D145" s="273"/>
      <c r="E145" s="4"/>
      <c r="AD145" s="2"/>
      <c r="AF145" s="2"/>
      <c r="AG145" s="2"/>
      <c r="AH145" s="294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</row>
    <row r="146" spans="2:75" x14ac:dyDescent="0.25">
      <c r="B146" s="2"/>
      <c r="C146" s="14"/>
      <c r="D146" s="273"/>
      <c r="E146" s="4"/>
      <c r="AD146" s="2"/>
      <c r="AF146" s="2"/>
      <c r="AG146" s="2"/>
      <c r="AH146" s="294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</row>
    <row r="147" spans="2:75" x14ac:dyDescent="0.25">
      <c r="B147" s="2"/>
      <c r="C147" s="14"/>
      <c r="D147" s="273"/>
      <c r="E147" s="4"/>
      <c r="AD147" s="2"/>
      <c r="AF147" s="2"/>
      <c r="AG147" s="2"/>
      <c r="AH147" s="294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</row>
    <row r="148" spans="2:75" x14ac:dyDescent="0.25">
      <c r="B148" s="2"/>
      <c r="C148" s="14"/>
      <c r="D148" s="273"/>
      <c r="E148" s="4"/>
      <c r="AD148" s="2"/>
      <c r="AF148" s="2"/>
      <c r="AG148" s="2"/>
      <c r="AH148" s="294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</row>
    <row r="149" spans="2:75" x14ac:dyDescent="0.25">
      <c r="B149" s="2"/>
      <c r="C149" s="14"/>
      <c r="D149" s="273"/>
      <c r="E149" s="4"/>
      <c r="AD149" s="2"/>
      <c r="AF149" s="2"/>
      <c r="AG149" s="2"/>
      <c r="AH149" s="294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</row>
    <row r="150" spans="2:75" x14ac:dyDescent="0.25">
      <c r="B150" s="2"/>
      <c r="C150" s="14"/>
      <c r="D150" s="273"/>
      <c r="E150" s="4"/>
      <c r="AD150" s="2"/>
      <c r="AF150" s="2"/>
      <c r="AG150" s="2"/>
      <c r="AH150" s="294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</row>
    <row r="151" spans="2:75" x14ac:dyDescent="0.25">
      <c r="B151" s="2"/>
      <c r="C151" s="14"/>
      <c r="D151" s="273"/>
      <c r="E151" s="4"/>
      <c r="AD151" s="2"/>
      <c r="AF151" s="2"/>
      <c r="AG151" s="2"/>
      <c r="AH151" s="294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</row>
    <row r="152" spans="2:75" x14ac:dyDescent="0.25">
      <c r="B152" s="2"/>
      <c r="C152" s="14"/>
      <c r="D152" s="273"/>
      <c r="E152" s="4"/>
      <c r="AD152" s="2"/>
      <c r="AF152" s="2"/>
      <c r="AG152" s="2"/>
      <c r="AH152" s="294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</row>
    <row r="153" spans="2:75" x14ac:dyDescent="0.25">
      <c r="B153" s="2"/>
      <c r="C153" s="14"/>
      <c r="D153" s="273"/>
      <c r="E153" s="4"/>
      <c r="AD153" s="2"/>
      <c r="AF153" s="2"/>
      <c r="AG153" s="2"/>
      <c r="AH153" s="294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</row>
    <row r="154" spans="2:75" x14ac:dyDescent="0.25">
      <c r="B154" s="2"/>
      <c r="C154" s="14"/>
      <c r="D154" s="273"/>
      <c r="E154" s="4"/>
      <c r="AD154" s="2"/>
      <c r="AF154" s="2"/>
      <c r="AG154" s="2"/>
      <c r="AH154" s="294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</row>
    <row r="155" spans="2:75" x14ac:dyDescent="0.25">
      <c r="B155" s="2"/>
      <c r="C155" s="14"/>
      <c r="D155" s="273"/>
      <c r="E155" s="4"/>
      <c r="AD155" s="2"/>
      <c r="AF155" s="2"/>
      <c r="AG155" s="2"/>
      <c r="AH155" s="294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</row>
    <row r="156" spans="2:75" x14ac:dyDescent="0.25">
      <c r="B156" s="2"/>
      <c r="C156" s="14"/>
      <c r="D156" s="273"/>
      <c r="E156" s="4"/>
      <c r="AD156" s="2"/>
      <c r="AF156" s="2"/>
      <c r="AG156" s="2"/>
      <c r="AH156" s="294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</row>
    <row r="157" spans="2:75" x14ac:dyDescent="0.25">
      <c r="B157" s="2"/>
      <c r="C157" s="14"/>
      <c r="D157" s="273"/>
      <c r="E157" s="4"/>
      <c r="AD157" s="2"/>
      <c r="AF157" s="2"/>
      <c r="AG157" s="2"/>
      <c r="AH157" s="294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</row>
    <row r="158" spans="2:75" x14ac:dyDescent="0.25">
      <c r="B158" s="2"/>
      <c r="C158" s="14"/>
      <c r="D158" s="273"/>
      <c r="E158" s="4"/>
      <c r="AD158" s="2"/>
      <c r="AF158" s="2"/>
      <c r="AG158" s="2"/>
      <c r="AH158" s="294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</row>
    <row r="159" spans="2:75" x14ac:dyDescent="0.25">
      <c r="B159" s="2"/>
      <c r="C159" s="14"/>
      <c r="D159" s="273"/>
      <c r="E159" s="4"/>
      <c r="AD159" s="2"/>
      <c r="AF159" s="2"/>
      <c r="AG159" s="2"/>
      <c r="AH159" s="294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</row>
    <row r="160" spans="2:75" x14ac:dyDescent="0.25">
      <c r="B160" s="2"/>
      <c r="C160" s="14"/>
      <c r="D160" s="273"/>
      <c r="E160" s="4"/>
      <c r="AD160" s="2"/>
      <c r="AF160" s="2"/>
      <c r="AG160" s="2"/>
      <c r="AH160" s="294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</row>
    <row r="161" spans="2:75" x14ac:dyDescent="0.25">
      <c r="B161" s="2"/>
      <c r="C161" s="14"/>
      <c r="D161" s="273"/>
      <c r="E161" s="4"/>
      <c r="AD161" s="2"/>
      <c r="AF161" s="2"/>
      <c r="AG161" s="2"/>
      <c r="AH161" s="294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</row>
    <row r="162" spans="2:75" x14ac:dyDescent="0.25">
      <c r="B162" s="2"/>
      <c r="C162" s="14"/>
      <c r="D162" s="273"/>
      <c r="E162" s="4"/>
      <c r="AD162" s="2"/>
      <c r="AF162" s="2"/>
      <c r="AG162" s="2"/>
      <c r="AH162" s="294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</row>
    <row r="163" spans="2:75" x14ac:dyDescent="0.25">
      <c r="B163" s="2"/>
      <c r="C163" s="14"/>
      <c r="D163" s="273"/>
      <c r="E163" s="4"/>
      <c r="AD163" s="2"/>
      <c r="AF163" s="2"/>
      <c r="AG163" s="2"/>
      <c r="AH163" s="294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</row>
    <row r="164" spans="2:75" x14ac:dyDescent="0.25">
      <c r="B164" s="2"/>
      <c r="C164" s="14"/>
      <c r="D164" s="273"/>
      <c r="E164" s="4"/>
      <c r="AD164" s="2"/>
      <c r="AF164" s="2"/>
      <c r="AG164" s="2"/>
      <c r="AH164" s="294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</row>
    <row r="165" spans="2:75" x14ac:dyDescent="0.25">
      <c r="B165" s="2"/>
      <c r="C165" s="14"/>
      <c r="D165" s="273"/>
      <c r="E165" s="4"/>
      <c r="AD165" s="2"/>
      <c r="AF165" s="2"/>
      <c r="AG165" s="2"/>
      <c r="AH165" s="294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</row>
    <row r="166" spans="2:75" x14ac:dyDescent="0.25">
      <c r="B166" s="2"/>
      <c r="C166" s="14"/>
      <c r="D166" s="273"/>
      <c r="E166" s="4"/>
      <c r="AD166" s="2"/>
      <c r="AF166" s="2"/>
      <c r="AG166" s="2"/>
      <c r="AH166" s="294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</row>
    <row r="167" spans="2:75" x14ac:dyDescent="0.25">
      <c r="B167" s="2"/>
      <c r="C167" s="14"/>
      <c r="D167" s="273"/>
      <c r="E167" s="4"/>
      <c r="AD167" s="2"/>
      <c r="AF167" s="2"/>
      <c r="AG167" s="2"/>
      <c r="AH167" s="294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</row>
    <row r="168" spans="2:75" x14ac:dyDescent="0.25">
      <c r="B168" s="2"/>
      <c r="C168" s="14"/>
      <c r="D168" s="273"/>
      <c r="E168" s="4"/>
      <c r="AD168" s="2"/>
      <c r="AF168" s="2"/>
      <c r="AG168" s="2"/>
      <c r="AH168" s="294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</row>
    <row r="169" spans="2:75" x14ac:dyDescent="0.25">
      <c r="B169" s="2"/>
      <c r="C169" s="14"/>
      <c r="D169" s="273"/>
      <c r="E169" s="4"/>
      <c r="AD169" s="2"/>
      <c r="AF169" s="2"/>
      <c r="AG169" s="2"/>
      <c r="AH169" s="294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</row>
    <row r="170" spans="2:75" x14ac:dyDescent="0.25">
      <c r="B170" s="2"/>
      <c r="C170" s="14"/>
      <c r="D170" s="273"/>
      <c r="E170" s="4"/>
      <c r="AD170" s="2"/>
      <c r="AF170" s="2"/>
      <c r="AG170" s="2"/>
      <c r="AH170" s="294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</row>
    <row r="171" spans="2:75" x14ac:dyDescent="0.25">
      <c r="B171" s="2"/>
      <c r="C171" s="14"/>
      <c r="D171" s="273"/>
      <c r="E171" s="4"/>
      <c r="AD171" s="2"/>
      <c r="AF171" s="2"/>
      <c r="AG171" s="2"/>
      <c r="AH171" s="294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</row>
    <row r="172" spans="2:75" x14ac:dyDescent="0.25">
      <c r="B172" s="2"/>
      <c r="C172" s="14"/>
      <c r="D172" s="273"/>
      <c r="E172" s="4"/>
      <c r="AD172" s="2"/>
      <c r="AF172" s="2"/>
      <c r="AG172" s="2"/>
      <c r="AH172" s="294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</row>
    <row r="173" spans="2:75" x14ac:dyDescent="0.25">
      <c r="B173" s="2"/>
      <c r="C173" s="14"/>
      <c r="D173" s="273"/>
      <c r="E173" s="4"/>
      <c r="AD173" s="2"/>
      <c r="AF173" s="2"/>
      <c r="AG173" s="2"/>
      <c r="AH173" s="294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</row>
    <row r="174" spans="2:75" x14ac:dyDescent="0.25">
      <c r="B174" s="2"/>
      <c r="C174" s="14"/>
      <c r="D174" s="273"/>
      <c r="E174" s="4"/>
      <c r="AD174" s="2"/>
      <c r="AF174" s="2"/>
      <c r="AG174" s="2"/>
      <c r="AH174" s="294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</row>
    <row r="175" spans="2:75" x14ac:dyDescent="0.25">
      <c r="B175" s="2"/>
      <c r="C175" s="14"/>
      <c r="D175" s="273"/>
      <c r="E175" s="4"/>
      <c r="AD175" s="2"/>
      <c r="AF175" s="2"/>
      <c r="AG175" s="2"/>
      <c r="AH175" s="294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</row>
    <row r="176" spans="2:75" x14ac:dyDescent="0.25">
      <c r="B176" s="2"/>
      <c r="C176" s="14"/>
      <c r="D176" s="273"/>
      <c r="E176" s="4"/>
      <c r="AD176" s="2"/>
      <c r="AF176" s="2"/>
      <c r="AG176" s="2"/>
      <c r="AH176" s="294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</row>
    <row r="177" spans="2:75" x14ac:dyDescent="0.25">
      <c r="B177" s="2"/>
      <c r="C177" s="14"/>
      <c r="D177" s="273"/>
      <c r="E177" s="4"/>
      <c r="AD177" s="2"/>
      <c r="AF177" s="2"/>
      <c r="AG177" s="2"/>
      <c r="AH177" s="294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</row>
    <row r="178" spans="2:75" x14ac:dyDescent="0.25">
      <c r="B178" s="2"/>
      <c r="C178" s="14"/>
      <c r="D178" s="273"/>
      <c r="E178" s="4"/>
      <c r="AD178" s="2"/>
      <c r="AF178" s="2"/>
      <c r="AG178" s="2"/>
      <c r="AH178" s="294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</row>
    <row r="179" spans="2:75" x14ac:dyDescent="0.25">
      <c r="B179" s="2"/>
      <c r="C179" s="14"/>
      <c r="D179" s="273"/>
      <c r="E179" s="4"/>
      <c r="AD179" s="2"/>
      <c r="AF179" s="2"/>
      <c r="AG179" s="2"/>
      <c r="AH179" s="294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</row>
    <row r="180" spans="2:75" x14ac:dyDescent="0.25">
      <c r="B180" s="2"/>
      <c r="C180" s="14"/>
      <c r="D180" s="273"/>
      <c r="E180" s="4"/>
      <c r="AD180" s="2"/>
      <c r="AF180" s="2"/>
      <c r="AG180" s="2"/>
      <c r="AH180" s="294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</row>
    <row r="181" spans="2:75" x14ac:dyDescent="0.25">
      <c r="B181" s="2"/>
      <c r="C181" s="14"/>
      <c r="D181" s="273"/>
      <c r="E181" s="4"/>
      <c r="AD181" s="2"/>
      <c r="AF181" s="2"/>
      <c r="AG181" s="2"/>
      <c r="AH181" s="294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</row>
    <row r="182" spans="2:75" x14ac:dyDescent="0.25">
      <c r="B182" s="2"/>
      <c r="C182" s="14"/>
      <c r="D182" s="273"/>
      <c r="E182" s="4"/>
      <c r="AD182" s="2"/>
      <c r="AF182" s="2"/>
      <c r="AG182" s="2"/>
      <c r="AH182" s="294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</row>
    <row r="183" spans="2:75" x14ac:dyDescent="0.25">
      <c r="B183" s="2"/>
      <c r="C183" s="14"/>
      <c r="D183" s="273"/>
      <c r="E183" s="4"/>
      <c r="AD183" s="2"/>
      <c r="AF183" s="2"/>
      <c r="AG183" s="2"/>
      <c r="AH183" s="294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</row>
    <row r="184" spans="2:75" x14ac:dyDescent="0.25">
      <c r="B184" s="2"/>
      <c r="C184" s="14"/>
      <c r="D184" s="273"/>
      <c r="E184" s="4"/>
      <c r="AD184" s="2"/>
      <c r="AF184" s="2"/>
      <c r="AG184" s="2"/>
      <c r="AH184" s="294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</row>
    <row r="185" spans="2:75" x14ac:dyDescent="0.25">
      <c r="B185" s="2"/>
      <c r="C185" s="14"/>
      <c r="D185" s="273"/>
      <c r="E185" s="4"/>
      <c r="AD185" s="2"/>
      <c r="AF185" s="2"/>
      <c r="AG185" s="2"/>
      <c r="AH185" s="294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</row>
    <row r="186" spans="2:75" x14ac:dyDescent="0.25">
      <c r="B186" s="2"/>
      <c r="C186" s="14"/>
      <c r="D186" s="273"/>
      <c r="E186" s="4"/>
      <c r="AD186" s="2"/>
      <c r="AF186" s="2"/>
      <c r="AG186" s="2"/>
      <c r="AH186" s="294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</row>
    <row r="187" spans="2:75" x14ac:dyDescent="0.25">
      <c r="B187" s="2"/>
      <c r="C187" s="14"/>
      <c r="D187" s="273"/>
      <c r="E187" s="4"/>
      <c r="AD187" s="2"/>
      <c r="AF187" s="2"/>
      <c r="AG187" s="2"/>
      <c r="AH187" s="294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</row>
    <row r="188" spans="2:75" x14ac:dyDescent="0.25">
      <c r="B188" s="2"/>
      <c r="C188" s="14"/>
      <c r="D188" s="273"/>
      <c r="E188" s="4"/>
      <c r="AD188" s="2"/>
      <c r="AF188" s="2"/>
      <c r="AG188" s="2"/>
      <c r="AH188" s="294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</row>
    <row r="189" spans="2:75" x14ac:dyDescent="0.25">
      <c r="B189" s="2"/>
      <c r="C189" s="14"/>
      <c r="D189" s="273"/>
      <c r="E189" s="4"/>
      <c r="AD189" s="2"/>
      <c r="AF189" s="2"/>
      <c r="AG189" s="2"/>
      <c r="AH189" s="294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</row>
    <row r="190" spans="2:75" x14ac:dyDescent="0.25">
      <c r="B190" s="2"/>
      <c r="C190" s="14"/>
      <c r="D190" s="273"/>
      <c r="E190" s="4"/>
      <c r="AD190" s="2"/>
      <c r="AF190" s="2"/>
      <c r="AG190" s="2"/>
      <c r="AH190" s="294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</row>
    <row r="191" spans="2:75" x14ac:dyDescent="0.25">
      <c r="B191" s="2"/>
      <c r="C191" s="14"/>
      <c r="D191" s="273"/>
      <c r="E191" s="4"/>
      <c r="AD191" s="2"/>
      <c r="AF191" s="2"/>
      <c r="AG191" s="2"/>
      <c r="AH191" s="294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</row>
    <row r="192" spans="2:75" x14ac:dyDescent="0.25">
      <c r="B192" s="2"/>
      <c r="C192" s="14"/>
      <c r="D192" s="273"/>
      <c r="E192" s="4"/>
      <c r="AD192" s="2"/>
      <c r="AF192" s="2"/>
      <c r="AG192" s="2"/>
      <c r="AH192" s="294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</row>
    <row r="193" spans="2:75" x14ac:dyDescent="0.25">
      <c r="B193" s="2"/>
      <c r="C193" s="14"/>
      <c r="D193" s="273"/>
      <c r="E193" s="4"/>
      <c r="AD193" s="2"/>
      <c r="AF193" s="2"/>
      <c r="AG193" s="2"/>
      <c r="AH193" s="294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</row>
    <row r="194" spans="2:75" x14ac:dyDescent="0.25">
      <c r="B194" s="2"/>
      <c r="C194" s="14"/>
      <c r="D194" s="273"/>
      <c r="E194" s="4"/>
      <c r="AD194" s="2"/>
      <c r="AF194" s="2"/>
      <c r="AG194" s="2"/>
      <c r="AH194" s="294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</row>
    <row r="195" spans="2:75" x14ac:dyDescent="0.25">
      <c r="B195" s="2"/>
      <c r="C195" s="14"/>
      <c r="D195" s="273"/>
      <c r="E195" s="4"/>
      <c r="AD195" s="2"/>
      <c r="AF195" s="2"/>
      <c r="AG195" s="2"/>
      <c r="AH195" s="294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</row>
    <row r="196" spans="2:75" x14ac:dyDescent="0.25">
      <c r="B196" s="2"/>
      <c r="C196" s="14"/>
      <c r="D196" s="273"/>
      <c r="E196" s="4"/>
      <c r="AD196" s="2"/>
      <c r="AF196" s="2"/>
      <c r="AG196" s="2"/>
      <c r="AH196" s="294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</row>
    <row r="197" spans="2:75" x14ac:dyDescent="0.25">
      <c r="B197" s="2"/>
      <c r="C197" s="14"/>
      <c r="D197" s="273"/>
      <c r="E197" s="4"/>
      <c r="AD197" s="2"/>
      <c r="AF197" s="2"/>
      <c r="AG197" s="2"/>
      <c r="AH197" s="294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</row>
    <row r="198" spans="2:75" x14ac:dyDescent="0.25">
      <c r="B198" s="2"/>
      <c r="C198" s="14"/>
      <c r="D198" s="273"/>
      <c r="E198" s="4"/>
      <c r="AD198" s="2"/>
      <c r="AF198" s="2"/>
      <c r="AG198" s="2"/>
      <c r="AH198" s="294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</row>
    <row r="199" spans="2:75" x14ac:dyDescent="0.25">
      <c r="B199" s="2"/>
      <c r="C199" s="14"/>
      <c r="D199" s="273"/>
      <c r="E199" s="4"/>
      <c r="AD199" s="2"/>
      <c r="AF199" s="2"/>
      <c r="AG199" s="2"/>
      <c r="AH199" s="294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</row>
    <row r="200" spans="2:75" x14ac:dyDescent="0.25">
      <c r="B200" s="2"/>
      <c r="C200" s="14"/>
      <c r="D200" s="273"/>
      <c r="E200" s="4"/>
      <c r="AD200" s="2"/>
      <c r="AF200" s="2"/>
      <c r="AG200" s="2"/>
      <c r="AH200" s="294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</row>
    <row r="201" spans="2:75" x14ac:dyDescent="0.25">
      <c r="B201" s="2"/>
      <c r="C201" s="14"/>
      <c r="D201" s="273"/>
      <c r="E201" s="4"/>
      <c r="AD201" s="2"/>
      <c r="AF201" s="2"/>
      <c r="AG201" s="2"/>
      <c r="AH201" s="294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</row>
    <row r="202" spans="2:75" x14ac:dyDescent="0.25">
      <c r="B202" s="2"/>
      <c r="C202" s="14"/>
      <c r="D202" s="273"/>
      <c r="E202" s="4"/>
      <c r="AD202" s="2"/>
      <c r="AF202" s="2"/>
      <c r="AG202" s="2"/>
      <c r="AH202" s="294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</row>
    <row r="203" spans="2:75" x14ac:dyDescent="0.25">
      <c r="B203" s="2"/>
      <c r="C203" s="14"/>
      <c r="D203" s="273"/>
      <c r="E203" s="4"/>
      <c r="AD203" s="2"/>
      <c r="AF203" s="2"/>
      <c r="AG203" s="2"/>
      <c r="AH203" s="294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</row>
    <row r="204" spans="2:75" x14ac:dyDescent="0.25">
      <c r="B204" s="2"/>
      <c r="C204" s="14"/>
      <c r="D204" s="273"/>
      <c r="E204" s="4"/>
      <c r="AD204" s="2"/>
      <c r="AF204" s="2"/>
      <c r="AG204" s="2"/>
      <c r="AH204" s="294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</row>
    <row r="205" spans="2:75" x14ac:dyDescent="0.25">
      <c r="B205" s="2"/>
      <c r="C205" s="14"/>
      <c r="D205" s="273"/>
      <c r="E205" s="4"/>
      <c r="AD205" s="2"/>
      <c r="AF205" s="2"/>
      <c r="AG205" s="2"/>
      <c r="AH205" s="294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</row>
    <row r="206" spans="2:75" x14ac:dyDescent="0.25">
      <c r="B206" s="2"/>
      <c r="C206" s="14"/>
      <c r="D206" s="273"/>
      <c r="E206" s="4"/>
      <c r="AD206" s="2"/>
      <c r="AF206" s="2"/>
      <c r="AG206" s="2"/>
      <c r="AH206" s="294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</row>
    <row r="207" spans="2:75" x14ac:dyDescent="0.25">
      <c r="B207" s="2"/>
      <c r="C207" s="14"/>
      <c r="D207" s="273"/>
      <c r="E207" s="4"/>
      <c r="AD207" s="2"/>
      <c r="AF207" s="2"/>
      <c r="AG207" s="2"/>
      <c r="AH207" s="294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</row>
    <row r="208" spans="2:75" x14ac:dyDescent="0.25">
      <c r="B208" s="2"/>
      <c r="C208" s="14"/>
      <c r="D208" s="273"/>
      <c r="E208" s="4"/>
      <c r="AD208" s="2"/>
      <c r="AF208" s="2"/>
      <c r="AG208" s="2"/>
      <c r="AH208" s="294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</row>
    <row r="209" spans="2:75" x14ac:dyDescent="0.25">
      <c r="B209" s="2"/>
      <c r="C209" s="14"/>
      <c r="D209" s="273"/>
      <c r="E209" s="4"/>
      <c r="AD209" s="2"/>
      <c r="AF209" s="2"/>
      <c r="AG209" s="2"/>
      <c r="AH209" s="294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</row>
    <row r="210" spans="2:75" x14ac:dyDescent="0.25">
      <c r="B210" s="2"/>
      <c r="C210" s="14"/>
      <c r="D210" s="273"/>
      <c r="E210" s="4"/>
      <c r="AD210" s="2"/>
      <c r="AF210" s="2"/>
      <c r="AG210" s="2"/>
      <c r="AH210" s="294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</row>
    <row r="211" spans="2:75" x14ac:dyDescent="0.25">
      <c r="B211" s="2"/>
      <c r="C211" s="14"/>
      <c r="D211" s="273"/>
      <c r="E211" s="4"/>
      <c r="AD211" s="2"/>
      <c r="AF211" s="2"/>
      <c r="AG211" s="2"/>
      <c r="AH211" s="294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</row>
    <row r="212" spans="2:75" x14ac:dyDescent="0.25">
      <c r="B212" s="2"/>
      <c r="C212" s="14"/>
      <c r="D212" s="273"/>
      <c r="E212" s="4"/>
      <c r="AD212" s="2"/>
      <c r="AF212" s="2"/>
      <c r="AG212" s="2"/>
      <c r="AH212" s="294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</row>
    <row r="213" spans="2:75" x14ac:dyDescent="0.25">
      <c r="B213" s="2"/>
      <c r="C213" s="14"/>
      <c r="D213" s="273"/>
      <c r="E213" s="4"/>
      <c r="AD213" s="2"/>
      <c r="AF213" s="2"/>
      <c r="AG213" s="2"/>
      <c r="AH213" s="294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</row>
    <row r="214" spans="2:75" x14ac:dyDescent="0.25">
      <c r="B214" s="2"/>
      <c r="C214" s="14"/>
      <c r="D214" s="273"/>
      <c r="E214" s="4"/>
      <c r="AD214" s="2"/>
      <c r="AF214" s="2"/>
      <c r="AG214" s="2"/>
      <c r="AH214" s="294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</row>
    <row r="215" spans="2:75" x14ac:dyDescent="0.25">
      <c r="B215" s="2"/>
      <c r="C215" s="14"/>
      <c r="D215" s="273"/>
      <c r="E215" s="4"/>
      <c r="AD215" s="2"/>
      <c r="AF215" s="2"/>
      <c r="AG215" s="2"/>
      <c r="AH215" s="294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</row>
    <row r="216" spans="2:75" x14ac:dyDescent="0.25">
      <c r="B216" s="2"/>
      <c r="C216" s="14"/>
      <c r="D216" s="273"/>
      <c r="E216" s="4"/>
      <c r="AD216" s="2"/>
      <c r="AF216" s="2"/>
      <c r="AG216" s="2"/>
      <c r="AH216" s="294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</row>
    <row r="217" spans="2:75" x14ac:dyDescent="0.25">
      <c r="B217" s="2"/>
      <c r="C217" s="14"/>
      <c r="D217" s="273"/>
      <c r="E217" s="4"/>
      <c r="AD217" s="2"/>
      <c r="AF217" s="2"/>
      <c r="AG217" s="2"/>
      <c r="AH217" s="294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</row>
    <row r="218" spans="2:75" x14ac:dyDescent="0.25">
      <c r="B218" s="2"/>
      <c r="C218" s="14"/>
      <c r="D218" s="273"/>
      <c r="E218" s="4"/>
      <c r="AD218" s="2"/>
      <c r="AF218" s="2"/>
      <c r="AG218" s="2"/>
      <c r="AH218" s="294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</row>
    <row r="219" spans="2:75" x14ac:dyDescent="0.25">
      <c r="B219" s="2"/>
      <c r="C219" s="14"/>
      <c r="D219" s="273"/>
      <c r="E219" s="4"/>
      <c r="AD219" s="2"/>
      <c r="AF219" s="2"/>
      <c r="AG219" s="2"/>
      <c r="AH219" s="294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</row>
    <row r="220" spans="2:75" x14ac:dyDescent="0.25">
      <c r="B220" s="2"/>
      <c r="C220" s="14"/>
      <c r="D220" s="273"/>
      <c r="E220" s="4"/>
      <c r="AD220" s="2"/>
      <c r="AF220" s="2"/>
      <c r="AG220" s="2"/>
      <c r="AH220" s="294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</row>
    <row r="221" spans="2:75" x14ac:dyDescent="0.25">
      <c r="B221" s="2"/>
      <c r="C221" s="14"/>
      <c r="D221" s="273"/>
      <c r="E221" s="4"/>
      <c r="AD221" s="2"/>
      <c r="AF221" s="2"/>
      <c r="AG221" s="2"/>
      <c r="AH221" s="294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</row>
    <row r="222" spans="2:75" x14ac:dyDescent="0.25">
      <c r="B222" s="2"/>
      <c r="C222" s="14"/>
      <c r="D222" s="273"/>
      <c r="E222" s="4"/>
      <c r="AD222" s="2"/>
      <c r="AF222" s="2"/>
      <c r="AG222" s="2"/>
      <c r="AH222" s="294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</row>
    <row r="223" spans="2:75" x14ac:dyDescent="0.25">
      <c r="B223" s="2"/>
      <c r="C223" s="14"/>
      <c r="D223" s="273"/>
      <c r="E223" s="4"/>
      <c r="AD223" s="2"/>
      <c r="AF223" s="2"/>
      <c r="AG223" s="2"/>
      <c r="AH223" s="294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</row>
    <row r="224" spans="2:75" x14ac:dyDescent="0.25">
      <c r="B224" s="2"/>
      <c r="C224" s="14"/>
      <c r="D224" s="273"/>
      <c r="E224" s="4"/>
      <c r="AD224" s="2"/>
      <c r="AF224" s="2"/>
      <c r="AG224" s="2"/>
      <c r="AH224" s="294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</row>
    <row r="225" spans="2:75" x14ac:dyDescent="0.25">
      <c r="B225" s="2"/>
      <c r="C225" s="14"/>
      <c r="D225" s="273"/>
      <c r="E225" s="4"/>
      <c r="AD225" s="2"/>
      <c r="AF225" s="2"/>
      <c r="AG225" s="2"/>
      <c r="AH225" s="294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</row>
    <row r="226" spans="2:75" x14ac:dyDescent="0.25">
      <c r="B226" s="2"/>
      <c r="C226" s="14"/>
      <c r="D226" s="273"/>
      <c r="E226" s="4"/>
      <c r="AD226" s="2"/>
      <c r="AF226" s="2"/>
      <c r="AG226" s="2"/>
      <c r="AH226" s="294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</row>
    <row r="227" spans="2:75" x14ac:dyDescent="0.25">
      <c r="B227" s="2"/>
      <c r="C227" s="14"/>
      <c r="D227" s="273"/>
      <c r="E227" s="4"/>
      <c r="AD227" s="2"/>
      <c r="AF227" s="2"/>
      <c r="AG227" s="2"/>
      <c r="AH227" s="294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</row>
    <row r="228" spans="2:75" x14ac:dyDescent="0.25">
      <c r="B228" s="2"/>
      <c r="C228" s="14"/>
      <c r="D228" s="273"/>
      <c r="E228" s="4"/>
      <c r="AD228" s="2"/>
      <c r="AF228" s="2"/>
      <c r="AG228" s="2"/>
      <c r="AH228" s="294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</row>
    <row r="229" spans="2:75" x14ac:dyDescent="0.25">
      <c r="B229" s="2"/>
      <c r="C229" s="14"/>
      <c r="D229" s="273"/>
      <c r="E229" s="4"/>
      <c r="AD229" s="2"/>
      <c r="AF229" s="2"/>
      <c r="AG229" s="2"/>
      <c r="AH229" s="294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</row>
    <row r="230" spans="2:75" x14ac:dyDescent="0.25">
      <c r="B230" s="2"/>
      <c r="C230" s="14"/>
      <c r="D230" s="273"/>
      <c r="E230" s="4"/>
      <c r="AD230" s="2"/>
      <c r="AF230" s="2"/>
      <c r="AG230" s="2"/>
      <c r="AH230" s="294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</row>
    <row r="231" spans="2:75" x14ac:dyDescent="0.25">
      <c r="B231" s="2"/>
      <c r="C231" s="14"/>
      <c r="D231" s="273"/>
      <c r="E231" s="4"/>
      <c r="AD231" s="2"/>
      <c r="AF231" s="2"/>
      <c r="AG231" s="2"/>
      <c r="AH231" s="294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</row>
    <row r="232" spans="2:75" x14ac:dyDescent="0.25">
      <c r="B232" s="2"/>
      <c r="C232" s="14"/>
      <c r="D232" s="273"/>
      <c r="E232" s="4"/>
      <c r="AD232" s="2"/>
      <c r="AF232" s="2"/>
      <c r="AG232" s="2"/>
      <c r="AH232" s="294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</row>
    <row r="233" spans="2:75" x14ac:dyDescent="0.25">
      <c r="B233" s="2"/>
      <c r="C233" s="14"/>
      <c r="D233" s="273"/>
      <c r="E233" s="4"/>
    </row>
    <row r="234" spans="2:75" x14ac:dyDescent="0.25">
      <c r="B234" s="2"/>
      <c r="C234" s="14"/>
      <c r="D234" s="273"/>
      <c r="E234" s="4"/>
    </row>
    <row r="235" spans="2:75" x14ac:dyDescent="0.25">
      <c r="B235" s="2"/>
      <c r="C235" s="14"/>
      <c r="D235" s="273"/>
      <c r="E235" s="4"/>
    </row>
    <row r="236" spans="2:75" x14ac:dyDescent="0.25">
      <c r="B236" s="2"/>
      <c r="C236" s="14"/>
      <c r="D236" s="273"/>
      <c r="E236" s="4"/>
    </row>
    <row r="237" spans="2:75" x14ac:dyDescent="0.25">
      <c r="B237" s="2"/>
      <c r="C237" s="14"/>
      <c r="D237" s="273"/>
      <c r="E237" s="4"/>
    </row>
    <row r="238" spans="2:75" x14ac:dyDescent="0.25">
      <c r="B238" s="2"/>
      <c r="C238" s="14"/>
      <c r="D238" s="273"/>
      <c r="E238" s="4"/>
    </row>
    <row r="239" spans="2:75" x14ac:dyDescent="0.25">
      <c r="B239" s="2"/>
      <c r="C239" s="14"/>
      <c r="D239" s="273"/>
      <c r="E239" s="4"/>
    </row>
    <row r="240" spans="2:75" x14ac:dyDescent="0.25">
      <c r="B240" s="2"/>
      <c r="C240" s="14"/>
      <c r="D240" s="273"/>
      <c r="E240" s="4"/>
    </row>
    <row r="241" spans="2:5" x14ac:dyDescent="0.25">
      <c r="B241" s="2"/>
      <c r="C241" s="14"/>
      <c r="D241" s="273"/>
      <c r="E241" s="4"/>
    </row>
    <row r="242" spans="2:5" x14ac:dyDescent="0.25">
      <c r="B242" s="2"/>
      <c r="C242" s="14"/>
      <c r="D242" s="273"/>
      <c r="E242" s="4"/>
    </row>
    <row r="243" spans="2:5" x14ac:dyDescent="0.25">
      <c r="B243" s="2"/>
      <c r="C243" s="14"/>
      <c r="D243" s="273"/>
      <c r="E243" s="4"/>
    </row>
    <row r="244" spans="2:5" x14ac:dyDescent="0.25">
      <c r="B244" s="2"/>
      <c r="C244" s="14"/>
      <c r="D244" s="273"/>
      <c r="E244" s="4"/>
    </row>
    <row r="245" spans="2:5" x14ac:dyDescent="0.25">
      <c r="B245" s="2"/>
      <c r="C245" s="14"/>
      <c r="D245" s="273"/>
      <c r="E245" s="4"/>
    </row>
    <row r="246" spans="2:5" x14ac:dyDescent="0.25">
      <c r="B246" s="2"/>
      <c r="C246" s="14"/>
      <c r="D246" s="273"/>
      <c r="E246" s="4"/>
    </row>
    <row r="247" spans="2:5" x14ac:dyDescent="0.25">
      <c r="B247" s="2"/>
      <c r="C247" s="14"/>
      <c r="D247" s="273"/>
      <c r="E247" s="4"/>
    </row>
    <row r="248" spans="2:5" x14ac:dyDescent="0.25">
      <c r="B248" s="2"/>
      <c r="C248" s="14"/>
      <c r="D248" s="273"/>
      <c r="E248" s="4"/>
    </row>
    <row r="249" spans="2:5" x14ac:dyDescent="0.25">
      <c r="B249" s="2"/>
      <c r="C249" s="14"/>
      <c r="D249" s="273"/>
      <c r="E249" s="4"/>
    </row>
    <row r="250" spans="2:5" x14ac:dyDescent="0.25">
      <c r="B250" s="2"/>
      <c r="C250" s="14"/>
      <c r="D250" s="273"/>
      <c r="E250" s="4"/>
    </row>
    <row r="251" spans="2:5" x14ac:dyDescent="0.25">
      <c r="B251" s="2"/>
      <c r="C251" s="14"/>
      <c r="D251" s="273"/>
      <c r="E251" s="4"/>
    </row>
    <row r="252" spans="2:5" x14ac:dyDescent="0.25">
      <c r="B252" s="2"/>
      <c r="C252" s="14"/>
      <c r="D252" s="273"/>
      <c r="E252" s="4"/>
    </row>
    <row r="253" spans="2:5" x14ac:dyDescent="0.25">
      <c r="B253" s="2"/>
      <c r="C253" s="14"/>
      <c r="D253" s="273"/>
      <c r="E253" s="4"/>
    </row>
    <row r="254" spans="2:5" x14ac:dyDescent="0.25">
      <c r="B254" s="2"/>
      <c r="C254" s="14"/>
      <c r="D254" s="273"/>
      <c r="E254" s="4"/>
    </row>
    <row r="255" spans="2:5" x14ac:dyDescent="0.25">
      <c r="B255" s="2"/>
      <c r="C255" s="14"/>
      <c r="D255" s="273"/>
      <c r="E255" s="4"/>
    </row>
    <row r="256" spans="2:5" x14ac:dyDescent="0.25">
      <c r="B256" s="2"/>
      <c r="C256" s="14"/>
      <c r="D256" s="273"/>
      <c r="E256" s="4"/>
    </row>
    <row r="257" spans="2:5" x14ac:dyDescent="0.25">
      <c r="B257" s="2"/>
      <c r="C257" s="14"/>
      <c r="D257" s="273"/>
      <c r="E257" s="4"/>
    </row>
    <row r="258" spans="2:5" x14ac:dyDescent="0.25">
      <c r="B258" s="2"/>
      <c r="C258" s="14"/>
      <c r="D258" s="273"/>
      <c r="E258" s="4"/>
    </row>
    <row r="259" spans="2:5" x14ac:dyDescent="0.25">
      <c r="B259" s="2"/>
      <c r="C259" s="14"/>
      <c r="D259" s="273"/>
      <c r="E259" s="4"/>
    </row>
    <row r="260" spans="2:5" x14ac:dyDescent="0.25">
      <c r="B260" s="2"/>
      <c r="C260" s="14"/>
      <c r="D260" s="273"/>
      <c r="E260" s="4"/>
    </row>
    <row r="261" spans="2:5" x14ac:dyDescent="0.25">
      <c r="B261" s="2"/>
      <c r="C261" s="14"/>
      <c r="D261" s="273"/>
      <c r="E261" s="4"/>
    </row>
    <row r="262" spans="2:5" x14ac:dyDescent="0.25">
      <c r="B262" s="2"/>
      <c r="C262" s="14"/>
      <c r="D262" s="273"/>
      <c r="E262" s="4"/>
    </row>
    <row r="263" spans="2:5" x14ac:dyDescent="0.25">
      <c r="B263" s="2"/>
      <c r="C263" s="14"/>
      <c r="D263" s="273"/>
      <c r="E263" s="4"/>
    </row>
    <row r="264" spans="2:5" x14ac:dyDescent="0.25">
      <c r="B264" s="2"/>
      <c r="C264" s="14"/>
      <c r="D264" s="273"/>
      <c r="E264" s="4"/>
    </row>
    <row r="265" spans="2:5" x14ac:dyDescent="0.25">
      <c r="B265" s="2"/>
      <c r="C265" s="14"/>
      <c r="D265" s="273"/>
      <c r="E265" s="4"/>
    </row>
    <row r="266" spans="2:5" x14ac:dyDescent="0.25">
      <c r="B266" s="2"/>
      <c r="C266" s="14"/>
      <c r="D266" s="273"/>
      <c r="E266" s="4"/>
    </row>
    <row r="267" spans="2:5" x14ac:dyDescent="0.25">
      <c r="B267" s="2"/>
      <c r="C267" s="14"/>
      <c r="D267" s="273"/>
      <c r="E267" s="4"/>
    </row>
    <row r="268" spans="2:5" x14ac:dyDescent="0.25">
      <c r="B268" s="2"/>
      <c r="C268" s="14"/>
      <c r="D268" s="273"/>
      <c r="E268" s="4"/>
    </row>
    <row r="269" spans="2:5" x14ac:dyDescent="0.25">
      <c r="B269" s="2"/>
      <c r="C269" s="14"/>
      <c r="D269" s="273"/>
      <c r="E269" s="4"/>
    </row>
    <row r="270" spans="2:5" x14ac:dyDescent="0.25">
      <c r="B270" s="2"/>
      <c r="C270" s="14"/>
      <c r="D270" s="273"/>
      <c r="E270" s="4"/>
    </row>
    <row r="271" spans="2:5" x14ac:dyDescent="0.25">
      <c r="B271" s="2"/>
      <c r="C271" s="14"/>
      <c r="D271" s="273"/>
      <c r="E271" s="4"/>
    </row>
    <row r="272" spans="2:5" x14ac:dyDescent="0.25">
      <c r="B272" s="2"/>
      <c r="C272" s="14"/>
      <c r="D272" s="273"/>
      <c r="E272" s="4"/>
    </row>
    <row r="273" spans="2:5" x14ac:dyDescent="0.25">
      <c r="B273" s="2"/>
      <c r="C273" s="14"/>
      <c r="D273" s="273"/>
      <c r="E273" s="4"/>
    </row>
    <row r="274" spans="2:5" x14ac:dyDescent="0.25">
      <c r="B274" s="2"/>
      <c r="C274" s="14"/>
      <c r="D274" s="273"/>
      <c r="E274" s="4"/>
    </row>
    <row r="275" spans="2:5" x14ac:dyDescent="0.25">
      <c r="B275" s="2"/>
      <c r="C275" s="14"/>
      <c r="D275" s="273"/>
      <c r="E275" s="4"/>
    </row>
    <row r="276" spans="2:5" x14ac:dyDescent="0.25">
      <c r="B276" s="2"/>
      <c r="C276" s="14"/>
      <c r="D276" s="273"/>
      <c r="E276" s="4"/>
    </row>
    <row r="277" spans="2:5" x14ac:dyDescent="0.25">
      <c r="B277" s="2"/>
      <c r="C277" s="14"/>
      <c r="D277" s="273"/>
      <c r="E277" s="4"/>
    </row>
    <row r="278" spans="2:5" x14ac:dyDescent="0.25">
      <c r="B278" s="2"/>
      <c r="C278" s="14"/>
      <c r="D278" s="273"/>
      <c r="E278" s="4"/>
    </row>
    <row r="279" spans="2:5" x14ac:dyDescent="0.25">
      <c r="B279" s="2"/>
      <c r="C279" s="14"/>
      <c r="D279" s="273"/>
      <c r="E279" s="4"/>
    </row>
    <row r="280" spans="2:5" x14ac:dyDescent="0.25">
      <c r="B280" s="2"/>
      <c r="C280" s="14"/>
      <c r="D280" s="273"/>
      <c r="E280" s="4"/>
    </row>
    <row r="281" spans="2:5" x14ac:dyDescent="0.25">
      <c r="B281" s="2"/>
      <c r="C281" s="14"/>
      <c r="D281" s="273"/>
      <c r="E281" s="4"/>
    </row>
    <row r="282" spans="2:5" x14ac:dyDescent="0.25">
      <c r="B282" s="2"/>
      <c r="C282" s="14"/>
      <c r="D282" s="273"/>
      <c r="E282" s="4"/>
    </row>
    <row r="283" spans="2:5" x14ac:dyDescent="0.25">
      <c r="B283" s="2"/>
      <c r="C283" s="14"/>
      <c r="D283" s="273"/>
      <c r="E283" s="4"/>
    </row>
    <row r="284" spans="2:5" x14ac:dyDescent="0.25">
      <c r="B284" s="2"/>
      <c r="C284" s="14"/>
      <c r="D284" s="273"/>
      <c r="E284" s="4"/>
    </row>
    <row r="285" spans="2:5" x14ac:dyDescent="0.25">
      <c r="B285" s="2"/>
      <c r="C285" s="14"/>
      <c r="D285" s="273"/>
      <c r="E285" s="4"/>
    </row>
    <row r="286" spans="2:5" x14ac:dyDescent="0.25">
      <c r="B286" s="2"/>
      <c r="C286" s="14"/>
      <c r="D286" s="273"/>
      <c r="E286" s="4"/>
    </row>
    <row r="287" spans="2:5" x14ac:dyDescent="0.25">
      <c r="B287" s="2"/>
      <c r="C287" s="14"/>
      <c r="D287" s="273"/>
      <c r="E287" s="4"/>
    </row>
    <row r="288" spans="2:5" x14ac:dyDescent="0.25">
      <c r="B288" s="2"/>
      <c r="C288" s="14"/>
      <c r="D288" s="273"/>
      <c r="E288" s="4"/>
    </row>
    <row r="289" spans="2:5" x14ac:dyDescent="0.25">
      <c r="B289" s="2"/>
      <c r="C289" s="14"/>
      <c r="D289" s="273"/>
      <c r="E289" s="4"/>
    </row>
    <row r="290" spans="2:5" x14ac:dyDescent="0.25">
      <c r="B290" s="2"/>
      <c r="C290" s="14"/>
      <c r="D290" s="273"/>
      <c r="E290" s="4"/>
    </row>
    <row r="291" spans="2:5" x14ac:dyDescent="0.25">
      <c r="B291" s="2"/>
      <c r="C291" s="14"/>
      <c r="D291" s="273"/>
      <c r="E291" s="4"/>
    </row>
    <row r="292" spans="2:5" x14ac:dyDescent="0.25">
      <c r="B292" s="2"/>
      <c r="C292" s="14"/>
      <c r="D292" s="273"/>
      <c r="E292" s="4"/>
    </row>
    <row r="293" spans="2:5" x14ac:dyDescent="0.25">
      <c r="B293" s="2"/>
      <c r="C293" s="14"/>
      <c r="D293" s="273"/>
      <c r="E293" s="4"/>
    </row>
    <row r="294" spans="2:5" x14ac:dyDescent="0.25">
      <c r="B294" s="2"/>
      <c r="C294" s="14"/>
      <c r="D294" s="273"/>
      <c r="E294" s="4"/>
    </row>
    <row r="295" spans="2:5" x14ac:dyDescent="0.25">
      <c r="B295" s="2"/>
      <c r="C295" s="14"/>
      <c r="D295" s="273"/>
      <c r="E295" s="4"/>
    </row>
    <row r="296" spans="2:5" x14ac:dyDescent="0.25">
      <c r="B296" s="2"/>
      <c r="C296" s="14"/>
      <c r="D296" s="273"/>
      <c r="E296" s="4"/>
    </row>
    <row r="297" spans="2:5" x14ac:dyDescent="0.25">
      <c r="B297" s="2"/>
      <c r="C297" s="14"/>
      <c r="D297" s="273"/>
      <c r="E297" s="4"/>
    </row>
    <row r="298" spans="2:5" x14ac:dyDescent="0.25">
      <c r="B298" s="2"/>
      <c r="C298" s="14"/>
      <c r="D298" s="273"/>
      <c r="E298" s="4"/>
    </row>
    <row r="299" spans="2:5" x14ac:dyDescent="0.25">
      <c r="B299" s="2"/>
      <c r="C299" s="14"/>
      <c r="D299" s="273"/>
      <c r="E299" s="4"/>
    </row>
    <row r="300" spans="2:5" x14ac:dyDescent="0.25">
      <c r="B300" s="2"/>
      <c r="C300" s="14"/>
      <c r="D300" s="273"/>
      <c r="E300" s="4"/>
    </row>
    <row r="301" spans="2:5" x14ac:dyDescent="0.25">
      <c r="B301" s="2"/>
      <c r="C301" s="14"/>
      <c r="D301" s="273"/>
      <c r="E301" s="4"/>
    </row>
    <row r="302" spans="2:5" x14ac:dyDescent="0.25">
      <c r="B302" s="2"/>
      <c r="C302" s="14"/>
      <c r="D302" s="273"/>
      <c r="E302" s="4"/>
    </row>
    <row r="303" spans="2:5" x14ac:dyDescent="0.25">
      <c r="B303" s="2"/>
      <c r="C303" s="14"/>
      <c r="D303" s="273"/>
      <c r="E303" s="4"/>
    </row>
    <row r="304" spans="2:5" x14ac:dyDescent="0.25">
      <c r="B304" s="2"/>
      <c r="C304" s="14"/>
      <c r="D304" s="273"/>
      <c r="E304" s="4"/>
    </row>
    <row r="305" spans="2:5" x14ac:dyDescent="0.25">
      <c r="B305" s="2"/>
      <c r="C305" s="14"/>
      <c r="D305" s="273"/>
      <c r="E305" s="4"/>
    </row>
    <row r="306" spans="2:5" x14ac:dyDescent="0.25">
      <c r="B306" s="2"/>
      <c r="C306" s="14"/>
      <c r="D306" s="273"/>
      <c r="E306" s="4"/>
    </row>
    <row r="307" spans="2:5" x14ac:dyDescent="0.25">
      <c r="B307" s="2"/>
      <c r="C307" s="14"/>
      <c r="D307" s="273"/>
      <c r="E307" s="4"/>
    </row>
    <row r="308" spans="2:5" x14ac:dyDescent="0.25">
      <c r="B308" s="2"/>
      <c r="C308" s="14"/>
      <c r="D308" s="273"/>
      <c r="E308" s="4"/>
    </row>
    <row r="309" spans="2:5" x14ac:dyDescent="0.25">
      <c r="B309" s="2"/>
      <c r="C309" s="14"/>
      <c r="D309" s="273"/>
      <c r="E309" s="4"/>
    </row>
    <row r="310" spans="2:5" x14ac:dyDescent="0.25">
      <c r="B310" s="2"/>
      <c r="C310" s="14"/>
      <c r="D310" s="273"/>
      <c r="E310" s="4"/>
    </row>
    <row r="311" spans="2:5" x14ac:dyDescent="0.25">
      <c r="B311" s="2"/>
      <c r="C311" s="14"/>
      <c r="D311" s="273"/>
      <c r="E311" s="4"/>
    </row>
    <row r="312" spans="2:5" x14ac:dyDescent="0.25">
      <c r="B312" s="2"/>
      <c r="C312" s="14"/>
      <c r="D312" s="273"/>
      <c r="E312" s="4"/>
    </row>
    <row r="313" spans="2:5" x14ac:dyDescent="0.25">
      <c r="B313" s="2"/>
      <c r="C313" s="14"/>
      <c r="D313" s="273"/>
      <c r="E313" s="4"/>
    </row>
    <row r="314" spans="2:5" x14ac:dyDescent="0.25">
      <c r="B314" s="2"/>
      <c r="C314" s="14"/>
      <c r="D314" s="273"/>
      <c r="E314" s="4"/>
    </row>
    <row r="315" spans="2:5" x14ac:dyDescent="0.25">
      <c r="B315" s="2"/>
      <c r="C315" s="14"/>
      <c r="D315" s="273"/>
      <c r="E315" s="4"/>
    </row>
    <row r="316" spans="2:5" x14ac:dyDescent="0.25">
      <c r="B316" s="2"/>
      <c r="C316" s="14"/>
      <c r="D316" s="273"/>
      <c r="E316" s="4"/>
    </row>
    <row r="317" spans="2:5" x14ac:dyDescent="0.25">
      <c r="B317" s="2"/>
      <c r="C317" s="14"/>
      <c r="D317" s="273"/>
      <c r="E317" s="4"/>
    </row>
    <row r="318" spans="2:5" x14ac:dyDescent="0.25">
      <c r="B318" s="2"/>
      <c r="C318" s="14"/>
      <c r="D318" s="273"/>
      <c r="E318" s="4"/>
    </row>
    <row r="319" spans="2:5" x14ac:dyDescent="0.25">
      <c r="B319" s="2"/>
      <c r="C319" s="14"/>
      <c r="D319" s="273"/>
      <c r="E319" s="4"/>
    </row>
    <row r="320" spans="2:5" x14ac:dyDescent="0.25">
      <c r="B320" s="2"/>
      <c r="C320" s="14"/>
      <c r="D320" s="273"/>
      <c r="E320" s="4"/>
    </row>
    <row r="321" spans="2:5" x14ac:dyDescent="0.25">
      <c r="B321" s="2"/>
      <c r="C321" s="14"/>
      <c r="D321" s="273"/>
      <c r="E321" s="4"/>
    </row>
    <row r="322" spans="2:5" x14ac:dyDescent="0.25">
      <c r="B322" s="2"/>
      <c r="C322" s="14"/>
      <c r="D322" s="273"/>
      <c r="E322" s="4"/>
    </row>
    <row r="323" spans="2:5" x14ac:dyDescent="0.25">
      <c r="B323" s="2"/>
      <c r="C323" s="14"/>
      <c r="D323" s="273"/>
      <c r="E323" s="4"/>
    </row>
    <row r="324" spans="2:5" x14ac:dyDescent="0.25">
      <c r="B324" s="2"/>
      <c r="C324" s="14"/>
      <c r="D324" s="273"/>
      <c r="E324" s="4"/>
    </row>
    <row r="325" spans="2:5" x14ac:dyDescent="0.25">
      <c r="B325" s="2"/>
      <c r="C325" s="14"/>
      <c r="D325" s="273"/>
      <c r="E325" s="4"/>
    </row>
    <row r="326" spans="2:5" x14ac:dyDescent="0.25">
      <c r="B326" s="2"/>
      <c r="C326" s="14"/>
      <c r="D326" s="273"/>
      <c r="E326" s="4"/>
    </row>
    <row r="327" spans="2:5" x14ac:dyDescent="0.25">
      <c r="B327" s="2"/>
      <c r="C327" s="14"/>
      <c r="D327" s="273"/>
      <c r="E327" s="4"/>
    </row>
    <row r="328" spans="2:5" x14ac:dyDescent="0.25">
      <c r="B328" s="2"/>
      <c r="C328" s="14"/>
      <c r="D328" s="273"/>
      <c r="E328" s="4"/>
    </row>
    <row r="329" spans="2:5" x14ac:dyDescent="0.25">
      <c r="B329" s="2"/>
      <c r="C329" s="14"/>
      <c r="D329" s="273"/>
      <c r="E329" s="4"/>
    </row>
    <row r="330" spans="2:5" x14ac:dyDescent="0.25">
      <c r="B330" s="2"/>
      <c r="C330" s="14"/>
      <c r="D330" s="273"/>
      <c r="E330" s="4"/>
    </row>
    <row r="331" spans="2:5" x14ac:dyDescent="0.25">
      <c r="B331" s="2"/>
      <c r="C331" s="14"/>
      <c r="D331" s="273"/>
      <c r="E331" s="4"/>
    </row>
    <row r="332" spans="2:5" x14ac:dyDescent="0.25">
      <c r="B332" s="2"/>
      <c r="C332" s="14"/>
      <c r="D332" s="273"/>
      <c r="E332" s="4"/>
    </row>
    <row r="333" spans="2:5" x14ac:dyDescent="0.25">
      <c r="B333" s="2"/>
      <c r="C333" s="14"/>
      <c r="D333" s="273"/>
      <c r="E333" s="4"/>
    </row>
    <row r="334" spans="2:5" x14ac:dyDescent="0.25">
      <c r="B334" s="2"/>
      <c r="C334" s="14"/>
      <c r="D334" s="273"/>
      <c r="E334" s="4"/>
    </row>
    <row r="335" spans="2:5" x14ac:dyDescent="0.25">
      <c r="B335" s="2"/>
      <c r="C335" s="14"/>
      <c r="D335" s="273"/>
      <c r="E335" s="4"/>
    </row>
    <row r="336" spans="2:5" x14ac:dyDescent="0.25">
      <c r="B336" s="2"/>
      <c r="C336" s="14"/>
      <c r="D336" s="273"/>
      <c r="E336" s="4"/>
    </row>
    <row r="337" spans="2:5" x14ac:dyDescent="0.25">
      <c r="B337" s="2"/>
      <c r="C337" s="14"/>
      <c r="D337" s="273"/>
      <c r="E337" s="4"/>
    </row>
    <row r="338" spans="2:5" x14ac:dyDescent="0.25">
      <c r="B338" s="2"/>
      <c r="C338" s="14"/>
      <c r="D338" s="273"/>
      <c r="E338" s="4"/>
    </row>
    <row r="339" spans="2:5" x14ac:dyDescent="0.25">
      <c r="B339" s="2"/>
      <c r="C339" s="14"/>
      <c r="D339" s="273"/>
      <c r="E339" s="4"/>
    </row>
    <row r="340" spans="2:5" x14ac:dyDescent="0.25">
      <c r="B340" s="2"/>
      <c r="C340" s="14"/>
      <c r="D340" s="273"/>
      <c r="E340" s="4"/>
    </row>
    <row r="341" spans="2:5" x14ac:dyDescent="0.25">
      <c r="B341" s="2"/>
      <c r="C341" s="14"/>
      <c r="D341" s="273"/>
      <c r="E341" s="4"/>
    </row>
    <row r="342" spans="2:5" x14ac:dyDescent="0.25">
      <c r="B342" s="2"/>
      <c r="C342" s="14"/>
      <c r="D342" s="273"/>
      <c r="E342" s="4"/>
    </row>
    <row r="343" spans="2:5" x14ac:dyDescent="0.25">
      <c r="B343" s="2"/>
      <c r="C343" s="14"/>
      <c r="D343" s="273"/>
      <c r="E343" s="4"/>
    </row>
    <row r="344" spans="2:5" x14ac:dyDescent="0.25">
      <c r="B344" s="2"/>
      <c r="C344" s="14"/>
      <c r="D344" s="273"/>
      <c r="E344" s="4"/>
    </row>
    <row r="345" spans="2:5" x14ac:dyDescent="0.25">
      <c r="B345" s="2"/>
      <c r="C345" s="14"/>
      <c r="D345" s="273"/>
      <c r="E345" s="4"/>
    </row>
    <row r="346" spans="2:5" x14ac:dyDescent="0.25">
      <c r="B346" s="2"/>
      <c r="C346" s="14"/>
      <c r="D346" s="273"/>
      <c r="E346" s="4"/>
    </row>
    <row r="347" spans="2:5" x14ac:dyDescent="0.25">
      <c r="B347" s="2"/>
      <c r="C347" s="14"/>
      <c r="D347" s="273"/>
      <c r="E347" s="4"/>
    </row>
    <row r="348" spans="2:5" x14ac:dyDescent="0.25">
      <c r="B348" s="2"/>
      <c r="C348" s="14"/>
      <c r="D348" s="273"/>
      <c r="E348" s="4"/>
    </row>
    <row r="349" spans="2:5" x14ac:dyDescent="0.25">
      <c r="B349" s="2"/>
      <c r="C349" s="14"/>
      <c r="D349" s="273"/>
      <c r="E349" s="4"/>
    </row>
    <row r="350" spans="2:5" x14ac:dyDescent="0.25">
      <c r="B350" s="2"/>
      <c r="C350" s="14"/>
      <c r="D350" s="273"/>
      <c r="E350" s="4"/>
    </row>
    <row r="351" spans="2:5" x14ac:dyDescent="0.25">
      <c r="B351" s="2"/>
      <c r="C351" s="14"/>
      <c r="D351" s="273"/>
      <c r="E351" s="4"/>
    </row>
    <row r="352" spans="2:5" x14ac:dyDescent="0.25">
      <c r="B352" s="2"/>
      <c r="C352" s="14"/>
      <c r="D352" s="273"/>
      <c r="E352" s="4"/>
    </row>
    <row r="353" spans="2:5" x14ac:dyDescent="0.25">
      <c r="B353" s="2"/>
      <c r="C353" s="14"/>
      <c r="D353" s="273"/>
      <c r="E353" s="4"/>
    </row>
    <row r="354" spans="2:5" x14ac:dyDescent="0.25">
      <c r="B354" s="2"/>
      <c r="C354" s="14"/>
      <c r="D354" s="273"/>
      <c r="E354" s="4"/>
    </row>
    <row r="355" spans="2:5" x14ac:dyDescent="0.25">
      <c r="B355" s="2"/>
      <c r="C355" s="14"/>
      <c r="D355" s="273"/>
      <c r="E355" s="4"/>
    </row>
    <row r="356" spans="2:5" x14ac:dyDescent="0.25">
      <c r="B356" s="2"/>
      <c r="C356" s="14"/>
      <c r="D356" s="273"/>
      <c r="E356" s="4"/>
    </row>
    <row r="357" spans="2:5" x14ac:dyDescent="0.25">
      <c r="B357" s="2"/>
      <c r="C357" s="14"/>
      <c r="D357" s="273"/>
      <c r="E357" s="4"/>
    </row>
    <row r="358" spans="2:5" x14ac:dyDescent="0.25">
      <c r="B358" s="2"/>
      <c r="C358" s="14"/>
      <c r="D358" s="273"/>
      <c r="E358" s="4"/>
    </row>
    <row r="359" spans="2:5" x14ac:dyDescent="0.25">
      <c r="B359" s="2"/>
      <c r="C359" s="14"/>
      <c r="D359" s="273"/>
      <c r="E359" s="4"/>
    </row>
    <row r="360" spans="2:5" x14ac:dyDescent="0.25">
      <c r="B360" s="2"/>
      <c r="C360" s="14"/>
      <c r="D360" s="273"/>
      <c r="E360" s="4"/>
    </row>
    <row r="361" spans="2:5" x14ac:dyDescent="0.25">
      <c r="B361" s="2"/>
      <c r="C361" s="14"/>
      <c r="D361" s="273"/>
      <c r="E361" s="4"/>
    </row>
    <row r="362" spans="2:5" x14ac:dyDescent="0.25">
      <c r="B362" s="2"/>
      <c r="C362" s="14"/>
      <c r="D362" s="273"/>
      <c r="E362" s="4"/>
    </row>
    <row r="363" spans="2:5" x14ac:dyDescent="0.25">
      <c r="B363" s="2"/>
      <c r="C363" s="14"/>
      <c r="D363" s="273"/>
      <c r="E363" s="4"/>
    </row>
    <row r="364" spans="2:5" x14ac:dyDescent="0.25">
      <c r="B364" s="2"/>
      <c r="C364" s="14"/>
      <c r="D364" s="273"/>
      <c r="E364" s="4"/>
    </row>
    <row r="365" spans="2:5" x14ac:dyDescent="0.25">
      <c r="B365" s="2"/>
      <c r="C365" s="14"/>
      <c r="D365" s="273"/>
      <c r="E365" s="4"/>
    </row>
    <row r="366" spans="2:5" x14ac:dyDescent="0.25">
      <c r="B366" s="2"/>
      <c r="C366" s="14"/>
      <c r="D366" s="273"/>
      <c r="E366" s="4"/>
    </row>
    <row r="367" spans="2:5" x14ac:dyDescent="0.25">
      <c r="B367" s="2"/>
      <c r="C367" s="14"/>
      <c r="D367" s="273"/>
      <c r="E367" s="4"/>
    </row>
    <row r="368" spans="2:5" x14ac:dyDescent="0.25">
      <c r="B368" s="2"/>
      <c r="C368" s="14"/>
      <c r="D368" s="273"/>
      <c r="E368" s="4"/>
    </row>
    <row r="369" spans="2:5" x14ac:dyDescent="0.25">
      <c r="B369" s="2"/>
      <c r="C369" s="14"/>
      <c r="D369" s="273"/>
      <c r="E369" s="4"/>
    </row>
    <row r="370" spans="2:5" x14ac:dyDescent="0.25">
      <c r="B370" s="2"/>
      <c r="C370" s="14"/>
      <c r="D370" s="273"/>
      <c r="E370" s="4"/>
    </row>
    <row r="371" spans="2:5" x14ac:dyDescent="0.25">
      <c r="B371" s="2"/>
      <c r="C371" s="14"/>
      <c r="D371" s="273"/>
      <c r="E371" s="4"/>
    </row>
    <row r="372" spans="2:5" x14ac:dyDescent="0.25">
      <c r="B372" s="2"/>
      <c r="C372" s="14"/>
      <c r="D372" s="273"/>
      <c r="E372" s="4"/>
    </row>
    <row r="373" spans="2:5" x14ac:dyDescent="0.25">
      <c r="B373" s="2"/>
      <c r="C373" s="14"/>
      <c r="D373" s="273"/>
      <c r="E373" s="4"/>
    </row>
    <row r="374" spans="2:5" x14ac:dyDescent="0.25">
      <c r="B374" s="2"/>
      <c r="C374" s="14"/>
      <c r="D374" s="273"/>
      <c r="E374" s="4"/>
    </row>
    <row r="375" spans="2:5" x14ac:dyDescent="0.25">
      <c r="B375" s="2"/>
      <c r="C375" s="14"/>
      <c r="D375" s="273"/>
      <c r="E375" s="4"/>
    </row>
    <row r="376" spans="2:5" x14ac:dyDescent="0.25">
      <c r="B376" s="2"/>
      <c r="C376" s="14"/>
      <c r="D376" s="273"/>
      <c r="E376" s="4"/>
    </row>
    <row r="377" spans="2:5" x14ac:dyDescent="0.25">
      <c r="B377" s="2"/>
      <c r="C377" s="14"/>
      <c r="D377" s="273"/>
      <c r="E377" s="4"/>
    </row>
    <row r="378" spans="2:5" x14ac:dyDescent="0.25">
      <c r="B378" s="2"/>
      <c r="C378" s="14"/>
      <c r="D378" s="273"/>
      <c r="E378" s="4"/>
    </row>
    <row r="379" spans="2:5" x14ac:dyDescent="0.25">
      <c r="B379" s="2"/>
      <c r="C379" s="14"/>
      <c r="D379" s="273"/>
      <c r="E379" s="4"/>
    </row>
    <row r="380" spans="2:5" x14ac:dyDescent="0.25">
      <c r="B380" s="2"/>
      <c r="C380" s="14"/>
      <c r="D380" s="273"/>
      <c r="E380" s="4"/>
    </row>
    <row r="381" spans="2:5" x14ac:dyDescent="0.25">
      <c r="B381" s="2"/>
      <c r="C381" s="14"/>
      <c r="D381" s="273"/>
      <c r="E381" s="4"/>
    </row>
    <row r="382" spans="2:5" x14ac:dyDescent="0.25">
      <c r="B382" s="2"/>
      <c r="C382" s="14"/>
      <c r="D382" s="273"/>
      <c r="E382" s="4"/>
    </row>
    <row r="383" spans="2:5" x14ac:dyDescent="0.25">
      <c r="B383" s="2"/>
      <c r="C383" s="14"/>
      <c r="D383" s="273"/>
      <c r="E383" s="4"/>
    </row>
    <row r="384" spans="2:5" x14ac:dyDescent="0.25">
      <c r="B384" s="2"/>
      <c r="C384" s="14"/>
      <c r="D384" s="273"/>
      <c r="E384" s="4"/>
    </row>
    <row r="385" spans="2:5" x14ac:dyDescent="0.25">
      <c r="B385" s="2"/>
      <c r="C385" s="14"/>
      <c r="D385" s="273"/>
      <c r="E385" s="4"/>
    </row>
    <row r="386" spans="2:5" x14ac:dyDescent="0.25">
      <c r="B386" s="2"/>
      <c r="C386" s="14"/>
      <c r="D386" s="273"/>
      <c r="E386" s="4"/>
    </row>
    <row r="387" spans="2:5" x14ac:dyDescent="0.25">
      <c r="B387" s="2"/>
      <c r="C387" s="14"/>
      <c r="D387" s="273"/>
      <c r="E387" s="4"/>
    </row>
    <row r="388" spans="2:5" x14ac:dyDescent="0.25">
      <c r="B388" s="2"/>
      <c r="C388" s="14"/>
      <c r="D388" s="273"/>
      <c r="E388" s="4"/>
    </row>
    <row r="389" spans="2:5" x14ac:dyDescent="0.25">
      <c r="B389" s="2"/>
      <c r="C389" s="14"/>
      <c r="D389" s="273"/>
      <c r="E389" s="4"/>
    </row>
    <row r="390" spans="2:5" x14ac:dyDescent="0.25">
      <c r="B390" s="2"/>
      <c r="C390" s="14"/>
      <c r="D390" s="273"/>
      <c r="E390" s="4"/>
    </row>
    <row r="391" spans="2:5" x14ac:dyDescent="0.25">
      <c r="B391" s="2"/>
      <c r="C391" s="14"/>
      <c r="D391" s="273"/>
      <c r="E391" s="4"/>
    </row>
    <row r="392" spans="2:5" x14ac:dyDescent="0.25">
      <c r="B392" s="2"/>
      <c r="C392" s="14"/>
      <c r="D392" s="273"/>
      <c r="E392" s="4"/>
    </row>
    <row r="393" spans="2:5" x14ac:dyDescent="0.25">
      <c r="B393" s="2"/>
      <c r="C393" s="14"/>
      <c r="D393" s="273"/>
      <c r="E393" s="4"/>
    </row>
    <row r="394" spans="2:5" x14ac:dyDescent="0.25">
      <c r="B394" s="2"/>
      <c r="C394" s="14"/>
      <c r="D394" s="273"/>
      <c r="E394" s="4"/>
    </row>
    <row r="395" spans="2:5" x14ac:dyDescent="0.25">
      <c r="B395" s="2"/>
      <c r="C395" s="14"/>
      <c r="D395" s="273"/>
      <c r="E395" s="4"/>
    </row>
    <row r="396" spans="2:5" x14ac:dyDescent="0.25">
      <c r="B396" s="2"/>
      <c r="C396" s="14"/>
      <c r="D396" s="273"/>
      <c r="E396" s="4"/>
    </row>
    <row r="397" spans="2:5" x14ac:dyDescent="0.25">
      <c r="B397" s="2"/>
      <c r="C397" s="14"/>
      <c r="D397" s="273"/>
      <c r="E397" s="4"/>
    </row>
    <row r="398" spans="2:5" x14ac:dyDescent="0.25">
      <c r="B398" s="2"/>
      <c r="C398" s="14"/>
      <c r="D398" s="273"/>
      <c r="E398" s="4"/>
    </row>
    <row r="399" spans="2:5" x14ac:dyDescent="0.25">
      <c r="B399" s="2"/>
      <c r="C399" s="14"/>
      <c r="D399" s="273"/>
      <c r="E399" s="4"/>
    </row>
    <row r="400" spans="2:5" x14ac:dyDescent="0.25">
      <c r="B400" s="2"/>
      <c r="C400" s="14"/>
      <c r="D400" s="273"/>
      <c r="E400" s="4"/>
    </row>
    <row r="401" spans="2:5" x14ac:dyDescent="0.25">
      <c r="B401" s="2"/>
      <c r="C401" s="14"/>
      <c r="D401" s="273"/>
      <c r="E401" s="4"/>
    </row>
    <row r="402" spans="2:5" x14ac:dyDescent="0.25">
      <c r="B402" s="2"/>
      <c r="C402" s="14"/>
      <c r="D402" s="273"/>
      <c r="E402" s="4"/>
    </row>
    <row r="403" spans="2:5" x14ac:dyDescent="0.25">
      <c r="B403" s="2"/>
      <c r="C403" s="14"/>
      <c r="D403" s="273"/>
      <c r="E403" s="4"/>
    </row>
    <row r="404" spans="2:5" x14ac:dyDescent="0.25">
      <c r="B404" s="2"/>
      <c r="C404" s="14"/>
      <c r="D404" s="273"/>
      <c r="E404" s="4"/>
    </row>
    <row r="405" spans="2:5" x14ac:dyDescent="0.25">
      <c r="B405" s="2"/>
      <c r="C405" s="14"/>
      <c r="D405" s="273"/>
      <c r="E405" s="4"/>
    </row>
    <row r="406" spans="2:5" x14ac:dyDescent="0.25">
      <c r="B406" s="2"/>
      <c r="C406" s="14"/>
      <c r="D406" s="273"/>
      <c r="E406" s="4"/>
    </row>
    <row r="407" spans="2:5" x14ac:dyDescent="0.25">
      <c r="B407" s="2"/>
      <c r="C407" s="14"/>
      <c r="D407" s="273"/>
      <c r="E407" s="4"/>
    </row>
    <row r="408" spans="2:5" x14ac:dyDescent="0.25">
      <c r="B408" s="2"/>
      <c r="C408" s="14"/>
      <c r="D408" s="273"/>
      <c r="E408" s="4"/>
    </row>
    <row r="409" spans="2:5" x14ac:dyDescent="0.25">
      <c r="B409" s="2"/>
      <c r="C409" s="14"/>
      <c r="D409" s="273"/>
      <c r="E409" s="4"/>
    </row>
    <row r="410" spans="2:5" x14ac:dyDescent="0.25">
      <c r="B410" s="2"/>
      <c r="C410" s="14"/>
      <c r="D410" s="273"/>
      <c r="E410" s="4"/>
    </row>
    <row r="411" spans="2:5" x14ac:dyDescent="0.25">
      <c r="B411" s="2"/>
      <c r="C411" s="14"/>
      <c r="D411" s="273"/>
      <c r="E411" s="4"/>
    </row>
    <row r="412" spans="2:5" x14ac:dyDescent="0.25">
      <c r="B412" s="2"/>
      <c r="C412" s="14"/>
      <c r="D412" s="273"/>
      <c r="E412" s="4"/>
    </row>
    <row r="413" spans="2:5" x14ac:dyDescent="0.25">
      <c r="B413" s="2"/>
      <c r="C413" s="14"/>
      <c r="D413" s="273"/>
      <c r="E413" s="4"/>
    </row>
    <row r="414" spans="2:5" x14ac:dyDescent="0.25">
      <c r="B414" s="2"/>
      <c r="C414" s="14"/>
      <c r="D414" s="273"/>
      <c r="E414" s="4"/>
    </row>
    <row r="415" spans="2:5" x14ac:dyDescent="0.25">
      <c r="B415" s="2"/>
      <c r="C415" s="14"/>
      <c r="D415" s="273"/>
      <c r="E415" s="4"/>
    </row>
    <row r="416" spans="2:5" x14ac:dyDescent="0.25">
      <c r="B416" s="2"/>
      <c r="C416" s="14"/>
      <c r="D416" s="273"/>
      <c r="E416" s="4"/>
    </row>
    <row r="417" spans="2:5" x14ac:dyDescent="0.25">
      <c r="B417" s="2"/>
      <c r="C417" s="14"/>
      <c r="D417" s="273"/>
      <c r="E417" s="4"/>
    </row>
    <row r="418" spans="2:5" x14ac:dyDescent="0.25">
      <c r="B418" s="2"/>
      <c r="C418" s="14"/>
      <c r="D418" s="273"/>
      <c r="E418" s="4"/>
    </row>
    <row r="419" spans="2:5" x14ac:dyDescent="0.25">
      <c r="B419" s="2"/>
      <c r="C419" s="14"/>
      <c r="D419" s="273"/>
      <c r="E419" s="4"/>
    </row>
    <row r="420" spans="2:5" x14ac:dyDescent="0.25">
      <c r="B420" s="2"/>
      <c r="C420" s="14"/>
      <c r="D420" s="273"/>
      <c r="E420" s="4"/>
    </row>
    <row r="421" spans="2:5" x14ac:dyDescent="0.25">
      <c r="B421" s="2"/>
      <c r="C421" s="14"/>
      <c r="D421" s="273"/>
      <c r="E421" s="4"/>
    </row>
    <row r="422" spans="2:5" x14ac:dyDescent="0.25">
      <c r="B422" s="2"/>
      <c r="C422" s="14"/>
      <c r="D422" s="273"/>
      <c r="E422" s="4"/>
    </row>
    <row r="423" spans="2:5" x14ac:dyDescent="0.25">
      <c r="B423" s="2"/>
      <c r="C423" s="14"/>
      <c r="D423" s="273"/>
      <c r="E423" s="4"/>
    </row>
    <row r="424" spans="2:5" x14ac:dyDescent="0.25">
      <c r="B424" s="2"/>
      <c r="C424" s="14"/>
      <c r="D424" s="273"/>
      <c r="E424" s="4"/>
    </row>
    <row r="425" spans="2:5" x14ac:dyDescent="0.25">
      <c r="B425" s="2"/>
      <c r="C425" s="14"/>
      <c r="D425" s="273"/>
      <c r="E425" s="4"/>
    </row>
    <row r="426" spans="2:5" x14ac:dyDescent="0.25">
      <c r="B426" s="2"/>
      <c r="C426" s="14"/>
      <c r="D426" s="273"/>
      <c r="E426" s="4"/>
    </row>
    <row r="427" spans="2:5" x14ac:dyDescent="0.25">
      <c r="B427" s="2"/>
      <c r="C427" s="14"/>
      <c r="D427" s="273"/>
      <c r="E427" s="4"/>
    </row>
    <row r="428" spans="2:5" x14ac:dyDescent="0.25">
      <c r="B428" s="2"/>
      <c r="C428" s="14"/>
      <c r="D428" s="273"/>
      <c r="E428" s="4"/>
    </row>
    <row r="429" spans="2:5" x14ac:dyDescent="0.25">
      <c r="B429" s="2"/>
      <c r="C429" s="14"/>
      <c r="D429" s="273"/>
      <c r="E429" s="4"/>
    </row>
    <row r="430" spans="2:5" x14ac:dyDescent="0.25">
      <c r="B430" s="2"/>
      <c r="C430" s="14"/>
      <c r="D430" s="273"/>
      <c r="E430" s="4"/>
    </row>
    <row r="431" spans="2:5" x14ac:dyDescent="0.25">
      <c r="B431" s="2"/>
      <c r="C431" s="14"/>
      <c r="D431" s="273"/>
      <c r="E431" s="4"/>
    </row>
    <row r="432" spans="2:5" x14ac:dyDescent="0.25">
      <c r="B432" s="2"/>
      <c r="C432" s="14"/>
      <c r="D432" s="273"/>
      <c r="E432" s="4"/>
    </row>
    <row r="433" spans="2:5" x14ac:dyDescent="0.25">
      <c r="B433" s="2"/>
      <c r="C433" s="14"/>
      <c r="D433" s="273"/>
      <c r="E433" s="4"/>
    </row>
    <row r="434" spans="2:5" x14ac:dyDescent="0.25">
      <c r="B434" s="2"/>
      <c r="C434" s="14"/>
      <c r="D434" s="273"/>
      <c r="E434" s="4"/>
    </row>
    <row r="435" spans="2:5" x14ac:dyDescent="0.25">
      <c r="B435" s="2"/>
      <c r="C435" s="14"/>
      <c r="D435" s="273"/>
      <c r="E435" s="4"/>
    </row>
    <row r="436" spans="2:5" x14ac:dyDescent="0.25">
      <c r="B436" s="2"/>
      <c r="C436" s="14"/>
      <c r="D436" s="273"/>
      <c r="E436" s="4"/>
    </row>
    <row r="437" spans="2:5" x14ac:dyDescent="0.25">
      <c r="B437" s="2"/>
      <c r="C437" s="14"/>
      <c r="D437" s="273"/>
      <c r="E437" s="4"/>
    </row>
    <row r="438" spans="2:5" x14ac:dyDescent="0.25">
      <c r="B438" s="2"/>
      <c r="C438" s="14"/>
      <c r="D438" s="273"/>
      <c r="E438" s="4"/>
    </row>
    <row r="439" spans="2:5" x14ac:dyDescent="0.25">
      <c r="B439" s="2"/>
      <c r="C439" s="14"/>
      <c r="D439" s="273"/>
      <c r="E439" s="4"/>
    </row>
    <row r="440" spans="2:5" x14ac:dyDescent="0.25">
      <c r="B440" s="2"/>
      <c r="C440" s="14"/>
      <c r="D440" s="273"/>
      <c r="E440" s="4"/>
    </row>
    <row r="441" spans="2:5" x14ac:dyDescent="0.25">
      <c r="B441" s="2"/>
      <c r="C441" s="14"/>
      <c r="D441" s="273"/>
      <c r="E441" s="4"/>
    </row>
    <row r="442" spans="2:5" x14ac:dyDescent="0.25">
      <c r="B442" s="2"/>
      <c r="C442" s="14"/>
      <c r="D442" s="273"/>
      <c r="E442" s="4"/>
    </row>
    <row r="443" spans="2:5" x14ac:dyDescent="0.25">
      <c r="B443" s="2"/>
      <c r="C443" s="14"/>
      <c r="D443" s="273"/>
      <c r="E443" s="4"/>
    </row>
    <row r="444" spans="2:5" x14ac:dyDescent="0.25">
      <c r="B444" s="2"/>
      <c r="C444" s="14"/>
      <c r="D444" s="273"/>
      <c r="E444" s="4"/>
    </row>
    <row r="445" spans="2:5" x14ac:dyDescent="0.25">
      <c r="B445" s="2"/>
      <c r="C445" s="14"/>
      <c r="D445" s="273"/>
      <c r="E445" s="4"/>
    </row>
    <row r="446" spans="2:5" x14ac:dyDescent="0.25">
      <c r="B446" s="2"/>
      <c r="C446" s="14"/>
      <c r="D446" s="273"/>
      <c r="E446" s="4"/>
    </row>
    <row r="447" spans="2:5" x14ac:dyDescent="0.25">
      <c r="B447" s="2"/>
      <c r="C447" s="14"/>
      <c r="D447" s="273"/>
      <c r="E447" s="4"/>
    </row>
    <row r="448" spans="2:5" x14ac:dyDescent="0.25">
      <c r="B448" s="2"/>
      <c r="C448" s="14"/>
      <c r="D448" s="273"/>
      <c r="E448" s="4"/>
    </row>
    <row r="449" spans="2:5" x14ac:dyDescent="0.25">
      <c r="B449" s="2"/>
      <c r="C449" s="14"/>
      <c r="D449" s="273"/>
      <c r="E449" s="4"/>
    </row>
    <row r="450" spans="2:5" x14ac:dyDescent="0.25">
      <c r="B450" s="2"/>
      <c r="C450" s="14"/>
      <c r="D450" s="273"/>
      <c r="E450" s="4"/>
    </row>
    <row r="451" spans="2:5" x14ac:dyDescent="0.25">
      <c r="B451" s="2"/>
      <c r="C451" s="14"/>
      <c r="D451" s="273"/>
      <c r="E451" s="4"/>
    </row>
    <row r="452" spans="2:5" x14ac:dyDescent="0.25">
      <c r="B452" s="2"/>
      <c r="C452" s="14"/>
      <c r="D452" s="273"/>
      <c r="E452" s="4"/>
    </row>
    <row r="453" spans="2:5" x14ac:dyDescent="0.25">
      <c r="B453" s="2"/>
      <c r="C453" s="14"/>
      <c r="D453" s="273"/>
      <c r="E453" s="4"/>
    </row>
    <row r="454" spans="2:5" x14ac:dyDescent="0.25">
      <c r="B454" s="2"/>
      <c r="C454" s="14"/>
      <c r="D454" s="273"/>
      <c r="E454" s="4"/>
    </row>
    <row r="455" spans="2:5" x14ac:dyDescent="0.25">
      <c r="B455" s="2"/>
      <c r="C455" s="14"/>
      <c r="D455" s="273"/>
      <c r="E455" s="4"/>
    </row>
    <row r="456" spans="2:5" x14ac:dyDescent="0.25">
      <c r="B456" s="2"/>
      <c r="C456" s="14"/>
      <c r="D456" s="273"/>
      <c r="E456" s="4"/>
    </row>
    <row r="457" spans="2:5" x14ac:dyDescent="0.25">
      <c r="B457" s="2"/>
      <c r="C457" s="14"/>
      <c r="D457" s="273"/>
      <c r="E457" s="4"/>
    </row>
    <row r="458" spans="2:5" x14ac:dyDescent="0.25">
      <c r="B458" s="2"/>
      <c r="C458" s="14"/>
      <c r="D458" s="273"/>
      <c r="E458" s="4"/>
    </row>
    <row r="459" spans="2:5" x14ac:dyDescent="0.25">
      <c r="B459" s="2"/>
      <c r="C459" s="14"/>
      <c r="D459" s="273"/>
      <c r="E459" s="4"/>
    </row>
    <row r="460" spans="2:5" x14ac:dyDescent="0.25">
      <c r="B460" s="2"/>
      <c r="C460" s="14"/>
      <c r="D460" s="273"/>
      <c r="E460" s="4"/>
    </row>
    <row r="461" spans="2:5" x14ac:dyDescent="0.25">
      <c r="B461" s="2"/>
      <c r="C461" s="14"/>
      <c r="D461" s="273"/>
      <c r="E461" s="4"/>
    </row>
    <row r="462" spans="2:5" x14ac:dyDescent="0.25">
      <c r="B462" s="2"/>
      <c r="C462" s="14"/>
      <c r="D462" s="273"/>
      <c r="E462" s="4"/>
    </row>
    <row r="463" spans="2:5" x14ac:dyDescent="0.25">
      <c r="B463" s="2"/>
      <c r="C463" s="14"/>
      <c r="D463" s="273"/>
      <c r="E463" s="4"/>
    </row>
    <row r="464" spans="2:5" x14ac:dyDescent="0.25">
      <c r="B464" s="2"/>
      <c r="C464" s="14"/>
      <c r="D464" s="273"/>
      <c r="E464" s="4"/>
    </row>
    <row r="465" spans="2:5" x14ac:dyDescent="0.25">
      <c r="B465" s="2"/>
      <c r="C465" s="14"/>
      <c r="D465" s="273"/>
      <c r="E465" s="4"/>
    </row>
    <row r="466" spans="2:5" x14ac:dyDescent="0.25">
      <c r="B466" s="2"/>
      <c r="C466" s="14"/>
      <c r="D466" s="273"/>
      <c r="E466" s="4"/>
    </row>
    <row r="467" spans="2:5" x14ac:dyDescent="0.25">
      <c r="B467" s="2"/>
      <c r="C467" s="14"/>
      <c r="D467" s="273"/>
      <c r="E467" s="4"/>
    </row>
    <row r="468" spans="2:5" x14ac:dyDescent="0.25">
      <c r="B468" s="2"/>
      <c r="C468" s="14"/>
      <c r="D468" s="273"/>
      <c r="E468" s="4"/>
    </row>
    <row r="469" spans="2:5" x14ac:dyDescent="0.25">
      <c r="B469" s="2"/>
      <c r="C469" s="14"/>
      <c r="D469" s="273"/>
      <c r="E469" s="4"/>
    </row>
    <row r="470" spans="2:5" x14ac:dyDescent="0.25">
      <c r="B470" s="2"/>
      <c r="C470" s="14"/>
      <c r="D470" s="273"/>
      <c r="E470" s="4"/>
    </row>
    <row r="471" spans="2:5" x14ac:dyDescent="0.25">
      <c r="B471" s="2"/>
      <c r="C471" s="14"/>
      <c r="D471" s="273"/>
      <c r="E471" s="4"/>
    </row>
    <row r="472" spans="2:5" x14ac:dyDescent="0.25">
      <c r="B472" s="2"/>
      <c r="C472" s="14"/>
      <c r="D472" s="273"/>
      <c r="E472" s="4"/>
    </row>
    <row r="473" spans="2:5" x14ac:dyDescent="0.25">
      <c r="B473" s="2"/>
      <c r="C473" s="14"/>
      <c r="D473" s="273"/>
      <c r="E473" s="4"/>
    </row>
    <row r="474" spans="2:5" x14ac:dyDescent="0.25">
      <c r="B474" s="2"/>
      <c r="C474" s="14"/>
      <c r="D474" s="273"/>
      <c r="E474" s="4"/>
    </row>
    <row r="475" spans="2:5" x14ac:dyDescent="0.25">
      <c r="B475" s="2"/>
      <c r="C475" s="14"/>
      <c r="D475" s="273"/>
      <c r="E475" s="4"/>
    </row>
    <row r="476" spans="2:5" x14ac:dyDescent="0.25">
      <c r="B476" s="2"/>
      <c r="C476" s="14"/>
      <c r="D476" s="273"/>
      <c r="E476" s="4"/>
    </row>
    <row r="477" spans="2:5" x14ac:dyDescent="0.25">
      <c r="B477" s="2"/>
      <c r="C477" s="14"/>
      <c r="D477" s="273"/>
      <c r="E477" s="4"/>
    </row>
    <row r="478" spans="2:5" x14ac:dyDescent="0.25">
      <c r="B478" s="2"/>
      <c r="C478" s="14"/>
      <c r="D478" s="273"/>
      <c r="E478" s="4"/>
    </row>
    <row r="479" spans="2:5" x14ac:dyDescent="0.25">
      <c r="B479" s="2"/>
      <c r="C479" s="14"/>
      <c r="D479" s="273"/>
      <c r="E479" s="4"/>
    </row>
    <row r="480" spans="2:5" x14ac:dyDescent="0.25">
      <c r="B480" s="2"/>
      <c r="C480" s="14"/>
      <c r="D480" s="273"/>
      <c r="E480" s="4"/>
    </row>
    <row r="481" spans="2:5" x14ac:dyDescent="0.25">
      <c r="B481" s="2"/>
      <c r="C481" s="14"/>
      <c r="D481" s="273"/>
      <c r="E481" s="4"/>
    </row>
    <row r="482" spans="2:5" x14ac:dyDescent="0.25">
      <c r="B482" s="2"/>
      <c r="C482" s="14"/>
      <c r="D482" s="273"/>
      <c r="E482" s="4"/>
    </row>
    <row r="483" spans="2:5" x14ac:dyDescent="0.25">
      <c r="B483" s="2"/>
      <c r="C483" s="14"/>
      <c r="D483" s="273"/>
      <c r="E483" s="4"/>
    </row>
    <row r="484" spans="2:5" x14ac:dyDescent="0.25">
      <c r="B484" s="2"/>
      <c r="C484" s="14"/>
      <c r="D484" s="273"/>
      <c r="E484" s="4"/>
    </row>
    <row r="485" spans="2:5" x14ac:dyDescent="0.25">
      <c r="B485" s="2"/>
      <c r="C485" s="14"/>
      <c r="D485" s="273"/>
      <c r="E485" s="4"/>
    </row>
    <row r="486" spans="2:5" x14ac:dyDescent="0.25">
      <c r="B486" s="2"/>
      <c r="C486" s="14"/>
      <c r="D486" s="273"/>
      <c r="E486" s="4"/>
    </row>
    <row r="487" spans="2:5" x14ac:dyDescent="0.25">
      <c r="B487" s="2"/>
      <c r="C487" s="14"/>
      <c r="D487" s="273"/>
      <c r="E487" s="4"/>
    </row>
    <row r="488" spans="2:5" x14ac:dyDescent="0.25">
      <c r="B488" s="2"/>
      <c r="C488" s="14"/>
      <c r="D488" s="273"/>
      <c r="E488" s="4"/>
    </row>
    <row r="489" spans="2:5" x14ac:dyDescent="0.25">
      <c r="B489" s="2"/>
      <c r="C489" s="14"/>
      <c r="D489" s="273"/>
      <c r="E489" s="4"/>
    </row>
    <row r="490" spans="2:5" x14ac:dyDescent="0.25">
      <c r="B490" s="2"/>
      <c r="C490" s="14"/>
      <c r="D490" s="273"/>
      <c r="E490" s="4"/>
    </row>
    <row r="491" spans="2:5" x14ac:dyDescent="0.25">
      <c r="B491" s="2"/>
      <c r="C491" s="14"/>
      <c r="D491" s="273"/>
      <c r="E491" s="4"/>
    </row>
    <row r="492" spans="2:5" x14ac:dyDescent="0.25">
      <c r="B492" s="2"/>
      <c r="C492" s="14"/>
      <c r="D492" s="273"/>
      <c r="E492" s="4"/>
    </row>
    <row r="493" spans="2:5" x14ac:dyDescent="0.25">
      <c r="B493" s="2"/>
      <c r="C493" s="14"/>
      <c r="D493" s="273"/>
      <c r="E493" s="4"/>
    </row>
    <row r="494" spans="2:5" x14ac:dyDescent="0.25">
      <c r="B494" s="2"/>
      <c r="C494" s="14"/>
      <c r="D494" s="273"/>
      <c r="E494" s="4"/>
    </row>
    <row r="495" spans="2:5" x14ac:dyDescent="0.25">
      <c r="B495" s="2"/>
      <c r="C495" s="14"/>
      <c r="D495" s="273"/>
      <c r="E495" s="4"/>
    </row>
    <row r="496" spans="2:5" x14ac:dyDescent="0.25">
      <c r="B496" s="2"/>
      <c r="C496" s="14"/>
      <c r="D496" s="273"/>
      <c r="E496" s="4"/>
    </row>
    <row r="497" spans="2:5" x14ac:dyDescent="0.25">
      <c r="B497" s="2"/>
      <c r="C497" s="14"/>
      <c r="D497" s="273"/>
      <c r="E497" s="4"/>
    </row>
    <row r="498" spans="2:5" x14ac:dyDescent="0.25">
      <c r="B498" s="2"/>
      <c r="C498" s="14"/>
      <c r="D498" s="273"/>
      <c r="E498" s="4"/>
    </row>
    <row r="499" spans="2:5" x14ac:dyDescent="0.25">
      <c r="B499" s="2"/>
      <c r="C499" s="14"/>
      <c r="D499" s="273"/>
      <c r="E499" s="4"/>
    </row>
    <row r="500" spans="2:5" x14ac:dyDescent="0.25">
      <c r="B500" s="2"/>
      <c r="C500" s="14"/>
      <c r="D500" s="273"/>
      <c r="E500" s="4"/>
    </row>
    <row r="501" spans="2:5" x14ac:dyDescent="0.25">
      <c r="B501" s="2"/>
      <c r="C501" s="14"/>
      <c r="D501" s="273"/>
      <c r="E501" s="4"/>
    </row>
    <row r="502" spans="2:5" x14ac:dyDescent="0.25">
      <c r="B502" s="2"/>
      <c r="C502" s="14"/>
      <c r="D502" s="273"/>
      <c r="E502" s="4"/>
    </row>
    <row r="503" spans="2:5" x14ac:dyDescent="0.25">
      <c r="B503" s="2"/>
      <c r="C503" s="14"/>
      <c r="D503" s="273"/>
      <c r="E503" s="4"/>
    </row>
    <row r="504" spans="2:5" x14ac:dyDescent="0.25">
      <c r="B504" s="2"/>
      <c r="C504" s="14"/>
      <c r="D504" s="273"/>
      <c r="E504" s="4"/>
    </row>
    <row r="505" spans="2:5" x14ac:dyDescent="0.25">
      <c r="B505" s="2"/>
      <c r="C505" s="14"/>
      <c r="D505" s="273"/>
      <c r="E505" s="4"/>
    </row>
    <row r="506" spans="2:5" x14ac:dyDescent="0.25">
      <c r="B506" s="2"/>
      <c r="C506" s="14"/>
      <c r="D506" s="273"/>
      <c r="E506" s="4"/>
    </row>
    <row r="507" spans="2:5" x14ac:dyDescent="0.25">
      <c r="B507" s="2"/>
      <c r="C507" s="14"/>
      <c r="D507" s="273"/>
      <c r="E507" s="4"/>
    </row>
    <row r="508" spans="2:5" x14ac:dyDescent="0.25">
      <c r="B508" s="2"/>
      <c r="C508" s="14"/>
      <c r="D508" s="273"/>
      <c r="E508" s="4"/>
    </row>
    <row r="509" spans="2:5" x14ac:dyDescent="0.25">
      <c r="B509" s="2"/>
      <c r="C509" s="14"/>
      <c r="D509" s="273"/>
      <c r="E509" s="4"/>
    </row>
    <row r="510" spans="2:5" x14ac:dyDescent="0.25">
      <c r="B510" s="2"/>
      <c r="C510" s="14"/>
      <c r="D510" s="273"/>
      <c r="E510" s="4"/>
    </row>
    <row r="511" spans="2:5" x14ac:dyDescent="0.25">
      <c r="B511" s="2"/>
      <c r="C511" s="14"/>
      <c r="D511" s="273"/>
      <c r="E511" s="4"/>
    </row>
    <row r="512" spans="2:5" x14ac:dyDescent="0.25">
      <c r="B512" s="2"/>
      <c r="C512" s="14"/>
      <c r="D512" s="273"/>
      <c r="E512" s="4"/>
    </row>
    <row r="513" spans="2:5" x14ac:dyDescent="0.25">
      <c r="B513" s="2"/>
      <c r="C513" s="14"/>
      <c r="D513" s="273"/>
      <c r="E513" s="4"/>
    </row>
    <row r="514" spans="2:5" x14ac:dyDescent="0.25">
      <c r="B514" s="2"/>
      <c r="C514" s="14"/>
      <c r="D514" s="273"/>
      <c r="E514" s="4"/>
    </row>
    <row r="515" spans="2:5" x14ac:dyDescent="0.25">
      <c r="B515" s="2"/>
      <c r="C515" s="14"/>
      <c r="D515" s="273"/>
      <c r="E515" s="4"/>
    </row>
    <row r="516" spans="2:5" x14ac:dyDescent="0.25">
      <c r="B516" s="2"/>
      <c r="C516" s="14"/>
      <c r="D516" s="273"/>
      <c r="E516" s="4"/>
    </row>
    <row r="517" spans="2:5" x14ac:dyDescent="0.25">
      <c r="B517" s="2"/>
      <c r="C517" s="14"/>
      <c r="D517" s="273"/>
      <c r="E517" s="4"/>
    </row>
    <row r="518" spans="2:5" x14ac:dyDescent="0.25">
      <c r="B518" s="2"/>
      <c r="C518" s="14"/>
      <c r="D518" s="273"/>
      <c r="E518" s="4"/>
    </row>
    <row r="519" spans="2:5" x14ac:dyDescent="0.25">
      <c r="B519" s="2"/>
      <c r="C519" s="14"/>
      <c r="D519" s="273"/>
      <c r="E519" s="4"/>
    </row>
    <row r="520" spans="2:5" x14ac:dyDescent="0.25">
      <c r="B520" s="2"/>
      <c r="C520" s="14"/>
      <c r="D520" s="273"/>
      <c r="E520" s="4"/>
    </row>
    <row r="521" spans="2:5" x14ac:dyDescent="0.25">
      <c r="B521" s="2"/>
      <c r="C521" s="14"/>
      <c r="D521" s="273"/>
      <c r="E521" s="4"/>
    </row>
    <row r="522" spans="2:5" x14ac:dyDescent="0.25">
      <c r="B522" s="2"/>
      <c r="C522" s="14"/>
      <c r="D522" s="273"/>
      <c r="E522" s="4"/>
    </row>
    <row r="523" spans="2:5" x14ac:dyDescent="0.25">
      <c r="B523" s="2"/>
      <c r="C523" s="14"/>
      <c r="D523" s="273"/>
      <c r="E523" s="4"/>
    </row>
    <row r="524" spans="2:5" x14ac:dyDescent="0.25">
      <c r="B524" s="2"/>
      <c r="C524" s="14"/>
      <c r="D524" s="273"/>
      <c r="E524" s="4"/>
    </row>
    <row r="525" spans="2:5" x14ac:dyDescent="0.25">
      <c r="B525" s="2"/>
      <c r="C525" s="14"/>
      <c r="D525" s="273"/>
      <c r="E525" s="4"/>
    </row>
    <row r="526" spans="2:5" x14ac:dyDescent="0.25">
      <c r="B526" s="2"/>
      <c r="C526" s="14"/>
      <c r="D526" s="273"/>
      <c r="E526" s="4"/>
    </row>
    <row r="527" spans="2:5" x14ac:dyDescent="0.25">
      <c r="B527" s="2"/>
      <c r="C527" s="14"/>
      <c r="D527" s="273"/>
      <c r="E527" s="4"/>
    </row>
    <row r="528" spans="2:5" x14ac:dyDescent="0.25">
      <c r="B528" s="2"/>
      <c r="C528" s="14"/>
      <c r="D528" s="273"/>
      <c r="E528" s="4"/>
    </row>
    <row r="529" spans="2:5" x14ac:dyDescent="0.25">
      <c r="B529" s="2"/>
      <c r="C529" s="14"/>
      <c r="D529" s="273"/>
      <c r="E529" s="4"/>
    </row>
    <row r="530" spans="2:5" x14ac:dyDescent="0.25">
      <c r="B530" s="2"/>
      <c r="C530" s="14"/>
      <c r="D530" s="273"/>
      <c r="E530" s="4"/>
    </row>
    <row r="531" spans="2:5" x14ac:dyDescent="0.25">
      <c r="B531" s="2"/>
      <c r="C531" s="14"/>
      <c r="D531" s="273"/>
      <c r="E531" s="4"/>
    </row>
    <row r="532" spans="2:5" x14ac:dyDescent="0.25">
      <c r="B532" s="2"/>
      <c r="C532" s="14"/>
      <c r="D532" s="273"/>
      <c r="E532" s="4"/>
    </row>
    <row r="533" spans="2:5" x14ac:dyDescent="0.25">
      <c r="B533" s="2"/>
      <c r="C533" s="14"/>
      <c r="D533" s="273"/>
      <c r="E533" s="4"/>
    </row>
    <row r="534" spans="2:5" x14ac:dyDescent="0.25">
      <c r="B534" s="2"/>
      <c r="C534" s="14"/>
      <c r="D534" s="273"/>
      <c r="E534" s="4"/>
    </row>
    <row r="535" spans="2:5" x14ac:dyDescent="0.25">
      <c r="B535" s="2"/>
      <c r="C535" s="14"/>
      <c r="D535" s="273"/>
      <c r="E535" s="4"/>
    </row>
    <row r="536" spans="2:5" x14ac:dyDescent="0.25">
      <c r="B536" s="2"/>
      <c r="C536" s="14"/>
      <c r="D536" s="273"/>
      <c r="E536" s="4"/>
    </row>
    <row r="537" spans="2:5" x14ac:dyDescent="0.25">
      <c r="B537" s="2"/>
      <c r="C537" s="14"/>
      <c r="D537" s="273"/>
      <c r="E537" s="4"/>
    </row>
    <row r="538" spans="2:5" x14ac:dyDescent="0.25">
      <c r="B538" s="2"/>
      <c r="C538" s="14"/>
      <c r="D538" s="273"/>
      <c r="E538" s="4"/>
    </row>
    <row r="539" spans="2:5" x14ac:dyDescent="0.25">
      <c r="B539" s="2"/>
      <c r="C539" s="14"/>
      <c r="D539" s="273"/>
      <c r="E539" s="4"/>
    </row>
    <row r="540" spans="2:5" x14ac:dyDescent="0.25">
      <c r="B540" s="2"/>
      <c r="C540" s="14"/>
      <c r="D540" s="273"/>
      <c r="E540" s="4"/>
    </row>
    <row r="541" spans="2:5" x14ac:dyDescent="0.25">
      <c r="B541" s="2"/>
      <c r="C541" s="14"/>
      <c r="D541" s="273"/>
      <c r="E541" s="4"/>
    </row>
    <row r="542" spans="2:5" x14ac:dyDescent="0.25">
      <c r="B542" s="2"/>
      <c r="C542" s="14"/>
      <c r="D542" s="273"/>
      <c r="E542" s="4"/>
    </row>
    <row r="543" spans="2:5" x14ac:dyDescent="0.25">
      <c r="B543" s="2"/>
      <c r="C543" s="14"/>
      <c r="D543" s="273"/>
      <c r="E543" s="4"/>
    </row>
    <row r="544" spans="2:5" x14ac:dyDescent="0.25">
      <c r="B544" s="2"/>
      <c r="C544" s="14"/>
      <c r="D544" s="273"/>
      <c r="E544" s="4"/>
    </row>
    <row r="545" spans="2:5" x14ac:dyDescent="0.25">
      <c r="B545" s="2"/>
      <c r="C545" s="14"/>
      <c r="D545" s="273"/>
      <c r="E545" s="4"/>
    </row>
    <row r="546" spans="2:5" x14ac:dyDescent="0.25">
      <c r="B546" s="2"/>
      <c r="C546" s="14"/>
      <c r="D546" s="273"/>
      <c r="E546" s="4"/>
    </row>
    <row r="547" spans="2:5" x14ac:dyDescent="0.25">
      <c r="B547" s="2"/>
      <c r="C547" s="14"/>
      <c r="D547" s="273"/>
      <c r="E547" s="4"/>
    </row>
    <row r="548" spans="2:5" x14ac:dyDescent="0.25">
      <c r="B548" s="2"/>
      <c r="C548" s="14"/>
      <c r="D548" s="273"/>
      <c r="E548" s="4"/>
    </row>
    <row r="549" spans="2:5" x14ac:dyDescent="0.25">
      <c r="B549" s="2"/>
      <c r="C549" s="14"/>
      <c r="D549" s="273"/>
      <c r="E549" s="4"/>
    </row>
    <row r="550" spans="2:5" x14ac:dyDescent="0.25">
      <c r="B550" s="2"/>
      <c r="C550" s="14"/>
      <c r="D550" s="273"/>
      <c r="E550" s="4"/>
    </row>
    <row r="551" spans="2:5" x14ac:dyDescent="0.25">
      <c r="B551" s="2"/>
      <c r="C551" s="14"/>
      <c r="D551" s="273"/>
      <c r="E551" s="4"/>
    </row>
    <row r="552" spans="2:5" x14ac:dyDescent="0.25">
      <c r="B552" s="2"/>
      <c r="C552" s="14"/>
      <c r="D552" s="273"/>
      <c r="E552" s="4"/>
    </row>
    <row r="553" spans="2:5" x14ac:dyDescent="0.25">
      <c r="B553" s="2"/>
      <c r="C553" s="14"/>
      <c r="D553" s="273"/>
      <c r="E553" s="4"/>
    </row>
    <row r="554" spans="2:5" x14ac:dyDescent="0.25">
      <c r="B554" s="2"/>
      <c r="C554" s="14"/>
      <c r="D554" s="273"/>
      <c r="E554" s="4"/>
    </row>
    <row r="555" spans="2:5" x14ac:dyDescent="0.25">
      <c r="B555" s="2"/>
      <c r="C555" s="14"/>
      <c r="D555" s="273"/>
      <c r="E555" s="4"/>
    </row>
    <row r="556" spans="2:5" x14ac:dyDescent="0.25">
      <c r="B556" s="2"/>
      <c r="C556" s="14"/>
      <c r="D556" s="273"/>
      <c r="E556" s="4"/>
    </row>
    <row r="557" spans="2:5" x14ac:dyDescent="0.25">
      <c r="B557" s="2"/>
      <c r="C557" s="14"/>
      <c r="D557" s="273"/>
      <c r="E557" s="4"/>
    </row>
    <row r="558" spans="2:5" x14ac:dyDescent="0.25">
      <c r="B558" s="2"/>
      <c r="C558" s="14"/>
      <c r="D558" s="273"/>
      <c r="E558" s="4"/>
    </row>
    <row r="559" spans="2:5" x14ac:dyDescent="0.25">
      <c r="B559" s="2"/>
      <c r="C559" s="14"/>
      <c r="D559" s="273"/>
      <c r="E559" s="4"/>
    </row>
    <row r="560" spans="2:5" x14ac:dyDescent="0.25">
      <c r="B560" s="2"/>
      <c r="C560" s="14"/>
      <c r="D560" s="273"/>
      <c r="E560" s="4"/>
    </row>
    <row r="561" spans="2:5" x14ac:dyDescent="0.25">
      <c r="B561" s="2"/>
      <c r="C561" s="14"/>
      <c r="D561" s="273"/>
      <c r="E561" s="4"/>
    </row>
    <row r="562" spans="2:5" x14ac:dyDescent="0.25">
      <c r="B562" s="2"/>
      <c r="C562" s="14"/>
      <c r="D562" s="273"/>
      <c r="E562" s="4"/>
    </row>
    <row r="563" spans="2:5" x14ac:dyDescent="0.25">
      <c r="B563" s="2"/>
      <c r="C563" s="14"/>
      <c r="D563" s="273"/>
      <c r="E563" s="4"/>
    </row>
    <row r="564" spans="2:5" x14ac:dyDescent="0.25">
      <c r="B564" s="2"/>
      <c r="C564" s="14"/>
      <c r="D564" s="273"/>
      <c r="E564" s="4"/>
    </row>
    <row r="565" spans="2:5" x14ac:dyDescent="0.25">
      <c r="B565" s="2"/>
      <c r="C565" s="14"/>
      <c r="D565" s="273"/>
      <c r="E565" s="4"/>
    </row>
    <row r="566" spans="2:5" x14ac:dyDescent="0.25">
      <c r="B566" s="2"/>
      <c r="C566" s="14"/>
      <c r="D566" s="273"/>
      <c r="E566" s="4"/>
    </row>
    <row r="567" spans="2:5" x14ac:dyDescent="0.25">
      <c r="B567" s="2"/>
      <c r="C567" s="14"/>
      <c r="D567" s="273"/>
      <c r="E567" s="4"/>
    </row>
    <row r="568" spans="2:5" x14ac:dyDescent="0.25">
      <c r="B568" s="2"/>
      <c r="C568" s="14"/>
      <c r="D568" s="273"/>
      <c r="E568" s="4"/>
    </row>
    <row r="569" spans="2:5" x14ac:dyDescent="0.25">
      <c r="B569" s="2"/>
      <c r="C569" s="14"/>
      <c r="D569" s="273"/>
      <c r="E569" s="4"/>
    </row>
    <row r="570" spans="2:5" x14ac:dyDescent="0.25">
      <c r="B570" s="2"/>
      <c r="C570" s="14"/>
      <c r="D570" s="273"/>
      <c r="E570" s="4"/>
    </row>
    <row r="571" spans="2:5" x14ac:dyDescent="0.25">
      <c r="B571" s="2"/>
      <c r="C571" s="14"/>
      <c r="D571" s="273"/>
      <c r="E571" s="4"/>
    </row>
    <row r="572" spans="2:5" x14ac:dyDescent="0.25">
      <c r="B572" s="2"/>
      <c r="C572" s="14"/>
      <c r="D572" s="273"/>
      <c r="E572" s="4"/>
    </row>
    <row r="573" spans="2:5" x14ac:dyDescent="0.25">
      <c r="B573" s="2"/>
      <c r="C573" s="14"/>
      <c r="D573" s="273"/>
      <c r="E573" s="4"/>
    </row>
    <row r="574" spans="2:5" x14ac:dyDescent="0.25">
      <c r="B574" s="2"/>
      <c r="C574" s="14"/>
      <c r="D574" s="273"/>
      <c r="E574" s="4"/>
    </row>
    <row r="575" spans="2:5" x14ac:dyDescent="0.25">
      <c r="B575" s="2"/>
      <c r="C575" s="14"/>
      <c r="D575" s="273"/>
      <c r="E575" s="4"/>
    </row>
    <row r="576" spans="2:5" x14ac:dyDescent="0.25">
      <c r="B576" s="2"/>
      <c r="C576" s="14"/>
      <c r="D576" s="273"/>
      <c r="E576" s="4"/>
    </row>
    <row r="577" spans="2:5" x14ac:dyDescent="0.25">
      <c r="B577" s="2"/>
      <c r="C577" s="14"/>
      <c r="D577" s="273"/>
      <c r="E577" s="4"/>
    </row>
    <row r="578" spans="2:5" x14ac:dyDescent="0.25">
      <c r="B578" s="2"/>
      <c r="C578" s="14"/>
      <c r="D578" s="273"/>
      <c r="E578" s="4"/>
    </row>
    <row r="579" spans="2:5" x14ac:dyDescent="0.25">
      <c r="B579" s="2"/>
      <c r="C579" s="14"/>
      <c r="D579" s="273"/>
      <c r="E579" s="4"/>
    </row>
    <row r="580" spans="2:5" x14ac:dyDescent="0.25">
      <c r="B580" s="2"/>
      <c r="C580" s="14"/>
      <c r="D580" s="273"/>
      <c r="E580" s="4"/>
    </row>
    <row r="581" spans="2:5" x14ac:dyDescent="0.25">
      <c r="B581" s="2"/>
      <c r="C581" s="14"/>
      <c r="D581" s="273"/>
      <c r="E581" s="4"/>
    </row>
    <row r="582" spans="2:5" x14ac:dyDescent="0.25">
      <c r="B582" s="2"/>
      <c r="C582" s="14"/>
      <c r="D582" s="273"/>
      <c r="E582" s="4"/>
    </row>
    <row r="583" spans="2:5" x14ac:dyDescent="0.25">
      <c r="B583" s="2"/>
      <c r="C583" s="14"/>
      <c r="D583" s="273"/>
      <c r="E583" s="4"/>
    </row>
    <row r="584" spans="2:5" x14ac:dyDescent="0.25">
      <c r="B584" s="2"/>
      <c r="C584" s="14"/>
      <c r="D584" s="273"/>
      <c r="E584" s="4"/>
    </row>
    <row r="585" spans="2:5" x14ac:dyDescent="0.25">
      <c r="B585" s="2"/>
      <c r="C585" s="14"/>
      <c r="D585" s="273"/>
      <c r="E585" s="4"/>
    </row>
    <row r="586" spans="2:5" x14ac:dyDescent="0.25">
      <c r="B586" s="2"/>
      <c r="C586" s="14"/>
      <c r="D586" s="273"/>
      <c r="E586" s="4"/>
    </row>
    <row r="587" spans="2:5" x14ac:dyDescent="0.25">
      <c r="B587" s="2"/>
      <c r="C587" s="14"/>
      <c r="D587" s="273"/>
      <c r="E587" s="4"/>
    </row>
    <row r="588" spans="2:5" x14ac:dyDescent="0.25">
      <c r="B588" s="2"/>
      <c r="C588" s="14"/>
      <c r="D588" s="273"/>
      <c r="E588" s="4"/>
    </row>
    <row r="589" spans="2:5" x14ac:dyDescent="0.25">
      <c r="B589" s="2"/>
      <c r="C589" s="14"/>
      <c r="D589" s="273"/>
      <c r="E589" s="4"/>
    </row>
    <row r="590" spans="2:5" x14ac:dyDescent="0.25">
      <c r="B590" s="2"/>
      <c r="C590" s="14"/>
      <c r="D590" s="273"/>
      <c r="E590" s="4"/>
    </row>
    <row r="591" spans="2:5" x14ac:dyDescent="0.25">
      <c r="B591" s="2"/>
      <c r="C591" s="14"/>
      <c r="D591" s="273"/>
      <c r="E591" s="4"/>
    </row>
    <row r="592" spans="2:5" x14ac:dyDescent="0.25">
      <c r="B592" s="2"/>
      <c r="C592" s="14"/>
      <c r="D592" s="273"/>
      <c r="E592" s="4"/>
    </row>
    <row r="593" spans="2:5" x14ac:dyDescent="0.25">
      <c r="B593" s="2"/>
      <c r="C593" s="14"/>
      <c r="D593" s="273"/>
      <c r="E593" s="4"/>
    </row>
    <row r="594" spans="2:5" x14ac:dyDescent="0.25">
      <c r="B594" s="2"/>
      <c r="C594" s="14"/>
      <c r="D594" s="273"/>
      <c r="E594" s="4"/>
    </row>
    <row r="595" spans="2:5" x14ac:dyDescent="0.25">
      <c r="B595" s="2"/>
      <c r="C595" s="14"/>
      <c r="D595" s="273"/>
      <c r="E595" s="4"/>
    </row>
    <row r="596" spans="2:5" x14ac:dyDescent="0.25">
      <c r="B596" s="2"/>
      <c r="C596" s="14"/>
      <c r="D596" s="273"/>
      <c r="E596" s="4"/>
    </row>
    <row r="597" spans="2:5" x14ac:dyDescent="0.25">
      <c r="B597" s="2"/>
      <c r="C597" s="14"/>
      <c r="D597" s="273"/>
      <c r="E597" s="4"/>
    </row>
    <row r="598" spans="2:5" x14ac:dyDescent="0.25">
      <c r="B598" s="2"/>
      <c r="C598" s="14"/>
      <c r="D598" s="273"/>
      <c r="E598" s="4"/>
    </row>
    <row r="599" spans="2:5" x14ac:dyDescent="0.25">
      <c r="B599" s="2"/>
      <c r="C599" s="14"/>
      <c r="D599" s="273"/>
      <c r="E599" s="4"/>
    </row>
    <row r="600" spans="2:5" x14ac:dyDescent="0.25">
      <c r="B600" s="2"/>
      <c r="C600" s="14"/>
      <c r="D600" s="273"/>
      <c r="E600" s="4"/>
    </row>
    <row r="601" spans="2:5" x14ac:dyDescent="0.25">
      <c r="B601" s="2"/>
      <c r="C601" s="14"/>
      <c r="D601" s="273"/>
      <c r="E601" s="4"/>
    </row>
    <row r="602" spans="2:5" x14ac:dyDescent="0.25">
      <c r="B602" s="2"/>
      <c r="C602" s="14"/>
      <c r="D602" s="273"/>
      <c r="E602" s="4"/>
    </row>
    <row r="603" spans="2:5" x14ac:dyDescent="0.25">
      <c r="B603" s="2"/>
      <c r="C603" s="14"/>
      <c r="D603" s="273"/>
      <c r="E603" s="4"/>
    </row>
    <row r="604" spans="2:5" x14ac:dyDescent="0.25">
      <c r="B604" s="2"/>
      <c r="C604" s="14"/>
      <c r="D604" s="273"/>
      <c r="E604" s="4"/>
    </row>
    <row r="605" spans="2:5" x14ac:dyDescent="0.25">
      <c r="B605" s="2"/>
      <c r="C605" s="14"/>
      <c r="D605" s="273"/>
      <c r="E605" s="4"/>
    </row>
    <row r="606" spans="2:5" x14ac:dyDescent="0.25">
      <c r="B606" s="2"/>
      <c r="C606" s="14"/>
      <c r="D606" s="273"/>
      <c r="E606" s="4"/>
    </row>
    <row r="607" spans="2:5" x14ac:dyDescent="0.25">
      <c r="B607" s="2"/>
      <c r="C607" s="14"/>
      <c r="D607" s="273"/>
      <c r="E607" s="4"/>
    </row>
    <row r="608" spans="2:5" x14ac:dyDescent="0.25">
      <c r="B608" s="2"/>
      <c r="C608" s="14"/>
      <c r="D608" s="273"/>
      <c r="E608" s="4"/>
    </row>
    <row r="609" spans="2:5" x14ac:dyDescent="0.25">
      <c r="B609" s="2"/>
      <c r="C609" s="14"/>
      <c r="D609" s="273"/>
      <c r="E609" s="4"/>
    </row>
    <row r="610" spans="2:5" x14ac:dyDescent="0.25">
      <c r="B610" s="2"/>
      <c r="C610" s="14"/>
      <c r="D610" s="273"/>
      <c r="E610" s="4"/>
    </row>
    <row r="611" spans="2:5" x14ac:dyDescent="0.25">
      <c r="B611" s="2"/>
      <c r="C611" s="14"/>
      <c r="D611" s="273"/>
      <c r="E611" s="4"/>
    </row>
    <row r="612" spans="2:5" x14ac:dyDescent="0.25">
      <c r="B612" s="2"/>
      <c r="C612" s="14"/>
      <c r="D612" s="273"/>
      <c r="E612" s="4"/>
    </row>
    <row r="613" spans="2:5" x14ac:dyDescent="0.25">
      <c r="B613" s="2"/>
      <c r="C613" s="14"/>
      <c r="D613" s="273"/>
      <c r="E613" s="4"/>
    </row>
    <row r="614" spans="2:5" x14ac:dyDescent="0.25">
      <c r="B614" s="2"/>
      <c r="C614" s="14"/>
      <c r="D614" s="273"/>
      <c r="E614" s="4"/>
    </row>
    <row r="615" spans="2:5" x14ac:dyDescent="0.25">
      <c r="B615" s="2"/>
      <c r="C615" s="14"/>
      <c r="D615" s="273"/>
      <c r="E615" s="4"/>
    </row>
    <row r="616" spans="2:5" x14ac:dyDescent="0.25">
      <c r="B616" s="2"/>
      <c r="C616" s="14"/>
      <c r="D616" s="273"/>
      <c r="E616" s="4"/>
    </row>
    <row r="617" spans="2:5" x14ac:dyDescent="0.25">
      <c r="B617" s="2"/>
      <c r="C617" s="14"/>
      <c r="D617" s="273"/>
      <c r="E617" s="4"/>
    </row>
    <row r="618" spans="2:5" x14ac:dyDescent="0.25">
      <c r="B618" s="2"/>
      <c r="C618" s="14"/>
      <c r="D618" s="273"/>
      <c r="E618" s="4"/>
    </row>
    <row r="619" spans="2:5" x14ac:dyDescent="0.25">
      <c r="B619" s="2"/>
      <c r="C619" s="14"/>
      <c r="D619" s="273"/>
      <c r="E619" s="4"/>
    </row>
    <row r="620" spans="2:5" x14ac:dyDescent="0.25">
      <c r="B620" s="2"/>
      <c r="C620" s="14"/>
      <c r="D620" s="273"/>
      <c r="E620" s="4"/>
    </row>
    <row r="621" spans="2:5" x14ac:dyDescent="0.25">
      <c r="B621" s="2"/>
      <c r="C621" s="14"/>
      <c r="D621" s="273"/>
      <c r="E621" s="4"/>
    </row>
    <row r="622" spans="2:5" x14ac:dyDescent="0.25">
      <c r="B622" s="2"/>
      <c r="C622" s="14"/>
      <c r="D622" s="273"/>
      <c r="E622" s="4"/>
    </row>
    <row r="623" spans="2:5" x14ac:dyDescent="0.25">
      <c r="B623" s="2"/>
      <c r="C623" s="14"/>
      <c r="D623" s="273"/>
      <c r="E623" s="4"/>
    </row>
    <row r="624" spans="2:5" x14ac:dyDescent="0.25">
      <c r="B624" s="2"/>
      <c r="C624" s="14"/>
      <c r="D624" s="273"/>
      <c r="E624" s="4"/>
    </row>
    <row r="625" spans="2:5" x14ac:dyDescent="0.25">
      <c r="B625" s="2"/>
      <c r="C625" s="14"/>
      <c r="D625" s="273"/>
      <c r="E625" s="4"/>
    </row>
    <row r="626" spans="2:5" x14ac:dyDescent="0.25">
      <c r="B626" s="2"/>
      <c r="C626" s="14"/>
      <c r="D626" s="273"/>
      <c r="E626" s="4"/>
    </row>
    <row r="627" spans="2:5" x14ac:dyDescent="0.25">
      <c r="B627" s="2"/>
      <c r="C627" s="14"/>
      <c r="D627" s="273"/>
      <c r="E627" s="4"/>
    </row>
    <row r="628" spans="2:5" x14ac:dyDescent="0.25">
      <c r="B628" s="2"/>
      <c r="C628" s="14"/>
      <c r="D628" s="273"/>
      <c r="E628" s="4"/>
    </row>
    <row r="629" spans="2:5" x14ac:dyDescent="0.25">
      <c r="B629" s="2"/>
      <c r="C629" s="14"/>
      <c r="D629" s="273"/>
      <c r="E629" s="4"/>
    </row>
    <row r="630" spans="2:5" x14ac:dyDescent="0.25">
      <c r="B630" s="2"/>
      <c r="C630" s="14"/>
      <c r="D630" s="273"/>
      <c r="E630" s="4"/>
    </row>
    <row r="631" spans="2:5" x14ac:dyDescent="0.25">
      <c r="B631" s="2"/>
      <c r="C631" s="14"/>
      <c r="D631" s="273"/>
      <c r="E631" s="4"/>
    </row>
    <row r="632" spans="2:5" x14ac:dyDescent="0.25">
      <c r="B632" s="2"/>
      <c r="C632" s="14"/>
      <c r="D632" s="273"/>
      <c r="E632" s="4"/>
    </row>
    <row r="633" spans="2:5" x14ac:dyDescent="0.25">
      <c r="B633" s="2"/>
      <c r="C633" s="14"/>
      <c r="D633" s="273"/>
      <c r="E633" s="4"/>
    </row>
    <row r="634" spans="2:5" x14ac:dyDescent="0.25">
      <c r="B634" s="2"/>
      <c r="C634" s="14"/>
      <c r="D634" s="273"/>
      <c r="E634" s="4"/>
    </row>
    <row r="635" spans="2:5" x14ac:dyDescent="0.25">
      <c r="B635" s="2"/>
      <c r="C635" s="14"/>
      <c r="D635" s="273"/>
      <c r="E635" s="4"/>
    </row>
    <row r="636" spans="2:5" x14ac:dyDescent="0.25">
      <c r="B636" s="2"/>
      <c r="C636" s="14"/>
      <c r="D636" s="273"/>
      <c r="E636" s="4"/>
    </row>
    <row r="637" spans="2:5" x14ac:dyDescent="0.25">
      <c r="B637" s="2"/>
      <c r="C637" s="14"/>
      <c r="D637" s="273"/>
      <c r="E637" s="4"/>
    </row>
    <row r="638" spans="2:5" x14ac:dyDescent="0.25">
      <c r="B638" s="2"/>
      <c r="C638" s="14"/>
      <c r="D638" s="273"/>
      <c r="E638" s="4"/>
    </row>
    <row r="639" spans="2:5" x14ac:dyDescent="0.25">
      <c r="B639" s="2"/>
      <c r="C639" s="14"/>
      <c r="D639" s="273"/>
      <c r="E639" s="4"/>
    </row>
    <row r="640" spans="2:5" x14ac:dyDescent="0.25">
      <c r="B640" s="2"/>
      <c r="C640" s="14"/>
      <c r="D640" s="273"/>
      <c r="E640" s="4"/>
    </row>
    <row r="641" spans="2:5" x14ac:dyDescent="0.25">
      <c r="B641" s="2"/>
      <c r="C641" s="14"/>
      <c r="D641" s="273"/>
      <c r="E641" s="4"/>
    </row>
    <row r="642" spans="2:5" x14ac:dyDescent="0.25">
      <c r="B642" s="2"/>
      <c r="C642" s="14"/>
      <c r="D642" s="273"/>
      <c r="E642" s="4"/>
    </row>
    <row r="643" spans="2:5" x14ac:dyDescent="0.25">
      <c r="B643" s="2"/>
      <c r="C643" s="14"/>
      <c r="D643" s="273"/>
      <c r="E643" s="4"/>
    </row>
    <row r="644" spans="2:5" x14ac:dyDescent="0.25">
      <c r="B644" s="2"/>
      <c r="C644" s="14"/>
      <c r="D644" s="273"/>
      <c r="E644" s="4"/>
    </row>
    <row r="645" spans="2:5" x14ac:dyDescent="0.25">
      <c r="B645" s="2"/>
      <c r="C645" s="14"/>
      <c r="D645" s="273"/>
      <c r="E645" s="4"/>
    </row>
    <row r="646" spans="2:5" x14ac:dyDescent="0.25">
      <c r="B646" s="2"/>
      <c r="C646" s="14"/>
      <c r="D646" s="273"/>
      <c r="E646" s="4"/>
    </row>
    <row r="647" spans="2:5" x14ac:dyDescent="0.25">
      <c r="B647" s="2"/>
      <c r="C647" s="14"/>
      <c r="D647" s="273"/>
      <c r="E647" s="4"/>
    </row>
    <row r="648" spans="2:5" x14ac:dyDescent="0.25">
      <c r="B648" s="2"/>
      <c r="C648" s="14"/>
      <c r="D648" s="273"/>
      <c r="E648" s="4"/>
    </row>
    <row r="649" spans="2:5" x14ac:dyDescent="0.25">
      <c r="B649" s="2"/>
      <c r="C649" s="14"/>
      <c r="D649" s="273"/>
      <c r="E649" s="4"/>
    </row>
    <row r="650" spans="2:5" x14ac:dyDescent="0.25">
      <c r="B650" s="2"/>
      <c r="C650" s="14"/>
      <c r="D650" s="273"/>
      <c r="E650" s="4"/>
    </row>
    <row r="651" spans="2:5" x14ac:dyDescent="0.25">
      <c r="B651" s="2"/>
      <c r="C651" s="14"/>
      <c r="D651" s="273"/>
      <c r="E651" s="4"/>
    </row>
    <row r="652" spans="2:5" x14ac:dyDescent="0.25">
      <c r="B652" s="2"/>
      <c r="C652" s="14"/>
      <c r="D652" s="273"/>
      <c r="E652" s="4"/>
    </row>
    <row r="653" spans="2:5" x14ac:dyDescent="0.25">
      <c r="B653" s="2"/>
      <c r="C653" s="14"/>
      <c r="D653" s="273"/>
      <c r="E653" s="4"/>
    </row>
    <row r="654" spans="2:5" x14ac:dyDescent="0.25">
      <c r="B654" s="2"/>
      <c r="C654" s="14"/>
      <c r="D654" s="273"/>
      <c r="E654" s="4"/>
    </row>
    <row r="655" spans="2:5" x14ac:dyDescent="0.25">
      <c r="B655" s="2"/>
      <c r="C655" s="14"/>
      <c r="D655" s="273"/>
      <c r="E655" s="4"/>
    </row>
    <row r="656" spans="2:5" x14ac:dyDescent="0.25">
      <c r="B656" s="2"/>
      <c r="C656" s="14"/>
      <c r="D656" s="273"/>
      <c r="E656" s="4"/>
    </row>
    <row r="657" spans="2:5" x14ac:dyDescent="0.25">
      <c r="B657" s="2"/>
      <c r="C657" s="14"/>
      <c r="D657" s="273"/>
      <c r="E657" s="4"/>
    </row>
    <row r="658" spans="2:5" x14ac:dyDescent="0.25">
      <c r="B658" s="2"/>
      <c r="C658" s="14"/>
      <c r="D658" s="273"/>
      <c r="E658" s="4"/>
    </row>
    <row r="659" spans="2:5" x14ac:dyDescent="0.25">
      <c r="B659" s="2"/>
      <c r="C659" s="14"/>
      <c r="D659" s="273"/>
      <c r="E659" s="4"/>
    </row>
    <row r="660" spans="2:5" x14ac:dyDescent="0.25">
      <c r="B660" s="2"/>
      <c r="C660" s="14"/>
      <c r="D660" s="273"/>
      <c r="E660" s="4"/>
    </row>
    <row r="661" spans="2:5" x14ac:dyDescent="0.25">
      <c r="B661" s="2"/>
      <c r="C661" s="14"/>
      <c r="D661" s="273"/>
      <c r="E661" s="4"/>
    </row>
    <row r="662" spans="2:5" x14ac:dyDescent="0.25">
      <c r="B662" s="2"/>
      <c r="C662" s="14"/>
      <c r="D662" s="273"/>
      <c r="E662" s="4"/>
    </row>
    <row r="663" spans="2:5" x14ac:dyDescent="0.25">
      <c r="B663" s="2"/>
      <c r="C663" s="14"/>
      <c r="D663" s="273"/>
      <c r="E663" s="4"/>
    </row>
    <row r="664" spans="2:5" x14ac:dyDescent="0.25">
      <c r="B664" s="2"/>
      <c r="C664" s="14"/>
      <c r="D664" s="273"/>
      <c r="E664" s="4"/>
    </row>
    <row r="665" spans="2:5" x14ac:dyDescent="0.25">
      <c r="B665" s="2"/>
      <c r="C665" s="14"/>
      <c r="D665" s="273"/>
      <c r="E665" s="4"/>
    </row>
    <row r="666" spans="2:5" x14ac:dyDescent="0.25">
      <c r="B666" s="2"/>
      <c r="C666" s="14"/>
      <c r="D666" s="273"/>
      <c r="E666" s="4"/>
    </row>
    <row r="667" spans="2:5" x14ac:dyDescent="0.25">
      <c r="B667" s="2"/>
      <c r="C667" s="14"/>
      <c r="D667" s="273"/>
      <c r="E667" s="4"/>
    </row>
    <row r="668" spans="2:5" x14ac:dyDescent="0.25">
      <c r="B668" s="2"/>
      <c r="C668" s="14"/>
      <c r="D668" s="273"/>
      <c r="E668" s="4"/>
    </row>
    <row r="669" spans="2:5" x14ac:dyDescent="0.25">
      <c r="B669" s="2"/>
      <c r="C669" s="14"/>
      <c r="D669" s="273"/>
      <c r="E669" s="4"/>
    </row>
    <row r="670" spans="2:5" x14ac:dyDescent="0.25">
      <c r="B670" s="2"/>
      <c r="C670" s="14"/>
      <c r="D670" s="273"/>
      <c r="E670" s="4"/>
    </row>
    <row r="671" spans="2:5" x14ac:dyDescent="0.25">
      <c r="B671" s="2"/>
      <c r="C671" s="14"/>
      <c r="D671" s="273"/>
      <c r="E671" s="4"/>
    </row>
    <row r="672" spans="2:5" x14ac:dyDescent="0.25">
      <c r="B672" s="2"/>
      <c r="C672" s="14"/>
      <c r="D672" s="273"/>
      <c r="E672" s="4"/>
    </row>
    <row r="673" spans="2:5" x14ac:dyDescent="0.25">
      <c r="B673" s="2"/>
      <c r="C673" s="14"/>
      <c r="D673" s="273"/>
      <c r="E673" s="4"/>
    </row>
    <row r="674" spans="2:5" x14ac:dyDescent="0.25">
      <c r="B674" s="2"/>
      <c r="C674" s="14"/>
      <c r="D674" s="273"/>
      <c r="E674" s="4"/>
    </row>
    <row r="675" spans="2:5" x14ac:dyDescent="0.25">
      <c r="B675" s="2"/>
      <c r="C675" s="14"/>
      <c r="D675" s="273"/>
      <c r="E675" s="4"/>
    </row>
    <row r="676" spans="2:5" x14ac:dyDescent="0.25">
      <c r="B676" s="2"/>
      <c r="C676" s="14"/>
      <c r="D676" s="273"/>
      <c r="E676" s="4"/>
    </row>
    <row r="677" spans="2:5" x14ac:dyDescent="0.25">
      <c r="B677" s="2"/>
      <c r="C677" s="14"/>
      <c r="D677" s="273"/>
      <c r="E677" s="4"/>
    </row>
    <row r="678" spans="2:5" x14ac:dyDescent="0.25">
      <c r="B678" s="2"/>
      <c r="C678" s="14"/>
      <c r="D678" s="273"/>
      <c r="E678" s="4"/>
    </row>
    <row r="679" spans="2:5" x14ac:dyDescent="0.25">
      <c r="B679" s="2"/>
      <c r="C679" s="14"/>
      <c r="D679" s="273"/>
      <c r="E679" s="4"/>
    </row>
    <row r="680" spans="2:5" x14ac:dyDescent="0.25">
      <c r="B680" s="2"/>
      <c r="C680" s="14"/>
      <c r="D680" s="273"/>
      <c r="E680" s="4"/>
    </row>
    <row r="681" spans="2:5" x14ac:dyDescent="0.25">
      <c r="B681" s="2"/>
      <c r="C681" s="14"/>
      <c r="D681" s="273"/>
      <c r="E681" s="4"/>
    </row>
    <row r="682" spans="2:5" x14ac:dyDescent="0.25">
      <c r="B682" s="2"/>
      <c r="C682" s="14"/>
      <c r="D682" s="273"/>
      <c r="E682" s="4"/>
    </row>
    <row r="683" spans="2:5" x14ac:dyDescent="0.25">
      <c r="B683" s="2"/>
      <c r="C683" s="14"/>
      <c r="D683" s="273"/>
      <c r="E683" s="4"/>
    </row>
    <row r="684" spans="2:5" x14ac:dyDescent="0.25">
      <c r="B684" s="2"/>
      <c r="C684" s="14"/>
      <c r="D684" s="273"/>
      <c r="E684" s="4"/>
    </row>
    <row r="685" spans="2:5" x14ac:dyDescent="0.25">
      <c r="B685" s="2"/>
      <c r="C685" s="14"/>
      <c r="D685" s="273"/>
      <c r="E685" s="4"/>
    </row>
    <row r="686" spans="2:5" x14ac:dyDescent="0.25">
      <c r="B686" s="2"/>
      <c r="C686" s="14"/>
      <c r="D686" s="273"/>
      <c r="E686" s="4"/>
    </row>
    <row r="687" spans="2:5" x14ac:dyDescent="0.25">
      <c r="B687" s="2"/>
      <c r="C687" s="14"/>
      <c r="D687" s="273"/>
      <c r="E687" s="4"/>
    </row>
    <row r="688" spans="2:5" x14ac:dyDescent="0.25">
      <c r="B688" s="2"/>
      <c r="C688" s="14"/>
      <c r="D688" s="273"/>
      <c r="E688" s="4"/>
    </row>
    <row r="689" spans="2:5" x14ac:dyDescent="0.25">
      <c r="B689" s="2"/>
      <c r="C689" s="14"/>
      <c r="D689" s="273"/>
      <c r="E689" s="4"/>
    </row>
    <row r="690" spans="2:5" x14ac:dyDescent="0.25">
      <c r="B690" s="2"/>
      <c r="C690" s="14"/>
      <c r="D690" s="273"/>
      <c r="E690" s="4"/>
    </row>
    <row r="691" spans="2:5" x14ac:dyDescent="0.25">
      <c r="B691" s="2"/>
      <c r="C691" s="14"/>
      <c r="D691" s="273"/>
      <c r="E691" s="4"/>
    </row>
    <row r="692" spans="2:5" x14ac:dyDescent="0.25">
      <c r="B692" s="2"/>
      <c r="C692" s="14"/>
      <c r="D692" s="273"/>
      <c r="E692" s="4"/>
    </row>
    <row r="693" spans="2:5" x14ac:dyDescent="0.25">
      <c r="B693" s="2"/>
      <c r="C693" s="14"/>
      <c r="D693" s="273"/>
      <c r="E693" s="4"/>
    </row>
    <row r="694" spans="2:5" x14ac:dyDescent="0.25">
      <c r="B694" s="2"/>
      <c r="C694" s="14"/>
      <c r="D694" s="273"/>
      <c r="E694" s="4"/>
    </row>
    <row r="695" spans="2:5" x14ac:dyDescent="0.25">
      <c r="B695" s="2"/>
      <c r="C695" s="14"/>
      <c r="D695" s="273"/>
      <c r="E695" s="4"/>
    </row>
    <row r="696" spans="2:5" x14ac:dyDescent="0.25">
      <c r="B696" s="2"/>
      <c r="C696" s="14"/>
      <c r="D696" s="273"/>
      <c r="E696" s="4"/>
    </row>
    <row r="697" spans="2:5" x14ac:dyDescent="0.25">
      <c r="B697" s="2"/>
      <c r="C697" s="14"/>
      <c r="D697" s="273"/>
      <c r="E697" s="4"/>
    </row>
    <row r="698" spans="2:5" x14ac:dyDescent="0.25">
      <c r="B698" s="2"/>
      <c r="C698" s="14"/>
      <c r="D698" s="273"/>
      <c r="E698" s="4"/>
    </row>
    <row r="699" spans="2:5" x14ac:dyDescent="0.25">
      <c r="B699" s="2"/>
      <c r="C699" s="14"/>
      <c r="D699" s="273"/>
      <c r="E699" s="4"/>
    </row>
    <row r="700" spans="2:5" x14ac:dyDescent="0.25">
      <c r="B700" s="2"/>
      <c r="C700" s="14"/>
      <c r="D700" s="273"/>
      <c r="E700" s="4"/>
    </row>
    <row r="701" spans="2:5" x14ac:dyDescent="0.25">
      <c r="B701" s="2"/>
      <c r="C701" s="14"/>
      <c r="D701" s="273"/>
      <c r="E701" s="4"/>
    </row>
    <row r="702" spans="2:5" x14ac:dyDescent="0.25">
      <c r="B702" s="2"/>
      <c r="C702" s="14"/>
      <c r="D702" s="273"/>
      <c r="E702" s="4"/>
    </row>
    <row r="703" spans="2:5" x14ac:dyDescent="0.25">
      <c r="B703" s="2"/>
      <c r="C703" s="14"/>
      <c r="D703" s="273"/>
      <c r="E703" s="4"/>
    </row>
    <row r="704" spans="2:5" x14ac:dyDescent="0.25">
      <c r="B704" s="2"/>
      <c r="C704" s="14"/>
      <c r="D704" s="273"/>
      <c r="E704" s="4"/>
    </row>
    <row r="705" spans="2:5" x14ac:dyDescent="0.25">
      <c r="B705" s="2"/>
      <c r="C705" s="14"/>
      <c r="D705" s="273"/>
      <c r="E705" s="4"/>
    </row>
    <row r="706" spans="2:5" x14ac:dyDescent="0.25">
      <c r="B706" s="2"/>
      <c r="C706" s="14"/>
      <c r="D706" s="273"/>
      <c r="E706" s="4"/>
    </row>
    <row r="707" spans="2:5" x14ac:dyDescent="0.25">
      <c r="B707" s="2"/>
      <c r="C707" s="14"/>
      <c r="D707" s="273"/>
      <c r="E707" s="4"/>
    </row>
    <row r="708" spans="2:5" x14ac:dyDescent="0.25">
      <c r="B708" s="2"/>
      <c r="C708" s="14"/>
      <c r="D708" s="273"/>
      <c r="E708" s="4"/>
    </row>
    <row r="709" spans="2:5" x14ac:dyDescent="0.25">
      <c r="B709" s="2"/>
      <c r="C709" s="14"/>
      <c r="D709" s="273"/>
      <c r="E709" s="4"/>
    </row>
    <row r="710" spans="2:5" x14ac:dyDescent="0.25">
      <c r="B710" s="2"/>
      <c r="C710" s="14"/>
      <c r="D710" s="273"/>
      <c r="E710" s="4"/>
    </row>
    <row r="711" spans="2:5" x14ac:dyDescent="0.25">
      <c r="B711" s="2"/>
      <c r="C711" s="14"/>
      <c r="D711" s="273"/>
      <c r="E711" s="4"/>
    </row>
    <row r="712" spans="2:5" x14ac:dyDescent="0.25">
      <c r="B712" s="2"/>
      <c r="C712" s="14"/>
      <c r="D712" s="273"/>
      <c r="E712" s="4"/>
    </row>
    <row r="713" spans="2:5" x14ac:dyDescent="0.25">
      <c r="B713" s="2"/>
      <c r="C713" s="14"/>
      <c r="D713" s="273"/>
      <c r="E713" s="4"/>
    </row>
    <row r="714" spans="2:5" x14ac:dyDescent="0.25">
      <c r="B714" s="2"/>
      <c r="C714" s="14"/>
      <c r="D714" s="273"/>
      <c r="E714" s="4"/>
    </row>
    <row r="715" spans="2:5" x14ac:dyDescent="0.25">
      <c r="B715" s="2"/>
      <c r="C715" s="14"/>
      <c r="D715" s="273"/>
      <c r="E715" s="4"/>
    </row>
    <row r="716" spans="2:5" x14ac:dyDescent="0.25">
      <c r="B716" s="2"/>
      <c r="C716" s="14"/>
      <c r="D716" s="273"/>
      <c r="E716" s="4"/>
    </row>
    <row r="717" spans="2:5" x14ac:dyDescent="0.25">
      <c r="B717" s="2"/>
      <c r="C717" s="14"/>
      <c r="D717" s="273"/>
      <c r="E717" s="4"/>
    </row>
    <row r="718" spans="2:5" x14ac:dyDescent="0.25">
      <c r="B718" s="2"/>
      <c r="C718" s="14"/>
      <c r="D718" s="273"/>
      <c r="E718" s="4"/>
    </row>
    <row r="719" spans="2:5" x14ac:dyDescent="0.25">
      <c r="B719" s="2"/>
      <c r="C719" s="14"/>
      <c r="D719" s="273"/>
      <c r="E719" s="4"/>
    </row>
    <row r="720" spans="2:5" x14ac:dyDescent="0.25">
      <c r="B720" s="2"/>
      <c r="C720" s="14"/>
      <c r="D720" s="273"/>
      <c r="E720" s="4"/>
    </row>
    <row r="721" spans="2:5" x14ac:dyDescent="0.25">
      <c r="B721" s="2"/>
      <c r="C721" s="14"/>
      <c r="D721" s="273"/>
      <c r="E721" s="4"/>
    </row>
    <row r="722" spans="2:5" x14ac:dyDescent="0.25">
      <c r="B722" s="2"/>
      <c r="C722" s="14"/>
      <c r="D722" s="273"/>
      <c r="E722" s="4"/>
    </row>
    <row r="723" spans="2:5" x14ac:dyDescent="0.25">
      <c r="B723" s="2"/>
      <c r="C723" s="14"/>
      <c r="D723" s="273"/>
      <c r="E723" s="4"/>
    </row>
    <row r="724" spans="2:5" x14ac:dyDescent="0.25">
      <c r="B724" s="2"/>
      <c r="C724" s="14"/>
      <c r="D724" s="273"/>
      <c r="E724" s="4"/>
    </row>
    <row r="725" spans="2:5" x14ac:dyDescent="0.25">
      <c r="B725" s="2"/>
      <c r="C725" s="14"/>
      <c r="D725" s="273"/>
      <c r="E725" s="4"/>
    </row>
    <row r="726" spans="2:5" x14ac:dyDescent="0.25">
      <c r="B726" s="2"/>
      <c r="C726" s="14"/>
      <c r="D726" s="273"/>
      <c r="E726" s="4"/>
    </row>
    <row r="727" spans="2:5" x14ac:dyDescent="0.25">
      <c r="B727" s="2"/>
      <c r="C727" s="14"/>
      <c r="D727" s="273"/>
      <c r="E727" s="4"/>
    </row>
    <row r="728" spans="2:5" x14ac:dyDescent="0.25">
      <c r="B728" s="2"/>
      <c r="C728" s="14"/>
      <c r="D728" s="273"/>
      <c r="E728" s="4"/>
    </row>
    <row r="729" spans="2:5" x14ac:dyDescent="0.25">
      <c r="B729" s="2"/>
      <c r="C729" s="14"/>
      <c r="D729" s="273"/>
      <c r="E729" s="4"/>
    </row>
    <row r="730" spans="2:5" x14ac:dyDescent="0.25">
      <c r="B730" s="2"/>
      <c r="C730" s="14"/>
      <c r="D730" s="273"/>
      <c r="E730" s="4"/>
    </row>
    <row r="731" spans="2:5" x14ac:dyDescent="0.25">
      <c r="B731" s="2"/>
      <c r="C731" s="14"/>
      <c r="D731" s="273"/>
      <c r="E731" s="4"/>
    </row>
    <row r="732" spans="2:5" x14ac:dyDescent="0.25">
      <c r="B732" s="2"/>
      <c r="C732" s="14"/>
      <c r="D732" s="273"/>
      <c r="E732" s="4"/>
    </row>
    <row r="733" spans="2:5" x14ac:dyDescent="0.25">
      <c r="B733" s="2"/>
      <c r="C733" s="14"/>
      <c r="D733" s="273"/>
      <c r="E733" s="4"/>
    </row>
    <row r="734" spans="2:5" x14ac:dyDescent="0.25">
      <c r="B734" s="2"/>
      <c r="C734" s="14"/>
      <c r="D734" s="273"/>
      <c r="E734" s="4"/>
    </row>
    <row r="735" spans="2:5" x14ac:dyDescent="0.25">
      <c r="B735" s="2"/>
      <c r="C735" s="14"/>
      <c r="D735" s="273"/>
      <c r="E735" s="4"/>
    </row>
    <row r="736" spans="2:5" x14ac:dyDescent="0.25">
      <c r="B736" s="2"/>
      <c r="C736" s="14"/>
      <c r="D736" s="273"/>
      <c r="E736" s="4"/>
    </row>
    <row r="737" spans="2:5" x14ac:dyDescent="0.25">
      <c r="B737" s="2"/>
      <c r="C737" s="14"/>
      <c r="D737" s="273"/>
      <c r="E737" s="4"/>
    </row>
    <row r="738" spans="2:5" x14ac:dyDescent="0.25">
      <c r="B738" s="2"/>
      <c r="C738" s="14"/>
      <c r="D738" s="273"/>
      <c r="E738" s="4"/>
    </row>
    <row r="739" spans="2:5" x14ac:dyDescent="0.25">
      <c r="B739" s="2"/>
      <c r="C739" s="14"/>
      <c r="D739" s="273"/>
      <c r="E739" s="4"/>
    </row>
    <row r="740" spans="2:5" x14ac:dyDescent="0.25">
      <c r="B740" s="2"/>
      <c r="C740" s="14"/>
      <c r="D740" s="273"/>
      <c r="E740" s="4"/>
    </row>
    <row r="741" spans="2:5" x14ac:dyDescent="0.25">
      <c r="B741" s="2"/>
      <c r="C741" s="14"/>
      <c r="D741" s="273"/>
      <c r="E741" s="4"/>
    </row>
    <row r="742" spans="2:5" x14ac:dyDescent="0.25">
      <c r="B742" s="2"/>
      <c r="C742" s="14"/>
      <c r="D742" s="273"/>
      <c r="E742" s="4"/>
    </row>
    <row r="743" spans="2:5" x14ac:dyDescent="0.25">
      <c r="B743" s="2"/>
      <c r="C743" s="14"/>
      <c r="D743" s="273"/>
      <c r="E743" s="4"/>
    </row>
    <row r="744" spans="2:5" x14ac:dyDescent="0.25">
      <c r="B744" s="2"/>
      <c r="C744" s="14"/>
      <c r="D744" s="273"/>
      <c r="E744" s="4"/>
    </row>
    <row r="745" spans="2:5" x14ac:dyDescent="0.25">
      <c r="B745" s="2"/>
      <c r="C745" s="14"/>
      <c r="D745" s="273"/>
      <c r="E745" s="4"/>
    </row>
    <row r="746" spans="2:5" x14ac:dyDescent="0.25">
      <c r="B746" s="2"/>
      <c r="C746" s="14"/>
      <c r="D746" s="273"/>
      <c r="E746" s="4"/>
    </row>
    <row r="747" spans="2:5" x14ac:dyDescent="0.25">
      <c r="B747" s="2"/>
      <c r="C747" s="14"/>
      <c r="D747" s="273"/>
      <c r="E747" s="4"/>
    </row>
    <row r="748" spans="2:5" x14ac:dyDescent="0.25">
      <c r="B748" s="2"/>
      <c r="C748" s="14"/>
      <c r="D748" s="273"/>
      <c r="E748" s="4"/>
    </row>
    <row r="749" spans="2:5" x14ac:dyDescent="0.25">
      <c r="B749" s="2"/>
      <c r="C749" s="14"/>
      <c r="D749" s="273"/>
      <c r="E749" s="4"/>
    </row>
    <row r="750" spans="2:5" x14ac:dyDescent="0.25">
      <c r="B750" s="2"/>
      <c r="C750" s="14"/>
      <c r="D750" s="273"/>
      <c r="E750" s="4"/>
    </row>
    <row r="751" spans="2:5" x14ac:dyDescent="0.25">
      <c r="B751" s="2"/>
      <c r="C751" s="14"/>
      <c r="D751" s="273"/>
      <c r="E751" s="4"/>
    </row>
    <row r="752" spans="2:5" x14ac:dyDescent="0.25">
      <c r="B752" s="2"/>
      <c r="C752" s="14"/>
      <c r="D752" s="273"/>
      <c r="E752" s="4"/>
    </row>
    <row r="753" spans="2:5" x14ac:dyDescent="0.25">
      <c r="B753" s="2"/>
      <c r="C753" s="14"/>
      <c r="D753" s="273"/>
      <c r="E753" s="4"/>
    </row>
    <row r="754" spans="2:5" x14ac:dyDescent="0.25">
      <c r="B754" s="2"/>
      <c r="C754" s="14"/>
      <c r="D754" s="273"/>
      <c r="E754" s="4"/>
    </row>
    <row r="755" spans="2:5" x14ac:dyDescent="0.25">
      <c r="B755" s="2"/>
      <c r="C755" s="14"/>
      <c r="D755" s="273"/>
      <c r="E755" s="4"/>
    </row>
    <row r="756" spans="2:5" x14ac:dyDescent="0.25">
      <c r="B756" s="2"/>
      <c r="C756" s="14"/>
      <c r="D756" s="273"/>
      <c r="E756" s="4"/>
    </row>
    <row r="757" spans="2:5" x14ac:dyDescent="0.25">
      <c r="B757" s="2"/>
      <c r="C757" s="14"/>
      <c r="D757" s="273"/>
      <c r="E757" s="4"/>
    </row>
    <row r="758" spans="2:5" x14ac:dyDescent="0.25">
      <c r="B758" s="2"/>
      <c r="C758" s="14"/>
      <c r="D758" s="273"/>
      <c r="E758" s="4"/>
    </row>
    <row r="759" spans="2:5" x14ac:dyDescent="0.25">
      <c r="B759" s="2"/>
      <c r="C759" s="14"/>
      <c r="D759" s="273"/>
      <c r="E759" s="4"/>
    </row>
    <row r="760" spans="2:5" x14ac:dyDescent="0.25">
      <c r="B760" s="2"/>
      <c r="C760" s="14"/>
      <c r="D760" s="273"/>
      <c r="E760" s="4"/>
    </row>
    <row r="761" spans="2:5" x14ac:dyDescent="0.25">
      <c r="B761" s="2"/>
      <c r="C761" s="14"/>
      <c r="D761" s="273"/>
      <c r="E761" s="4"/>
    </row>
    <row r="762" spans="2:5" x14ac:dyDescent="0.25">
      <c r="B762" s="2"/>
      <c r="C762" s="14"/>
      <c r="D762" s="273"/>
      <c r="E762" s="4"/>
    </row>
    <row r="763" spans="2:5" x14ac:dyDescent="0.25">
      <c r="B763" s="2"/>
      <c r="C763" s="14"/>
      <c r="D763" s="273"/>
      <c r="E763" s="4"/>
    </row>
    <row r="764" spans="2:5" x14ac:dyDescent="0.25">
      <c r="B764" s="2"/>
      <c r="C764" s="14"/>
      <c r="D764" s="273"/>
      <c r="E764" s="4"/>
    </row>
    <row r="765" spans="2:5" x14ac:dyDescent="0.25">
      <c r="B765" s="2"/>
      <c r="C765" s="14"/>
      <c r="D765" s="273"/>
      <c r="E765" s="4"/>
    </row>
    <row r="766" spans="2:5" x14ac:dyDescent="0.25">
      <c r="B766" s="2"/>
      <c r="C766" s="14"/>
      <c r="D766" s="273"/>
      <c r="E766" s="4"/>
    </row>
    <row r="767" spans="2:5" x14ac:dyDescent="0.25">
      <c r="B767" s="2"/>
      <c r="C767" s="14"/>
      <c r="D767" s="273"/>
      <c r="E767" s="4"/>
    </row>
    <row r="768" spans="2:5" x14ac:dyDescent="0.25">
      <c r="B768" s="2"/>
      <c r="C768" s="14"/>
      <c r="D768" s="273"/>
      <c r="E768" s="4"/>
    </row>
    <row r="769" spans="2:5" x14ac:dyDescent="0.25">
      <c r="B769" s="2"/>
      <c r="C769" s="14"/>
      <c r="D769" s="273"/>
      <c r="E769" s="4"/>
    </row>
    <row r="770" spans="2:5" x14ac:dyDescent="0.25">
      <c r="B770" s="2"/>
      <c r="C770" s="14"/>
      <c r="D770" s="273"/>
      <c r="E770" s="4"/>
    </row>
    <row r="771" spans="2:5" x14ac:dyDescent="0.25">
      <c r="B771" s="2"/>
      <c r="C771" s="14"/>
      <c r="D771" s="273"/>
      <c r="E771" s="4"/>
    </row>
    <row r="772" spans="2:5" x14ac:dyDescent="0.25">
      <c r="B772" s="2"/>
      <c r="C772" s="14"/>
      <c r="D772" s="273"/>
      <c r="E772" s="4"/>
    </row>
    <row r="773" spans="2:5" x14ac:dyDescent="0.25">
      <c r="B773" s="2"/>
      <c r="C773" s="14"/>
      <c r="D773" s="273"/>
      <c r="E773" s="4"/>
    </row>
    <row r="774" spans="2:5" x14ac:dyDescent="0.25">
      <c r="B774" s="2"/>
      <c r="C774" s="14"/>
      <c r="D774" s="273"/>
      <c r="E774" s="4"/>
    </row>
    <row r="775" spans="2:5" x14ac:dyDescent="0.25">
      <c r="B775" s="2"/>
      <c r="C775" s="14"/>
      <c r="D775" s="273"/>
      <c r="E775" s="4"/>
    </row>
    <row r="776" spans="2:5" x14ac:dyDescent="0.25">
      <c r="B776" s="2"/>
      <c r="C776" s="14"/>
      <c r="D776" s="273"/>
      <c r="E776" s="4"/>
    </row>
    <row r="777" spans="2:5" x14ac:dyDescent="0.25">
      <c r="B777" s="2"/>
      <c r="C777" s="14"/>
      <c r="D777" s="273"/>
      <c r="E777" s="4"/>
    </row>
    <row r="778" spans="2:5" x14ac:dyDescent="0.25">
      <c r="B778" s="2"/>
      <c r="C778" s="14"/>
      <c r="D778" s="273"/>
      <c r="E778" s="4"/>
    </row>
    <row r="779" spans="2:5" x14ac:dyDescent="0.25">
      <c r="B779" s="2"/>
      <c r="C779" s="14"/>
      <c r="D779" s="273"/>
      <c r="E779" s="4"/>
    </row>
    <row r="780" spans="2:5" x14ac:dyDescent="0.25">
      <c r="B780" s="2"/>
      <c r="C780" s="14"/>
      <c r="D780" s="273"/>
      <c r="E780" s="4"/>
    </row>
    <row r="781" spans="2:5" x14ac:dyDescent="0.25">
      <c r="B781" s="2"/>
      <c r="C781" s="14"/>
      <c r="D781" s="273"/>
      <c r="E781" s="4"/>
    </row>
    <row r="782" spans="2:5" x14ac:dyDescent="0.25">
      <c r="B782" s="2"/>
      <c r="C782" s="14"/>
      <c r="D782" s="273"/>
      <c r="E782" s="4"/>
    </row>
    <row r="783" spans="2:5" x14ac:dyDescent="0.25">
      <c r="B783" s="2"/>
      <c r="C783" s="14"/>
      <c r="D783" s="273"/>
      <c r="E783" s="4"/>
    </row>
    <row r="784" spans="2:5" x14ac:dyDescent="0.25">
      <c r="B784" s="2"/>
      <c r="C784" s="14"/>
      <c r="D784" s="273"/>
      <c r="E784" s="4"/>
    </row>
    <row r="785" spans="2:5" x14ac:dyDescent="0.25">
      <c r="B785" s="2"/>
      <c r="C785" s="14"/>
      <c r="D785" s="273"/>
      <c r="E785" s="4"/>
    </row>
    <row r="786" spans="2:5" x14ac:dyDescent="0.25">
      <c r="B786" s="2"/>
      <c r="C786" s="14"/>
      <c r="D786" s="273"/>
      <c r="E786" s="4"/>
    </row>
    <row r="787" spans="2:5" x14ac:dyDescent="0.25">
      <c r="B787" s="2"/>
      <c r="C787" s="14"/>
      <c r="D787" s="273"/>
      <c r="E787" s="4"/>
    </row>
    <row r="788" spans="2:5" x14ac:dyDescent="0.25">
      <c r="B788" s="2"/>
      <c r="C788" s="14"/>
      <c r="D788" s="273"/>
      <c r="E788" s="4"/>
    </row>
    <row r="789" spans="2:5" x14ac:dyDescent="0.25">
      <c r="B789" s="2"/>
      <c r="C789" s="14"/>
      <c r="D789" s="273"/>
      <c r="E789" s="4"/>
    </row>
    <row r="790" spans="2:5" x14ac:dyDescent="0.25">
      <c r="B790" s="2"/>
      <c r="C790" s="14"/>
      <c r="D790" s="273"/>
      <c r="E790" s="4"/>
    </row>
    <row r="791" spans="2:5" x14ac:dyDescent="0.25">
      <c r="B791" s="2"/>
      <c r="C791" s="14"/>
      <c r="D791" s="273"/>
      <c r="E791" s="4"/>
    </row>
    <row r="792" spans="2:5" x14ac:dyDescent="0.25">
      <c r="B792" s="2"/>
      <c r="C792" s="14"/>
      <c r="D792" s="273"/>
      <c r="E792" s="4"/>
    </row>
    <row r="793" spans="2:5" x14ac:dyDescent="0.25">
      <c r="B793" s="2"/>
      <c r="C793" s="14"/>
      <c r="D793" s="273"/>
      <c r="E793" s="4"/>
    </row>
    <row r="794" spans="2:5" x14ac:dyDescent="0.25">
      <c r="B794" s="2"/>
      <c r="C794" s="14"/>
      <c r="D794" s="273"/>
      <c r="E794" s="4"/>
    </row>
    <row r="795" spans="2:5" x14ac:dyDescent="0.25">
      <c r="B795" s="2"/>
      <c r="C795" s="14"/>
      <c r="D795" s="273"/>
      <c r="E795" s="4"/>
    </row>
    <row r="796" spans="2:5" x14ac:dyDescent="0.25">
      <c r="B796" s="2"/>
      <c r="C796" s="14"/>
      <c r="D796" s="273"/>
      <c r="E796" s="4"/>
    </row>
    <row r="797" spans="2:5" x14ac:dyDescent="0.25">
      <c r="B797" s="2"/>
      <c r="C797" s="14"/>
      <c r="D797" s="273"/>
      <c r="E797" s="4"/>
    </row>
    <row r="798" spans="2:5" x14ac:dyDescent="0.25">
      <c r="B798" s="2"/>
      <c r="C798" s="14"/>
      <c r="D798" s="273"/>
      <c r="E798" s="4"/>
    </row>
    <row r="799" spans="2:5" x14ac:dyDescent="0.25">
      <c r="B799" s="2"/>
      <c r="C799" s="14"/>
      <c r="D799" s="273"/>
      <c r="E799" s="4"/>
    </row>
    <row r="800" spans="2:5" x14ac:dyDescent="0.25">
      <c r="B800" s="2"/>
      <c r="C800" s="14"/>
      <c r="D800" s="273"/>
      <c r="E800" s="4"/>
    </row>
    <row r="801" spans="2:5" x14ac:dyDescent="0.25">
      <c r="B801" s="2"/>
      <c r="C801" s="14"/>
      <c r="D801" s="273"/>
      <c r="E801" s="4"/>
    </row>
    <row r="802" spans="2:5" x14ac:dyDescent="0.25">
      <c r="B802" s="2"/>
      <c r="C802" s="14"/>
      <c r="D802" s="273"/>
      <c r="E802" s="4"/>
    </row>
    <row r="803" spans="2:5" x14ac:dyDescent="0.25">
      <c r="B803" s="2"/>
      <c r="C803" s="14"/>
      <c r="D803" s="273"/>
      <c r="E803" s="4"/>
    </row>
    <row r="804" spans="2:5" x14ac:dyDescent="0.25">
      <c r="B804" s="2"/>
      <c r="C804" s="14"/>
      <c r="D804" s="273"/>
      <c r="E804" s="4"/>
    </row>
    <row r="805" spans="2:5" x14ac:dyDescent="0.25">
      <c r="B805" s="2"/>
      <c r="C805" s="14"/>
      <c r="D805" s="273"/>
      <c r="E805" s="4"/>
    </row>
    <row r="806" spans="2:5" x14ac:dyDescent="0.25">
      <c r="B806" s="2"/>
      <c r="C806" s="14"/>
      <c r="D806" s="273"/>
      <c r="E806" s="4"/>
    </row>
    <row r="807" spans="2:5" x14ac:dyDescent="0.25">
      <c r="B807" s="2"/>
      <c r="C807" s="14"/>
      <c r="D807" s="273"/>
      <c r="E807" s="4"/>
    </row>
    <row r="808" spans="2:5" x14ac:dyDescent="0.25">
      <c r="B808" s="2"/>
      <c r="C808" s="14"/>
      <c r="D808" s="273"/>
      <c r="E808" s="4"/>
    </row>
    <row r="809" spans="2:5" x14ac:dyDescent="0.25">
      <c r="B809" s="2"/>
      <c r="C809" s="14"/>
      <c r="D809" s="273"/>
      <c r="E809" s="4"/>
    </row>
    <row r="810" spans="2:5" x14ac:dyDescent="0.25">
      <c r="B810" s="2"/>
      <c r="C810" s="14"/>
      <c r="D810" s="273"/>
      <c r="E810" s="4"/>
    </row>
    <row r="811" spans="2:5" x14ac:dyDescent="0.25">
      <c r="B811" s="2"/>
      <c r="C811" s="14"/>
      <c r="D811" s="273"/>
      <c r="E811" s="4"/>
    </row>
    <row r="812" spans="2:5" x14ac:dyDescent="0.25">
      <c r="B812" s="2"/>
      <c r="C812" s="14"/>
      <c r="D812" s="273"/>
      <c r="E812" s="4"/>
    </row>
    <row r="813" spans="2:5" x14ac:dyDescent="0.25">
      <c r="B813" s="2"/>
      <c r="C813" s="14"/>
      <c r="D813" s="273"/>
      <c r="E813" s="4"/>
    </row>
    <row r="814" spans="2:5" x14ac:dyDescent="0.25">
      <c r="B814" s="2"/>
      <c r="C814" s="14"/>
      <c r="D814" s="273"/>
      <c r="E814" s="4"/>
    </row>
    <row r="815" spans="2:5" x14ac:dyDescent="0.25">
      <c r="B815" s="2"/>
      <c r="C815" s="14"/>
      <c r="D815" s="273"/>
      <c r="E815" s="4"/>
    </row>
    <row r="816" spans="2:5" x14ac:dyDescent="0.25">
      <c r="B816" s="2"/>
      <c r="C816" s="14"/>
      <c r="D816" s="273"/>
      <c r="E816" s="4"/>
    </row>
    <row r="817" spans="2:5" x14ac:dyDescent="0.25">
      <c r="B817" s="2"/>
      <c r="C817" s="14"/>
      <c r="D817" s="273"/>
      <c r="E817" s="4"/>
    </row>
    <row r="818" spans="2:5" x14ac:dyDescent="0.25">
      <c r="B818" s="2"/>
      <c r="C818" s="14"/>
      <c r="D818" s="273"/>
      <c r="E818" s="4"/>
    </row>
    <row r="819" spans="2:5" x14ac:dyDescent="0.25">
      <c r="B819" s="2"/>
      <c r="C819" s="14"/>
      <c r="D819" s="273"/>
      <c r="E819" s="4"/>
    </row>
    <row r="820" spans="2:5" x14ac:dyDescent="0.25">
      <c r="B820" s="2"/>
      <c r="C820" s="14"/>
      <c r="D820" s="273"/>
      <c r="E820" s="4"/>
    </row>
    <row r="821" spans="2:5" x14ac:dyDescent="0.25">
      <c r="B821" s="2"/>
      <c r="C821" s="14"/>
      <c r="D821" s="273"/>
      <c r="E821" s="4"/>
    </row>
    <row r="822" spans="2:5" x14ac:dyDescent="0.25">
      <c r="B822" s="2"/>
      <c r="C822" s="14"/>
      <c r="D822" s="273"/>
      <c r="E822" s="4"/>
    </row>
    <row r="823" spans="2:5" x14ac:dyDescent="0.25">
      <c r="B823" s="2"/>
      <c r="C823" s="14"/>
      <c r="D823" s="273"/>
      <c r="E823" s="4"/>
    </row>
    <row r="824" spans="2:5" x14ac:dyDescent="0.25">
      <c r="B824" s="2"/>
      <c r="C824" s="14"/>
      <c r="D824" s="273"/>
      <c r="E824" s="4"/>
    </row>
    <row r="825" spans="2:5" x14ac:dyDescent="0.25">
      <c r="B825" s="2"/>
      <c r="C825" s="14"/>
      <c r="D825" s="273"/>
      <c r="E825" s="4"/>
    </row>
    <row r="826" spans="2:5" x14ac:dyDescent="0.25">
      <c r="B826" s="2"/>
      <c r="C826" s="14"/>
      <c r="D826" s="273"/>
      <c r="E826" s="4"/>
    </row>
    <row r="827" spans="2:5" x14ac:dyDescent="0.25">
      <c r="B827" s="2"/>
      <c r="C827" s="14"/>
      <c r="D827" s="273"/>
      <c r="E827" s="4"/>
    </row>
    <row r="828" spans="2:5" x14ac:dyDescent="0.25">
      <c r="B828" s="2"/>
      <c r="C828" s="14"/>
      <c r="D828" s="273"/>
      <c r="E828" s="4"/>
    </row>
    <row r="829" spans="2:5" x14ac:dyDescent="0.25">
      <c r="B829" s="2"/>
      <c r="C829" s="14"/>
      <c r="D829" s="273"/>
      <c r="E829" s="4"/>
    </row>
    <row r="830" spans="2:5" x14ac:dyDescent="0.25">
      <c r="B830" s="2"/>
      <c r="C830" s="14"/>
      <c r="D830" s="273"/>
      <c r="E830" s="4"/>
    </row>
    <row r="831" spans="2:5" x14ac:dyDescent="0.25">
      <c r="B831" s="2"/>
      <c r="C831" s="14"/>
      <c r="D831" s="273"/>
      <c r="E831" s="4"/>
    </row>
    <row r="832" spans="2:5" x14ac:dyDescent="0.25">
      <c r="B832" s="2"/>
      <c r="C832" s="14"/>
      <c r="D832" s="273"/>
      <c r="E832" s="4"/>
    </row>
    <row r="833" spans="2:5" x14ac:dyDescent="0.25">
      <c r="B833" s="2"/>
      <c r="C833" s="14"/>
      <c r="D833" s="273"/>
      <c r="E833" s="4"/>
    </row>
    <row r="834" spans="2:5" x14ac:dyDescent="0.25">
      <c r="B834" s="2"/>
      <c r="C834" s="14"/>
      <c r="D834" s="273"/>
      <c r="E834" s="4"/>
    </row>
    <row r="835" spans="2:5" x14ac:dyDescent="0.25">
      <c r="B835" s="2"/>
      <c r="C835" s="14"/>
      <c r="D835" s="273"/>
      <c r="E835" s="4"/>
    </row>
    <row r="836" spans="2:5" x14ac:dyDescent="0.25">
      <c r="B836" s="2"/>
      <c r="C836" s="14"/>
      <c r="D836" s="273"/>
      <c r="E836" s="4"/>
    </row>
    <row r="837" spans="2:5" x14ac:dyDescent="0.25">
      <c r="B837" s="2"/>
      <c r="C837" s="14"/>
      <c r="D837" s="273"/>
      <c r="E837" s="4"/>
    </row>
    <row r="838" spans="2:5" x14ac:dyDescent="0.25">
      <c r="B838" s="2"/>
      <c r="C838" s="14"/>
      <c r="D838" s="273"/>
      <c r="E838" s="4"/>
    </row>
    <row r="839" spans="2:5" x14ac:dyDescent="0.25">
      <c r="B839" s="2"/>
      <c r="C839" s="14"/>
      <c r="D839" s="273"/>
      <c r="E839" s="4"/>
    </row>
    <row r="840" spans="2:5" x14ac:dyDescent="0.25">
      <c r="B840" s="2"/>
      <c r="C840" s="14"/>
      <c r="D840" s="273"/>
      <c r="E840" s="4"/>
    </row>
    <row r="841" spans="2:5" x14ac:dyDescent="0.25">
      <c r="B841" s="2"/>
      <c r="C841" s="14"/>
      <c r="D841" s="273"/>
      <c r="E841" s="4"/>
    </row>
    <row r="842" spans="2:5" x14ac:dyDescent="0.25">
      <c r="B842" s="2"/>
      <c r="C842" s="14"/>
      <c r="D842" s="273"/>
      <c r="E842" s="4"/>
    </row>
    <row r="843" spans="2:5" x14ac:dyDescent="0.25">
      <c r="B843" s="2"/>
      <c r="C843" s="14"/>
      <c r="D843" s="273"/>
      <c r="E843" s="4"/>
    </row>
    <row r="844" spans="2:5" x14ac:dyDescent="0.25">
      <c r="B844" s="2"/>
      <c r="C844" s="14"/>
      <c r="D844" s="273"/>
      <c r="E844" s="4"/>
    </row>
    <row r="845" spans="2:5" x14ac:dyDescent="0.25">
      <c r="B845" s="2"/>
      <c r="C845" s="14"/>
      <c r="D845" s="273"/>
      <c r="E845" s="4"/>
    </row>
    <row r="846" spans="2:5" x14ac:dyDescent="0.25">
      <c r="B846" s="2"/>
      <c r="C846" s="14"/>
      <c r="D846" s="273"/>
      <c r="E846" s="4"/>
    </row>
    <row r="847" spans="2:5" x14ac:dyDescent="0.25">
      <c r="B847" s="2"/>
      <c r="C847" s="14"/>
      <c r="D847" s="273"/>
      <c r="E847" s="4"/>
    </row>
    <row r="848" spans="2:5" x14ac:dyDescent="0.25">
      <c r="B848" s="2"/>
      <c r="C848" s="14"/>
      <c r="D848" s="273"/>
      <c r="E848" s="4"/>
    </row>
    <row r="849" spans="2:5" x14ac:dyDescent="0.25">
      <c r="B849" s="2"/>
      <c r="C849" s="14"/>
      <c r="D849" s="273"/>
      <c r="E849" s="4"/>
    </row>
    <row r="850" spans="2:5" x14ac:dyDescent="0.25">
      <c r="B850" s="2"/>
      <c r="C850" s="14"/>
      <c r="D850" s="273"/>
      <c r="E850" s="4"/>
    </row>
    <row r="851" spans="2:5" x14ac:dyDescent="0.25">
      <c r="B851" s="2"/>
      <c r="C851" s="14"/>
      <c r="D851" s="273"/>
      <c r="E851" s="4"/>
    </row>
    <row r="852" spans="2:5" x14ac:dyDescent="0.25">
      <c r="B852" s="2"/>
      <c r="C852" s="14"/>
      <c r="D852" s="273"/>
      <c r="E852" s="4"/>
    </row>
    <row r="853" spans="2:5" x14ac:dyDescent="0.25">
      <c r="B853" s="2"/>
      <c r="C853" s="14"/>
      <c r="D853" s="273"/>
      <c r="E853" s="4"/>
    </row>
    <row r="854" spans="2:5" x14ac:dyDescent="0.25">
      <c r="B854" s="2"/>
      <c r="C854" s="14"/>
      <c r="D854" s="273"/>
      <c r="E854" s="4"/>
    </row>
    <row r="855" spans="2:5" x14ac:dyDescent="0.25">
      <c r="B855" s="2"/>
      <c r="C855" s="14"/>
      <c r="D855" s="273"/>
      <c r="E855" s="4"/>
    </row>
    <row r="856" spans="2:5" x14ac:dyDescent="0.25">
      <c r="B856" s="2"/>
      <c r="C856" s="14"/>
      <c r="D856" s="273"/>
      <c r="E856" s="4"/>
    </row>
    <row r="857" spans="2:5" x14ac:dyDescent="0.25">
      <c r="B857" s="2"/>
      <c r="C857" s="14"/>
      <c r="D857" s="273"/>
      <c r="E857" s="4"/>
    </row>
    <row r="858" spans="2:5" x14ac:dyDescent="0.25">
      <c r="B858" s="2"/>
      <c r="C858" s="14"/>
      <c r="D858" s="273"/>
      <c r="E858" s="4"/>
    </row>
    <row r="859" spans="2:5" x14ac:dyDescent="0.25">
      <c r="B859" s="2"/>
      <c r="C859" s="14"/>
      <c r="D859" s="273"/>
      <c r="E859" s="4"/>
    </row>
    <row r="860" spans="2:5" x14ac:dyDescent="0.25">
      <c r="B860" s="2"/>
      <c r="C860" s="14"/>
      <c r="D860" s="273"/>
      <c r="E860" s="4"/>
    </row>
    <row r="861" spans="2:5" x14ac:dyDescent="0.25">
      <c r="B861" s="2"/>
      <c r="C861" s="14"/>
      <c r="D861" s="273"/>
      <c r="E861" s="4"/>
    </row>
    <row r="862" spans="2:5" x14ac:dyDescent="0.25">
      <c r="B862" s="2"/>
      <c r="C862" s="14"/>
      <c r="D862" s="273"/>
      <c r="E862" s="4"/>
    </row>
    <row r="863" spans="2:5" x14ac:dyDescent="0.25">
      <c r="B863" s="2"/>
      <c r="C863" s="14"/>
      <c r="D863" s="273"/>
      <c r="E863" s="4"/>
    </row>
    <row r="864" spans="2:5" x14ac:dyDescent="0.25">
      <c r="B864" s="2"/>
      <c r="C864" s="14"/>
      <c r="D864" s="273"/>
      <c r="E864" s="4"/>
    </row>
    <row r="865" spans="2:5" x14ac:dyDescent="0.25">
      <c r="B865" s="2"/>
      <c r="C865" s="14"/>
      <c r="D865" s="273"/>
      <c r="E865" s="4"/>
    </row>
    <row r="866" spans="2:5" x14ac:dyDescent="0.25">
      <c r="B866" s="2"/>
      <c r="C866" s="14"/>
      <c r="D866" s="273"/>
      <c r="E866" s="4"/>
    </row>
    <row r="867" spans="2:5" x14ac:dyDescent="0.25">
      <c r="B867" s="2"/>
      <c r="C867" s="14"/>
      <c r="D867" s="273"/>
      <c r="E867" s="4"/>
    </row>
    <row r="868" spans="2:5" x14ac:dyDescent="0.25">
      <c r="B868" s="2"/>
      <c r="C868" s="14"/>
      <c r="D868" s="273"/>
      <c r="E868" s="4"/>
    </row>
    <row r="869" spans="2:5" x14ac:dyDescent="0.25">
      <c r="B869" s="2"/>
      <c r="C869" s="14"/>
      <c r="D869" s="273"/>
      <c r="E869" s="4"/>
    </row>
    <row r="870" spans="2:5" x14ac:dyDescent="0.25">
      <c r="B870" s="2"/>
      <c r="C870" s="14"/>
      <c r="D870" s="273"/>
      <c r="E870" s="4"/>
    </row>
    <row r="871" spans="2:5" x14ac:dyDescent="0.25">
      <c r="B871" s="2"/>
      <c r="C871" s="14"/>
      <c r="D871" s="273"/>
      <c r="E871" s="4"/>
    </row>
    <row r="872" spans="2:5" x14ac:dyDescent="0.25">
      <c r="B872" s="2"/>
      <c r="C872" s="14"/>
      <c r="D872" s="273"/>
      <c r="E872" s="4"/>
    </row>
    <row r="873" spans="2:5" x14ac:dyDescent="0.25">
      <c r="B873" s="2"/>
      <c r="C873" s="14"/>
      <c r="D873" s="273"/>
      <c r="E873" s="4"/>
    </row>
    <row r="874" spans="2:5" x14ac:dyDescent="0.25">
      <c r="B874" s="2"/>
      <c r="C874" s="14"/>
      <c r="D874" s="273"/>
      <c r="E874" s="4"/>
    </row>
    <row r="875" spans="2:5" x14ac:dyDescent="0.25">
      <c r="B875" s="2"/>
      <c r="C875" s="14"/>
      <c r="D875" s="273"/>
      <c r="E875" s="4"/>
    </row>
    <row r="876" spans="2:5" x14ac:dyDescent="0.25">
      <c r="B876" s="2"/>
      <c r="C876" s="14"/>
      <c r="D876" s="273"/>
      <c r="E876" s="4"/>
    </row>
    <row r="877" spans="2:5" x14ac:dyDescent="0.25">
      <c r="B877" s="2"/>
      <c r="C877" s="14"/>
      <c r="D877" s="273"/>
      <c r="E877" s="4"/>
    </row>
    <row r="878" spans="2:5" x14ac:dyDescent="0.25">
      <c r="B878" s="2"/>
      <c r="C878" s="14"/>
      <c r="D878" s="273"/>
      <c r="E878" s="4"/>
    </row>
    <row r="879" spans="2:5" x14ac:dyDescent="0.25">
      <c r="B879" s="2"/>
      <c r="C879" s="14"/>
      <c r="D879" s="273"/>
      <c r="E879" s="4"/>
    </row>
    <row r="880" spans="2:5" x14ac:dyDescent="0.25">
      <c r="B880" s="2"/>
      <c r="C880" s="14"/>
      <c r="D880" s="273"/>
      <c r="E880" s="4"/>
    </row>
    <row r="881" spans="2:5" x14ac:dyDescent="0.25">
      <c r="B881" s="2"/>
      <c r="C881" s="14"/>
      <c r="D881" s="273"/>
      <c r="E881" s="4"/>
    </row>
    <row r="882" spans="2:5" x14ac:dyDescent="0.25">
      <c r="B882" s="2"/>
      <c r="C882" s="14"/>
      <c r="D882" s="273"/>
      <c r="E882" s="4"/>
    </row>
    <row r="883" spans="2:5" x14ac:dyDescent="0.25">
      <c r="B883" s="2"/>
      <c r="C883" s="14"/>
      <c r="D883" s="273"/>
      <c r="E883" s="4"/>
    </row>
    <row r="884" spans="2:5" x14ac:dyDescent="0.25">
      <c r="B884" s="2"/>
      <c r="C884" s="14"/>
      <c r="D884" s="273"/>
      <c r="E884" s="4"/>
    </row>
    <row r="885" spans="2:5" x14ac:dyDescent="0.25">
      <c r="B885" s="2"/>
      <c r="C885" s="14"/>
      <c r="D885" s="273"/>
      <c r="E885" s="4"/>
    </row>
    <row r="886" spans="2:5" x14ac:dyDescent="0.25">
      <c r="B886" s="2"/>
      <c r="C886" s="14"/>
      <c r="D886" s="273"/>
      <c r="E886" s="4"/>
    </row>
    <row r="887" spans="2:5" x14ac:dyDescent="0.25">
      <c r="B887" s="2"/>
      <c r="C887" s="14"/>
      <c r="D887" s="273"/>
      <c r="E887" s="4"/>
    </row>
    <row r="888" spans="2:5" x14ac:dyDescent="0.25">
      <c r="B888" s="2"/>
      <c r="C888" s="14"/>
      <c r="D888" s="273"/>
      <c r="E888" s="4"/>
    </row>
    <row r="889" spans="2:5" x14ac:dyDescent="0.25">
      <c r="B889" s="2"/>
      <c r="C889" s="14"/>
      <c r="D889" s="273"/>
      <c r="E889" s="4"/>
    </row>
    <row r="890" spans="2:5" x14ac:dyDescent="0.25">
      <c r="B890" s="2"/>
      <c r="C890" s="14"/>
      <c r="D890" s="273"/>
      <c r="E890" s="4"/>
    </row>
    <row r="891" spans="2:5" x14ac:dyDescent="0.25">
      <c r="B891" s="2"/>
      <c r="C891" s="14"/>
      <c r="D891" s="273"/>
      <c r="E891" s="4"/>
    </row>
    <row r="892" spans="2:5" x14ac:dyDescent="0.25">
      <c r="B892" s="2"/>
      <c r="C892" s="14"/>
      <c r="D892" s="273"/>
      <c r="E892" s="4"/>
    </row>
    <row r="893" spans="2:5" x14ac:dyDescent="0.25">
      <c r="B893" s="2"/>
      <c r="C893" s="14"/>
      <c r="D893" s="273"/>
      <c r="E893" s="4"/>
    </row>
    <row r="894" spans="2:5" x14ac:dyDescent="0.25">
      <c r="B894" s="2"/>
      <c r="C894" s="14"/>
      <c r="D894" s="273"/>
      <c r="E894" s="4"/>
    </row>
    <row r="895" spans="2:5" x14ac:dyDescent="0.25">
      <c r="B895" s="2"/>
      <c r="C895" s="14"/>
      <c r="D895" s="273"/>
      <c r="E895" s="4"/>
    </row>
    <row r="896" spans="2:5" x14ac:dyDescent="0.25">
      <c r="B896" s="2"/>
      <c r="C896" s="14"/>
      <c r="D896" s="273"/>
      <c r="E896" s="4"/>
    </row>
    <row r="897" spans="2:5" x14ac:dyDescent="0.25">
      <c r="B897" s="2"/>
      <c r="C897" s="14"/>
      <c r="D897" s="273"/>
      <c r="E897" s="4"/>
    </row>
    <row r="898" spans="2:5" x14ac:dyDescent="0.25">
      <c r="B898" s="2"/>
      <c r="C898" s="14"/>
      <c r="D898" s="273"/>
      <c r="E898" s="4"/>
    </row>
    <row r="899" spans="2:5" x14ac:dyDescent="0.25">
      <c r="B899" s="2"/>
      <c r="C899" s="14"/>
      <c r="D899" s="273"/>
      <c r="E899" s="4"/>
    </row>
    <row r="900" spans="2:5" x14ac:dyDescent="0.25">
      <c r="B900" s="2"/>
      <c r="C900" s="14"/>
      <c r="D900" s="273"/>
      <c r="E900" s="4"/>
    </row>
    <row r="901" spans="2:5" x14ac:dyDescent="0.25">
      <c r="B901" s="2"/>
      <c r="C901" s="14"/>
      <c r="D901" s="273"/>
      <c r="E901" s="4"/>
    </row>
    <row r="902" spans="2:5" x14ac:dyDescent="0.25">
      <c r="B902" s="2"/>
      <c r="C902" s="14"/>
      <c r="D902" s="273"/>
      <c r="E902" s="4"/>
    </row>
    <row r="903" spans="2:5" x14ac:dyDescent="0.25">
      <c r="B903" s="2"/>
      <c r="C903" s="14"/>
      <c r="D903" s="273"/>
      <c r="E903" s="4"/>
    </row>
    <row r="904" spans="2:5" x14ac:dyDescent="0.25">
      <c r="B904" s="2"/>
      <c r="C904" s="14"/>
      <c r="D904" s="273"/>
      <c r="E904" s="4"/>
    </row>
    <row r="905" spans="2:5" x14ac:dyDescent="0.25">
      <c r="B905" s="2"/>
      <c r="C905" s="14"/>
      <c r="D905" s="273"/>
      <c r="E905" s="4"/>
    </row>
    <row r="906" spans="2:5" x14ac:dyDescent="0.25">
      <c r="B906" s="2"/>
      <c r="C906" s="14"/>
      <c r="D906" s="273"/>
      <c r="E906" s="4"/>
    </row>
    <row r="907" spans="2:5" x14ac:dyDescent="0.25">
      <c r="B907" s="2"/>
      <c r="C907" s="14"/>
      <c r="D907" s="273"/>
      <c r="E907" s="4"/>
    </row>
    <row r="908" spans="2:5" x14ac:dyDescent="0.25">
      <c r="B908" s="2"/>
      <c r="C908" s="14"/>
      <c r="D908" s="273"/>
      <c r="E908" s="4"/>
    </row>
    <row r="909" spans="2:5" x14ac:dyDescent="0.25">
      <c r="B909" s="2"/>
      <c r="C909" s="14"/>
      <c r="D909" s="273"/>
      <c r="E909" s="4"/>
    </row>
    <row r="910" spans="2:5" x14ac:dyDescent="0.25">
      <c r="B910" s="2"/>
      <c r="C910" s="14"/>
      <c r="D910" s="273"/>
      <c r="E910" s="4"/>
    </row>
    <row r="911" spans="2:5" x14ac:dyDescent="0.25">
      <c r="B911" s="2"/>
      <c r="C911" s="14"/>
      <c r="D911" s="273"/>
      <c r="E911" s="4"/>
    </row>
    <row r="912" spans="2:5" x14ac:dyDescent="0.25">
      <c r="B912" s="2"/>
      <c r="C912" s="14"/>
      <c r="D912" s="273"/>
      <c r="E912" s="4"/>
    </row>
    <row r="913" spans="2:5" x14ac:dyDescent="0.25">
      <c r="B913" s="2"/>
      <c r="C913" s="14"/>
      <c r="D913" s="273"/>
      <c r="E913" s="4"/>
    </row>
    <row r="914" spans="2:5" x14ac:dyDescent="0.25">
      <c r="B914" s="2"/>
      <c r="C914" s="14"/>
      <c r="D914" s="273"/>
      <c r="E914" s="4"/>
    </row>
    <row r="915" spans="2:5" x14ac:dyDescent="0.25">
      <c r="B915" s="2"/>
      <c r="C915" s="14"/>
      <c r="D915" s="273"/>
      <c r="E915" s="4"/>
    </row>
    <row r="916" spans="2:5" x14ac:dyDescent="0.25">
      <c r="B916" s="2"/>
      <c r="C916" s="14"/>
      <c r="D916" s="273"/>
      <c r="E916" s="4"/>
    </row>
    <row r="917" spans="2:5" x14ac:dyDescent="0.25">
      <c r="B917" s="2"/>
      <c r="C917" s="14"/>
      <c r="D917" s="273"/>
      <c r="E917" s="4"/>
    </row>
    <row r="918" spans="2:5" x14ac:dyDescent="0.25">
      <c r="B918" s="2"/>
      <c r="C918" s="14"/>
      <c r="D918" s="273"/>
      <c r="E918" s="4"/>
    </row>
    <row r="919" spans="2:5" x14ac:dyDescent="0.25">
      <c r="B919" s="2"/>
      <c r="C919" s="14"/>
      <c r="D919" s="273"/>
      <c r="E919" s="4"/>
    </row>
    <row r="920" spans="2:5" x14ac:dyDescent="0.25">
      <c r="B920" s="2"/>
      <c r="C920" s="14"/>
      <c r="D920" s="273"/>
      <c r="E920" s="4"/>
    </row>
    <row r="921" spans="2:5" x14ac:dyDescent="0.25">
      <c r="B921" s="2"/>
      <c r="C921" s="14"/>
      <c r="D921" s="273"/>
      <c r="E921" s="4"/>
    </row>
    <row r="922" spans="2:5" x14ac:dyDescent="0.25">
      <c r="B922" s="2"/>
      <c r="C922" s="14"/>
      <c r="D922" s="273"/>
      <c r="E922" s="4"/>
    </row>
    <row r="923" spans="2:5" x14ac:dyDescent="0.25">
      <c r="B923" s="2"/>
      <c r="C923" s="14"/>
      <c r="D923" s="273"/>
      <c r="E923" s="4"/>
    </row>
    <row r="924" spans="2:5" x14ac:dyDescent="0.25">
      <c r="B924" s="2"/>
      <c r="C924" s="14"/>
      <c r="D924" s="273"/>
      <c r="E924" s="4"/>
    </row>
    <row r="925" spans="2:5" x14ac:dyDescent="0.25">
      <c r="B925" s="2"/>
      <c r="C925" s="14"/>
      <c r="D925" s="273"/>
      <c r="E925" s="4"/>
    </row>
    <row r="926" spans="2:5" x14ac:dyDescent="0.25">
      <c r="B926" s="2"/>
      <c r="C926" s="14"/>
      <c r="D926" s="273"/>
      <c r="E926" s="4"/>
    </row>
    <row r="927" spans="2:5" x14ac:dyDescent="0.25">
      <c r="B927" s="2"/>
      <c r="C927" s="14"/>
      <c r="D927" s="273"/>
      <c r="E927" s="4"/>
    </row>
    <row r="928" spans="2:5" x14ac:dyDescent="0.25">
      <c r="B928" s="2"/>
      <c r="C928" s="14"/>
      <c r="D928" s="273"/>
      <c r="E928" s="4"/>
    </row>
    <row r="929" spans="2:5" x14ac:dyDescent="0.25">
      <c r="B929" s="2"/>
      <c r="C929" s="14"/>
      <c r="D929" s="273"/>
      <c r="E929" s="4"/>
    </row>
    <row r="930" spans="2:5" x14ac:dyDescent="0.25">
      <c r="B930" s="2"/>
      <c r="C930" s="14"/>
      <c r="D930" s="273"/>
      <c r="E930" s="4"/>
    </row>
    <row r="931" spans="2:5" x14ac:dyDescent="0.25">
      <c r="B931" s="2"/>
      <c r="C931" s="14"/>
      <c r="D931" s="273"/>
      <c r="E931" s="4"/>
    </row>
    <row r="932" spans="2:5" x14ac:dyDescent="0.25">
      <c r="B932" s="2"/>
      <c r="C932" s="14"/>
      <c r="D932" s="273"/>
      <c r="E932" s="4"/>
    </row>
    <row r="933" spans="2:5" x14ac:dyDescent="0.25">
      <c r="B933" s="2"/>
      <c r="C933" s="14"/>
      <c r="D933" s="273"/>
      <c r="E933" s="4"/>
    </row>
    <row r="934" spans="2:5" x14ac:dyDescent="0.25">
      <c r="B934" s="2"/>
      <c r="C934" s="14"/>
      <c r="D934" s="273"/>
      <c r="E934" s="4"/>
    </row>
    <row r="935" spans="2:5" x14ac:dyDescent="0.25">
      <c r="B935" s="2"/>
      <c r="C935" s="14"/>
      <c r="D935" s="273"/>
      <c r="E935" s="4"/>
    </row>
    <row r="936" spans="2:5" x14ac:dyDescent="0.25">
      <c r="B936" s="2"/>
      <c r="C936" s="14"/>
      <c r="D936" s="273"/>
      <c r="E936" s="4"/>
    </row>
    <row r="937" spans="2:5" x14ac:dyDescent="0.25">
      <c r="B937" s="2"/>
      <c r="C937" s="14"/>
      <c r="D937" s="273"/>
      <c r="E937" s="4"/>
    </row>
    <row r="938" spans="2:5" x14ac:dyDescent="0.25">
      <c r="B938" s="2"/>
      <c r="C938" s="14"/>
      <c r="D938" s="273"/>
      <c r="E938" s="4"/>
    </row>
    <row r="939" spans="2:5" x14ac:dyDescent="0.25">
      <c r="B939" s="2"/>
      <c r="C939" s="14"/>
      <c r="D939" s="273"/>
      <c r="E939" s="4"/>
    </row>
    <row r="940" spans="2:5" x14ac:dyDescent="0.25">
      <c r="B940" s="2"/>
      <c r="C940" s="14"/>
      <c r="D940" s="273"/>
      <c r="E940" s="4"/>
    </row>
    <row r="941" spans="2:5" x14ac:dyDescent="0.25">
      <c r="B941" s="2"/>
      <c r="C941" s="14"/>
      <c r="D941" s="273"/>
      <c r="E941" s="4"/>
    </row>
    <row r="942" spans="2:5" x14ac:dyDescent="0.25">
      <c r="B942" s="2"/>
      <c r="C942" s="14"/>
      <c r="D942" s="273"/>
      <c r="E942" s="4"/>
    </row>
    <row r="943" spans="2:5" x14ac:dyDescent="0.25">
      <c r="B943" s="2"/>
      <c r="C943" s="14"/>
      <c r="D943" s="273"/>
      <c r="E943" s="4"/>
    </row>
    <row r="944" spans="2:5" x14ac:dyDescent="0.25">
      <c r="B944" s="2"/>
      <c r="C944" s="14"/>
      <c r="D944" s="273"/>
      <c r="E944" s="4"/>
    </row>
    <row r="945" spans="2:5" x14ac:dyDescent="0.25">
      <c r="B945" s="2"/>
      <c r="C945" s="14"/>
      <c r="D945" s="273"/>
      <c r="E945" s="4"/>
    </row>
    <row r="946" spans="2:5" x14ac:dyDescent="0.25">
      <c r="B946" s="2"/>
      <c r="C946" s="14"/>
      <c r="D946" s="273"/>
      <c r="E946" s="4"/>
    </row>
    <row r="947" spans="2:5" x14ac:dyDescent="0.25">
      <c r="B947" s="2"/>
      <c r="C947" s="14"/>
      <c r="D947" s="273"/>
      <c r="E947" s="4"/>
    </row>
    <row r="948" spans="2:5" x14ac:dyDescent="0.25">
      <c r="B948" s="2"/>
      <c r="C948" s="14"/>
      <c r="D948" s="273"/>
      <c r="E948" s="4"/>
    </row>
    <row r="949" spans="2:5" x14ac:dyDescent="0.25">
      <c r="B949" s="2"/>
      <c r="C949" s="14"/>
      <c r="D949" s="273"/>
      <c r="E949" s="4"/>
    </row>
    <row r="950" spans="2:5" x14ac:dyDescent="0.25">
      <c r="B950" s="2"/>
      <c r="C950" s="14"/>
      <c r="D950" s="273"/>
      <c r="E950" s="4"/>
    </row>
    <row r="951" spans="2:5" x14ac:dyDescent="0.25">
      <c r="B951" s="2"/>
      <c r="C951" s="14"/>
      <c r="D951" s="273"/>
      <c r="E951" s="4"/>
    </row>
    <row r="952" spans="2:5" x14ac:dyDescent="0.25">
      <c r="B952" s="2"/>
      <c r="C952" s="14"/>
      <c r="D952" s="273"/>
      <c r="E952" s="4"/>
    </row>
    <row r="953" spans="2:5" x14ac:dyDescent="0.25">
      <c r="B953" s="2"/>
      <c r="C953" s="14"/>
      <c r="D953" s="273"/>
      <c r="E953" s="4"/>
    </row>
    <row r="954" spans="2:5" x14ac:dyDescent="0.25">
      <c r="B954" s="2"/>
      <c r="C954" s="14"/>
      <c r="D954" s="273"/>
      <c r="E954" s="4"/>
    </row>
    <row r="955" spans="2:5" x14ac:dyDescent="0.25">
      <c r="B955" s="2"/>
      <c r="C955" s="14"/>
      <c r="D955" s="273"/>
      <c r="E955" s="4"/>
    </row>
    <row r="956" spans="2:5" x14ac:dyDescent="0.25">
      <c r="B956" s="2"/>
      <c r="C956" s="14"/>
      <c r="D956" s="273"/>
      <c r="E956" s="4"/>
    </row>
    <row r="957" spans="2:5" x14ac:dyDescent="0.25">
      <c r="B957" s="2"/>
      <c r="C957" s="14"/>
      <c r="D957" s="273"/>
      <c r="E957" s="4"/>
    </row>
    <row r="958" spans="2:5" x14ac:dyDescent="0.25">
      <c r="B958" s="2"/>
      <c r="C958" s="14"/>
      <c r="D958" s="273"/>
      <c r="E958" s="4"/>
    </row>
    <row r="959" spans="2:5" x14ac:dyDescent="0.25">
      <c r="B959" s="2"/>
      <c r="C959" s="14"/>
      <c r="D959" s="273"/>
      <c r="E959" s="4"/>
    </row>
    <row r="960" spans="2:5" x14ac:dyDescent="0.25">
      <c r="B960" s="2"/>
      <c r="C960" s="14"/>
      <c r="D960" s="273"/>
      <c r="E960" s="4"/>
    </row>
    <row r="961" spans="2:5" x14ac:dyDescent="0.25">
      <c r="B961" s="2"/>
      <c r="C961" s="14"/>
      <c r="D961" s="273"/>
      <c r="E961" s="4"/>
    </row>
    <row r="962" spans="2:5" x14ac:dyDescent="0.25">
      <c r="B962" s="2"/>
      <c r="C962" s="14"/>
      <c r="D962" s="273"/>
      <c r="E962" s="4"/>
    </row>
    <row r="963" spans="2:5" x14ac:dyDescent="0.25">
      <c r="B963" s="2"/>
      <c r="C963" s="14"/>
      <c r="D963" s="273"/>
      <c r="E963" s="4"/>
    </row>
    <row r="964" spans="2:5" x14ac:dyDescent="0.25">
      <c r="B964" s="2"/>
      <c r="C964" s="14"/>
      <c r="D964" s="273"/>
      <c r="E964" s="4"/>
    </row>
    <row r="965" spans="2:5" x14ac:dyDescent="0.25">
      <c r="B965" s="2"/>
      <c r="C965" s="14"/>
      <c r="D965" s="273"/>
      <c r="E965" s="4"/>
    </row>
    <row r="966" spans="2:5" x14ac:dyDescent="0.25">
      <c r="B966" s="2"/>
      <c r="C966" s="14"/>
      <c r="D966" s="273"/>
      <c r="E966" s="4"/>
    </row>
    <row r="967" spans="2:5" x14ac:dyDescent="0.25">
      <c r="B967" s="2"/>
      <c r="C967" s="14"/>
      <c r="D967" s="273"/>
      <c r="E967" s="4"/>
    </row>
    <row r="968" spans="2:5" x14ac:dyDescent="0.25">
      <c r="B968" s="2"/>
      <c r="C968" s="14"/>
      <c r="D968" s="273"/>
      <c r="E968" s="4"/>
    </row>
    <row r="969" spans="2:5" x14ac:dyDescent="0.25">
      <c r="B969" s="2"/>
      <c r="C969" s="14"/>
      <c r="D969" s="273"/>
      <c r="E969" s="4"/>
    </row>
    <row r="970" spans="2:5" x14ac:dyDescent="0.25">
      <c r="B970" s="2"/>
      <c r="C970" s="14"/>
      <c r="D970" s="273"/>
      <c r="E970" s="4"/>
    </row>
    <row r="971" spans="2:5" x14ac:dyDescent="0.25">
      <c r="B971" s="2"/>
      <c r="C971" s="14"/>
      <c r="D971" s="273"/>
      <c r="E971" s="4"/>
    </row>
    <row r="972" spans="2:5" x14ac:dyDescent="0.25">
      <c r="B972" s="2"/>
      <c r="C972" s="14"/>
      <c r="D972" s="273"/>
      <c r="E972" s="4"/>
    </row>
    <row r="973" spans="2:5" x14ac:dyDescent="0.25">
      <c r="B973" s="2"/>
      <c r="C973" s="14"/>
      <c r="D973" s="273"/>
      <c r="E973" s="4"/>
    </row>
    <row r="974" spans="2:5" x14ac:dyDescent="0.25">
      <c r="B974" s="2"/>
      <c r="C974" s="14"/>
      <c r="D974" s="273"/>
      <c r="E974" s="4"/>
    </row>
    <row r="975" spans="2:5" x14ac:dyDescent="0.25">
      <c r="B975" s="2"/>
      <c r="C975" s="14"/>
      <c r="D975" s="273"/>
      <c r="E975" s="4"/>
    </row>
    <row r="976" spans="2:5" x14ac:dyDescent="0.25">
      <c r="B976" s="2"/>
      <c r="C976" s="14"/>
      <c r="D976" s="273"/>
      <c r="E976" s="4"/>
    </row>
    <row r="977" spans="2:5" x14ac:dyDescent="0.25">
      <c r="B977" s="2"/>
      <c r="C977" s="14"/>
      <c r="D977" s="273"/>
      <c r="E977" s="4"/>
    </row>
    <row r="978" spans="2:5" x14ac:dyDescent="0.25">
      <c r="B978" s="2"/>
      <c r="C978" s="14"/>
      <c r="D978" s="273"/>
      <c r="E978" s="4"/>
    </row>
    <row r="979" spans="2:5" x14ac:dyDescent="0.25">
      <c r="B979" s="2"/>
      <c r="C979" s="14"/>
      <c r="D979" s="273"/>
      <c r="E979" s="4"/>
    </row>
    <row r="980" spans="2:5" x14ac:dyDescent="0.25">
      <c r="B980" s="2"/>
      <c r="C980" s="14"/>
      <c r="D980" s="273"/>
      <c r="E980" s="4"/>
    </row>
    <row r="981" spans="2:5" x14ac:dyDescent="0.25">
      <c r="B981" s="2"/>
      <c r="C981" s="14"/>
      <c r="D981" s="273"/>
      <c r="E981" s="4"/>
    </row>
    <row r="982" spans="2:5" x14ac:dyDescent="0.25">
      <c r="B982" s="2"/>
      <c r="C982" s="14"/>
      <c r="D982" s="273"/>
      <c r="E982" s="4"/>
    </row>
    <row r="983" spans="2:5" x14ac:dyDescent="0.25">
      <c r="B983" s="2"/>
      <c r="C983" s="14"/>
      <c r="D983" s="273"/>
      <c r="E983" s="4"/>
    </row>
    <row r="984" spans="2:5" x14ac:dyDescent="0.25">
      <c r="B984" s="2"/>
      <c r="C984" s="14"/>
      <c r="D984" s="273"/>
      <c r="E984" s="4"/>
    </row>
    <row r="985" spans="2:5" x14ac:dyDescent="0.25">
      <c r="B985" s="2"/>
      <c r="C985" s="14"/>
      <c r="D985" s="273"/>
      <c r="E985" s="4"/>
    </row>
    <row r="986" spans="2:5" x14ac:dyDescent="0.25">
      <c r="B986" s="2"/>
      <c r="C986" s="14"/>
      <c r="D986" s="273"/>
      <c r="E986" s="4"/>
    </row>
    <row r="987" spans="2:5" x14ac:dyDescent="0.25">
      <c r="B987" s="2"/>
      <c r="C987" s="14"/>
      <c r="D987" s="273"/>
      <c r="E987" s="4"/>
    </row>
    <row r="988" spans="2:5" x14ac:dyDescent="0.25">
      <c r="B988" s="2"/>
      <c r="C988" s="14"/>
      <c r="D988" s="273"/>
      <c r="E988" s="4"/>
    </row>
    <row r="989" spans="2:5" x14ac:dyDescent="0.25">
      <c r="B989" s="2"/>
      <c r="C989" s="14"/>
      <c r="D989" s="273"/>
      <c r="E989" s="4"/>
    </row>
    <row r="990" spans="2:5" x14ac:dyDescent="0.25">
      <c r="B990" s="2"/>
      <c r="C990" s="14"/>
      <c r="D990" s="273"/>
      <c r="E990" s="4"/>
    </row>
    <row r="991" spans="2:5" x14ac:dyDescent="0.25">
      <c r="B991" s="2"/>
      <c r="C991" s="14"/>
      <c r="D991" s="273"/>
      <c r="E991" s="4"/>
    </row>
    <row r="992" spans="2:5" x14ac:dyDescent="0.25">
      <c r="B992" s="2"/>
      <c r="C992" s="14"/>
      <c r="D992" s="273"/>
      <c r="E992" s="4"/>
    </row>
    <row r="993" spans="2:5" x14ac:dyDescent="0.25">
      <c r="B993" s="2"/>
      <c r="C993" s="14"/>
      <c r="D993" s="273"/>
      <c r="E993" s="4"/>
    </row>
    <row r="994" spans="2:5" x14ac:dyDescent="0.25">
      <c r="B994" s="2"/>
      <c r="C994" s="14"/>
      <c r="D994" s="273"/>
      <c r="E994" s="4"/>
    </row>
    <row r="995" spans="2:5" x14ac:dyDescent="0.25">
      <c r="B995" s="2"/>
      <c r="C995" s="14"/>
      <c r="D995" s="273"/>
      <c r="E995" s="4"/>
    </row>
    <row r="996" spans="2:5" x14ac:dyDescent="0.25">
      <c r="B996" s="2"/>
      <c r="C996" s="14"/>
      <c r="D996" s="273"/>
      <c r="E996" s="4"/>
    </row>
    <row r="997" spans="2:5" x14ac:dyDescent="0.25">
      <c r="B997" s="2"/>
      <c r="C997" s="14"/>
      <c r="D997" s="273"/>
      <c r="E997" s="4"/>
    </row>
    <row r="998" spans="2:5" x14ac:dyDescent="0.25">
      <c r="B998" s="2"/>
      <c r="C998" s="14"/>
      <c r="D998" s="273"/>
      <c r="E998" s="4"/>
    </row>
    <row r="999" spans="2:5" x14ac:dyDescent="0.25">
      <c r="B999" s="2"/>
      <c r="C999" s="14"/>
      <c r="D999" s="273"/>
      <c r="E999" s="4"/>
    </row>
    <row r="1000" spans="2:5" x14ac:dyDescent="0.25">
      <c r="B1000" s="2"/>
      <c r="C1000" s="14"/>
      <c r="D1000" s="273"/>
      <c r="E1000" s="4"/>
    </row>
    <row r="1001" spans="2:5" x14ac:dyDescent="0.25">
      <c r="B1001" s="2"/>
      <c r="C1001" s="14"/>
      <c r="D1001" s="273"/>
      <c r="E1001" s="4"/>
    </row>
    <row r="1002" spans="2:5" x14ac:dyDescent="0.25">
      <c r="B1002" s="2"/>
      <c r="C1002" s="14"/>
      <c r="D1002" s="273"/>
      <c r="E1002" s="4"/>
    </row>
    <row r="1003" spans="2:5" x14ac:dyDescent="0.25">
      <c r="B1003" s="2"/>
      <c r="C1003" s="14"/>
      <c r="D1003" s="273"/>
      <c r="E1003" s="4"/>
    </row>
    <row r="1004" spans="2:5" x14ac:dyDescent="0.25">
      <c r="B1004" s="2"/>
      <c r="C1004" s="14"/>
      <c r="D1004" s="273"/>
      <c r="E1004" s="4"/>
    </row>
    <row r="1005" spans="2:5" x14ac:dyDescent="0.25">
      <c r="B1005" s="2"/>
      <c r="C1005" s="14"/>
      <c r="D1005" s="273"/>
      <c r="E1005" s="4"/>
    </row>
    <row r="1006" spans="2:5" x14ac:dyDescent="0.25">
      <c r="B1006" s="2"/>
      <c r="C1006" s="14"/>
      <c r="D1006" s="273"/>
      <c r="E1006" s="4"/>
    </row>
    <row r="1007" spans="2:5" x14ac:dyDescent="0.25">
      <c r="B1007" s="2"/>
      <c r="C1007" s="14"/>
      <c r="D1007" s="273"/>
      <c r="E1007" s="4"/>
    </row>
    <row r="1008" spans="2:5" x14ac:dyDescent="0.25">
      <c r="B1008" s="2"/>
      <c r="C1008" s="14"/>
      <c r="D1008" s="273"/>
      <c r="E1008" s="4"/>
    </row>
    <row r="1009" spans="2:5" x14ac:dyDescent="0.25">
      <c r="B1009" s="2"/>
      <c r="C1009" s="14"/>
      <c r="D1009" s="273"/>
      <c r="E1009" s="4"/>
    </row>
    <row r="1010" spans="2:5" x14ac:dyDescent="0.25">
      <c r="B1010" s="2"/>
      <c r="C1010" s="14"/>
      <c r="D1010" s="273"/>
      <c r="E1010" s="4"/>
    </row>
    <row r="1011" spans="2:5" x14ac:dyDescent="0.25">
      <c r="B1011" s="2"/>
      <c r="C1011" s="14"/>
      <c r="D1011" s="273"/>
      <c r="E1011" s="4"/>
    </row>
    <row r="1012" spans="2:5" x14ac:dyDescent="0.25">
      <c r="B1012" s="2"/>
      <c r="C1012" s="14"/>
      <c r="D1012" s="273"/>
      <c r="E1012" s="4"/>
    </row>
    <row r="1013" spans="2:5" x14ac:dyDescent="0.25">
      <c r="B1013" s="2"/>
      <c r="C1013" s="14"/>
      <c r="D1013" s="273"/>
      <c r="E1013" s="4"/>
    </row>
    <row r="1014" spans="2:5" x14ac:dyDescent="0.25">
      <c r="B1014" s="2"/>
      <c r="C1014" s="14"/>
      <c r="D1014" s="273"/>
      <c r="E1014" s="4"/>
    </row>
    <row r="1015" spans="2:5" x14ac:dyDescent="0.25">
      <c r="B1015" s="2"/>
      <c r="C1015" s="14"/>
      <c r="D1015" s="273"/>
      <c r="E1015" s="4"/>
    </row>
    <row r="1016" spans="2:5" x14ac:dyDescent="0.25">
      <c r="B1016" s="2"/>
      <c r="C1016" s="14"/>
      <c r="D1016" s="273"/>
      <c r="E1016" s="4"/>
    </row>
    <row r="1017" spans="2:5" x14ac:dyDescent="0.25">
      <c r="B1017" s="2"/>
      <c r="C1017" s="14"/>
      <c r="D1017" s="273"/>
      <c r="E1017" s="4"/>
    </row>
    <row r="1018" spans="2:5" x14ac:dyDescent="0.25">
      <c r="B1018" s="2"/>
      <c r="C1018" s="14"/>
      <c r="D1018" s="273"/>
      <c r="E1018" s="4"/>
    </row>
    <row r="1019" spans="2:5" x14ac:dyDescent="0.25">
      <c r="B1019" s="2"/>
      <c r="C1019" s="14"/>
      <c r="D1019" s="273"/>
      <c r="E1019" s="4"/>
    </row>
    <row r="1020" spans="2:5" x14ac:dyDescent="0.25">
      <c r="B1020" s="2"/>
      <c r="C1020" s="14"/>
      <c r="D1020" s="273"/>
      <c r="E1020" s="4"/>
    </row>
    <row r="1021" spans="2:5" x14ac:dyDescent="0.25">
      <c r="B1021" s="2"/>
      <c r="C1021" s="14"/>
      <c r="D1021" s="273"/>
      <c r="E1021" s="4"/>
    </row>
    <row r="1022" spans="2:5" x14ac:dyDescent="0.25">
      <c r="B1022" s="2"/>
      <c r="C1022" s="14"/>
      <c r="D1022" s="273"/>
      <c r="E1022" s="4"/>
    </row>
    <row r="1023" spans="2:5" x14ac:dyDescent="0.25">
      <c r="B1023" s="2"/>
      <c r="C1023" s="14"/>
      <c r="D1023" s="273"/>
      <c r="E1023" s="4"/>
    </row>
    <row r="1024" spans="2:5" x14ac:dyDescent="0.25">
      <c r="B1024" s="2"/>
      <c r="C1024" s="14"/>
      <c r="D1024" s="273"/>
      <c r="E1024" s="4"/>
    </row>
    <row r="1025" spans="2:5" x14ac:dyDescent="0.25">
      <c r="B1025" s="2"/>
      <c r="C1025" s="14"/>
      <c r="D1025" s="273"/>
      <c r="E1025" s="4"/>
    </row>
    <row r="1026" spans="2:5" x14ac:dyDescent="0.25">
      <c r="B1026" s="2"/>
      <c r="C1026" s="14"/>
      <c r="D1026" s="273"/>
      <c r="E1026" s="4"/>
    </row>
    <row r="1027" spans="2:5" x14ac:dyDescent="0.25">
      <c r="B1027" s="2"/>
      <c r="C1027" s="14"/>
      <c r="D1027" s="273"/>
      <c r="E1027" s="4"/>
    </row>
    <row r="1028" spans="2:5" x14ac:dyDescent="0.25">
      <c r="B1028" s="2"/>
      <c r="C1028" s="14"/>
      <c r="D1028" s="273"/>
      <c r="E1028" s="4"/>
    </row>
    <row r="1029" spans="2:5" x14ac:dyDescent="0.25">
      <c r="B1029" s="2"/>
      <c r="C1029" s="14"/>
      <c r="D1029" s="273"/>
      <c r="E1029" s="4"/>
    </row>
    <row r="1030" spans="2:5" x14ac:dyDescent="0.25">
      <c r="B1030" s="2"/>
      <c r="C1030" s="14"/>
      <c r="D1030" s="273"/>
      <c r="E1030" s="4"/>
    </row>
    <row r="1031" spans="2:5" x14ac:dyDescent="0.25">
      <c r="B1031" s="2"/>
      <c r="C1031" s="14"/>
      <c r="D1031" s="273"/>
      <c r="E1031" s="4"/>
    </row>
    <row r="1032" spans="2:5" x14ac:dyDescent="0.25">
      <c r="B1032" s="2"/>
      <c r="C1032" s="14"/>
      <c r="D1032" s="273"/>
      <c r="E1032" s="4"/>
    </row>
    <row r="1033" spans="2:5" x14ac:dyDescent="0.25">
      <c r="B1033" s="2"/>
      <c r="C1033" s="14"/>
      <c r="D1033" s="273"/>
      <c r="E1033" s="4"/>
    </row>
    <row r="1034" spans="2:5" x14ac:dyDescent="0.25">
      <c r="B1034" s="2"/>
      <c r="C1034" s="14"/>
      <c r="D1034" s="273"/>
      <c r="E1034" s="4"/>
    </row>
    <row r="1035" spans="2:5" x14ac:dyDescent="0.25">
      <c r="B1035" s="2"/>
      <c r="C1035" s="14"/>
      <c r="D1035" s="273"/>
      <c r="E1035" s="4"/>
    </row>
    <row r="1036" spans="2:5" x14ac:dyDescent="0.25">
      <c r="B1036" s="2"/>
      <c r="C1036" s="14"/>
      <c r="D1036" s="273"/>
      <c r="E1036" s="4"/>
    </row>
    <row r="1037" spans="2:5" x14ac:dyDescent="0.25">
      <c r="B1037" s="2"/>
      <c r="C1037" s="14"/>
      <c r="D1037" s="273"/>
      <c r="E1037" s="4"/>
    </row>
    <row r="1038" spans="2:5" x14ac:dyDescent="0.25">
      <c r="B1038" s="2"/>
      <c r="C1038" s="14"/>
      <c r="D1038" s="273"/>
      <c r="E1038" s="4"/>
    </row>
    <row r="1039" spans="2:5" x14ac:dyDescent="0.25">
      <c r="B1039" s="2"/>
      <c r="C1039" s="14"/>
      <c r="D1039" s="273"/>
      <c r="E1039" s="4"/>
    </row>
    <row r="1040" spans="2:5" x14ac:dyDescent="0.25">
      <c r="B1040" s="2"/>
      <c r="C1040" s="14"/>
      <c r="D1040" s="273"/>
      <c r="E1040" s="4"/>
    </row>
    <row r="1041" spans="2:5" x14ac:dyDescent="0.25">
      <c r="B1041" s="2"/>
      <c r="C1041" s="14"/>
      <c r="D1041" s="273"/>
      <c r="E1041" s="4"/>
    </row>
    <row r="1042" spans="2:5" x14ac:dyDescent="0.25">
      <c r="B1042" s="2"/>
      <c r="C1042" s="14"/>
      <c r="D1042" s="273"/>
      <c r="E1042" s="4"/>
    </row>
    <row r="1043" spans="2:5" x14ac:dyDescent="0.25">
      <c r="B1043" s="2"/>
      <c r="C1043" s="14"/>
      <c r="D1043" s="273"/>
      <c r="E1043" s="4"/>
    </row>
    <row r="1044" spans="2:5" x14ac:dyDescent="0.25">
      <c r="B1044" s="2"/>
      <c r="C1044" s="14"/>
      <c r="D1044" s="273"/>
      <c r="E1044" s="4"/>
    </row>
    <row r="1045" spans="2:5" x14ac:dyDescent="0.25">
      <c r="B1045" s="2"/>
      <c r="C1045" s="14"/>
      <c r="D1045" s="273"/>
      <c r="E1045" s="4"/>
    </row>
    <row r="1046" spans="2:5" x14ac:dyDescent="0.25">
      <c r="B1046" s="2"/>
      <c r="C1046" s="14"/>
      <c r="D1046" s="273"/>
      <c r="E1046" s="4"/>
    </row>
    <row r="1047" spans="2:5" x14ac:dyDescent="0.25">
      <c r="B1047" s="2"/>
      <c r="C1047" s="14"/>
      <c r="D1047" s="273"/>
      <c r="E1047" s="4"/>
    </row>
    <row r="1048" spans="2:5" x14ac:dyDescent="0.25">
      <c r="B1048" s="2"/>
      <c r="C1048" s="14"/>
      <c r="D1048" s="273"/>
      <c r="E1048" s="4"/>
    </row>
    <row r="1049" spans="2:5" x14ac:dyDescent="0.25">
      <c r="B1049" s="2"/>
      <c r="C1049" s="14"/>
      <c r="D1049" s="273"/>
      <c r="E1049" s="4"/>
    </row>
    <row r="1050" spans="2:5" x14ac:dyDescent="0.25">
      <c r="B1050" s="2"/>
      <c r="C1050" s="14"/>
      <c r="D1050" s="273"/>
      <c r="E1050" s="4"/>
    </row>
    <row r="1051" spans="2:5" x14ac:dyDescent="0.25">
      <c r="B1051" s="2"/>
      <c r="C1051" s="14"/>
      <c r="D1051" s="273"/>
      <c r="E1051" s="4"/>
    </row>
    <row r="1052" spans="2:5" x14ac:dyDescent="0.25">
      <c r="B1052" s="2"/>
      <c r="C1052" s="14"/>
      <c r="D1052" s="273"/>
      <c r="E1052" s="4"/>
    </row>
    <row r="1053" spans="2:5" x14ac:dyDescent="0.25">
      <c r="B1053" s="2"/>
      <c r="C1053" s="14"/>
      <c r="D1053" s="273"/>
      <c r="E1053" s="4"/>
    </row>
    <row r="1054" spans="2:5" x14ac:dyDescent="0.25">
      <c r="B1054" s="2"/>
      <c r="C1054" s="14"/>
      <c r="D1054" s="273"/>
      <c r="E1054" s="4"/>
    </row>
    <row r="1055" spans="2:5" x14ac:dyDescent="0.25">
      <c r="B1055" s="2"/>
      <c r="C1055" s="14"/>
      <c r="D1055" s="273"/>
      <c r="E1055" s="4"/>
    </row>
    <row r="1056" spans="2:5" x14ac:dyDescent="0.25">
      <c r="B1056" s="2"/>
      <c r="C1056" s="14"/>
      <c r="D1056" s="273"/>
      <c r="E1056" s="4"/>
    </row>
    <row r="1057" spans="2:5" x14ac:dyDescent="0.25">
      <c r="B1057" s="2"/>
      <c r="C1057" s="14"/>
      <c r="D1057" s="273"/>
      <c r="E1057" s="4"/>
    </row>
    <row r="1058" spans="2:5" x14ac:dyDescent="0.25">
      <c r="B1058" s="2"/>
      <c r="C1058" s="14"/>
      <c r="D1058" s="273"/>
      <c r="E1058" s="4"/>
    </row>
    <row r="1059" spans="2:5" x14ac:dyDescent="0.25">
      <c r="B1059" s="2"/>
      <c r="C1059" s="14"/>
      <c r="D1059" s="273"/>
      <c r="E1059" s="4"/>
    </row>
    <row r="1060" spans="2:5" x14ac:dyDescent="0.25">
      <c r="B1060" s="2"/>
      <c r="C1060" s="14"/>
      <c r="D1060" s="273"/>
      <c r="E1060" s="4"/>
    </row>
    <row r="1061" spans="2:5" x14ac:dyDescent="0.25">
      <c r="B1061" s="2"/>
      <c r="C1061" s="14"/>
      <c r="D1061" s="273"/>
      <c r="E1061" s="4"/>
    </row>
    <row r="1062" spans="2:5" x14ac:dyDescent="0.25">
      <c r="B1062" s="2"/>
      <c r="C1062" s="14"/>
      <c r="D1062" s="273"/>
      <c r="E1062" s="4"/>
    </row>
    <row r="1063" spans="2:5" x14ac:dyDescent="0.25">
      <c r="B1063" s="2"/>
      <c r="C1063" s="14"/>
      <c r="D1063" s="273"/>
      <c r="E1063" s="4"/>
    </row>
    <row r="1064" spans="2:5" x14ac:dyDescent="0.25">
      <c r="B1064" s="2"/>
      <c r="C1064" s="14"/>
      <c r="D1064" s="273"/>
      <c r="E1064" s="4"/>
    </row>
    <row r="1065" spans="2:5" x14ac:dyDescent="0.25">
      <c r="B1065" s="2"/>
      <c r="C1065" s="14"/>
      <c r="D1065" s="273"/>
      <c r="E1065" s="4"/>
    </row>
    <row r="1066" spans="2:5" x14ac:dyDescent="0.25">
      <c r="B1066" s="2"/>
      <c r="C1066" s="14"/>
      <c r="D1066" s="273"/>
      <c r="E1066" s="4"/>
    </row>
    <row r="1067" spans="2:5" x14ac:dyDescent="0.25">
      <c r="B1067" s="2"/>
      <c r="C1067" s="14"/>
      <c r="D1067" s="273"/>
      <c r="E1067" s="4"/>
    </row>
    <row r="1068" spans="2:5" x14ac:dyDescent="0.25">
      <c r="B1068" s="2"/>
      <c r="C1068" s="14"/>
      <c r="D1068" s="273"/>
      <c r="E1068" s="4"/>
    </row>
    <row r="1069" spans="2:5" x14ac:dyDescent="0.25">
      <c r="B1069" s="2"/>
      <c r="C1069" s="14"/>
      <c r="D1069" s="273"/>
      <c r="E1069" s="4"/>
    </row>
    <row r="1070" spans="2:5" x14ac:dyDescent="0.25">
      <c r="B1070" s="2"/>
      <c r="C1070" s="14"/>
      <c r="D1070" s="273"/>
      <c r="E1070" s="4"/>
    </row>
    <row r="1071" spans="2:5" x14ac:dyDescent="0.25">
      <c r="B1071" s="2"/>
      <c r="C1071" s="14"/>
      <c r="D1071" s="273"/>
      <c r="E1071" s="4"/>
    </row>
    <row r="1072" spans="2:5" x14ac:dyDescent="0.25">
      <c r="B1072" s="2"/>
      <c r="C1072" s="14"/>
      <c r="D1072" s="273"/>
      <c r="E1072" s="4"/>
    </row>
    <row r="1073" spans="2:5" x14ac:dyDescent="0.25">
      <c r="B1073" s="2"/>
      <c r="C1073" s="14"/>
      <c r="D1073" s="273"/>
      <c r="E1073" s="4"/>
    </row>
    <row r="1074" spans="2:5" x14ac:dyDescent="0.25">
      <c r="B1074" s="2"/>
      <c r="C1074" s="14"/>
      <c r="D1074" s="273"/>
      <c r="E1074" s="4"/>
    </row>
    <row r="1075" spans="2:5" x14ac:dyDescent="0.25">
      <c r="B1075" s="2"/>
      <c r="C1075" s="14"/>
      <c r="D1075" s="273"/>
      <c r="E1075" s="4"/>
    </row>
    <row r="1076" spans="2:5" x14ac:dyDescent="0.25">
      <c r="B1076" s="2"/>
      <c r="C1076" s="14"/>
      <c r="D1076" s="273"/>
      <c r="E1076" s="4"/>
    </row>
    <row r="1077" spans="2:5" x14ac:dyDescent="0.25">
      <c r="B1077" s="2"/>
      <c r="C1077" s="14"/>
      <c r="D1077" s="273"/>
      <c r="E1077" s="4"/>
    </row>
    <row r="1078" spans="2:5" x14ac:dyDescent="0.25">
      <c r="B1078" s="2"/>
      <c r="C1078" s="14"/>
      <c r="D1078" s="273"/>
      <c r="E1078" s="4"/>
    </row>
    <row r="1079" spans="2:5" x14ac:dyDescent="0.25">
      <c r="B1079" s="2"/>
      <c r="C1079" s="14"/>
      <c r="D1079" s="273"/>
      <c r="E1079" s="4"/>
    </row>
    <row r="1080" spans="2:5" x14ac:dyDescent="0.25">
      <c r="B1080" s="2"/>
      <c r="C1080" s="14"/>
      <c r="D1080" s="273"/>
      <c r="E1080" s="4"/>
    </row>
    <row r="1081" spans="2:5" x14ac:dyDescent="0.25">
      <c r="B1081" s="2"/>
      <c r="C1081" s="14"/>
      <c r="D1081" s="273"/>
      <c r="E1081" s="4"/>
    </row>
    <row r="1082" spans="2:5" x14ac:dyDescent="0.25">
      <c r="B1082" s="2"/>
      <c r="C1082" s="14"/>
      <c r="D1082" s="273"/>
      <c r="E1082" s="4"/>
    </row>
    <row r="1083" spans="2:5" x14ac:dyDescent="0.25">
      <c r="B1083" s="2"/>
      <c r="C1083" s="14"/>
      <c r="D1083" s="273"/>
      <c r="E1083" s="4"/>
    </row>
    <row r="1084" spans="2:5" x14ac:dyDescent="0.25">
      <c r="B1084" s="2"/>
      <c r="C1084" s="14"/>
      <c r="D1084" s="273"/>
      <c r="E1084" s="4"/>
    </row>
    <row r="1085" spans="2:5" x14ac:dyDescent="0.25">
      <c r="B1085" s="2"/>
      <c r="C1085" s="14"/>
      <c r="D1085" s="273"/>
      <c r="E1085" s="4"/>
    </row>
    <row r="1086" spans="2:5" x14ac:dyDescent="0.25">
      <c r="B1086" s="2"/>
      <c r="C1086" s="14"/>
      <c r="D1086" s="273"/>
      <c r="E1086" s="4"/>
    </row>
    <row r="1087" spans="2:5" x14ac:dyDescent="0.25">
      <c r="B1087" s="2"/>
      <c r="C1087" s="14"/>
      <c r="D1087" s="273"/>
      <c r="E1087" s="4"/>
    </row>
    <row r="1088" spans="2:5" x14ac:dyDescent="0.25">
      <c r="B1088" s="2"/>
      <c r="C1088" s="14"/>
      <c r="D1088" s="273"/>
      <c r="E1088" s="4"/>
    </row>
    <row r="1089" spans="2:5" x14ac:dyDescent="0.25">
      <c r="B1089" s="2"/>
      <c r="C1089" s="14"/>
      <c r="D1089" s="273"/>
      <c r="E1089" s="4"/>
    </row>
    <row r="1090" spans="2:5" x14ac:dyDescent="0.25">
      <c r="B1090" s="2"/>
      <c r="C1090" s="14"/>
      <c r="D1090" s="273"/>
      <c r="E1090" s="4"/>
    </row>
    <row r="1091" spans="2:5" x14ac:dyDescent="0.25">
      <c r="B1091" s="2"/>
      <c r="C1091" s="14"/>
      <c r="D1091" s="273"/>
      <c r="E1091" s="4"/>
    </row>
    <row r="1092" spans="2:5" x14ac:dyDescent="0.25">
      <c r="B1092" s="2"/>
      <c r="C1092" s="14"/>
      <c r="D1092" s="273"/>
      <c r="E1092" s="4"/>
    </row>
    <row r="1093" spans="2:5" x14ac:dyDescent="0.25">
      <c r="B1093" s="2"/>
      <c r="C1093" s="14"/>
      <c r="D1093" s="273"/>
      <c r="E1093" s="4"/>
    </row>
    <row r="1094" spans="2:5" x14ac:dyDescent="0.25">
      <c r="B1094" s="2"/>
      <c r="C1094" s="14"/>
      <c r="D1094" s="273"/>
      <c r="E1094" s="4"/>
    </row>
    <row r="1095" spans="2:5" x14ac:dyDescent="0.25">
      <c r="B1095" s="2"/>
      <c r="C1095" s="14"/>
      <c r="D1095" s="273"/>
      <c r="E1095" s="4"/>
    </row>
    <row r="1096" spans="2:5" x14ac:dyDescent="0.25">
      <c r="B1096" s="2"/>
      <c r="C1096" s="14"/>
      <c r="D1096" s="273"/>
      <c r="E1096" s="4"/>
    </row>
    <row r="1097" spans="2:5" x14ac:dyDescent="0.25">
      <c r="B1097" s="2"/>
      <c r="C1097" s="14"/>
      <c r="D1097" s="273"/>
      <c r="E1097" s="4"/>
    </row>
    <row r="1098" spans="2:5" x14ac:dyDescent="0.25">
      <c r="B1098" s="2"/>
      <c r="C1098" s="14"/>
      <c r="D1098" s="273"/>
      <c r="E1098" s="4"/>
    </row>
    <row r="1099" spans="2:5" x14ac:dyDescent="0.25">
      <c r="B1099" s="2"/>
      <c r="C1099" s="14"/>
      <c r="D1099" s="273"/>
      <c r="E1099" s="4"/>
    </row>
    <row r="1100" spans="2:5" x14ac:dyDescent="0.25">
      <c r="B1100" s="2"/>
      <c r="C1100" s="14"/>
      <c r="D1100" s="273"/>
      <c r="E1100" s="4"/>
    </row>
    <row r="1101" spans="2:5" x14ac:dyDescent="0.25">
      <c r="B1101" s="2"/>
      <c r="C1101" s="14"/>
      <c r="D1101" s="273"/>
      <c r="E1101" s="4"/>
    </row>
    <row r="1102" spans="2:5" x14ac:dyDescent="0.25">
      <c r="B1102" s="2"/>
      <c r="C1102" s="14"/>
      <c r="D1102" s="273"/>
      <c r="E1102" s="4"/>
    </row>
    <row r="1103" spans="2:5" x14ac:dyDescent="0.25">
      <c r="B1103" s="2"/>
      <c r="C1103" s="14"/>
      <c r="D1103" s="273"/>
      <c r="E1103" s="4"/>
    </row>
    <row r="1104" spans="2:5" x14ac:dyDescent="0.25">
      <c r="B1104" s="2"/>
      <c r="C1104" s="14"/>
      <c r="D1104" s="273"/>
      <c r="E1104" s="4"/>
    </row>
    <row r="1105" spans="2:5" x14ac:dyDescent="0.25">
      <c r="B1105" s="2"/>
      <c r="C1105" s="14"/>
      <c r="D1105" s="273"/>
      <c r="E1105" s="4"/>
    </row>
    <row r="1106" spans="2:5" x14ac:dyDescent="0.25">
      <c r="B1106" s="2"/>
      <c r="C1106" s="14"/>
      <c r="D1106" s="273"/>
      <c r="E1106" s="4"/>
    </row>
    <row r="1107" spans="2:5" x14ac:dyDescent="0.25">
      <c r="B1107" s="2"/>
      <c r="C1107" s="14"/>
      <c r="D1107" s="273"/>
      <c r="E1107" s="4"/>
    </row>
    <row r="1108" spans="2:5" x14ac:dyDescent="0.25">
      <c r="B1108" s="2"/>
      <c r="C1108" s="14"/>
      <c r="D1108" s="273"/>
      <c r="E1108" s="4"/>
    </row>
    <row r="1109" spans="2:5" x14ac:dyDescent="0.25">
      <c r="B1109" s="2"/>
      <c r="C1109" s="14"/>
      <c r="D1109" s="273"/>
      <c r="E1109" s="4"/>
    </row>
    <row r="1110" spans="2:5" x14ac:dyDescent="0.25">
      <c r="B1110" s="2"/>
      <c r="C1110" s="14"/>
      <c r="D1110" s="273"/>
      <c r="E1110" s="4"/>
    </row>
    <row r="1111" spans="2:5" x14ac:dyDescent="0.25">
      <c r="B1111" s="2"/>
      <c r="C1111" s="14"/>
      <c r="D1111" s="273"/>
      <c r="E1111" s="4"/>
    </row>
    <row r="1112" spans="2:5" x14ac:dyDescent="0.25">
      <c r="B1112" s="2"/>
      <c r="C1112" s="14"/>
      <c r="D1112" s="273"/>
      <c r="E1112" s="4"/>
    </row>
    <row r="1113" spans="2:5" x14ac:dyDescent="0.25">
      <c r="B1113" s="2"/>
      <c r="C1113" s="14"/>
      <c r="D1113" s="273"/>
      <c r="E1113" s="4"/>
    </row>
    <row r="1114" spans="2:5" x14ac:dyDescent="0.25">
      <c r="B1114" s="2"/>
      <c r="C1114" s="14"/>
      <c r="D1114" s="273"/>
      <c r="E1114" s="4"/>
    </row>
    <row r="1115" spans="2:5" x14ac:dyDescent="0.25">
      <c r="B1115" s="2"/>
      <c r="C1115" s="14"/>
      <c r="D1115" s="273"/>
      <c r="E1115" s="4"/>
    </row>
    <row r="1116" spans="2:5" x14ac:dyDescent="0.25">
      <c r="B1116" s="2"/>
      <c r="C1116" s="14"/>
      <c r="D1116" s="273"/>
      <c r="E1116" s="4"/>
    </row>
    <row r="1117" spans="2:5" x14ac:dyDescent="0.25">
      <c r="B1117" s="2"/>
      <c r="C1117" s="14"/>
      <c r="D1117" s="273"/>
      <c r="E1117" s="4"/>
    </row>
    <row r="1118" spans="2:5" x14ac:dyDescent="0.25">
      <c r="B1118" s="2"/>
      <c r="C1118" s="14"/>
      <c r="D1118" s="273"/>
      <c r="E1118" s="4"/>
    </row>
    <row r="1119" spans="2:5" x14ac:dyDescent="0.25">
      <c r="B1119" s="2"/>
      <c r="C1119" s="14"/>
      <c r="D1119" s="273"/>
      <c r="E1119" s="4"/>
    </row>
    <row r="1120" spans="2:5" x14ac:dyDescent="0.25">
      <c r="B1120" s="2"/>
      <c r="C1120" s="14"/>
      <c r="D1120" s="273"/>
      <c r="E1120" s="4"/>
    </row>
    <row r="1121" spans="2:5" x14ac:dyDescent="0.25">
      <c r="B1121" s="2"/>
      <c r="C1121" s="14"/>
      <c r="D1121" s="273"/>
      <c r="E1121" s="4"/>
    </row>
    <row r="1122" spans="2:5" x14ac:dyDescent="0.25">
      <c r="B1122" s="2"/>
      <c r="C1122" s="14"/>
      <c r="D1122" s="273"/>
      <c r="E1122" s="4"/>
    </row>
    <row r="1123" spans="2:5" x14ac:dyDescent="0.25">
      <c r="B1123" s="2"/>
      <c r="C1123" s="14"/>
      <c r="D1123" s="273"/>
      <c r="E1123" s="4"/>
    </row>
    <row r="1124" spans="2:5" x14ac:dyDescent="0.25">
      <c r="B1124" s="2"/>
      <c r="C1124" s="14"/>
      <c r="D1124" s="273"/>
      <c r="E1124" s="4"/>
    </row>
    <row r="1125" spans="2:5" x14ac:dyDescent="0.25">
      <c r="B1125" s="2"/>
      <c r="C1125" s="14"/>
      <c r="D1125" s="273"/>
      <c r="E1125" s="4"/>
    </row>
    <row r="1126" spans="2:5" x14ac:dyDescent="0.25">
      <c r="B1126" s="2"/>
      <c r="C1126" s="14"/>
      <c r="D1126" s="273"/>
      <c r="E1126" s="4"/>
    </row>
    <row r="1127" spans="2:5" x14ac:dyDescent="0.25">
      <c r="B1127" s="2"/>
      <c r="C1127" s="14"/>
      <c r="D1127" s="273"/>
      <c r="E1127" s="4"/>
    </row>
    <row r="1128" spans="2:5" x14ac:dyDescent="0.25">
      <c r="B1128" s="2"/>
      <c r="C1128" s="14"/>
      <c r="D1128" s="273"/>
      <c r="E1128" s="4"/>
    </row>
    <row r="1129" spans="2:5" x14ac:dyDescent="0.25">
      <c r="B1129" s="2"/>
      <c r="C1129" s="14"/>
      <c r="D1129" s="273"/>
      <c r="E1129" s="4"/>
    </row>
    <row r="1130" spans="2:5" x14ac:dyDescent="0.25">
      <c r="B1130" s="2"/>
      <c r="C1130" s="14"/>
      <c r="D1130" s="273"/>
      <c r="E1130" s="4"/>
    </row>
    <row r="1131" spans="2:5" x14ac:dyDescent="0.25">
      <c r="B1131" s="2"/>
      <c r="C1131" s="14"/>
      <c r="D1131" s="273"/>
      <c r="E1131" s="4"/>
    </row>
    <row r="1132" spans="2:5" x14ac:dyDescent="0.25">
      <c r="B1132" s="2"/>
      <c r="C1132" s="14"/>
      <c r="D1132" s="273"/>
      <c r="E1132" s="4"/>
    </row>
    <row r="1133" spans="2:5" x14ac:dyDescent="0.25">
      <c r="B1133" s="2"/>
      <c r="C1133" s="14"/>
      <c r="D1133" s="273"/>
      <c r="E1133" s="4"/>
    </row>
    <row r="1134" spans="2:5" x14ac:dyDescent="0.25">
      <c r="B1134" s="2"/>
      <c r="C1134" s="14"/>
      <c r="D1134" s="273"/>
      <c r="E1134" s="4"/>
    </row>
    <row r="1135" spans="2:5" x14ac:dyDescent="0.25">
      <c r="B1135" s="2"/>
      <c r="C1135" s="14"/>
      <c r="D1135" s="273"/>
      <c r="E1135" s="4"/>
    </row>
    <row r="1136" spans="2:5" x14ac:dyDescent="0.25">
      <c r="B1136" s="2"/>
      <c r="C1136" s="14"/>
      <c r="D1136" s="273"/>
      <c r="E1136" s="4"/>
    </row>
    <row r="1137" spans="2:5" x14ac:dyDescent="0.25">
      <c r="B1137" s="2"/>
      <c r="C1137" s="14"/>
      <c r="D1137" s="273"/>
      <c r="E1137" s="4"/>
    </row>
    <row r="1138" spans="2:5" x14ac:dyDescent="0.25">
      <c r="B1138" s="2"/>
      <c r="C1138" s="14"/>
      <c r="D1138" s="273"/>
      <c r="E1138" s="4"/>
    </row>
    <row r="1139" spans="2:5" x14ac:dyDescent="0.25">
      <c r="B1139" s="2"/>
      <c r="C1139" s="14"/>
      <c r="D1139" s="273"/>
      <c r="E1139" s="4"/>
    </row>
    <row r="1140" spans="2:5" x14ac:dyDescent="0.25">
      <c r="B1140" s="2"/>
      <c r="C1140" s="14"/>
      <c r="D1140" s="273"/>
      <c r="E1140" s="4"/>
    </row>
    <row r="1141" spans="2:5" x14ac:dyDescent="0.25">
      <c r="B1141" s="2"/>
      <c r="C1141" s="14"/>
      <c r="D1141" s="273"/>
      <c r="E1141" s="4"/>
    </row>
    <row r="1142" spans="2:5" x14ac:dyDescent="0.25">
      <c r="B1142" s="2"/>
      <c r="C1142" s="14"/>
      <c r="D1142" s="273"/>
      <c r="E1142" s="4"/>
    </row>
    <row r="1143" spans="2:5" x14ac:dyDescent="0.25">
      <c r="B1143" s="2"/>
      <c r="C1143" s="14"/>
      <c r="D1143" s="273"/>
      <c r="E1143" s="4"/>
    </row>
    <row r="1144" spans="2:5" x14ac:dyDescent="0.25">
      <c r="B1144" s="2"/>
      <c r="C1144" s="14"/>
      <c r="D1144" s="273"/>
      <c r="E1144" s="4"/>
    </row>
    <row r="1145" spans="2:5" x14ac:dyDescent="0.25">
      <c r="B1145" s="2"/>
      <c r="C1145" s="14"/>
      <c r="D1145" s="273"/>
      <c r="E1145" s="4"/>
    </row>
    <row r="1146" spans="2:5" x14ac:dyDescent="0.25">
      <c r="B1146" s="2"/>
      <c r="C1146" s="14"/>
      <c r="D1146" s="273"/>
      <c r="E1146" s="4"/>
    </row>
    <row r="1147" spans="2:5" x14ac:dyDescent="0.25">
      <c r="B1147" s="2"/>
      <c r="C1147" s="14"/>
      <c r="D1147" s="273"/>
      <c r="E1147" s="4"/>
    </row>
    <row r="1148" spans="2:5" x14ac:dyDescent="0.25">
      <c r="B1148" s="2"/>
      <c r="C1148" s="14"/>
      <c r="D1148" s="273"/>
      <c r="E1148" s="4"/>
    </row>
    <row r="1149" spans="2:5" x14ac:dyDescent="0.25">
      <c r="B1149" s="2"/>
      <c r="C1149" s="14"/>
      <c r="D1149" s="273"/>
      <c r="E1149" s="4"/>
    </row>
    <row r="1150" spans="2:5" x14ac:dyDescent="0.25">
      <c r="B1150" s="2"/>
      <c r="C1150" s="14"/>
      <c r="D1150" s="273"/>
      <c r="E1150" s="4"/>
    </row>
    <row r="1151" spans="2:5" x14ac:dyDescent="0.25">
      <c r="B1151" s="2"/>
      <c r="C1151" s="14"/>
      <c r="D1151" s="273"/>
      <c r="E1151" s="4"/>
    </row>
    <row r="1152" spans="2:5" x14ac:dyDescent="0.25">
      <c r="B1152" s="2"/>
      <c r="C1152" s="14"/>
      <c r="D1152" s="273"/>
      <c r="E1152" s="4"/>
    </row>
    <row r="1153" spans="2:5" x14ac:dyDescent="0.25">
      <c r="B1153" s="2"/>
      <c r="C1153" s="14"/>
      <c r="D1153" s="273"/>
      <c r="E1153" s="4"/>
    </row>
    <row r="1154" spans="2:5" x14ac:dyDescent="0.25">
      <c r="B1154" s="2"/>
      <c r="C1154" s="14"/>
      <c r="D1154" s="273"/>
      <c r="E1154" s="4"/>
    </row>
    <row r="1155" spans="2:5" x14ac:dyDescent="0.25">
      <c r="B1155" s="2"/>
      <c r="C1155" s="14"/>
      <c r="D1155" s="273"/>
      <c r="E1155" s="4"/>
    </row>
    <row r="1156" spans="2:5" x14ac:dyDescent="0.25">
      <c r="B1156" s="2"/>
      <c r="C1156" s="14"/>
      <c r="D1156" s="273"/>
      <c r="E1156" s="4"/>
    </row>
    <row r="1157" spans="2:5" x14ac:dyDescent="0.25">
      <c r="B1157" s="2"/>
      <c r="C1157" s="14"/>
      <c r="D1157" s="273"/>
      <c r="E1157" s="4"/>
    </row>
    <row r="1158" spans="2:5" x14ac:dyDescent="0.25">
      <c r="B1158" s="2"/>
      <c r="C1158" s="14"/>
      <c r="D1158" s="273"/>
      <c r="E1158" s="4"/>
    </row>
    <row r="1159" spans="2:5" x14ac:dyDescent="0.25">
      <c r="B1159" s="2"/>
      <c r="C1159" s="14"/>
      <c r="D1159" s="273"/>
      <c r="E1159" s="4"/>
    </row>
    <row r="1160" spans="2:5" x14ac:dyDescent="0.25">
      <c r="B1160" s="2"/>
      <c r="C1160" s="14"/>
      <c r="D1160" s="273"/>
      <c r="E1160" s="4"/>
    </row>
    <row r="1161" spans="2:5" x14ac:dyDescent="0.25">
      <c r="B1161" s="2"/>
      <c r="C1161" s="14"/>
      <c r="D1161" s="273"/>
      <c r="E1161" s="4"/>
    </row>
    <row r="1162" spans="2:5" x14ac:dyDescent="0.25">
      <c r="B1162" s="2"/>
      <c r="C1162" s="14"/>
      <c r="D1162" s="273"/>
      <c r="E1162" s="4"/>
    </row>
    <row r="1163" spans="2:5" x14ac:dyDescent="0.25">
      <c r="B1163" s="2"/>
      <c r="C1163" s="14"/>
      <c r="D1163" s="273"/>
      <c r="E1163" s="4"/>
    </row>
    <row r="1164" spans="2:5" x14ac:dyDescent="0.25">
      <c r="B1164" s="2"/>
      <c r="C1164" s="14"/>
      <c r="D1164" s="273"/>
      <c r="E1164" s="4"/>
    </row>
    <row r="1165" spans="2:5" x14ac:dyDescent="0.25">
      <c r="B1165" s="2"/>
      <c r="C1165" s="14"/>
      <c r="D1165" s="273"/>
      <c r="E1165" s="4"/>
    </row>
    <row r="1166" spans="2:5" x14ac:dyDescent="0.25">
      <c r="B1166" s="2"/>
      <c r="C1166" s="14"/>
      <c r="D1166" s="273"/>
      <c r="E1166" s="4"/>
    </row>
    <row r="1167" spans="2:5" x14ac:dyDescent="0.25">
      <c r="B1167" s="2"/>
      <c r="C1167" s="14"/>
      <c r="D1167" s="273"/>
      <c r="E1167" s="4"/>
    </row>
    <row r="1168" spans="2:5" x14ac:dyDescent="0.25">
      <c r="B1168" s="2"/>
      <c r="C1168" s="14"/>
      <c r="D1168" s="273"/>
      <c r="E1168" s="4"/>
    </row>
    <row r="1169" spans="2:5" x14ac:dyDescent="0.25">
      <c r="B1169" s="2"/>
      <c r="C1169" s="14"/>
      <c r="D1169" s="273"/>
      <c r="E1169" s="4"/>
    </row>
    <row r="1170" spans="2:5" x14ac:dyDescent="0.25">
      <c r="B1170" s="2"/>
      <c r="C1170" s="14"/>
      <c r="D1170" s="273"/>
      <c r="E1170" s="4"/>
    </row>
    <row r="1171" spans="2:5" x14ac:dyDescent="0.25">
      <c r="B1171" s="2"/>
      <c r="C1171" s="14"/>
      <c r="D1171" s="273"/>
      <c r="E1171" s="4"/>
    </row>
    <row r="1172" spans="2:5" x14ac:dyDescent="0.25">
      <c r="B1172" s="2"/>
      <c r="C1172" s="14"/>
      <c r="D1172" s="273"/>
      <c r="E1172" s="4"/>
    </row>
    <row r="1173" spans="2:5" x14ac:dyDescent="0.25">
      <c r="B1173" s="2"/>
      <c r="C1173" s="14"/>
      <c r="D1173" s="273"/>
      <c r="E1173" s="4"/>
    </row>
    <row r="1174" spans="2:5" x14ac:dyDescent="0.25">
      <c r="B1174" s="2"/>
      <c r="C1174" s="14"/>
      <c r="D1174" s="273"/>
      <c r="E1174" s="4"/>
    </row>
    <row r="1175" spans="2:5" x14ac:dyDescent="0.25">
      <c r="B1175" s="2"/>
      <c r="C1175" s="14"/>
      <c r="D1175" s="273"/>
      <c r="E1175" s="4"/>
    </row>
    <row r="1176" spans="2:5" x14ac:dyDescent="0.25">
      <c r="B1176" s="2"/>
      <c r="C1176" s="14"/>
      <c r="D1176" s="273"/>
      <c r="E1176" s="4"/>
    </row>
    <row r="1177" spans="2:5" x14ac:dyDescent="0.25">
      <c r="B1177" s="2"/>
      <c r="C1177" s="14"/>
      <c r="D1177" s="273"/>
      <c r="E1177" s="4"/>
    </row>
    <row r="1178" spans="2:5" x14ac:dyDescent="0.25">
      <c r="B1178" s="2"/>
      <c r="C1178" s="14"/>
      <c r="D1178" s="273"/>
      <c r="E1178" s="4"/>
    </row>
    <row r="1179" spans="2:5" x14ac:dyDescent="0.25">
      <c r="B1179" s="2"/>
      <c r="C1179" s="14"/>
      <c r="D1179" s="273"/>
      <c r="E1179" s="4"/>
    </row>
    <row r="1180" spans="2:5" x14ac:dyDescent="0.25">
      <c r="B1180" s="2"/>
      <c r="C1180" s="14"/>
      <c r="D1180" s="273"/>
      <c r="E1180" s="4"/>
    </row>
    <row r="1181" spans="2:5" x14ac:dyDescent="0.25">
      <c r="B1181" s="2"/>
      <c r="C1181" s="14"/>
      <c r="D1181" s="273"/>
      <c r="E1181" s="4"/>
    </row>
    <row r="1182" spans="2:5" x14ac:dyDescent="0.25">
      <c r="B1182" s="2"/>
      <c r="C1182" s="14"/>
      <c r="D1182" s="273"/>
      <c r="E1182" s="4"/>
    </row>
    <row r="1183" spans="2:5" x14ac:dyDescent="0.25">
      <c r="B1183" s="2"/>
      <c r="C1183" s="14"/>
      <c r="D1183" s="273"/>
      <c r="E1183" s="4"/>
    </row>
    <row r="1184" spans="2:5" x14ac:dyDescent="0.25">
      <c r="B1184" s="2"/>
      <c r="C1184" s="14"/>
      <c r="D1184" s="273"/>
      <c r="E1184" s="4"/>
    </row>
    <row r="1185" spans="2:5" x14ac:dyDescent="0.25">
      <c r="B1185" s="2"/>
      <c r="C1185" s="14"/>
      <c r="D1185" s="273"/>
      <c r="E1185" s="4"/>
    </row>
    <row r="1186" spans="2:5" x14ac:dyDescent="0.25">
      <c r="B1186" s="2"/>
      <c r="C1186" s="14"/>
      <c r="D1186" s="273"/>
      <c r="E1186" s="4"/>
    </row>
    <row r="1187" spans="2:5" x14ac:dyDescent="0.25">
      <c r="B1187" s="2"/>
      <c r="C1187" s="14"/>
      <c r="D1187" s="273"/>
      <c r="E1187" s="4"/>
    </row>
    <row r="1188" spans="2:5" x14ac:dyDescent="0.25">
      <c r="B1188" s="2"/>
      <c r="C1188" s="14"/>
      <c r="D1188" s="273"/>
      <c r="E1188" s="4"/>
    </row>
    <row r="1189" spans="2:5" x14ac:dyDescent="0.25">
      <c r="B1189" s="2"/>
      <c r="C1189" s="14"/>
      <c r="D1189" s="273"/>
      <c r="E1189" s="4"/>
    </row>
    <row r="1190" spans="2:5" x14ac:dyDescent="0.25">
      <c r="B1190" s="2"/>
      <c r="C1190" s="14"/>
      <c r="D1190" s="273"/>
      <c r="E1190" s="4"/>
    </row>
    <row r="1191" spans="2:5" x14ac:dyDescent="0.25">
      <c r="B1191" s="2"/>
      <c r="C1191" s="14"/>
      <c r="D1191" s="273"/>
      <c r="E1191" s="4"/>
    </row>
    <row r="1192" spans="2:5" x14ac:dyDescent="0.25">
      <c r="B1192" s="2"/>
      <c r="C1192" s="14"/>
      <c r="D1192" s="273"/>
      <c r="E1192" s="4"/>
    </row>
    <row r="1193" spans="2:5" x14ac:dyDescent="0.25">
      <c r="B1193" s="2"/>
      <c r="C1193" s="14"/>
      <c r="D1193" s="273"/>
      <c r="E1193" s="4"/>
    </row>
    <row r="1194" spans="2:5" x14ac:dyDescent="0.25">
      <c r="B1194" s="2"/>
      <c r="C1194" s="14"/>
      <c r="D1194" s="273"/>
      <c r="E1194" s="4"/>
    </row>
    <row r="1195" spans="2:5" x14ac:dyDescent="0.25">
      <c r="B1195" s="2"/>
      <c r="C1195" s="14"/>
      <c r="D1195" s="273"/>
      <c r="E1195" s="4"/>
    </row>
    <row r="1196" spans="2:5" x14ac:dyDescent="0.25">
      <c r="B1196" s="2"/>
      <c r="C1196" s="14"/>
      <c r="D1196" s="273"/>
      <c r="E1196" s="4"/>
    </row>
    <row r="1197" spans="2:5" x14ac:dyDescent="0.25">
      <c r="B1197" s="2"/>
      <c r="C1197" s="14"/>
      <c r="D1197" s="273"/>
      <c r="E1197" s="4"/>
    </row>
    <row r="1198" spans="2:5" x14ac:dyDescent="0.25">
      <c r="B1198" s="2"/>
      <c r="C1198" s="14"/>
      <c r="D1198" s="273"/>
      <c r="E1198" s="4"/>
    </row>
    <row r="1199" spans="2:5" x14ac:dyDescent="0.25">
      <c r="B1199" s="2"/>
      <c r="C1199" s="14"/>
      <c r="D1199" s="273"/>
      <c r="E1199" s="4"/>
    </row>
    <row r="1200" spans="2:5" x14ac:dyDescent="0.25">
      <c r="B1200" s="2"/>
      <c r="C1200" s="14"/>
      <c r="D1200" s="273"/>
      <c r="E1200" s="4"/>
    </row>
    <row r="1201" spans="2:5" x14ac:dyDescent="0.25">
      <c r="B1201" s="2"/>
      <c r="C1201" s="14"/>
      <c r="D1201" s="273"/>
      <c r="E1201" s="4"/>
    </row>
    <row r="1202" spans="2:5" x14ac:dyDescent="0.25">
      <c r="B1202" s="2"/>
      <c r="C1202" s="14"/>
      <c r="D1202" s="273"/>
      <c r="E1202" s="4"/>
    </row>
    <row r="1203" spans="2:5" x14ac:dyDescent="0.25">
      <c r="B1203" s="2"/>
      <c r="C1203" s="14"/>
      <c r="D1203" s="273"/>
      <c r="E1203" s="4"/>
    </row>
    <row r="1204" spans="2:5" x14ac:dyDescent="0.25">
      <c r="B1204" s="2"/>
      <c r="C1204" s="14"/>
      <c r="D1204" s="273"/>
      <c r="E1204" s="4"/>
    </row>
    <row r="1205" spans="2:5" x14ac:dyDescent="0.25">
      <c r="B1205" s="2"/>
      <c r="C1205" s="14"/>
      <c r="D1205" s="273"/>
      <c r="E1205" s="4"/>
    </row>
    <row r="1206" spans="2:5" x14ac:dyDescent="0.25">
      <c r="B1206" s="2"/>
      <c r="C1206" s="14"/>
      <c r="D1206" s="273"/>
      <c r="E1206" s="4"/>
    </row>
    <row r="1207" spans="2:5" x14ac:dyDescent="0.25">
      <c r="B1207" s="2"/>
      <c r="C1207" s="14"/>
      <c r="D1207" s="273"/>
      <c r="E1207" s="4"/>
    </row>
    <row r="1208" spans="2:5" x14ac:dyDescent="0.25">
      <c r="B1208" s="2"/>
      <c r="C1208" s="14"/>
      <c r="D1208" s="273"/>
      <c r="E1208" s="4"/>
    </row>
    <row r="1209" spans="2:5" x14ac:dyDescent="0.25">
      <c r="B1209" s="2"/>
      <c r="C1209" s="14"/>
      <c r="D1209" s="273"/>
      <c r="E1209" s="4"/>
    </row>
    <row r="1210" spans="2:5" x14ac:dyDescent="0.25">
      <c r="B1210" s="2"/>
      <c r="C1210" s="14"/>
      <c r="D1210" s="273"/>
      <c r="E1210" s="4"/>
    </row>
    <row r="1211" spans="2:5" x14ac:dyDescent="0.25">
      <c r="B1211" s="2"/>
      <c r="C1211" s="14"/>
      <c r="D1211" s="273"/>
      <c r="E1211" s="4"/>
    </row>
    <row r="1212" spans="2:5" x14ac:dyDescent="0.25">
      <c r="B1212" s="2"/>
      <c r="C1212" s="14"/>
      <c r="D1212" s="273"/>
      <c r="E1212" s="4"/>
    </row>
    <row r="1213" spans="2:5" x14ac:dyDescent="0.25">
      <c r="B1213" s="2"/>
      <c r="C1213" s="14"/>
      <c r="D1213" s="273"/>
      <c r="E1213" s="4"/>
    </row>
    <row r="1214" spans="2:5" x14ac:dyDescent="0.25">
      <c r="B1214" s="2"/>
      <c r="C1214" s="14"/>
      <c r="D1214" s="273"/>
      <c r="E1214" s="4"/>
    </row>
    <row r="1215" spans="2:5" x14ac:dyDescent="0.25">
      <c r="B1215" s="2"/>
      <c r="C1215" s="14"/>
      <c r="D1215" s="273"/>
      <c r="E1215" s="4"/>
    </row>
    <row r="1216" spans="2:5" x14ac:dyDescent="0.25">
      <c r="B1216" s="2"/>
      <c r="C1216" s="14"/>
      <c r="D1216" s="273"/>
      <c r="E1216" s="4"/>
    </row>
    <row r="1217" spans="2:5" x14ac:dyDescent="0.25">
      <c r="B1217" s="2"/>
      <c r="C1217" s="14"/>
      <c r="D1217" s="273"/>
      <c r="E1217" s="4"/>
    </row>
    <row r="1218" spans="2:5" x14ac:dyDescent="0.25">
      <c r="B1218" s="2"/>
      <c r="C1218" s="14"/>
      <c r="D1218" s="273"/>
      <c r="E1218" s="4"/>
    </row>
    <row r="1219" spans="2:5" x14ac:dyDescent="0.25">
      <c r="B1219" s="2"/>
      <c r="C1219" s="14"/>
      <c r="D1219" s="273"/>
      <c r="E1219" s="4"/>
    </row>
    <row r="1220" spans="2:5" x14ac:dyDescent="0.25">
      <c r="B1220" s="2"/>
      <c r="C1220" s="14"/>
      <c r="D1220" s="273"/>
      <c r="E1220" s="4"/>
    </row>
    <row r="1221" spans="2:5" x14ac:dyDescent="0.25">
      <c r="B1221" s="2"/>
      <c r="C1221" s="14"/>
      <c r="D1221" s="273"/>
      <c r="E1221" s="4"/>
    </row>
    <row r="1222" spans="2:5" x14ac:dyDescent="0.25">
      <c r="B1222" s="2"/>
      <c r="C1222" s="14"/>
      <c r="D1222" s="273"/>
      <c r="E1222" s="4"/>
    </row>
    <row r="1223" spans="2:5" x14ac:dyDescent="0.25">
      <c r="B1223" s="2"/>
      <c r="C1223" s="14"/>
      <c r="D1223" s="273"/>
      <c r="E1223" s="4"/>
    </row>
    <row r="1224" spans="2:5" x14ac:dyDescent="0.25">
      <c r="B1224" s="2"/>
      <c r="C1224" s="14"/>
      <c r="D1224" s="273"/>
      <c r="E1224" s="4"/>
    </row>
    <row r="1225" spans="2:5" x14ac:dyDescent="0.25">
      <c r="B1225" s="2"/>
      <c r="C1225" s="14"/>
      <c r="D1225" s="273"/>
      <c r="E1225" s="4"/>
    </row>
    <row r="1226" spans="2:5" x14ac:dyDescent="0.25">
      <c r="B1226" s="2"/>
      <c r="C1226" s="14"/>
      <c r="D1226" s="273"/>
      <c r="E1226" s="4"/>
    </row>
    <row r="1227" spans="2:5" x14ac:dyDescent="0.25">
      <c r="B1227" s="2"/>
      <c r="C1227" s="14"/>
      <c r="D1227" s="273"/>
      <c r="E1227" s="4"/>
    </row>
    <row r="1228" spans="2:5" x14ac:dyDescent="0.25">
      <c r="B1228" s="2"/>
      <c r="C1228" s="14"/>
      <c r="D1228" s="273"/>
      <c r="E1228" s="4"/>
    </row>
    <row r="1229" spans="2:5" x14ac:dyDescent="0.25">
      <c r="B1229" s="2"/>
      <c r="C1229" s="14"/>
      <c r="D1229" s="273"/>
      <c r="E1229" s="4"/>
    </row>
    <row r="1230" spans="2:5" x14ac:dyDescent="0.25">
      <c r="B1230" s="2"/>
      <c r="C1230" s="14"/>
      <c r="D1230" s="273"/>
      <c r="E1230" s="4"/>
    </row>
    <row r="1231" spans="2:5" x14ac:dyDescent="0.25">
      <c r="B1231" s="2"/>
      <c r="C1231" s="14"/>
      <c r="D1231" s="273"/>
      <c r="E1231" s="4"/>
    </row>
    <row r="1232" spans="2:5" x14ac:dyDescent="0.25">
      <c r="B1232" s="2"/>
      <c r="C1232" s="14"/>
      <c r="D1232" s="273"/>
      <c r="E1232" s="4"/>
    </row>
    <row r="1233" spans="2:5" x14ac:dyDescent="0.25">
      <c r="B1233" s="2"/>
      <c r="C1233" s="14"/>
      <c r="D1233" s="273"/>
      <c r="E1233" s="4"/>
    </row>
    <row r="1234" spans="2:5" x14ac:dyDescent="0.25">
      <c r="B1234" s="2"/>
      <c r="C1234" s="14"/>
      <c r="D1234" s="273"/>
      <c r="E1234" s="4"/>
    </row>
    <row r="1235" spans="2:5" x14ac:dyDescent="0.25">
      <c r="B1235" s="2"/>
      <c r="C1235" s="14"/>
      <c r="D1235" s="273"/>
      <c r="E1235" s="4"/>
    </row>
    <row r="1236" spans="2:5" x14ac:dyDescent="0.25">
      <c r="B1236" s="2"/>
      <c r="C1236" s="14"/>
      <c r="D1236" s="273"/>
      <c r="E1236" s="4"/>
    </row>
    <row r="1237" spans="2:5" x14ac:dyDescent="0.25">
      <c r="B1237" s="2"/>
      <c r="C1237" s="14"/>
      <c r="D1237" s="273"/>
      <c r="E1237" s="4"/>
    </row>
    <row r="1238" spans="2:5" x14ac:dyDescent="0.25">
      <c r="B1238" s="2"/>
      <c r="C1238" s="14"/>
      <c r="D1238" s="273"/>
      <c r="E1238" s="4"/>
    </row>
    <row r="1239" spans="2:5" x14ac:dyDescent="0.25">
      <c r="B1239" s="2"/>
      <c r="C1239" s="14"/>
      <c r="D1239" s="273"/>
      <c r="E1239" s="4"/>
    </row>
    <row r="1240" spans="2:5" x14ac:dyDescent="0.25">
      <c r="B1240" s="2"/>
      <c r="C1240" s="14"/>
      <c r="D1240" s="273"/>
      <c r="E1240" s="4"/>
    </row>
    <row r="1241" spans="2:5" x14ac:dyDescent="0.25">
      <c r="B1241" s="2"/>
      <c r="C1241" s="14"/>
      <c r="D1241" s="273"/>
      <c r="E1241" s="4"/>
    </row>
    <row r="1242" spans="2:5" x14ac:dyDescent="0.25">
      <c r="B1242" s="2"/>
      <c r="C1242" s="14"/>
      <c r="D1242" s="273"/>
      <c r="E1242" s="4"/>
    </row>
    <row r="1243" spans="2:5" x14ac:dyDescent="0.25">
      <c r="B1243" s="2"/>
      <c r="C1243" s="14"/>
      <c r="D1243" s="273"/>
      <c r="E1243" s="4"/>
    </row>
    <row r="1244" spans="2:5" x14ac:dyDescent="0.25">
      <c r="B1244" s="2"/>
      <c r="C1244" s="14"/>
      <c r="D1244" s="273"/>
      <c r="E1244" s="4"/>
    </row>
    <row r="1245" spans="2:5" x14ac:dyDescent="0.25">
      <c r="B1245" s="2"/>
      <c r="C1245" s="14"/>
      <c r="D1245" s="273"/>
      <c r="E1245" s="4"/>
    </row>
    <row r="1246" spans="2:5" x14ac:dyDescent="0.25">
      <c r="B1246" s="2"/>
      <c r="C1246" s="14"/>
      <c r="D1246" s="273"/>
      <c r="E1246" s="4"/>
    </row>
    <row r="1247" spans="2:5" x14ac:dyDescent="0.25">
      <c r="B1247" s="2"/>
      <c r="C1247" s="14"/>
      <c r="D1247" s="273"/>
      <c r="E1247" s="4"/>
    </row>
    <row r="1248" spans="2:5" x14ac:dyDescent="0.25">
      <c r="B1248" s="2"/>
      <c r="C1248" s="14"/>
      <c r="D1248" s="273"/>
      <c r="E1248" s="4"/>
    </row>
    <row r="1249" spans="2:5" x14ac:dyDescent="0.25">
      <c r="B1249" s="2"/>
      <c r="C1249" s="14"/>
      <c r="D1249" s="273"/>
      <c r="E1249" s="4"/>
    </row>
  </sheetData>
  <mergeCells count="21">
    <mergeCell ref="B2:S2"/>
    <mergeCell ref="G4:H4"/>
    <mergeCell ref="G5:H5"/>
    <mergeCell ref="AA5:AB5"/>
    <mergeCell ref="AF5:AG5"/>
    <mergeCell ref="D4:E4"/>
    <mergeCell ref="J8:J9"/>
    <mergeCell ref="O5:Q5"/>
    <mergeCell ref="J38:K38"/>
    <mergeCell ref="AO7:AQ7"/>
    <mergeCell ref="AO15:AQ15"/>
    <mergeCell ref="O37:P38"/>
    <mergeCell ref="O39:P40"/>
    <mergeCell ref="O36:R36"/>
    <mergeCell ref="J37:K37"/>
    <mergeCell ref="G36:I36"/>
    <mergeCell ref="G41:I41"/>
    <mergeCell ref="G42:H42"/>
    <mergeCell ref="J39:K39"/>
    <mergeCell ref="J40:K40"/>
    <mergeCell ref="J36:M36"/>
  </mergeCells>
  <phoneticPr fontId="0" type="noConversion"/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4" r:id="rId4" name="ComboBox2">
          <controlPr defaultSize="0" autoLine="0" linkedCell="AP13" listFillRange="methode" r:id="rId5">
            <anchor moveWithCells="1">
              <from>
                <xdr:col>16</xdr:col>
                <xdr:colOff>95250</xdr:colOff>
                <xdr:row>38</xdr:row>
                <xdr:rowOff>66675</xdr:rowOff>
              </from>
              <to>
                <xdr:col>16</xdr:col>
                <xdr:colOff>962025</xdr:colOff>
                <xdr:row>39</xdr:row>
                <xdr:rowOff>104775</xdr:rowOff>
              </to>
            </anchor>
          </controlPr>
        </control>
      </mc:Choice>
      <mc:Fallback>
        <control shapeId="1034" r:id="rId4" name="ComboBox2"/>
      </mc:Fallback>
    </mc:AlternateContent>
    <mc:AlternateContent xmlns:mc="http://schemas.openxmlformats.org/markup-compatibility/2006">
      <mc:Choice Requires="x14">
        <control shapeId="1033" r:id="rId6" name="ComboBox1">
          <controlPr defaultSize="0" autoLine="0" linkedCell="AO13" listFillRange="typedepâte" r:id="rId7">
            <anchor moveWithCells="1">
              <from>
                <xdr:col>16</xdr:col>
                <xdr:colOff>85725</xdr:colOff>
                <xdr:row>36</xdr:row>
                <xdr:rowOff>76200</xdr:rowOff>
              </from>
              <to>
                <xdr:col>16</xdr:col>
                <xdr:colOff>971550</xdr:colOff>
                <xdr:row>37</xdr:row>
                <xdr:rowOff>133350</xdr:rowOff>
              </to>
            </anchor>
          </controlPr>
        </control>
      </mc:Choice>
      <mc:Fallback>
        <control shapeId="1033" r:id="rId6" name="ComboBox1"/>
      </mc:Fallback>
    </mc:AlternateContent>
    <mc:AlternateContent xmlns:mc="http://schemas.openxmlformats.org/markup-compatibility/2006">
      <mc:Choice Requires="x14">
        <control shapeId="1025" r:id="rId8" name="Button 1">
          <controlPr defaultSize="0" print="0" autoFill="0" autoPict="0" macro="[0]!import_donnees">
            <anchor moveWithCells="1" sizeWithCells="1">
              <from>
                <xdr:col>1</xdr:col>
                <xdr:colOff>266700</xdr:colOff>
                <xdr:row>3</xdr:row>
                <xdr:rowOff>57150</xdr:rowOff>
              </from>
              <to>
                <xdr:col>1</xdr:col>
                <xdr:colOff>3429000</xdr:colOff>
                <xdr:row>3</xdr:row>
                <xdr:rowOff>295275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9" name="Button 2">
          <controlPr defaultSize="0" print="0" autoFill="0" autoPict="0" macro="[0]!razpoids">
            <anchor moveWithCells="1" sizeWithCells="1">
              <from>
                <xdr:col>10</xdr:col>
                <xdr:colOff>76200</xdr:colOff>
                <xdr:row>7</xdr:row>
                <xdr:rowOff>57150</xdr:rowOff>
              </from>
              <to>
                <xdr:col>11</xdr:col>
                <xdr:colOff>0</xdr:colOff>
                <xdr:row>9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0" name="Button 3">
          <controlPr defaultSize="0" print="0" autoFill="0" autoPict="0" macro="[0]!LanceSauveFichierTexte">
            <anchor moveWithCells="1" sizeWithCells="1">
              <from>
                <xdr:col>3</xdr:col>
                <xdr:colOff>209550</xdr:colOff>
                <xdr:row>3</xdr:row>
                <xdr:rowOff>66675</xdr:rowOff>
              </from>
              <to>
                <xdr:col>4</xdr:col>
                <xdr:colOff>1790700</xdr:colOff>
                <xdr:row>3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1" name="Button 6">
          <controlPr defaultSize="0" print="0" autoFill="0" autoPict="0" macro="[0]!recopie">
            <anchor moveWithCells="1" sizeWithCells="1">
              <from>
                <xdr:col>4</xdr:col>
                <xdr:colOff>1866900</xdr:colOff>
                <xdr:row>3</xdr:row>
                <xdr:rowOff>66675</xdr:rowOff>
              </from>
              <to>
                <xdr:col>4</xdr:col>
                <xdr:colOff>3609975</xdr:colOff>
                <xdr:row>3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2" name="Button 8">
          <controlPr defaultSize="0" print="0" autoFill="0" autoPict="0" macro="[0]!RAZ">
            <anchor moveWithCells="1" sizeWithCells="1">
              <from>
                <xdr:col>4</xdr:col>
                <xdr:colOff>2809875</xdr:colOff>
                <xdr:row>3</xdr:row>
                <xdr:rowOff>352425</xdr:rowOff>
              </from>
              <to>
                <xdr:col>4</xdr:col>
                <xdr:colOff>3609975</xdr:colOff>
                <xdr:row>3</xdr:row>
                <xdr:rowOff>590550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3" name="Button 11">
          <controlPr defaultSize="0" print="0" autoFill="0" autoPict="0" macro="[0]!renommage_addon">
            <anchor moveWithCells="1" sizeWithCells="1">
              <from>
                <xdr:col>8</xdr:col>
                <xdr:colOff>685800</xdr:colOff>
                <xdr:row>3</xdr:row>
                <xdr:rowOff>76200</xdr:rowOff>
              </from>
              <to>
                <xdr:col>9</xdr:col>
                <xdr:colOff>828675</xdr:colOff>
                <xdr:row>3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14" name="Button 13">
          <controlPr defaultSize="0" print="0" autoFill="0" autoPict="0" macro="[0]!renommage_custom">
            <anchor moveWithCells="1" sizeWithCells="1">
              <from>
                <xdr:col>8</xdr:col>
                <xdr:colOff>66675</xdr:colOff>
                <xdr:row>3</xdr:row>
                <xdr:rowOff>66675</xdr:rowOff>
              </from>
              <to>
                <xdr:col>8</xdr:col>
                <xdr:colOff>628650</xdr:colOff>
                <xdr:row>3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15" name="Button 14">
          <controlPr defaultSize="0" print="0" autoFill="0" autoPict="0" macro="[0]!renommage_RAZ">
            <anchor moveWithCells="1" sizeWithCells="1">
              <from>
                <xdr:col>9</xdr:col>
                <xdr:colOff>904875</xdr:colOff>
                <xdr:row>3</xdr:row>
                <xdr:rowOff>66675</xdr:rowOff>
              </from>
              <to>
                <xdr:col>10</xdr:col>
                <xdr:colOff>552450</xdr:colOff>
                <xdr:row>3</xdr:row>
                <xdr:rowOff>304800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W29"/>
  <sheetViews>
    <sheetView zoomScaleNormal="100" workbookViewId="0">
      <selection activeCell="B4" sqref="B4"/>
    </sheetView>
  </sheetViews>
  <sheetFormatPr baseColWidth="10" defaultRowHeight="15" x14ac:dyDescent="0.25"/>
  <cols>
    <col min="1" max="1" width="1.42578125" style="4" customWidth="1"/>
    <col min="2" max="2" width="15.28515625" style="4" customWidth="1"/>
    <col min="3" max="19" width="11.140625" style="4" customWidth="1"/>
    <col min="20" max="20" width="1.42578125" style="4" customWidth="1"/>
    <col min="21" max="22" width="19.5703125" style="4" customWidth="1"/>
    <col min="23" max="23" width="17.7109375" style="4" customWidth="1"/>
    <col min="24" max="16384" width="11.42578125" style="4"/>
  </cols>
  <sheetData>
    <row r="2" spans="2:23" ht="34.5" customHeight="1" x14ac:dyDescent="0.25">
      <c r="B2" s="379" t="s">
        <v>53</v>
      </c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0"/>
      <c r="O2" s="380"/>
      <c r="P2" s="380"/>
      <c r="Q2" s="380"/>
      <c r="R2" s="380"/>
      <c r="S2" s="380"/>
      <c r="T2" s="380"/>
      <c r="U2" s="380"/>
      <c r="V2" s="380"/>
      <c r="W2" s="381"/>
    </row>
    <row r="3" spans="2:23" ht="15.75" thickBot="1" x14ac:dyDescent="0.3"/>
    <row r="4" spans="2:23" ht="21" customHeight="1" thickBot="1" x14ac:dyDescent="0.3">
      <c r="B4" s="142"/>
      <c r="C4" s="143" t="s">
        <v>1</v>
      </c>
      <c r="D4" s="143" t="s">
        <v>2</v>
      </c>
      <c r="E4" s="143" t="s">
        <v>3</v>
      </c>
      <c r="F4" s="143" t="s">
        <v>4</v>
      </c>
      <c r="G4" s="143" t="s">
        <v>5</v>
      </c>
      <c r="H4" s="143" t="s">
        <v>6</v>
      </c>
      <c r="I4" s="143" t="s">
        <v>7</v>
      </c>
      <c r="J4" s="143" t="s">
        <v>8</v>
      </c>
      <c r="K4" s="143" t="s">
        <v>9</v>
      </c>
      <c r="L4" s="143" t="s">
        <v>10</v>
      </c>
      <c r="M4" s="143" t="s">
        <v>11</v>
      </c>
      <c r="N4" s="143" t="s">
        <v>12</v>
      </c>
      <c r="O4" s="143" t="s">
        <v>13</v>
      </c>
      <c r="P4" s="143" t="s">
        <v>14</v>
      </c>
      <c r="Q4" s="143" t="s">
        <v>15</v>
      </c>
      <c r="R4" s="143" t="s">
        <v>16</v>
      </c>
      <c r="S4" s="144" t="s">
        <v>17</v>
      </c>
      <c r="U4" s="382" t="s">
        <v>18</v>
      </c>
      <c r="V4" s="383"/>
      <c r="W4" s="384"/>
    </row>
    <row r="5" spans="2:23" x14ac:dyDescent="0.25">
      <c r="B5" s="145" t="s">
        <v>54</v>
      </c>
      <c r="C5" s="146" t="s">
        <v>55</v>
      </c>
      <c r="D5" s="147">
        <v>150</v>
      </c>
      <c r="E5" s="147">
        <v>150</v>
      </c>
      <c r="F5" s="147">
        <v>200</v>
      </c>
      <c r="G5" s="147">
        <v>200</v>
      </c>
      <c r="H5" s="147">
        <v>300</v>
      </c>
      <c r="I5" s="147">
        <v>200</v>
      </c>
      <c r="J5" s="147">
        <v>200</v>
      </c>
      <c r="K5" s="147">
        <v>170</v>
      </c>
      <c r="L5" s="147">
        <v>125</v>
      </c>
      <c r="M5" s="147">
        <v>100</v>
      </c>
      <c r="N5" s="147">
        <v>100</v>
      </c>
      <c r="O5" s="147">
        <v>380</v>
      </c>
      <c r="P5" s="147">
        <v>200</v>
      </c>
      <c r="Q5" s="147">
        <v>150</v>
      </c>
      <c r="R5" s="147">
        <v>300</v>
      </c>
      <c r="S5" s="148">
        <v>200</v>
      </c>
      <c r="U5" s="149" t="str">
        <f t="shared" ref="U5:U15" si="0">CONCATENATE(C16," ",ROUND(W5/$W$17*100,1), "%")</f>
        <v>crème 48,7%</v>
      </c>
      <c r="V5" s="150" t="str">
        <f>CONCATENATE(C16," ",100, "%")</f>
        <v>crème 100%</v>
      </c>
      <c r="W5" s="151">
        <f t="shared" ref="W5:W15" si="1">SUM(D16:S16)/COUNTA($D$5:$S$5)</f>
        <v>500</v>
      </c>
    </row>
    <row r="6" spans="2:23" x14ac:dyDescent="0.25">
      <c r="B6" s="152"/>
      <c r="C6" s="153" t="s">
        <v>56</v>
      </c>
      <c r="D6" s="154">
        <v>100</v>
      </c>
      <c r="E6" s="154">
        <v>100</v>
      </c>
      <c r="F6" s="154">
        <v>180</v>
      </c>
      <c r="G6" s="154">
        <v>200</v>
      </c>
      <c r="H6" s="154">
        <v>180</v>
      </c>
      <c r="I6" s="154">
        <v>160</v>
      </c>
      <c r="J6" s="154">
        <v>100</v>
      </c>
      <c r="K6" s="154">
        <v>80</v>
      </c>
      <c r="L6" s="154">
        <v>100</v>
      </c>
      <c r="M6" s="154">
        <v>100</v>
      </c>
      <c r="N6" s="154">
        <v>80</v>
      </c>
      <c r="O6" s="154">
        <v>630</v>
      </c>
      <c r="P6" s="154">
        <v>200</v>
      </c>
      <c r="Q6" s="154">
        <v>100</v>
      </c>
      <c r="R6" s="154">
        <v>180</v>
      </c>
      <c r="S6" s="155">
        <v>100</v>
      </c>
      <c r="U6" s="156" t="str">
        <f t="shared" si="0"/>
        <v>sucre 38,4%</v>
      </c>
      <c r="V6" s="157" t="str">
        <f>CONCATENATE(C17," ",ROUND(W6/$W$5*100,1), "%")</f>
        <v>sucre 78,9%</v>
      </c>
      <c r="W6" s="158">
        <f t="shared" si="1"/>
        <v>394.64009287925694</v>
      </c>
    </row>
    <row r="7" spans="2:23" x14ac:dyDescent="0.25">
      <c r="B7" s="152"/>
      <c r="C7" s="153" t="s">
        <v>57</v>
      </c>
      <c r="D7" s="154">
        <v>50</v>
      </c>
      <c r="E7" s="154">
        <v>60</v>
      </c>
      <c r="F7" s="154">
        <v>110</v>
      </c>
      <c r="G7" s="154">
        <v>20</v>
      </c>
      <c r="H7" s="154">
        <v>40</v>
      </c>
      <c r="I7" s="154">
        <v>80</v>
      </c>
      <c r="J7" s="154">
        <v>40</v>
      </c>
      <c r="K7" s="154">
        <v>30</v>
      </c>
      <c r="L7" s="154">
        <v>45</v>
      </c>
      <c r="M7" s="154">
        <v>20</v>
      </c>
      <c r="N7" s="154">
        <v>40</v>
      </c>
      <c r="O7" s="154">
        <v>80</v>
      </c>
      <c r="P7" s="154">
        <v>20</v>
      </c>
      <c r="Q7" s="154">
        <v>50</v>
      </c>
      <c r="R7" s="154">
        <v>40</v>
      </c>
      <c r="S7" s="155">
        <v>40</v>
      </c>
      <c r="U7" s="156" t="str">
        <f t="shared" si="0"/>
        <v>beurre 12,9%</v>
      </c>
      <c r="V7" s="157" t="str">
        <f t="shared" ref="V7:V15" si="2">CONCATENATE(C18," ",ROUND(W7/$W$5*100,1), "%")</f>
        <v>beurre 26,4%</v>
      </c>
      <c r="W7" s="158">
        <f t="shared" si="1"/>
        <v>132.19781991744068</v>
      </c>
    </row>
    <row r="8" spans="2:23" x14ac:dyDescent="0.25">
      <c r="B8" s="152"/>
      <c r="C8" s="153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5"/>
      <c r="U8" s="156" t="str">
        <f t="shared" si="0"/>
        <v>0 0%</v>
      </c>
      <c r="V8" s="157" t="str">
        <f t="shared" si="2"/>
        <v>0 0%</v>
      </c>
      <c r="W8" s="158">
        <f t="shared" si="1"/>
        <v>0</v>
      </c>
    </row>
    <row r="9" spans="2:23" x14ac:dyDescent="0.25">
      <c r="B9" s="152" t="s">
        <v>30</v>
      </c>
      <c r="C9" s="153"/>
      <c r="D9" s="154"/>
      <c r="E9" s="154"/>
      <c r="F9" s="154"/>
      <c r="G9" s="154"/>
      <c r="H9" s="154"/>
      <c r="I9" s="154"/>
      <c r="J9" s="154"/>
      <c r="K9" s="154"/>
      <c r="L9" s="154"/>
      <c r="M9" s="154"/>
      <c r="N9" s="154"/>
      <c r="O9" s="154"/>
      <c r="P9" s="154"/>
      <c r="Q9" s="154"/>
      <c r="R9" s="154"/>
      <c r="S9" s="155"/>
      <c r="U9" s="156" t="str">
        <f t="shared" si="0"/>
        <v>0 0%</v>
      </c>
      <c r="V9" s="157" t="str">
        <f t="shared" si="2"/>
        <v>0 0%</v>
      </c>
      <c r="W9" s="158">
        <f t="shared" si="1"/>
        <v>0</v>
      </c>
    </row>
    <row r="10" spans="2:23" x14ac:dyDescent="0.25">
      <c r="B10" s="152" t="s">
        <v>33</v>
      </c>
      <c r="C10" s="153"/>
      <c r="D10" s="154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  <c r="P10" s="154"/>
      <c r="Q10" s="154"/>
      <c r="R10" s="154"/>
      <c r="S10" s="155"/>
      <c r="U10" s="156" t="str">
        <f t="shared" si="0"/>
        <v>0 0%</v>
      </c>
      <c r="V10" s="157" t="str">
        <f t="shared" si="2"/>
        <v>0 0%</v>
      </c>
      <c r="W10" s="158">
        <f t="shared" si="1"/>
        <v>0</v>
      </c>
    </row>
    <row r="11" spans="2:23" x14ac:dyDescent="0.25">
      <c r="B11" s="152"/>
      <c r="C11" s="153"/>
      <c r="D11" s="154"/>
      <c r="E11" s="154"/>
      <c r="F11" s="154"/>
      <c r="G11" s="154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5"/>
      <c r="U11" s="156" t="str">
        <f t="shared" si="0"/>
        <v>0 0%</v>
      </c>
      <c r="V11" s="157" t="str">
        <f t="shared" si="2"/>
        <v>0 0%</v>
      </c>
      <c r="W11" s="158">
        <f t="shared" si="1"/>
        <v>0</v>
      </c>
    </row>
    <row r="12" spans="2:23" x14ac:dyDescent="0.25">
      <c r="B12" s="152"/>
      <c r="C12" s="153"/>
      <c r="D12" s="154"/>
      <c r="E12" s="154"/>
      <c r="F12" s="154"/>
      <c r="G12" s="154"/>
      <c r="H12" s="154"/>
      <c r="I12" s="154"/>
      <c r="J12" s="154"/>
      <c r="K12" s="154"/>
      <c r="L12" s="154"/>
      <c r="M12" s="154"/>
      <c r="N12" s="154"/>
      <c r="O12" s="154"/>
      <c r="P12" s="154"/>
      <c r="Q12" s="154"/>
      <c r="R12" s="154"/>
      <c r="S12" s="155"/>
      <c r="U12" s="156" t="str">
        <f t="shared" si="0"/>
        <v>0 0%</v>
      </c>
      <c r="V12" s="157" t="str">
        <f t="shared" si="2"/>
        <v>0 0%</v>
      </c>
      <c r="W12" s="158">
        <f t="shared" si="1"/>
        <v>0</v>
      </c>
    </row>
    <row r="13" spans="2:23" x14ac:dyDescent="0.25">
      <c r="B13" s="152"/>
      <c r="C13" s="153"/>
      <c r="D13" s="154"/>
      <c r="E13" s="154"/>
      <c r="F13" s="154"/>
      <c r="G13" s="154"/>
      <c r="H13" s="154"/>
      <c r="I13" s="154"/>
      <c r="J13" s="154"/>
      <c r="K13" s="154"/>
      <c r="L13" s="154"/>
      <c r="M13" s="154"/>
      <c r="N13" s="154"/>
      <c r="O13" s="154"/>
      <c r="P13" s="154"/>
      <c r="Q13" s="154"/>
      <c r="R13" s="154"/>
      <c r="S13" s="155"/>
      <c r="U13" s="156" t="str">
        <f t="shared" si="0"/>
        <v>0 0%</v>
      </c>
      <c r="V13" s="157" t="str">
        <f t="shared" si="2"/>
        <v>0 0%</v>
      </c>
      <c r="W13" s="158">
        <f t="shared" si="1"/>
        <v>0</v>
      </c>
    </row>
    <row r="14" spans="2:23" x14ac:dyDescent="0.25">
      <c r="B14" s="152"/>
      <c r="C14" s="153"/>
      <c r="D14" s="154"/>
      <c r="E14" s="154"/>
      <c r="F14" s="154"/>
      <c r="G14" s="154"/>
      <c r="H14" s="154"/>
      <c r="I14" s="154"/>
      <c r="J14" s="154"/>
      <c r="K14" s="154"/>
      <c r="L14" s="154"/>
      <c r="M14" s="154"/>
      <c r="N14" s="154"/>
      <c r="O14" s="154"/>
      <c r="P14" s="154"/>
      <c r="Q14" s="154"/>
      <c r="R14" s="154"/>
      <c r="S14" s="155"/>
      <c r="U14" s="156" t="str">
        <f t="shared" si="0"/>
        <v>0 0%</v>
      </c>
      <c r="V14" s="157" t="str">
        <f t="shared" si="2"/>
        <v>0 0%</v>
      </c>
      <c r="W14" s="158">
        <f t="shared" si="1"/>
        <v>0</v>
      </c>
    </row>
    <row r="15" spans="2:23" ht="15.75" thickBot="1" x14ac:dyDescent="0.3">
      <c r="B15" s="159"/>
      <c r="C15" s="160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  <c r="U15" s="156" t="str">
        <f t="shared" si="0"/>
        <v>0 0%</v>
      </c>
      <c r="V15" s="157" t="str">
        <f t="shared" si="2"/>
        <v>0 0%</v>
      </c>
      <c r="W15" s="158">
        <f t="shared" si="1"/>
        <v>0</v>
      </c>
    </row>
    <row r="16" spans="2:23" x14ac:dyDescent="0.25">
      <c r="B16" s="163" t="s">
        <v>54</v>
      </c>
      <c r="C16" s="164" t="str">
        <f>C5</f>
        <v>crème</v>
      </c>
      <c r="D16" s="165">
        <f>$B$24</f>
        <v>500</v>
      </c>
      <c r="E16" s="165">
        <f t="shared" ref="E16:S16" si="3">$B$24</f>
        <v>500</v>
      </c>
      <c r="F16" s="165">
        <f t="shared" si="3"/>
        <v>500</v>
      </c>
      <c r="G16" s="165">
        <f t="shared" si="3"/>
        <v>500</v>
      </c>
      <c r="H16" s="165">
        <f t="shared" si="3"/>
        <v>500</v>
      </c>
      <c r="I16" s="165">
        <f t="shared" si="3"/>
        <v>500</v>
      </c>
      <c r="J16" s="165">
        <f t="shared" si="3"/>
        <v>500</v>
      </c>
      <c r="K16" s="165">
        <f t="shared" si="3"/>
        <v>500</v>
      </c>
      <c r="L16" s="165">
        <f t="shared" si="3"/>
        <v>500</v>
      </c>
      <c r="M16" s="165">
        <f t="shared" si="3"/>
        <v>500</v>
      </c>
      <c r="N16" s="165">
        <f t="shared" si="3"/>
        <v>500</v>
      </c>
      <c r="O16" s="165">
        <f t="shared" si="3"/>
        <v>500</v>
      </c>
      <c r="P16" s="165">
        <f t="shared" si="3"/>
        <v>500</v>
      </c>
      <c r="Q16" s="165">
        <f t="shared" si="3"/>
        <v>500</v>
      </c>
      <c r="R16" s="165">
        <f t="shared" si="3"/>
        <v>500</v>
      </c>
      <c r="S16" s="166">
        <f t="shared" si="3"/>
        <v>500</v>
      </c>
      <c r="U16" s="167" t="s">
        <v>45</v>
      </c>
      <c r="V16" s="168" t="str">
        <f>CONCATENATE("% / poids ",C5)</f>
        <v>% / poids crème</v>
      </c>
      <c r="W16" s="169" t="s">
        <v>46</v>
      </c>
    </row>
    <row r="17" spans="2:23" ht="15.75" thickBot="1" x14ac:dyDescent="0.3">
      <c r="B17" s="170"/>
      <c r="C17" s="171" t="str">
        <f t="shared" ref="C17:C26" si="4">C6</f>
        <v>sucre</v>
      </c>
      <c r="D17" s="172">
        <f>IF(D6="",0,D6*$D$28)</f>
        <v>333.33333333333337</v>
      </c>
      <c r="E17" s="172">
        <f t="shared" ref="E17:E26" si="5">E6*$E$28</f>
        <v>333.33333333333337</v>
      </c>
      <c r="F17" s="172">
        <f t="shared" ref="F17:F26" si="6">F6*$F$28</f>
        <v>450</v>
      </c>
      <c r="G17" s="172">
        <f t="shared" ref="G17:G26" si="7">G6*$G$28</f>
        <v>500</v>
      </c>
      <c r="H17" s="172">
        <f t="shared" ref="H17:H26" si="8">H6*$H$28</f>
        <v>300</v>
      </c>
      <c r="I17" s="172">
        <f t="shared" ref="I17:I26" si="9">I6*$I$28</f>
        <v>400</v>
      </c>
      <c r="J17" s="172">
        <f t="shared" ref="J17:J26" si="10">J6*$J$28</f>
        <v>250</v>
      </c>
      <c r="K17" s="172">
        <f t="shared" ref="K17:K26" si="11">K6*$K$28</f>
        <v>235.29411764705884</v>
      </c>
      <c r="L17" s="172">
        <f t="shared" ref="L17:L26" si="12">L6*$L$28</f>
        <v>400</v>
      </c>
      <c r="M17" s="172">
        <f t="shared" ref="M17:M26" si="13">M6*$M$28</f>
        <v>500</v>
      </c>
      <c r="N17" s="172">
        <f t="shared" ref="N17:N26" si="14">N6*$N$28</f>
        <v>400</v>
      </c>
      <c r="O17" s="172">
        <f t="shared" ref="O17:O26" si="15">O6*$O$28</f>
        <v>828.94736842105272</v>
      </c>
      <c r="P17" s="172">
        <f t="shared" ref="P17:P26" si="16">P6*$P$28</f>
        <v>500</v>
      </c>
      <c r="Q17" s="172">
        <f t="shared" ref="Q17:Q26" si="17">Q6*$Q$28</f>
        <v>333.33333333333337</v>
      </c>
      <c r="R17" s="172">
        <f t="shared" ref="R17:R26" si="18">R6*$R$28</f>
        <v>300</v>
      </c>
      <c r="S17" s="173">
        <f t="shared" ref="S17:S26" si="19">S6*$S$28</f>
        <v>250</v>
      </c>
      <c r="U17" s="174" t="s">
        <v>47</v>
      </c>
      <c r="V17" s="175"/>
      <c r="W17" s="176">
        <f>SUM(W5:W15)</f>
        <v>1026.8379127966975</v>
      </c>
    </row>
    <row r="18" spans="2:23" x14ac:dyDescent="0.25">
      <c r="B18" s="170"/>
      <c r="C18" s="171" t="str">
        <f t="shared" si="4"/>
        <v>beurre</v>
      </c>
      <c r="D18" s="172">
        <f t="shared" ref="D18:D26" si="20">IF(D7="",0,D7*$D$28)</f>
        <v>166.66666666666669</v>
      </c>
      <c r="E18" s="172">
        <f t="shared" si="5"/>
        <v>200</v>
      </c>
      <c r="F18" s="172">
        <f t="shared" si="6"/>
        <v>275</v>
      </c>
      <c r="G18" s="172">
        <f t="shared" si="7"/>
        <v>50</v>
      </c>
      <c r="H18" s="172">
        <f t="shared" si="8"/>
        <v>66.666666666666671</v>
      </c>
      <c r="I18" s="172">
        <f t="shared" si="9"/>
        <v>200</v>
      </c>
      <c r="J18" s="172">
        <f t="shared" si="10"/>
        <v>100</v>
      </c>
      <c r="K18" s="172">
        <f t="shared" si="11"/>
        <v>88.235294117647072</v>
      </c>
      <c r="L18" s="172">
        <f t="shared" si="12"/>
        <v>180</v>
      </c>
      <c r="M18" s="172">
        <f t="shared" si="13"/>
        <v>100</v>
      </c>
      <c r="N18" s="172">
        <f t="shared" si="14"/>
        <v>200</v>
      </c>
      <c r="O18" s="172">
        <f t="shared" si="15"/>
        <v>105.26315789473685</v>
      </c>
      <c r="P18" s="172">
        <f t="shared" si="16"/>
        <v>50</v>
      </c>
      <c r="Q18" s="172">
        <f t="shared" si="17"/>
        <v>166.66666666666669</v>
      </c>
      <c r="R18" s="172">
        <f t="shared" si="18"/>
        <v>66.666666666666671</v>
      </c>
      <c r="S18" s="173">
        <f t="shared" si="19"/>
        <v>100</v>
      </c>
    </row>
    <row r="19" spans="2:23" x14ac:dyDescent="0.25">
      <c r="B19" s="170" t="s">
        <v>30</v>
      </c>
      <c r="C19" s="171">
        <f t="shared" si="4"/>
        <v>0</v>
      </c>
      <c r="D19" s="172">
        <f t="shared" si="20"/>
        <v>0</v>
      </c>
      <c r="E19" s="172">
        <f t="shared" si="5"/>
        <v>0</v>
      </c>
      <c r="F19" s="172">
        <f t="shared" si="6"/>
        <v>0</v>
      </c>
      <c r="G19" s="172">
        <f t="shared" si="7"/>
        <v>0</v>
      </c>
      <c r="H19" s="172">
        <f t="shared" si="8"/>
        <v>0</v>
      </c>
      <c r="I19" s="172">
        <f t="shared" si="9"/>
        <v>0</v>
      </c>
      <c r="J19" s="172">
        <f t="shared" si="10"/>
        <v>0</v>
      </c>
      <c r="K19" s="172">
        <f t="shared" si="11"/>
        <v>0</v>
      </c>
      <c r="L19" s="172">
        <f t="shared" si="12"/>
        <v>0</v>
      </c>
      <c r="M19" s="172">
        <f t="shared" si="13"/>
        <v>0</v>
      </c>
      <c r="N19" s="172">
        <f t="shared" si="14"/>
        <v>0</v>
      </c>
      <c r="O19" s="172">
        <f t="shared" si="15"/>
        <v>0</v>
      </c>
      <c r="P19" s="172">
        <f t="shared" si="16"/>
        <v>0</v>
      </c>
      <c r="Q19" s="172">
        <f t="shared" si="17"/>
        <v>0</v>
      </c>
      <c r="R19" s="172">
        <f t="shared" si="18"/>
        <v>0</v>
      </c>
      <c r="S19" s="173">
        <f t="shared" si="19"/>
        <v>0</v>
      </c>
    </row>
    <row r="20" spans="2:23" x14ac:dyDescent="0.25">
      <c r="B20" s="170" t="s">
        <v>48</v>
      </c>
      <c r="C20" s="171">
        <f t="shared" si="4"/>
        <v>0</v>
      </c>
      <c r="D20" s="172">
        <f t="shared" si="20"/>
        <v>0</v>
      </c>
      <c r="E20" s="172">
        <f t="shared" si="5"/>
        <v>0</v>
      </c>
      <c r="F20" s="172">
        <f t="shared" si="6"/>
        <v>0</v>
      </c>
      <c r="G20" s="172">
        <f t="shared" si="7"/>
        <v>0</v>
      </c>
      <c r="H20" s="172">
        <f t="shared" si="8"/>
        <v>0</v>
      </c>
      <c r="I20" s="172">
        <f t="shared" si="9"/>
        <v>0</v>
      </c>
      <c r="J20" s="172">
        <f t="shared" si="10"/>
        <v>0</v>
      </c>
      <c r="K20" s="172">
        <f t="shared" si="11"/>
        <v>0</v>
      </c>
      <c r="L20" s="172">
        <f t="shared" si="12"/>
        <v>0</v>
      </c>
      <c r="M20" s="172">
        <f t="shared" si="13"/>
        <v>0</v>
      </c>
      <c r="N20" s="172">
        <f t="shared" si="14"/>
        <v>0</v>
      </c>
      <c r="O20" s="172">
        <f t="shared" si="15"/>
        <v>0</v>
      </c>
      <c r="P20" s="172">
        <f t="shared" si="16"/>
        <v>0</v>
      </c>
      <c r="Q20" s="172">
        <f t="shared" si="17"/>
        <v>0</v>
      </c>
      <c r="R20" s="172">
        <f t="shared" si="18"/>
        <v>0</v>
      </c>
      <c r="S20" s="173">
        <f t="shared" si="19"/>
        <v>0</v>
      </c>
    </row>
    <row r="21" spans="2:23" x14ac:dyDescent="0.25">
      <c r="B21" s="170"/>
      <c r="C21" s="171">
        <f t="shared" si="4"/>
        <v>0</v>
      </c>
      <c r="D21" s="172">
        <f t="shared" si="20"/>
        <v>0</v>
      </c>
      <c r="E21" s="172">
        <f t="shared" si="5"/>
        <v>0</v>
      </c>
      <c r="F21" s="172">
        <f t="shared" si="6"/>
        <v>0</v>
      </c>
      <c r="G21" s="172">
        <f t="shared" si="7"/>
        <v>0</v>
      </c>
      <c r="H21" s="172">
        <f t="shared" si="8"/>
        <v>0</v>
      </c>
      <c r="I21" s="172">
        <f t="shared" si="9"/>
        <v>0</v>
      </c>
      <c r="J21" s="172">
        <f t="shared" si="10"/>
        <v>0</v>
      </c>
      <c r="K21" s="172">
        <f t="shared" si="11"/>
        <v>0</v>
      </c>
      <c r="L21" s="172">
        <f t="shared" si="12"/>
        <v>0</v>
      </c>
      <c r="M21" s="172">
        <f t="shared" si="13"/>
        <v>0</v>
      </c>
      <c r="N21" s="172">
        <f t="shared" si="14"/>
        <v>0</v>
      </c>
      <c r="O21" s="172">
        <f t="shared" si="15"/>
        <v>0</v>
      </c>
      <c r="P21" s="172">
        <f t="shared" si="16"/>
        <v>0</v>
      </c>
      <c r="Q21" s="172">
        <f t="shared" si="17"/>
        <v>0</v>
      </c>
      <c r="R21" s="172">
        <f t="shared" si="18"/>
        <v>0</v>
      </c>
      <c r="S21" s="173">
        <f t="shared" si="19"/>
        <v>0</v>
      </c>
    </row>
    <row r="22" spans="2:23" x14ac:dyDescent="0.25">
      <c r="B22" s="170"/>
      <c r="C22" s="171">
        <f t="shared" si="4"/>
        <v>0</v>
      </c>
      <c r="D22" s="172">
        <f t="shared" si="20"/>
        <v>0</v>
      </c>
      <c r="E22" s="172">
        <f t="shared" si="5"/>
        <v>0</v>
      </c>
      <c r="F22" s="172">
        <f t="shared" si="6"/>
        <v>0</v>
      </c>
      <c r="G22" s="172">
        <f t="shared" si="7"/>
        <v>0</v>
      </c>
      <c r="H22" s="172">
        <f t="shared" si="8"/>
        <v>0</v>
      </c>
      <c r="I22" s="172">
        <f t="shared" si="9"/>
        <v>0</v>
      </c>
      <c r="J22" s="172">
        <f t="shared" si="10"/>
        <v>0</v>
      </c>
      <c r="K22" s="172">
        <f t="shared" si="11"/>
        <v>0</v>
      </c>
      <c r="L22" s="172">
        <f t="shared" si="12"/>
        <v>0</v>
      </c>
      <c r="M22" s="172">
        <f t="shared" si="13"/>
        <v>0</v>
      </c>
      <c r="N22" s="172">
        <f t="shared" si="14"/>
        <v>0</v>
      </c>
      <c r="O22" s="172">
        <f t="shared" si="15"/>
        <v>0</v>
      </c>
      <c r="P22" s="172">
        <f t="shared" si="16"/>
        <v>0</v>
      </c>
      <c r="Q22" s="172">
        <f t="shared" si="17"/>
        <v>0</v>
      </c>
      <c r="R22" s="172">
        <f t="shared" si="18"/>
        <v>0</v>
      </c>
      <c r="S22" s="173">
        <f t="shared" si="19"/>
        <v>0</v>
      </c>
    </row>
    <row r="23" spans="2:23" x14ac:dyDescent="0.25">
      <c r="B23" s="170" t="s">
        <v>49</v>
      </c>
      <c r="C23" s="171">
        <f t="shared" si="4"/>
        <v>0</v>
      </c>
      <c r="D23" s="172">
        <f t="shared" si="20"/>
        <v>0</v>
      </c>
      <c r="E23" s="172">
        <f t="shared" si="5"/>
        <v>0</v>
      </c>
      <c r="F23" s="172">
        <f t="shared" si="6"/>
        <v>0</v>
      </c>
      <c r="G23" s="172">
        <f t="shared" si="7"/>
        <v>0</v>
      </c>
      <c r="H23" s="172">
        <f t="shared" si="8"/>
        <v>0</v>
      </c>
      <c r="I23" s="172">
        <f t="shared" si="9"/>
        <v>0</v>
      </c>
      <c r="J23" s="172">
        <f t="shared" si="10"/>
        <v>0</v>
      </c>
      <c r="K23" s="172">
        <f t="shared" si="11"/>
        <v>0</v>
      </c>
      <c r="L23" s="172">
        <f t="shared" si="12"/>
        <v>0</v>
      </c>
      <c r="M23" s="172">
        <f t="shared" si="13"/>
        <v>0</v>
      </c>
      <c r="N23" s="172">
        <f t="shared" si="14"/>
        <v>0</v>
      </c>
      <c r="O23" s="172">
        <f t="shared" si="15"/>
        <v>0</v>
      </c>
      <c r="P23" s="172">
        <f t="shared" si="16"/>
        <v>0</v>
      </c>
      <c r="Q23" s="172">
        <f t="shared" si="17"/>
        <v>0</v>
      </c>
      <c r="R23" s="172">
        <f t="shared" si="18"/>
        <v>0</v>
      </c>
      <c r="S23" s="173">
        <f t="shared" si="19"/>
        <v>0</v>
      </c>
    </row>
    <row r="24" spans="2:23" x14ac:dyDescent="0.25">
      <c r="B24" s="177">
        <v>500</v>
      </c>
      <c r="C24" s="171">
        <f t="shared" si="4"/>
        <v>0</v>
      </c>
      <c r="D24" s="172">
        <f t="shared" si="20"/>
        <v>0</v>
      </c>
      <c r="E24" s="172">
        <f t="shared" si="5"/>
        <v>0</v>
      </c>
      <c r="F24" s="172">
        <f t="shared" si="6"/>
        <v>0</v>
      </c>
      <c r="G24" s="172">
        <f t="shared" si="7"/>
        <v>0</v>
      </c>
      <c r="H24" s="172">
        <f t="shared" si="8"/>
        <v>0</v>
      </c>
      <c r="I24" s="172">
        <f t="shared" si="9"/>
        <v>0</v>
      </c>
      <c r="J24" s="172">
        <f t="shared" si="10"/>
        <v>0</v>
      </c>
      <c r="K24" s="172">
        <f t="shared" si="11"/>
        <v>0</v>
      </c>
      <c r="L24" s="172">
        <f t="shared" si="12"/>
        <v>0</v>
      </c>
      <c r="M24" s="172">
        <f t="shared" si="13"/>
        <v>0</v>
      </c>
      <c r="N24" s="172">
        <f t="shared" si="14"/>
        <v>0</v>
      </c>
      <c r="O24" s="172">
        <f t="shared" si="15"/>
        <v>0</v>
      </c>
      <c r="P24" s="172">
        <f t="shared" si="16"/>
        <v>0</v>
      </c>
      <c r="Q24" s="172">
        <f t="shared" si="17"/>
        <v>0</v>
      </c>
      <c r="R24" s="172">
        <f t="shared" si="18"/>
        <v>0</v>
      </c>
      <c r="S24" s="173">
        <f t="shared" si="19"/>
        <v>0</v>
      </c>
    </row>
    <row r="25" spans="2:23" x14ac:dyDescent="0.25">
      <c r="B25" s="170"/>
      <c r="C25" s="171">
        <f t="shared" si="4"/>
        <v>0</v>
      </c>
      <c r="D25" s="172">
        <f t="shared" si="20"/>
        <v>0</v>
      </c>
      <c r="E25" s="172">
        <f t="shared" si="5"/>
        <v>0</v>
      </c>
      <c r="F25" s="172">
        <f t="shared" si="6"/>
        <v>0</v>
      </c>
      <c r="G25" s="172">
        <f t="shared" si="7"/>
        <v>0</v>
      </c>
      <c r="H25" s="172">
        <f t="shared" si="8"/>
        <v>0</v>
      </c>
      <c r="I25" s="172">
        <f t="shared" si="9"/>
        <v>0</v>
      </c>
      <c r="J25" s="172">
        <f t="shared" si="10"/>
        <v>0</v>
      </c>
      <c r="K25" s="172">
        <f t="shared" si="11"/>
        <v>0</v>
      </c>
      <c r="L25" s="172">
        <f t="shared" si="12"/>
        <v>0</v>
      </c>
      <c r="M25" s="172">
        <f t="shared" si="13"/>
        <v>0</v>
      </c>
      <c r="N25" s="172">
        <f t="shared" si="14"/>
        <v>0</v>
      </c>
      <c r="O25" s="172">
        <f t="shared" si="15"/>
        <v>0</v>
      </c>
      <c r="P25" s="172">
        <f t="shared" si="16"/>
        <v>0</v>
      </c>
      <c r="Q25" s="172">
        <f t="shared" si="17"/>
        <v>0</v>
      </c>
      <c r="R25" s="172">
        <f t="shared" si="18"/>
        <v>0</v>
      </c>
      <c r="S25" s="173">
        <f t="shared" si="19"/>
        <v>0</v>
      </c>
    </row>
    <row r="26" spans="2:23" ht="15.75" thickBot="1" x14ac:dyDescent="0.3">
      <c r="B26" s="178"/>
      <c r="C26" s="179">
        <f t="shared" si="4"/>
        <v>0</v>
      </c>
      <c r="D26" s="180">
        <f t="shared" si="20"/>
        <v>0</v>
      </c>
      <c r="E26" s="180">
        <f t="shared" si="5"/>
        <v>0</v>
      </c>
      <c r="F26" s="180">
        <f t="shared" si="6"/>
        <v>0</v>
      </c>
      <c r="G26" s="180">
        <f t="shared" si="7"/>
        <v>0</v>
      </c>
      <c r="H26" s="180">
        <f t="shared" si="8"/>
        <v>0</v>
      </c>
      <c r="I26" s="180">
        <f t="shared" si="9"/>
        <v>0</v>
      </c>
      <c r="J26" s="180">
        <f t="shared" si="10"/>
        <v>0</v>
      </c>
      <c r="K26" s="180">
        <f t="shared" si="11"/>
        <v>0</v>
      </c>
      <c r="L26" s="180">
        <f t="shared" si="12"/>
        <v>0</v>
      </c>
      <c r="M26" s="180">
        <f t="shared" si="13"/>
        <v>0</v>
      </c>
      <c r="N26" s="180">
        <f t="shared" si="14"/>
        <v>0</v>
      </c>
      <c r="O26" s="180">
        <f t="shared" si="15"/>
        <v>0</v>
      </c>
      <c r="P26" s="180">
        <f t="shared" si="16"/>
        <v>0</v>
      </c>
      <c r="Q26" s="180">
        <f t="shared" si="17"/>
        <v>0</v>
      </c>
      <c r="R26" s="180">
        <f t="shared" si="18"/>
        <v>0</v>
      </c>
      <c r="S26" s="181">
        <f t="shared" si="19"/>
        <v>0</v>
      </c>
    </row>
    <row r="27" spans="2:23" x14ac:dyDescent="0.25">
      <c r="C27" s="182" t="s">
        <v>50</v>
      </c>
      <c r="D27" s="182">
        <f>SUM(D5:D15)</f>
        <v>300</v>
      </c>
      <c r="E27" s="182">
        <f t="shared" ref="E27:S27" si="21">SUM(E5:E15)</f>
        <v>310</v>
      </c>
      <c r="F27" s="182">
        <f t="shared" si="21"/>
        <v>490</v>
      </c>
      <c r="G27" s="182">
        <f t="shared" si="21"/>
        <v>420</v>
      </c>
      <c r="H27" s="182">
        <f t="shared" si="21"/>
        <v>520</v>
      </c>
      <c r="I27" s="182">
        <f t="shared" si="21"/>
        <v>440</v>
      </c>
      <c r="J27" s="182">
        <f t="shared" si="21"/>
        <v>340</v>
      </c>
      <c r="K27" s="182">
        <f t="shared" si="21"/>
        <v>280</v>
      </c>
      <c r="L27" s="182">
        <f t="shared" si="21"/>
        <v>270</v>
      </c>
      <c r="M27" s="182">
        <f t="shared" si="21"/>
        <v>220</v>
      </c>
      <c r="N27" s="182">
        <f t="shared" si="21"/>
        <v>220</v>
      </c>
      <c r="O27" s="182">
        <f t="shared" si="21"/>
        <v>1090</v>
      </c>
      <c r="P27" s="182">
        <f t="shared" si="21"/>
        <v>420</v>
      </c>
      <c r="Q27" s="182">
        <f t="shared" si="21"/>
        <v>300</v>
      </c>
      <c r="R27" s="182">
        <f t="shared" si="21"/>
        <v>520</v>
      </c>
      <c r="S27" s="182">
        <f t="shared" si="21"/>
        <v>340</v>
      </c>
    </row>
    <row r="28" spans="2:23" x14ac:dyDescent="0.25">
      <c r="C28" s="183" t="s">
        <v>51</v>
      </c>
      <c r="D28" s="184">
        <f>IFERROR($B$24/D5,0)</f>
        <v>3.3333333333333335</v>
      </c>
      <c r="E28" s="184">
        <f t="shared" ref="E28:S28" si="22">IFERROR($B$24/E5,0)</f>
        <v>3.3333333333333335</v>
      </c>
      <c r="F28" s="184">
        <f t="shared" si="22"/>
        <v>2.5</v>
      </c>
      <c r="G28" s="184">
        <f t="shared" si="22"/>
        <v>2.5</v>
      </c>
      <c r="H28" s="184">
        <f t="shared" si="22"/>
        <v>1.6666666666666667</v>
      </c>
      <c r="I28" s="184">
        <f t="shared" si="22"/>
        <v>2.5</v>
      </c>
      <c r="J28" s="184">
        <f t="shared" si="22"/>
        <v>2.5</v>
      </c>
      <c r="K28" s="184">
        <f t="shared" si="22"/>
        <v>2.9411764705882355</v>
      </c>
      <c r="L28" s="184">
        <f t="shared" si="22"/>
        <v>4</v>
      </c>
      <c r="M28" s="184">
        <f t="shared" si="22"/>
        <v>5</v>
      </c>
      <c r="N28" s="184">
        <f t="shared" si="22"/>
        <v>5</v>
      </c>
      <c r="O28" s="184">
        <f t="shared" si="22"/>
        <v>1.3157894736842106</v>
      </c>
      <c r="P28" s="184">
        <f t="shared" si="22"/>
        <v>2.5</v>
      </c>
      <c r="Q28" s="184">
        <f t="shared" si="22"/>
        <v>3.3333333333333335</v>
      </c>
      <c r="R28" s="184">
        <f t="shared" si="22"/>
        <v>1.6666666666666667</v>
      </c>
      <c r="S28" s="184">
        <f t="shared" si="22"/>
        <v>2.5</v>
      </c>
    </row>
    <row r="29" spans="2:23" x14ac:dyDescent="0.25"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39"/>
    </row>
  </sheetData>
  <mergeCells count="2">
    <mergeCell ref="B2:W2"/>
    <mergeCell ref="U4:W4"/>
  </mergeCells>
  <conditionalFormatting sqref="C16">
    <cfRule type="expression" dxfId="32" priority="11">
      <formula>C16=0</formula>
    </cfRule>
  </conditionalFormatting>
  <conditionalFormatting sqref="C16:C26">
    <cfRule type="expression" dxfId="31" priority="10">
      <formula>C16=0</formula>
    </cfRule>
  </conditionalFormatting>
  <conditionalFormatting sqref="C20:C26">
    <cfRule type="expression" dxfId="30" priority="9">
      <formula>C20=0</formula>
    </cfRule>
  </conditionalFormatting>
  <conditionalFormatting sqref="D16:S16">
    <cfRule type="expression" dxfId="29" priority="8">
      <formula>D16=0</formula>
    </cfRule>
  </conditionalFormatting>
  <conditionalFormatting sqref="D16:S16">
    <cfRule type="expression" dxfId="28" priority="7">
      <formula>D16=0</formula>
    </cfRule>
  </conditionalFormatting>
  <conditionalFormatting sqref="D17:D26">
    <cfRule type="expression" dxfId="27" priority="6">
      <formula>D17=0</formula>
    </cfRule>
  </conditionalFormatting>
  <conditionalFormatting sqref="D17:D26">
    <cfRule type="expression" dxfId="26" priority="5">
      <formula>D17=0</formula>
    </cfRule>
  </conditionalFormatting>
  <conditionalFormatting sqref="E17:S26">
    <cfRule type="expression" dxfId="25" priority="4">
      <formula>E17=0</formula>
    </cfRule>
  </conditionalFormatting>
  <conditionalFormatting sqref="E17:S26">
    <cfRule type="expression" dxfId="24" priority="3">
      <formula>E17=0</formula>
    </cfRule>
  </conditionalFormatting>
  <conditionalFormatting sqref="U5:W15">
    <cfRule type="expression" dxfId="23" priority="2">
      <formula>U5=0</formula>
    </cfRule>
  </conditionalFormatting>
  <conditionalFormatting sqref="U5:W15">
    <cfRule type="expression" dxfId="22" priority="1">
      <formula>U5=0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2:AC75"/>
  <sheetViews>
    <sheetView zoomScale="90" zoomScaleNormal="90" workbookViewId="0">
      <selection activeCell="G13" sqref="G13"/>
    </sheetView>
  </sheetViews>
  <sheetFormatPr baseColWidth="10" defaultRowHeight="15" x14ac:dyDescent="0.25"/>
  <cols>
    <col min="1" max="1" width="0.85546875" style="4" customWidth="1"/>
    <col min="2" max="2" width="19" style="4" customWidth="1"/>
    <col min="3" max="3" width="15.140625" style="4" customWidth="1"/>
    <col min="4" max="4" width="11.42578125" style="4" customWidth="1"/>
    <col min="5" max="20" width="7.140625" style="4" customWidth="1"/>
    <col min="21" max="21" width="1.42578125" style="4" customWidth="1"/>
    <col min="22" max="22" width="14.85546875" style="4" customWidth="1"/>
    <col min="23" max="23" width="17.42578125" style="4" customWidth="1"/>
    <col min="24" max="24" width="16" style="4" customWidth="1"/>
    <col min="25" max="25" width="1.28515625" style="4" customWidth="1"/>
    <col min="26" max="26" width="12.85546875" style="4" customWidth="1"/>
    <col min="27" max="27" width="25.7109375" style="4" customWidth="1"/>
    <col min="28" max="28" width="20.85546875" style="4" customWidth="1"/>
    <col min="29" max="29" width="25.28515625" style="4" customWidth="1"/>
    <col min="30" max="16384" width="11.42578125" style="4"/>
  </cols>
  <sheetData>
    <row r="2" spans="2:29" ht="34.5" customHeight="1" x14ac:dyDescent="0.25">
      <c r="B2" s="372" t="s">
        <v>0</v>
      </c>
      <c r="C2" s="373"/>
      <c r="D2" s="373"/>
      <c r="E2" s="373"/>
      <c r="F2" s="373"/>
      <c r="G2" s="373"/>
      <c r="H2" s="373"/>
      <c r="I2" s="373"/>
      <c r="J2" s="373"/>
      <c r="K2" s="373"/>
      <c r="L2" s="373"/>
      <c r="M2" s="373"/>
      <c r="N2" s="373"/>
      <c r="O2" s="373"/>
      <c r="P2" s="373"/>
      <c r="Q2" s="373"/>
      <c r="R2" s="373"/>
      <c r="S2" s="373"/>
      <c r="T2" s="373"/>
      <c r="U2" s="373"/>
      <c r="V2" s="373"/>
      <c r="W2" s="373"/>
      <c r="X2" s="373"/>
      <c r="Y2" s="373"/>
      <c r="Z2" s="373"/>
      <c r="AA2" s="373"/>
      <c r="AB2" s="373"/>
      <c r="AC2" s="385"/>
    </row>
    <row r="3" spans="2:29" ht="15.75" thickBot="1" x14ac:dyDescent="0.3"/>
    <row r="4" spans="2:29" s="20" customFormat="1" ht="21" customHeight="1" thickBot="1" x14ac:dyDescent="0.3">
      <c r="B4" s="16"/>
      <c r="C4" s="17"/>
      <c r="D4" s="17" t="s">
        <v>1</v>
      </c>
      <c r="E4" s="18" t="s">
        <v>2</v>
      </c>
      <c r="F4" s="18" t="s">
        <v>3</v>
      </c>
      <c r="G4" s="18" t="s">
        <v>4</v>
      </c>
      <c r="H4" s="18" t="s">
        <v>5</v>
      </c>
      <c r="I4" s="18" t="s">
        <v>6</v>
      </c>
      <c r="J4" s="18" t="s">
        <v>7</v>
      </c>
      <c r="K4" s="18" t="s">
        <v>8</v>
      </c>
      <c r="L4" s="18" t="s">
        <v>9</v>
      </c>
      <c r="M4" s="18" t="s">
        <v>10</v>
      </c>
      <c r="N4" s="18" t="s">
        <v>11</v>
      </c>
      <c r="O4" s="18" t="s">
        <v>12</v>
      </c>
      <c r="P4" s="18" t="s">
        <v>13</v>
      </c>
      <c r="Q4" s="18" t="s">
        <v>14</v>
      </c>
      <c r="R4" s="18" t="s">
        <v>15</v>
      </c>
      <c r="S4" s="18" t="s">
        <v>16</v>
      </c>
      <c r="T4" s="19" t="s">
        <v>17</v>
      </c>
      <c r="V4" s="386" t="s">
        <v>18</v>
      </c>
      <c r="W4" s="387"/>
      <c r="X4" s="388"/>
      <c r="Z4" s="21"/>
      <c r="AA4" s="389" t="s">
        <v>19</v>
      </c>
      <c r="AB4" s="389"/>
      <c r="AC4" s="390"/>
    </row>
    <row r="5" spans="2:29" ht="18" customHeight="1" x14ac:dyDescent="0.25">
      <c r="B5" s="22"/>
      <c r="C5" s="23"/>
      <c r="D5" s="24" t="s">
        <v>20</v>
      </c>
      <c r="E5" s="24">
        <v>250</v>
      </c>
      <c r="F5" s="24">
        <v>500</v>
      </c>
      <c r="G5" s="24">
        <v>688</v>
      </c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5"/>
      <c r="U5" s="26"/>
      <c r="V5" s="27" t="str">
        <f>CONCATENATE(D16," ",ROUND(X5/$X$17*100,1), "%")</f>
        <v>JUS 59,4%</v>
      </c>
      <c r="W5" s="28" t="str">
        <f>CONCATENATE(D16," ",100, "%")</f>
        <v>JUS 100%</v>
      </c>
      <c r="X5" s="29">
        <f t="shared" ref="X5:X15" si="0">SUM(E16:T16)/COUNTA($E$5:$T$5)</f>
        <v>59.354765907845859</v>
      </c>
      <c r="Y5" s="26"/>
      <c r="Z5" s="30"/>
      <c r="AA5" s="31" t="s">
        <v>21</v>
      </c>
      <c r="AB5" s="32">
        <v>1.5</v>
      </c>
      <c r="AC5" s="33" t="s">
        <v>22</v>
      </c>
    </row>
    <row r="6" spans="2:29" ht="18" customHeight="1" thickBot="1" x14ac:dyDescent="0.3">
      <c r="B6" s="34"/>
      <c r="C6" s="35"/>
      <c r="D6" s="36" t="s">
        <v>23</v>
      </c>
      <c r="E6" s="36">
        <v>40</v>
      </c>
      <c r="F6" s="36">
        <v>50</v>
      </c>
      <c r="G6" s="36">
        <v>200</v>
      </c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7"/>
      <c r="U6" s="26"/>
      <c r="V6" s="38" t="str">
        <f t="shared" ref="V6:V14" si="1">CONCATENATE(D17," ",ROUND(X6/$X$17*100,1), "%")</f>
        <v>BEURRE 10,6%</v>
      </c>
      <c r="W6" s="39" t="str">
        <f>IF($E$5=0,"",CONCATENATE(D17," ",ROUND(X6/$X$5*100,1), "%"))</f>
        <v>BEURRE 17,9%</v>
      </c>
      <c r="X6" s="40">
        <f t="shared" si="0"/>
        <v>10.619046988640697</v>
      </c>
      <c r="Y6" s="26"/>
      <c r="Z6" s="30"/>
      <c r="AA6" s="41" t="s">
        <v>24</v>
      </c>
      <c r="AB6" s="42">
        <f>SUM(AA19:AA28,AA29*AB5)</f>
        <v>100</v>
      </c>
      <c r="AC6" s="43">
        <v>0.6</v>
      </c>
    </row>
    <row r="7" spans="2:29" ht="18" customHeight="1" thickBot="1" x14ac:dyDescent="0.3">
      <c r="B7" s="34"/>
      <c r="C7" s="35"/>
      <c r="D7" s="44" t="s">
        <v>25</v>
      </c>
      <c r="E7" s="44">
        <v>80</v>
      </c>
      <c r="F7" s="44">
        <v>125</v>
      </c>
      <c r="G7" s="44">
        <v>200</v>
      </c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5"/>
      <c r="U7" s="26"/>
      <c r="V7" s="38" t="str">
        <f t="shared" si="1"/>
        <v>SUCRE 16,9%</v>
      </c>
      <c r="W7" s="39" t="str">
        <f t="shared" ref="W7:W15" si="2">IF($E$5=0,"",CONCATENATE(D18," ",ROUND(X7/$X$5*100,1), "%"))</f>
        <v>SUCRE 28,5%</v>
      </c>
      <c r="X7" s="40">
        <f t="shared" si="0"/>
        <v>16.919018557288542</v>
      </c>
      <c r="Y7" s="26"/>
      <c r="Z7" s="46"/>
      <c r="AA7" s="47" t="s">
        <v>26</v>
      </c>
      <c r="AB7" s="48"/>
      <c r="AC7" s="49" t="s">
        <v>27</v>
      </c>
    </row>
    <row r="8" spans="2:29" ht="18" customHeight="1" x14ac:dyDescent="0.25">
      <c r="B8" s="34"/>
      <c r="C8" s="35"/>
      <c r="D8" s="44" t="s">
        <v>28</v>
      </c>
      <c r="E8" s="44">
        <v>51</v>
      </c>
      <c r="F8" s="44">
        <v>68</v>
      </c>
      <c r="G8" s="44">
        <v>130</v>
      </c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5"/>
      <c r="U8" s="26"/>
      <c r="V8" s="38" t="str">
        <f t="shared" si="1"/>
        <v>JAUNE 10,3%</v>
      </c>
      <c r="W8" s="39" t="str">
        <f t="shared" si="2"/>
        <v>JAUNE 17,4%</v>
      </c>
      <c r="X8" s="40">
        <f t="shared" si="0"/>
        <v>10.342920876996894</v>
      </c>
      <c r="Y8" s="26"/>
      <c r="Z8" s="30"/>
      <c r="AA8" s="50" t="s">
        <v>29</v>
      </c>
      <c r="AB8" s="51"/>
      <c r="AC8" s="52">
        <f>AC9/AB10</f>
        <v>5.2333333333333334</v>
      </c>
    </row>
    <row r="9" spans="2:29" ht="18" customHeight="1" x14ac:dyDescent="0.25">
      <c r="B9" s="34" t="s">
        <v>30</v>
      </c>
      <c r="C9" s="35"/>
      <c r="D9" s="44" t="s">
        <v>31</v>
      </c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5"/>
      <c r="U9" s="26"/>
      <c r="V9" s="38" t="str">
        <f t="shared" si="1"/>
        <v>ENTIER 0%</v>
      </c>
      <c r="W9" s="39" t="str">
        <f t="shared" si="2"/>
        <v>ENTIER 0%</v>
      </c>
      <c r="X9" s="40">
        <f t="shared" si="0"/>
        <v>0</v>
      </c>
      <c r="Y9" s="26"/>
      <c r="Z9" s="30"/>
      <c r="AA9" s="53" t="s">
        <v>32</v>
      </c>
      <c r="AB9" s="54">
        <v>20</v>
      </c>
      <c r="AC9" s="391">
        <v>1</v>
      </c>
    </row>
    <row r="10" spans="2:29" ht="18" customHeight="1" x14ac:dyDescent="0.25">
      <c r="B10" s="34" t="s">
        <v>33</v>
      </c>
      <c r="C10" s="35"/>
      <c r="D10" s="44" t="s">
        <v>34</v>
      </c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5"/>
      <c r="U10" s="26"/>
      <c r="V10" s="38" t="str">
        <f>CONCATENATE(D21," ",ROUND(X10/$X$17*100,1), "%")</f>
        <v>EAU 0%</v>
      </c>
      <c r="W10" s="39" t="str">
        <f t="shared" si="2"/>
        <v>EAU 0%</v>
      </c>
      <c r="X10" s="40">
        <f t="shared" si="0"/>
        <v>0</v>
      </c>
      <c r="Y10" s="26"/>
      <c r="Z10" s="30"/>
      <c r="AA10" s="55" t="s">
        <v>35</v>
      </c>
      <c r="AB10" s="56">
        <f>(AB6*AC6)/(3.14*(AB9/2)*(AB9/2))</f>
        <v>0.19108280254777071</v>
      </c>
      <c r="AC10" s="392"/>
    </row>
    <row r="11" spans="2:29" ht="18" customHeight="1" x14ac:dyDescent="0.25">
      <c r="B11" s="34"/>
      <c r="C11" s="35"/>
      <c r="D11" s="44" t="s">
        <v>36</v>
      </c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5"/>
      <c r="U11" s="26"/>
      <c r="V11" s="38" t="str">
        <f t="shared" si="1"/>
        <v>GELATINE 0%</v>
      </c>
      <c r="W11" s="39" t="str">
        <f t="shared" si="2"/>
        <v>GELATINE 0%</v>
      </c>
      <c r="X11" s="40">
        <f t="shared" si="0"/>
        <v>0</v>
      </c>
      <c r="Y11" s="26"/>
      <c r="Z11" s="30"/>
      <c r="AA11" s="57" t="s">
        <v>37</v>
      </c>
      <c r="AB11" s="58"/>
      <c r="AC11" s="52">
        <f>AC12/AB14</f>
        <v>11.666666666666666</v>
      </c>
    </row>
    <row r="12" spans="2:29" ht="18" customHeight="1" x14ac:dyDescent="0.25">
      <c r="B12" s="34"/>
      <c r="C12" s="35"/>
      <c r="D12" s="44" t="s">
        <v>38</v>
      </c>
      <c r="E12" s="44">
        <v>20</v>
      </c>
      <c r="F12" s="44">
        <v>20</v>
      </c>
      <c r="G12" s="44">
        <v>14</v>
      </c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5"/>
      <c r="U12" s="26"/>
      <c r="V12" s="38" t="str">
        <f t="shared" si="1"/>
        <v>MAIZENA 2,8%</v>
      </c>
      <c r="W12" s="39" t="str">
        <f t="shared" si="2"/>
        <v>MAIZENA 4,7%</v>
      </c>
      <c r="X12" s="40">
        <f t="shared" si="0"/>
        <v>2.7642476692280096</v>
      </c>
      <c r="Y12" s="26"/>
      <c r="Z12" s="30"/>
      <c r="AA12" s="53" t="s">
        <v>39</v>
      </c>
      <c r="AB12" s="54">
        <v>28</v>
      </c>
      <c r="AC12" s="391">
        <v>1</v>
      </c>
    </row>
    <row r="13" spans="2:29" ht="18" customHeight="1" x14ac:dyDescent="0.25">
      <c r="B13" s="34"/>
      <c r="C13" s="35"/>
      <c r="D13" s="44" t="s">
        <v>40</v>
      </c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5"/>
      <c r="U13" s="26"/>
      <c r="V13" s="38" t="str">
        <f t="shared" si="1"/>
        <v>gélatine 0%</v>
      </c>
      <c r="W13" s="39" t="str">
        <f t="shared" si="2"/>
        <v>gélatine 0%</v>
      </c>
      <c r="X13" s="40">
        <f t="shared" si="0"/>
        <v>0</v>
      </c>
      <c r="Y13" s="26"/>
      <c r="Z13" s="30"/>
      <c r="AA13" s="53" t="s">
        <v>41</v>
      </c>
      <c r="AB13" s="54">
        <v>25</v>
      </c>
      <c r="AC13" s="391"/>
    </row>
    <row r="14" spans="2:29" ht="18" customHeight="1" thickBot="1" x14ac:dyDescent="0.3">
      <c r="B14" s="34"/>
      <c r="C14" s="35"/>
      <c r="D14" s="44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60"/>
      <c r="U14" s="26"/>
      <c r="V14" s="38" t="str">
        <f t="shared" si="1"/>
        <v>0 0%</v>
      </c>
      <c r="W14" s="39" t="str">
        <f t="shared" si="2"/>
        <v>0 0%</v>
      </c>
      <c r="X14" s="40">
        <f t="shared" si="0"/>
        <v>0</v>
      </c>
      <c r="Y14" s="26"/>
      <c r="Z14" s="30"/>
      <c r="AA14" s="53" t="s">
        <v>35</v>
      </c>
      <c r="AB14" s="56">
        <f>(AB6*AC6)/(AB12*AB13)</f>
        <v>8.5714285714285715E-2</v>
      </c>
      <c r="AC14" s="393"/>
    </row>
    <row r="15" spans="2:29" ht="18" customHeight="1" thickBot="1" x14ac:dyDescent="0.3">
      <c r="B15" s="61" t="s">
        <v>42</v>
      </c>
      <c r="C15" s="62" t="s">
        <v>43</v>
      </c>
      <c r="D15" s="63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5"/>
      <c r="V15" s="66" t="str">
        <f>CONCATENATE(D26," ",ROUND(X15/$X$17*100,1), "%")</f>
        <v>0 0%</v>
      </c>
      <c r="W15" s="67" t="str">
        <f t="shared" si="2"/>
        <v>0 0%</v>
      </c>
      <c r="X15" s="68">
        <f t="shared" si="0"/>
        <v>0</v>
      </c>
      <c r="Y15" s="26"/>
      <c r="Z15" s="69"/>
      <c r="AA15" s="70" t="s">
        <v>44</v>
      </c>
      <c r="AB15" s="71" t="str">
        <f>CONCATENATE("Moule cercle ",ROUND(SUM(AB19:AB29),0)," g")</f>
        <v>Moule cercle 523 g</v>
      </c>
      <c r="AC15" s="72" t="str">
        <f>CONCATENATE("Moule rectangulaire ",ROUND(SUM(AC19:AC29),0)," g")</f>
        <v>Moule rectangulaire 1167 g</v>
      </c>
    </row>
    <row r="16" spans="2:29" ht="18" customHeight="1" x14ac:dyDescent="0.25">
      <c r="B16" s="73"/>
      <c r="C16" s="74">
        <f t="shared" ref="C16:C26" si="3">H60</f>
        <v>65.530799475753611</v>
      </c>
      <c r="D16" s="75" t="str">
        <f>D5</f>
        <v>JUS</v>
      </c>
      <c r="E16" s="76">
        <f>E5*$E$28</f>
        <v>56.689342403628117</v>
      </c>
      <c r="F16" s="76">
        <f>F5*$F$28</f>
        <v>65.530799475753611</v>
      </c>
      <c r="G16" s="76">
        <f>G5*$G$28</f>
        <v>55.844155844155843</v>
      </c>
      <c r="H16" s="76">
        <f>H5*$H$28</f>
        <v>0</v>
      </c>
      <c r="I16" s="76">
        <f>I5*$I$28</f>
        <v>0</v>
      </c>
      <c r="J16" s="76">
        <f>J5*$J$28</f>
        <v>0</v>
      </c>
      <c r="K16" s="76">
        <f>K5*$K$28</f>
        <v>0</v>
      </c>
      <c r="L16" s="76">
        <f>L5*$L$28</f>
        <v>0</v>
      </c>
      <c r="M16" s="76">
        <f>M5*$M$28</f>
        <v>0</v>
      </c>
      <c r="N16" s="76">
        <f>N5*$N$28</f>
        <v>0</v>
      </c>
      <c r="O16" s="76">
        <f>O5*$O$28</f>
        <v>0</v>
      </c>
      <c r="P16" s="76">
        <f>P5*$P$28</f>
        <v>0</v>
      </c>
      <c r="Q16" s="76">
        <f>Q5*$Q$28</f>
        <v>0</v>
      </c>
      <c r="R16" s="76">
        <f>R5*$R$28</f>
        <v>0</v>
      </c>
      <c r="S16" s="76">
        <f>S5*$S$28</f>
        <v>0</v>
      </c>
      <c r="T16" s="77">
        <f>T5*$T$28</f>
        <v>0</v>
      </c>
      <c r="V16" s="78" t="s">
        <v>45</v>
      </c>
      <c r="W16" s="79" t="str">
        <f>CONCATENATE("% / poids ",D5)</f>
        <v>% / poids JUS</v>
      </c>
      <c r="X16" s="80" t="s">
        <v>46</v>
      </c>
      <c r="Y16" s="26"/>
      <c r="Z16" s="81"/>
      <c r="AA16" s="82"/>
      <c r="AB16" s="83"/>
      <c r="AC16" s="51"/>
    </row>
    <row r="17" spans="2:29" ht="18" customHeight="1" thickBot="1" x14ac:dyDescent="0.3">
      <c r="B17" s="84"/>
      <c r="C17" s="85">
        <f t="shared" si="3"/>
        <v>6.5530799475753607</v>
      </c>
      <c r="D17" s="86" t="str">
        <f t="shared" ref="D17:D26" si="4">D6</f>
        <v>BEURRE</v>
      </c>
      <c r="E17" s="87">
        <f t="shared" ref="E17:E24" si="5">IF(E6="",0,E6*$E$28)</f>
        <v>9.0702947845804989</v>
      </c>
      <c r="F17" s="87">
        <f t="shared" ref="E17:F26" si="6">F6*$F$28</f>
        <v>6.5530799475753607</v>
      </c>
      <c r="G17" s="87">
        <f t="shared" ref="G17:G26" si="7">G6*$G$28</f>
        <v>16.233766233766232</v>
      </c>
      <c r="H17" s="87">
        <f t="shared" ref="H17:H26" si="8">H6*$H$28</f>
        <v>0</v>
      </c>
      <c r="I17" s="87">
        <f t="shared" ref="I17:I26" si="9">I6*$I$28</f>
        <v>0</v>
      </c>
      <c r="J17" s="87">
        <f t="shared" ref="J17:J26" si="10">J6*$J$28</f>
        <v>0</v>
      </c>
      <c r="K17" s="87">
        <f t="shared" ref="K17:K26" si="11">K6*$K$28</f>
        <v>0</v>
      </c>
      <c r="L17" s="87">
        <f t="shared" ref="L17:L26" si="12">L6*$L$28</f>
        <v>0</v>
      </c>
      <c r="M17" s="87">
        <f t="shared" ref="M17:M26" si="13">M6*$M$28</f>
        <v>0</v>
      </c>
      <c r="N17" s="87">
        <f t="shared" ref="N17:N26" si="14">N6*$N$28</f>
        <v>0</v>
      </c>
      <c r="O17" s="87">
        <f t="shared" ref="O17:O26" si="15">O6*$O$28</f>
        <v>0</v>
      </c>
      <c r="P17" s="87">
        <f t="shared" ref="P17:P26" si="16">P6*$P$28</f>
        <v>0</v>
      </c>
      <c r="Q17" s="87">
        <f t="shared" ref="Q17:Q26" si="17">Q6*$Q$28</f>
        <v>0</v>
      </c>
      <c r="R17" s="87">
        <f t="shared" ref="R17:R26" si="18">R6*$R$28</f>
        <v>0</v>
      </c>
      <c r="S17" s="87">
        <f t="shared" ref="S17:S26" si="19">S6*$S$28</f>
        <v>0</v>
      </c>
      <c r="T17" s="88">
        <f t="shared" ref="T17:T26" si="20">T6*$T$28</f>
        <v>0</v>
      </c>
      <c r="V17" s="89" t="s">
        <v>47</v>
      </c>
      <c r="W17" s="90"/>
      <c r="X17" s="91">
        <f>SUM(X5:X15)</f>
        <v>100</v>
      </c>
      <c r="Y17" s="26"/>
      <c r="Z17" s="30"/>
      <c r="AA17" s="92"/>
      <c r="AB17" s="93"/>
      <c r="AC17" s="94"/>
    </row>
    <row r="18" spans="2:29" ht="18" customHeight="1" x14ac:dyDescent="0.25">
      <c r="B18" s="84"/>
      <c r="C18" s="85">
        <f t="shared" si="3"/>
        <v>16.382699868938403</v>
      </c>
      <c r="D18" s="86" t="str">
        <f t="shared" si="4"/>
        <v>SUCRE</v>
      </c>
      <c r="E18" s="87">
        <f t="shared" si="5"/>
        <v>18.140589569160998</v>
      </c>
      <c r="F18" s="87">
        <f t="shared" si="6"/>
        <v>16.382699868938403</v>
      </c>
      <c r="G18" s="87">
        <f t="shared" si="7"/>
        <v>16.233766233766232</v>
      </c>
      <c r="H18" s="87">
        <f t="shared" si="8"/>
        <v>0</v>
      </c>
      <c r="I18" s="87">
        <f t="shared" si="9"/>
        <v>0</v>
      </c>
      <c r="J18" s="87">
        <f t="shared" si="10"/>
        <v>0</v>
      </c>
      <c r="K18" s="87">
        <f t="shared" si="11"/>
        <v>0</v>
      </c>
      <c r="L18" s="87">
        <f t="shared" si="12"/>
        <v>0</v>
      </c>
      <c r="M18" s="87">
        <f t="shared" si="13"/>
        <v>0</v>
      </c>
      <c r="N18" s="87">
        <f t="shared" si="14"/>
        <v>0</v>
      </c>
      <c r="O18" s="87">
        <f t="shared" si="15"/>
        <v>0</v>
      </c>
      <c r="P18" s="87">
        <f t="shared" si="16"/>
        <v>0</v>
      </c>
      <c r="Q18" s="87">
        <f t="shared" si="17"/>
        <v>0</v>
      </c>
      <c r="R18" s="87">
        <f t="shared" si="18"/>
        <v>0</v>
      </c>
      <c r="S18" s="87">
        <f t="shared" si="19"/>
        <v>0</v>
      </c>
      <c r="T18" s="88">
        <f t="shared" si="20"/>
        <v>0</v>
      </c>
      <c r="V18" s="26"/>
      <c r="W18" s="26"/>
      <c r="X18" s="26"/>
      <c r="Y18" s="26"/>
      <c r="Z18" s="30"/>
      <c r="AA18" s="92"/>
      <c r="AB18" s="93"/>
      <c r="AC18" s="94"/>
    </row>
    <row r="19" spans="2:29" ht="18" customHeight="1" x14ac:dyDescent="0.25">
      <c r="B19" s="84" t="s">
        <v>30</v>
      </c>
      <c r="C19" s="85">
        <f t="shared" si="3"/>
        <v>8.9121887287024908</v>
      </c>
      <c r="D19" s="86" t="str">
        <f t="shared" si="4"/>
        <v>JAUNE</v>
      </c>
      <c r="E19" s="87">
        <f t="shared" si="5"/>
        <v>11.564625850340137</v>
      </c>
      <c r="F19" s="87">
        <f t="shared" si="6"/>
        <v>8.9121887287024908</v>
      </c>
      <c r="G19" s="87">
        <f t="shared" si="7"/>
        <v>10.551948051948052</v>
      </c>
      <c r="H19" s="87">
        <f t="shared" si="8"/>
        <v>0</v>
      </c>
      <c r="I19" s="87">
        <f t="shared" si="9"/>
        <v>0</v>
      </c>
      <c r="J19" s="87">
        <f t="shared" si="10"/>
        <v>0</v>
      </c>
      <c r="K19" s="87">
        <f t="shared" si="11"/>
        <v>0</v>
      </c>
      <c r="L19" s="87">
        <f t="shared" si="12"/>
        <v>0</v>
      </c>
      <c r="M19" s="87">
        <f t="shared" si="13"/>
        <v>0</v>
      </c>
      <c r="N19" s="87">
        <f t="shared" si="14"/>
        <v>0</v>
      </c>
      <c r="O19" s="87">
        <f t="shared" si="15"/>
        <v>0</v>
      </c>
      <c r="P19" s="87">
        <f t="shared" si="16"/>
        <v>0</v>
      </c>
      <c r="Q19" s="87">
        <f t="shared" si="17"/>
        <v>0</v>
      </c>
      <c r="R19" s="87">
        <f t="shared" si="18"/>
        <v>0</v>
      </c>
      <c r="S19" s="87">
        <f t="shared" si="19"/>
        <v>0</v>
      </c>
      <c r="T19" s="88">
        <f t="shared" si="20"/>
        <v>0</v>
      </c>
      <c r="V19" s="26"/>
      <c r="W19" s="26"/>
      <c r="X19" s="26"/>
      <c r="Y19" s="26"/>
      <c r="Z19" s="30" t="str">
        <f>D16</f>
        <v>JUS</v>
      </c>
      <c r="AA19" s="95">
        <f>+X5</f>
        <v>59.354765907845859</v>
      </c>
      <c r="AB19" s="96">
        <f>X5*$AC$8</f>
        <v>310.62327491772669</v>
      </c>
      <c r="AC19" s="97">
        <f>X5*$AC$11</f>
        <v>692.47226892486833</v>
      </c>
    </row>
    <row r="20" spans="2:29" ht="18" customHeight="1" x14ac:dyDescent="0.25">
      <c r="B20" s="84" t="s">
        <v>48</v>
      </c>
      <c r="C20" s="85">
        <f t="shared" si="3"/>
        <v>0</v>
      </c>
      <c r="D20" s="86" t="str">
        <f t="shared" si="4"/>
        <v>ENTIER</v>
      </c>
      <c r="E20" s="87">
        <f t="shared" si="5"/>
        <v>0</v>
      </c>
      <c r="F20" s="87">
        <f t="shared" si="6"/>
        <v>0</v>
      </c>
      <c r="G20" s="87">
        <f t="shared" si="7"/>
        <v>0</v>
      </c>
      <c r="H20" s="87">
        <f t="shared" si="8"/>
        <v>0</v>
      </c>
      <c r="I20" s="87">
        <f t="shared" si="9"/>
        <v>0</v>
      </c>
      <c r="J20" s="87">
        <f t="shared" si="10"/>
        <v>0</v>
      </c>
      <c r="K20" s="87">
        <f t="shared" si="11"/>
        <v>0</v>
      </c>
      <c r="L20" s="87">
        <f t="shared" si="12"/>
        <v>0</v>
      </c>
      <c r="M20" s="87">
        <f t="shared" si="13"/>
        <v>0</v>
      </c>
      <c r="N20" s="87">
        <f t="shared" si="14"/>
        <v>0</v>
      </c>
      <c r="O20" s="87">
        <f t="shared" si="15"/>
        <v>0</v>
      </c>
      <c r="P20" s="87">
        <f t="shared" si="16"/>
        <v>0</v>
      </c>
      <c r="Q20" s="87">
        <f t="shared" si="17"/>
        <v>0</v>
      </c>
      <c r="R20" s="87">
        <f t="shared" si="18"/>
        <v>0</v>
      </c>
      <c r="S20" s="87">
        <f t="shared" si="19"/>
        <v>0</v>
      </c>
      <c r="T20" s="88">
        <f t="shared" si="20"/>
        <v>0</v>
      </c>
      <c r="V20" s="26"/>
      <c r="W20" s="26"/>
      <c r="X20" s="26"/>
      <c r="Y20" s="26"/>
      <c r="Z20" s="30" t="str">
        <f>D17</f>
        <v>BEURRE</v>
      </c>
      <c r="AA20" s="98">
        <f>+X6</f>
        <v>10.619046988640697</v>
      </c>
      <c r="AB20" s="99">
        <f>X6*$AC$8</f>
        <v>55.573012573886317</v>
      </c>
      <c r="AC20" s="100">
        <f>X6*$AC$11</f>
        <v>123.88888153414146</v>
      </c>
    </row>
    <row r="21" spans="2:29" ht="18" customHeight="1" x14ac:dyDescent="0.25">
      <c r="B21" s="84"/>
      <c r="C21" s="85">
        <f t="shared" si="3"/>
        <v>0</v>
      </c>
      <c r="D21" s="86" t="str">
        <f t="shared" si="4"/>
        <v>EAU</v>
      </c>
      <c r="E21" s="87">
        <f t="shared" si="5"/>
        <v>0</v>
      </c>
      <c r="F21" s="87">
        <f t="shared" si="6"/>
        <v>0</v>
      </c>
      <c r="G21" s="87">
        <f t="shared" si="7"/>
        <v>0</v>
      </c>
      <c r="H21" s="87">
        <f t="shared" si="8"/>
        <v>0</v>
      </c>
      <c r="I21" s="87">
        <f t="shared" si="9"/>
        <v>0</v>
      </c>
      <c r="J21" s="87">
        <f t="shared" si="10"/>
        <v>0</v>
      </c>
      <c r="K21" s="87">
        <f t="shared" si="11"/>
        <v>0</v>
      </c>
      <c r="L21" s="87">
        <f t="shared" si="12"/>
        <v>0</v>
      </c>
      <c r="M21" s="87">
        <f t="shared" si="13"/>
        <v>0</v>
      </c>
      <c r="N21" s="87">
        <f t="shared" si="14"/>
        <v>0</v>
      </c>
      <c r="O21" s="87">
        <f t="shared" si="15"/>
        <v>0</v>
      </c>
      <c r="P21" s="87">
        <f t="shared" si="16"/>
        <v>0</v>
      </c>
      <c r="Q21" s="87">
        <f t="shared" si="17"/>
        <v>0</v>
      </c>
      <c r="R21" s="87">
        <f t="shared" si="18"/>
        <v>0</v>
      </c>
      <c r="S21" s="87">
        <f t="shared" si="19"/>
        <v>0</v>
      </c>
      <c r="T21" s="88">
        <f t="shared" si="20"/>
        <v>0</v>
      </c>
      <c r="V21" s="26"/>
      <c r="W21" s="26"/>
      <c r="X21" s="26"/>
      <c r="Y21" s="26"/>
      <c r="Z21" s="30" t="str">
        <f t="shared" ref="Z21:Z28" si="21">D18</f>
        <v>SUCRE</v>
      </c>
      <c r="AA21" s="98">
        <f t="shared" ref="AA21:AA28" si="22">+X7</f>
        <v>16.919018557288542</v>
      </c>
      <c r="AB21" s="99">
        <f t="shared" ref="AB21:AB28" si="23">X7*$AC$8</f>
        <v>88.542863783143375</v>
      </c>
      <c r="AC21" s="100">
        <f t="shared" ref="AC21:AC28" si="24">X7*$AC$11</f>
        <v>197.38854983503299</v>
      </c>
    </row>
    <row r="22" spans="2:29" ht="18" customHeight="1" x14ac:dyDescent="0.25">
      <c r="B22" s="84"/>
      <c r="C22" s="85">
        <f t="shared" si="3"/>
        <v>0</v>
      </c>
      <c r="D22" s="86" t="str">
        <f t="shared" si="4"/>
        <v>GELATINE</v>
      </c>
      <c r="E22" s="87">
        <f t="shared" si="5"/>
        <v>0</v>
      </c>
      <c r="F22" s="87">
        <f t="shared" si="6"/>
        <v>0</v>
      </c>
      <c r="G22" s="87">
        <f t="shared" si="7"/>
        <v>0</v>
      </c>
      <c r="H22" s="87">
        <f t="shared" si="8"/>
        <v>0</v>
      </c>
      <c r="I22" s="87">
        <f t="shared" si="9"/>
        <v>0</v>
      </c>
      <c r="J22" s="87">
        <f t="shared" si="10"/>
        <v>0</v>
      </c>
      <c r="K22" s="87">
        <f t="shared" si="11"/>
        <v>0</v>
      </c>
      <c r="L22" s="87">
        <f t="shared" si="12"/>
        <v>0</v>
      </c>
      <c r="M22" s="87">
        <f t="shared" si="13"/>
        <v>0</v>
      </c>
      <c r="N22" s="87">
        <f t="shared" si="14"/>
        <v>0</v>
      </c>
      <c r="O22" s="87">
        <f t="shared" si="15"/>
        <v>0</v>
      </c>
      <c r="P22" s="87">
        <f t="shared" si="16"/>
        <v>0</v>
      </c>
      <c r="Q22" s="87">
        <f t="shared" si="17"/>
        <v>0</v>
      </c>
      <c r="R22" s="87">
        <f t="shared" si="18"/>
        <v>0</v>
      </c>
      <c r="S22" s="87">
        <f t="shared" si="19"/>
        <v>0</v>
      </c>
      <c r="T22" s="88">
        <f t="shared" si="20"/>
        <v>0</v>
      </c>
      <c r="V22" s="26"/>
      <c r="W22" s="26"/>
      <c r="X22" s="26"/>
      <c r="Y22" s="26"/>
      <c r="Z22" s="30" t="str">
        <f t="shared" si="21"/>
        <v>JAUNE</v>
      </c>
      <c r="AA22" s="98">
        <f t="shared" si="22"/>
        <v>10.342920876996894</v>
      </c>
      <c r="AB22" s="99">
        <f t="shared" si="23"/>
        <v>54.127952589617081</v>
      </c>
      <c r="AC22" s="100">
        <f t="shared" si="24"/>
        <v>120.66741023163043</v>
      </c>
    </row>
    <row r="23" spans="2:29" ht="18" customHeight="1" x14ac:dyDescent="0.25">
      <c r="B23" s="84" t="s">
        <v>49</v>
      </c>
      <c r="C23" s="85">
        <f t="shared" si="3"/>
        <v>2.6212319790301439</v>
      </c>
      <c r="D23" s="86" t="str">
        <f t="shared" si="4"/>
        <v>MAIZENA</v>
      </c>
      <c r="E23" s="87">
        <f t="shared" si="5"/>
        <v>4.5351473922902494</v>
      </c>
      <c r="F23" s="87">
        <f t="shared" si="6"/>
        <v>2.6212319790301439</v>
      </c>
      <c r="G23" s="87">
        <f t="shared" si="7"/>
        <v>1.1363636363636362</v>
      </c>
      <c r="H23" s="87">
        <f t="shared" si="8"/>
        <v>0</v>
      </c>
      <c r="I23" s="87">
        <f t="shared" si="9"/>
        <v>0</v>
      </c>
      <c r="J23" s="87">
        <f t="shared" si="10"/>
        <v>0</v>
      </c>
      <c r="K23" s="87">
        <f t="shared" si="11"/>
        <v>0</v>
      </c>
      <c r="L23" s="87">
        <f t="shared" si="12"/>
        <v>0</v>
      </c>
      <c r="M23" s="87">
        <f t="shared" si="13"/>
        <v>0</v>
      </c>
      <c r="N23" s="87">
        <f t="shared" si="14"/>
        <v>0</v>
      </c>
      <c r="O23" s="87">
        <f t="shared" si="15"/>
        <v>0</v>
      </c>
      <c r="P23" s="87">
        <f t="shared" si="16"/>
        <v>0</v>
      </c>
      <c r="Q23" s="87">
        <f t="shared" si="17"/>
        <v>0</v>
      </c>
      <c r="R23" s="87">
        <f t="shared" si="18"/>
        <v>0</v>
      </c>
      <c r="S23" s="87">
        <f t="shared" si="19"/>
        <v>0</v>
      </c>
      <c r="T23" s="88">
        <f t="shared" si="20"/>
        <v>0</v>
      </c>
      <c r="V23" s="26"/>
      <c r="W23" s="26"/>
      <c r="X23" s="26"/>
      <c r="Y23" s="26"/>
      <c r="Z23" s="30" t="str">
        <f t="shared" si="21"/>
        <v>ENTIER</v>
      </c>
      <c r="AA23" s="98">
        <f t="shared" si="22"/>
        <v>0</v>
      </c>
      <c r="AB23" s="99">
        <f t="shared" si="23"/>
        <v>0</v>
      </c>
      <c r="AC23" s="100">
        <f t="shared" si="24"/>
        <v>0</v>
      </c>
    </row>
    <row r="24" spans="2:29" ht="18" customHeight="1" x14ac:dyDescent="0.25">
      <c r="B24" s="101">
        <v>100</v>
      </c>
      <c r="C24" s="85">
        <f t="shared" si="3"/>
        <v>0</v>
      </c>
      <c r="D24" s="86" t="str">
        <f t="shared" si="4"/>
        <v>gélatine</v>
      </c>
      <c r="E24" s="87">
        <f t="shared" si="5"/>
        <v>0</v>
      </c>
      <c r="F24" s="87">
        <f t="shared" si="6"/>
        <v>0</v>
      </c>
      <c r="G24" s="87">
        <f t="shared" si="7"/>
        <v>0</v>
      </c>
      <c r="H24" s="87">
        <f t="shared" si="8"/>
        <v>0</v>
      </c>
      <c r="I24" s="87">
        <f t="shared" si="9"/>
        <v>0</v>
      </c>
      <c r="J24" s="87">
        <f t="shared" si="10"/>
        <v>0</v>
      </c>
      <c r="K24" s="87">
        <f t="shared" si="11"/>
        <v>0</v>
      </c>
      <c r="L24" s="87">
        <f t="shared" si="12"/>
        <v>0</v>
      </c>
      <c r="M24" s="87">
        <f t="shared" si="13"/>
        <v>0</v>
      </c>
      <c r="N24" s="87">
        <f t="shared" si="14"/>
        <v>0</v>
      </c>
      <c r="O24" s="87">
        <f t="shared" si="15"/>
        <v>0</v>
      </c>
      <c r="P24" s="87">
        <f t="shared" si="16"/>
        <v>0</v>
      </c>
      <c r="Q24" s="87">
        <f t="shared" si="17"/>
        <v>0</v>
      </c>
      <c r="R24" s="87">
        <f t="shared" si="18"/>
        <v>0</v>
      </c>
      <c r="S24" s="87">
        <f t="shared" si="19"/>
        <v>0</v>
      </c>
      <c r="T24" s="88">
        <f t="shared" si="20"/>
        <v>0</v>
      </c>
      <c r="V24" s="26"/>
      <c r="W24" s="26"/>
      <c r="X24" s="26"/>
      <c r="Y24" s="26"/>
      <c r="Z24" s="30" t="str">
        <f t="shared" si="21"/>
        <v>EAU</v>
      </c>
      <c r="AA24" s="98">
        <f t="shared" si="22"/>
        <v>0</v>
      </c>
      <c r="AB24" s="99">
        <f t="shared" si="23"/>
        <v>0</v>
      </c>
      <c r="AC24" s="100">
        <f t="shared" si="24"/>
        <v>0</v>
      </c>
    </row>
    <row r="25" spans="2:29" ht="18" customHeight="1" x14ac:dyDescent="0.25">
      <c r="B25" s="84"/>
      <c r="C25" s="85">
        <f t="shared" si="3"/>
        <v>0</v>
      </c>
      <c r="D25" s="86">
        <f t="shared" si="4"/>
        <v>0</v>
      </c>
      <c r="E25" s="87">
        <f>IF(E14="",0,E14*$E$28)</f>
        <v>0</v>
      </c>
      <c r="F25" s="87">
        <f t="shared" si="6"/>
        <v>0</v>
      </c>
      <c r="G25" s="87">
        <f t="shared" si="7"/>
        <v>0</v>
      </c>
      <c r="H25" s="87">
        <f t="shared" si="8"/>
        <v>0</v>
      </c>
      <c r="I25" s="87">
        <f t="shared" si="9"/>
        <v>0</v>
      </c>
      <c r="J25" s="87">
        <f t="shared" si="10"/>
        <v>0</v>
      </c>
      <c r="K25" s="87">
        <f t="shared" si="11"/>
        <v>0</v>
      </c>
      <c r="L25" s="87">
        <f t="shared" si="12"/>
        <v>0</v>
      </c>
      <c r="M25" s="87">
        <f t="shared" si="13"/>
        <v>0</v>
      </c>
      <c r="N25" s="87">
        <f t="shared" si="14"/>
        <v>0</v>
      </c>
      <c r="O25" s="87">
        <f t="shared" si="15"/>
        <v>0</v>
      </c>
      <c r="P25" s="87">
        <f t="shared" si="16"/>
        <v>0</v>
      </c>
      <c r="Q25" s="87">
        <f t="shared" si="17"/>
        <v>0</v>
      </c>
      <c r="R25" s="87">
        <f t="shared" si="18"/>
        <v>0</v>
      </c>
      <c r="S25" s="87">
        <f t="shared" si="19"/>
        <v>0</v>
      </c>
      <c r="T25" s="88">
        <f t="shared" si="20"/>
        <v>0</v>
      </c>
      <c r="V25" s="26"/>
      <c r="W25" s="26"/>
      <c r="X25" s="26"/>
      <c r="Y25" s="26"/>
      <c r="Z25" s="30" t="str">
        <f t="shared" si="21"/>
        <v>GELATINE</v>
      </c>
      <c r="AA25" s="98">
        <f t="shared" si="22"/>
        <v>0</v>
      </c>
      <c r="AB25" s="99">
        <f t="shared" si="23"/>
        <v>0</v>
      </c>
      <c r="AC25" s="100">
        <f t="shared" si="24"/>
        <v>0</v>
      </c>
    </row>
    <row r="26" spans="2:29" ht="18" customHeight="1" thickBot="1" x14ac:dyDescent="0.3">
      <c r="B26" s="102" t="s">
        <v>42</v>
      </c>
      <c r="C26" s="103">
        <f t="shared" si="3"/>
        <v>0</v>
      </c>
      <c r="D26" s="104">
        <f t="shared" si="4"/>
        <v>0</v>
      </c>
      <c r="E26" s="105">
        <f t="shared" si="6"/>
        <v>0</v>
      </c>
      <c r="F26" s="105">
        <f t="shared" si="6"/>
        <v>0</v>
      </c>
      <c r="G26" s="105">
        <f t="shared" si="7"/>
        <v>0</v>
      </c>
      <c r="H26" s="105">
        <f t="shared" si="8"/>
        <v>0</v>
      </c>
      <c r="I26" s="105">
        <f t="shared" si="9"/>
        <v>0</v>
      </c>
      <c r="J26" s="105">
        <f t="shared" si="10"/>
        <v>0</v>
      </c>
      <c r="K26" s="105">
        <f t="shared" si="11"/>
        <v>0</v>
      </c>
      <c r="L26" s="105">
        <f t="shared" si="12"/>
        <v>0</v>
      </c>
      <c r="M26" s="105">
        <f t="shared" si="13"/>
        <v>0</v>
      </c>
      <c r="N26" s="105">
        <f t="shared" si="14"/>
        <v>0</v>
      </c>
      <c r="O26" s="105">
        <f t="shared" si="15"/>
        <v>0</v>
      </c>
      <c r="P26" s="105">
        <f t="shared" si="16"/>
        <v>0</v>
      </c>
      <c r="Q26" s="105">
        <f t="shared" si="17"/>
        <v>0</v>
      </c>
      <c r="R26" s="105">
        <f t="shared" si="18"/>
        <v>0</v>
      </c>
      <c r="S26" s="105">
        <f t="shared" si="19"/>
        <v>0</v>
      </c>
      <c r="T26" s="106">
        <f t="shared" si="20"/>
        <v>0</v>
      </c>
      <c r="V26" s="26"/>
      <c r="W26" s="26"/>
      <c r="X26" s="26"/>
      <c r="Y26" s="26"/>
      <c r="Z26" s="30" t="str">
        <f t="shared" si="21"/>
        <v>MAIZENA</v>
      </c>
      <c r="AA26" s="98">
        <f t="shared" si="22"/>
        <v>2.7642476692280096</v>
      </c>
      <c r="AB26" s="99">
        <f t="shared" si="23"/>
        <v>14.466229468959916</v>
      </c>
      <c r="AC26" s="100">
        <f t="shared" si="24"/>
        <v>32.249556140993441</v>
      </c>
    </row>
    <row r="27" spans="2:29" ht="18" customHeight="1" x14ac:dyDescent="0.25">
      <c r="B27" s="107"/>
      <c r="C27" s="108" t="str">
        <f>D59</f>
        <v>recette 2</v>
      </c>
      <c r="D27" s="109" t="s">
        <v>50</v>
      </c>
      <c r="E27" s="110">
        <f>SUM(E5:E15)</f>
        <v>441</v>
      </c>
      <c r="F27" s="110">
        <f t="shared" ref="F27:T27" si="25">SUM(F5:F15)</f>
        <v>763</v>
      </c>
      <c r="G27" s="110">
        <f t="shared" si="25"/>
        <v>1232</v>
      </c>
      <c r="H27" s="110">
        <f t="shared" si="25"/>
        <v>0</v>
      </c>
      <c r="I27" s="110">
        <f t="shared" si="25"/>
        <v>0</v>
      </c>
      <c r="J27" s="110">
        <f t="shared" si="25"/>
        <v>0</v>
      </c>
      <c r="K27" s="110">
        <f t="shared" si="25"/>
        <v>0</v>
      </c>
      <c r="L27" s="110">
        <f t="shared" si="25"/>
        <v>0</v>
      </c>
      <c r="M27" s="110">
        <f t="shared" si="25"/>
        <v>0</v>
      </c>
      <c r="N27" s="110">
        <f t="shared" si="25"/>
        <v>0</v>
      </c>
      <c r="O27" s="110">
        <f t="shared" si="25"/>
        <v>0</v>
      </c>
      <c r="P27" s="110">
        <f t="shared" si="25"/>
        <v>0</v>
      </c>
      <c r="Q27" s="110">
        <f t="shared" si="25"/>
        <v>0</v>
      </c>
      <c r="R27" s="110">
        <f t="shared" si="25"/>
        <v>0</v>
      </c>
      <c r="S27" s="110">
        <f t="shared" si="25"/>
        <v>0</v>
      </c>
      <c r="T27" s="111">
        <f t="shared" si="25"/>
        <v>0</v>
      </c>
      <c r="V27" s="26"/>
      <c r="W27" s="26"/>
      <c r="X27" s="26"/>
      <c r="Y27" s="26"/>
      <c r="Z27" s="30" t="str">
        <f t="shared" si="21"/>
        <v>gélatine</v>
      </c>
      <c r="AA27" s="98">
        <f t="shared" si="22"/>
        <v>0</v>
      </c>
      <c r="AB27" s="99">
        <f t="shared" si="23"/>
        <v>0</v>
      </c>
      <c r="AC27" s="100">
        <f t="shared" si="24"/>
        <v>0</v>
      </c>
    </row>
    <row r="28" spans="2:29" ht="18" customHeight="1" thickBot="1" x14ac:dyDescent="0.3">
      <c r="B28" s="112"/>
      <c r="C28" s="113"/>
      <c r="D28" s="114" t="s">
        <v>51</v>
      </c>
      <c r="E28" s="115">
        <f t="shared" ref="E28:T28" si="26">IFERROR($B$24/E27,0)</f>
        <v>0.22675736961451248</v>
      </c>
      <c r="F28" s="115">
        <f t="shared" si="26"/>
        <v>0.13106159895150721</v>
      </c>
      <c r="G28" s="115">
        <f t="shared" si="26"/>
        <v>8.1168831168831168E-2</v>
      </c>
      <c r="H28" s="115">
        <f t="shared" si="26"/>
        <v>0</v>
      </c>
      <c r="I28" s="115">
        <f t="shared" si="26"/>
        <v>0</v>
      </c>
      <c r="J28" s="115">
        <f t="shared" si="26"/>
        <v>0</v>
      </c>
      <c r="K28" s="115">
        <f t="shared" si="26"/>
        <v>0</v>
      </c>
      <c r="L28" s="115">
        <f t="shared" si="26"/>
        <v>0</v>
      </c>
      <c r="M28" s="115">
        <f t="shared" si="26"/>
        <v>0</v>
      </c>
      <c r="N28" s="115">
        <f t="shared" si="26"/>
        <v>0</v>
      </c>
      <c r="O28" s="115">
        <f t="shared" si="26"/>
        <v>0</v>
      </c>
      <c r="P28" s="115">
        <f t="shared" si="26"/>
        <v>0</v>
      </c>
      <c r="Q28" s="115">
        <f t="shared" si="26"/>
        <v>0</v>
      </c>
      <c r="R28" s="115">
        <f t="shared" si="26"/>
        <v>0</v>
      </c>
      <c r="S28" s="115">
        <f t="shared" si="26"/>
        <v>0</v>
      </c>
      <c r="T28" s="116">
        <f t="shared" si="26"/>
        <v>0</v>
      </c>
      <c r="V28" s="26"/>
      <c r="W28" s="26"/>
      <c r="X28" s="26"/>
      <c r="Y28" s="26"/>
      <c r="Z28" s="30">
        <f t="shared" si="21"/>
        <v>0</v>
      </c>
      <c r="AA28" s="98">
        <f t="shared" si="22"/>
        <v>0</v>
      </c>
      <c r="AB28" s="99">
        <f t="shared" si="23"/>
        <v>0</v>
      </c>
      <c r="AC28" s="100">
        <f t="shared" si="24"/>
        <v>0</v>
      </c>
    </row>
    <row r="29" spans="2:29" ht="18" customHeight="1" thickBot="1" x14ac:dyDescent="0.3">
      <c r="B29" s="117"/>
      <c r="C29" s="118"/>
      <c r="D29" s="119"/>
      <c r="E29" s="118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1"/>
      <c r="V29" s="26"/>
      <c r="W29" s="26"/>
      <c r="X29" s="26"/>
      <c r="Y29" s="26"/>
      <c r="Z29" s="122">
        <f>D26</f>
        <v>0</v>
      </c>
      <c r="AA29" s="123">
        <f>+X15</f>
        <v>0</v>
      </c>
      <c r="AB29" s="124">
        <f>X15*$AC$8</f>
        <v>0</v>
      </c>
      <c r="AC29" s="125">
        <f>X15*$AC$11</f>
        <v>0</v>
      </c>
    </row>
    <row r="30" spans="2:29" x14ac:dyDescent="0.25"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30"/>
      <c r="AA30" s="98" t="str">
        <f>+X16</f>
        <v>Poids ingrédients</v>
      </c>
      <c r="AB30" s="99"/>
      <c r="AC30" s="100"/>
    </row>
    <row r="31" spans="2:29" x14ac:dyDescent="0.25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30"/>
      <c r="AA31" s="98">
        <f>+X17</f>
        <v>100</v>
      </c>
      <c r="AB31" s="126">
        <f>SUM(AB19:AB29)</f>
        <v>523.33333333333337</v>
      </c>
      <c r="AC31" s="127">
        <f>SUM(AC19:AC29)</f>
        <v>1166.6666666666667</v>
      </c>
    </row>
    <row r="32" spans="2:29" ht="15.75" thickBot="1" x14ac:dyDescent="0.3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128"/>
      <c r="AA32" s="129"/>
      <c r="AB32" s="130"/>
      <c r="AC32" s="131"/>
    </row>
    <row r="33" spans="2:29" x14ac:dyDescent="0.25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132"/>
      <c r="AB33" s="132"/>
      <c r="AC33" s="133"/>
    </row>
    <row r="34" spans="2:29" x14ac:dyDescent="0.25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134"/>
      <c r="AB34" s="135"/>
      <c r="AC34" s="135"/>
    </row>
    <row r="58" spans="2:8" ht="15.75" thickBot="1" x14ac:dyDescent="0.3"/>
    <row r="59" spans="2:8" x14ac:dyDescent="0.25">
      <c r="D59" s="136" t="str">
        <f>VLOOKUP(F59,D60:E75,2,0)</f>
        <v>recette 2</v>
      </c>
      <c r="E59" s="137" t="s">
        <v>52</v>
      </c>
      <c r="F59" s="136">
        <v>2</v>
      </c>
      <c r="G59" s="138"/>
      <c r="H59" s="138"/>
    </row>
    <row r="60" spans="2:8" x14ac:dyDescent="0.25">
      <c r="B60" s="139"/>
      <c r="C60" s="139"/>
      <c r="D60" s="136">
        <v>1</v>
      </c>
      <c r="E60" s="140" t="s">
        <v>2</v>
      </c>
      <c r="F60" s="136" t="str">
        <f>D16</f>
        <v>JUS</v>
      </c>
      <c r="G60" s="136">
        <f>HLOOKUP($D$59,$E$4:$T$26,13,0)</f>
        <v>65.530799475753611</v>
      </c>
      <c r="H60" s="136">
        <f>G60/$B$24*100</f>
        <v>65.530799475753611</v>
      </c>
    </row>
    <row r="61" spans="2:8" x14ac:dyDescent="0.25">
      <c r="B61" s="139"/>
      <c r="C61" s="139"/>
      <c r="D61" s="136">
        <v>2</v>
      </c>
      <c r="E61" s="140" t="s">
        <v>3</v>
      </c>
      <c r="F61" s="136" t="str">
        <f t="shared" ref="F61:F70" si="27">D17</f>
        <v>BEURRE</v>
      </c>
      <c r="G61" s="136">
        <f>HLOOKUP($D$59,$E$4:$T$26,14,0)</f>
        <v>6.5530799475753607</v>
      </c>
      <c r="H61" s="136">
        <f t="shared" ref="H61:H70" si="28">G61/$B$24*100</f>
        <v>6.5530799475753607</v>
      </c>
    </row>
    <row r="62" spans="2:8" x14ac:dyDescent="0.25">
      <c r="B62" s="139"/>
      <c r="C62" s="139"/>
      <c r="D62" s="136">
        <v>3</v>
      </c>
      <c r="E62" s="140" t="s">
        <v>4</v>
      </c>
      <c r="F62" s="136" t="str">
        <f t="shared" si="27"/>
        <v>SUCRE</v>
      </c>
      <c r="G62" s="136">
        <f>HLOOKUP($D$59,$E$4:$T$26,15,0)</f>
        <v>16.382699868938403</v>
      </c>
      <c r="H62" s="136">
        <f t="shared" si="28"/>
        <v>16.382699868938403</v>
      </c>
    </row>
    <row r="63" spans="2:8" x14ac:dyDescent="0.25">
      <c r="B63" s="139"/>
      <c r="C63" s="139"/>
      <c r="D63" s="136">
        <v>4</v>
      </c>
      <c r="E63" s="140" t="s">
        <v>5</v>
      </c>
      <c r="F63" s="136" t="str">
        <f t="shared" si="27"/>
        <v>JAUNE</v>
      </c>
      <c r="G63" s="136">
        <f>HLOOKUP($D$59,$E$4:$T$26,16,0)</f>
        <v>8.9121887287024908</v>
      </c>
      <c r="H63" s="136">
        <f t="shared" si="28"/>
        <v>8.9121887287024908</v>
      </c>
    </row>
    <row r="64" spans="2:8" x14ac:dyDescent="0.25">
      <c r="B64" s="139"/>
      <c r="C64" s="139"/>
      <c r="D64" s="136">
        <v>5</v>
      </c>
      <c r="E64" s="140" t="s">
        <v>6</v>
      </c>
      <c r="F64" s="136" t="str">
        <f t="shared" si="27"/>
        <v>ENTIER</v>
      </c>
      <c r="G64" s="136">
        <f>HLOOKUP($D$59,$E$4:$T$26,17,0)</f>
        <v>0</v>
      </c>
      <c r="H64" s="136">
        <f t="shared" si="28"/>
        <v>0</v>
      </c>
    </row>
    <row r="65" spans="2:8" x14ac:dyDescent="0.25">
      <c r="B65" s="139"/>
      <c r="C65" s="139"/>
      <c r="D65" s="136">
        <v>6</v>
      </c>
      <c r="E65" s="140" t="s">
        <v>7</v>
      </c>
      <c r="F65" s="136" t="str">
        <f t="shared" si="27"/>
        <v>EAU</v>
      </c>
      <c r="G65" s="136">
        <f>HLOOKUP($D$59,$E$4:$T$26,18,0)</f>
        <v>0</v>
      </c>
      <c r="H65" s="136">
        <f t="shared" si="28"/>
        <v>0</v>
      </c>
    </row>
    <row r="66" spans="2:8" x14ac:dyDescent="0.25">
      <c r="B66" s="139"/>
      <c r="C66" s="139"/>
      <c r="D66" s="136">
        <v>7</v>
      </c>
      <c r="E66" s="140" t="s">
        <v>8</v>
      </c>
      <c r="F66" s="136" t="str">
        <f t="shared" si="27"/>
        <v>GELATINE</v>
      </c>
      <c r="G66" s="136">
        <f>HLOOKUP($D$59,$E$4:$T$26,19,0)</f>
        <v>0</v>
      </c>
      <c r="H66" s="136">
        <f t="shared" si="28"/>
        <v>0</v>
      </c>
    </row>
    <row r="67" spans="2:8" x14ac:dyDescent="0.25">
      <c r="B67" s="139"/>
      <c r="C67" s="139"/>
      <c r="D67" s="136">
        <v>8</v>
      </c>
      <c r="E67" s="140" t="s">
        <v>9</v>
      </c>
      <c r="F67" s="136" t="str">
        <f t="shared" si="27"/>
        <v>MAIZENA</v>
      </c>
      <c r="G67" s="136">
        <f>HLOOKUP($D$59,$E$4:$T$26,20,0)</f>
        <v>2.6212319790301439</v>
      </c>
      <c r="H67" s="136">
        <f t="shared" si="28"/>
        <v>2.6212319790301439</v>
      </c>
    </row>
    <row r="68" spans="2:8" x14ac:dyDescent="0.25">
      <c r="B68" s="139"/>
      <c r="C68" s="139"/>
      <c r="D68" s="136">
        <v>9</v>
      </c>
      <c r="E68" s="140" t="s">
        <v>10</v>
      </c>
      <c r="F68" s="136" t="str">
        <f t="shared" si="27"/>
        <v>gélatine</v>
      </c>
      <c r="G68" s="136">
        <f>HLOOKUP($D$59,$E$4:$T$26,21,0)</f>
        <v>0</v>
      </c>
      <c r="H68" s="136">
        <f t="shared" si="28"/>
        <v>0</v>
      </c>
    </row>
    <row r="69" spans="2:8" x14ac:dyDescent="0.25">
      <c r="B69" s="139"/>
      <c r="C69" s="139"/>
      <c r="D69" s="136">
        <v>10</v>
      </c>
      <c r="E69" s="140" t="s">
        <v>11</v>
      </c>
      <c r="F69" s="136">
        <f t="shared" si="27"/>
        <v>0</v>
      </c>
      <c r="G69" s="136">
        <f>HLOOKUP($D$59,$E$4:$T$26,22,0)</f>
        <v>0</v>
      </c>
      <c r="H69" s="136">
        <f t="shared" si="28"/>
        <v>0</v>
      </c>
    </row>
    <row r="70" spans="2:8" x14ac:dyDescent="0.25">
      <c r="B70" s="139"/>
      <c r="C70" s="139"/>
      <c r="D70" s="136">
        <v>11</v>
      </c>
      <c r="E70" s="140" t="s">
        <v>12</v>
      </c>
      <c r="F70" s="136">
        <f t="shared" si="27"/>
        <v>0</v>
      </c>
      <c r="G70" s="136">
        <f>HLOOKUP($D$59,$E$4:$T$26,23,0)</f>
        <v>0</v>
      </c>
      <c r="H70" s="136">
        <f t="shared" si="28"/>
        <v>0</v>
      </c>
    </row>
    <row r="71" spans="2:8" x14ac:dyDescent="0.25">
      <c r="B71" s="139"/>
      <c r="C71" s="139"/>
      <c r="D71" s="136">
        <v>12</v>
      </c>
      <c r="E71" s="140" t="s">
        <v>13</v>
      </c>
    </row>
    <row r="72" spans="2:8" x14ac:dyDescent="0.25">
      <c r="B72" s="139"/>
      <c r="C72" s="139"/>
      <c r="D72" s="136">
        <v>13</v>
      </c>
      <c r="E72" s="140" t="s">
        <v>14</v>
      </c>
    </row>
    <row r="73" spans="2:8" x14ac:dyDescent="0.25">
      <c r="B73" s="139"/>
      <c r="C73" s="139"/>
      <c r="D73" s="136">
        <v>14</v>
      </c>
      <c r="E73" s="140" t="s">
        <v>15</v>
      </c>
    </row>
    <row r="74" spans="2:8" x14ac:dyDescent="0.25">
      <c r="B74" s="139"/>
      <c r="C74" s="139"/>
      <c r="D74" s="136">
        <v>15</v>
      </c>
      <c r="E74" s="140" t="s">
        <v>16</v>
      </c>
    </row>
    <row r="75" spans="2:8" ht="15.75" thickBot="1" x14ac:dyDescent="0.3">
      <c r="B75" s="139"/>
      <c r="C75" s="139"/>
      <c r="D75" s="136">
        <v>16</v>
      </c>
      <c r="E75" s="141" t="s">
        <v>17</v>
      </c>
    </row>
  </sheetData>
  <mergeCells count="5">
    <mergeCell ref="B2:AC2"/>
    <mergeCell ref="V4:X4"/>
    <mergeCell ref="AA4:AC4"/>
    <mergeCell ref="AC9:AC10"/>
    <mergeCell ref="AC12:AC14"/>
  </mergeCells>
  <conditionalFormatting sqref="D16">
    <cfRule type="expression" dxfId="21" priority="22">
      <formula>D16=0</formula>
    </cfRule>
  </conditionalFormatting>
  <conditionalFormatting sqref="D16:D26">
    <cfRule type="expression" dxfId="20" priority="21">
      <formula>D16=0</formula>
    </cfRule>
  </conditionalFormatting>
  <conditionalFormatting sqref="D20:D26">
    <cfRule type="expression" dxfId="19" priority="20">
      <formula>D20=0</formula>
    </cfRule>
  </conditionalFormatting>
  <conditionalFormatting sqref="E16">
    <cfRule type="expression" dxfId="18" priority="19">
      <formula>E16=0</formula>
    </cfRule>
  </conditionalFormatting>
  <conditionalFormatting sqref="E16">
    <cfRule type="expression" dxfId="17" priority="18">
      <formula>E16=0</formula>
    </cfRule>
  </conditionalFormatting>
  <conditionalFormatting sqref="E17:E25">
    <cfRule type="expression" dxfId="16" priority="17">
      <formula>E17=0</formula>
    </cfRule>
  </conditionalFormatting>
  <conditionalFormatting sqref="E17:E25">
    <cfRule type="expression" dxfId="15" priority="16">
      <formula>E17=0</formula>
    </cfRule>
  </conditionalFormatting>
  <conditionalFormatting sqref="F16:T26 E26">
    <cfRule type="expression" dxfId="14" priority="15">
      <formula>E16=0</formula>
    </cfRule>
  </conditionalFormatting>
  <conditionalFormatting sqref="F16:T26 E26">
    <cfRule type="expression" dxfId="13" priority="14">
      <formula>E16=0</formula>
    </cfRule>
  </conditionalFormatting>
  <conditionalFormatting sqref="V5:X15">
    <cfRule type="expression" dxfId="12" priority="13">
      <formula>V5=0</formula>
    </cfRule>
  </conditionalFormatting>
  <conditionalFormatting sqref="V5:X15">
    <cfRule type="expression" dxfId="11" priority="12">
      <formula>V5=0</formula>
    </cfRule>
  </conditionalFormatting>
  <conditionalFormatting sqref="C19">
    <cfRule type="expression" dxfId="10" priority="11">
      <formula>$C$19=0</formula>
    </cfRule>
  </conditionalFormatting>
  <conditionalFormatting sqref="C18">
    <cfRule type="expression" dxfId="9" priority="10">
      <formula>$C$18=0</formula>
    </cfRule>
  </conditionalFormatting>
  <conditionalFormatting sqref="C17">
    <cfRule type="expression" dxfId="8" priority="9">
      <formula>$C$17=0</formula>
    </cfRule>
  </conditionalFormatting>
  <conditionalFormatting sqref="C16">
    <cfRule type="expression" dxfId="7" priority="8">
      <formula>$C$16=0</formula>
    </cfRule>
  </conditionalFormatting>
  <conditionalFormatting sqref="C20">
    <cfRule type="expression" dxfId="6" priority="7">
      <formula>$C$20=0</formula>
    </cfRule>
  </conditionalFormatting>
  <conditionalFormatting sqref="C21">
    <cfRule type="expression" dxfId="5" priority="6">
      <formula>$C$21=0</formula>
    </cfRule>
  </conditionalFormatting>
  <conditionalFormatting sqref="C22">
    <cfRule type="expression" dxfId="4" priority="5">
      <formula>$C$22=0</formula>
    </cfRule>
  </conditionalFormatting>
  <conditionalFormatting sqref="C23">
    <cfRule type="expression" dxfId="3" priority="4">
      <formula>$C$23=0</formula>
    </cfRule>
  </conditionalFormatting>
  <conditionalFormatting sqref="C24">
    <cfRule type="expression" dxfId="2" priority="3">
      <formula>$C$24=0</formula>
    </cfRule>
  </conditionalFormatting>
  <conditionalFormatting sqref="C25">
    <cfRule type="expression" dxfId="1" priority="2">
      <formula>$C$25=0</formula>
    </cfRule>
  </conditionalFormatting>
  <conditionalFormatting sqref="C26">
    <cfRule type="expression" dxfId="0" priority="1">
      <formula>$C$26=0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Spinner 1">
              <controlPr defaultSize="0" autoPict="0">
                <anchor moveWithCells="1" sizeWithCells="1">
                  <from>
                    <xdr:col>2</xdr:col>
                    <xdr:colOff>76200</xdr:colOff>
                    <xdr:row>27</xdr:row>
                    <xdr:rowOff>9525</xdr:rowOff>
                  </from>
                  <to>
                    <xdr:col>2</xdr:col>
                    <xdr:colOff>923925</xdr:colOff>
                    <xdr:row>28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ajustement qtées</vt:lpstr>
      <vt:lpstr>poids d'un ingrédient</vt:lpstr>
      <vt:lpstr>poids total</vt:lpstr>
      <vt:lpstr>listerecettes</vt:lpstr>
      <vt:lpstr>methode</vt:lpstr>
      <vt:lpstr>typedepâte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Tanguy</dc:creator>
  <cp:lastModifiedBy>dann</cp:lastModifiedBy>
  <dcterms:created xsi:type="dcterms:W3CDTF">2011-06-23T17:25:00Z</dcterms:created>
  <dcterms:modified xsi:type="dcterms:W3CDTF">2016-03-09T17:59:29Z</dcterms:modified>
</cp:coreProperties>
</file>