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activeX/activeX7.xml" ContentType="application/vnd.ms-office.activeX+xml"/>
  <Override PartName="/xl/activeX/activeX7.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dann\Desktop\"/>
    </mc:Choice>
  </mc:AlternateContent>
  <bookViews>
    <workbookView xWindow="0" yWindow="0" windowWidth="24675" windowHeight="12000"/>
  </bookViews>
  <sheets>
    <sheet name="Biscuits" sheetId="1" r:id="rId1"/>
    <sheet name="Brownies" sheetId="3" r:id="rId2"/>
    <sheet name="Macarons" sheetId="4" r:id="rId3"/>
  </sheets>
  <definedNames>
    <definedName name="_xlnm._FilterDatabase" localSheetId="0" hidden="1">Biscuits!$B$6:$C$25</definedName>
    <definedName name="chocolat_noir_Corsé_ivoria">Brownies!$L$45:$L$63</definedName>
    <definedName name="_xlnm.Criteria" localSheetId="0">Biscuits!$K$6:$K$7</definedName>
    <definedName name="_xlnm.Extract" localSheetId="0">Biscuits!$L$6:$M$6</definedName>
    <definedName name="ingrédients" localSheetId="1">Brownies!$B$18:$B$26</definedName>
    <definedName name="ingrédients" localSheetId="2">Macarons!$B$103:$B$111</definedName>
    <definedName name="ingrédients">Biscuits!$B$18:$B$26</definedName>
    <definedName name="ingrédientsbiscuits">Biscuits!$L$7:$L$25</definedName>
    <definedName name="solver_adj" localSheetId="0" hidden="1">Biscuits!$H$23</definedName>
    <definedName name="solver_adj" localSheetId="1" hidden="1">Brownies!$H$23</definedName>
    <definedName name="solver_cvg" localSheetId="0" hidden="1">0.0001</definedName>
    <definedName name="solver_cvg" localSheetId="1" hidden="1">0.0001</definedName>
    <definedName name="solver_drv" localSheetId="0" hidden="1">2</definedName>
    <definedName name="solver_drv" localSheetId="1" hidden="1">2</definedName>
    <definedName name="solver_eng" localSheetId="0" hidden="1">1</definedName>
    <definedName name="solver_eng" localSheetId="1" hidden="1">1</definedName>
    <definedName name="solver_eng" localSheetId="2" hidden="1">1</definedName>
    <definedName name="solver_est" localSheetId="0" hidden="1">1</definedName>
    <definedName name="solver_est" localSheetId="1" hidden="1">1</definedName>
    <definedName name="solver_itr" localSheetId="0" hidden="1">2147483647</definedName>
    <definedName name="solver_itr" localSheetId="1" hidden="1">2147483647</definedName>
    <definedName name="solver_lhs1" localSheetId="0" hidden="1">Biscuits!$G$24</definedName>
    <definedName name="solver_lhs1" localSheetId="1" hidden="1">Brownies!$G$24</definedName>
    <definedName name="solver_lin" localSheetId="0" hidden="1">2</definedName>
    <definedName name="solver_lin" localSheetId="1" hidden="1">2</definedName>
    <definedName name="solver_mip" localSheetId="0" hidden="1">2147483647</definedName>
    <definedName name="solver_mip" localSheetId="1" hidden="1">2147483647</definedName>
    <definedName name="solver_mni" localSheetId="0" hidden="1">30</definedName>
    <definedName name="solver_mni" localSheetId="1" hidden="1">30</definedName>
    <definedName name="solver_mrt" localSheetId="0" hidden="1">0.075</definedName>
    <definedName name="solver_mrt" localSheetId="1" hidden="1">0.075</definedName>
    <definedName name="solver_msl" localSheetId="0" hidden="1">2</definedName>
    <definedName name="solver_msl" localSheetId="1" hidden="1">2</definedName>
    <definedName name="solver_neg" localSheetId="0" hidden="1">1</definedName>
    <definedName name="solver_neg" localSheetId="1" hidden="1">1</definedName>
    <definedName name="solver_neg" localSheetId="2" hidden="1">1</definedName>
    <definedName name="solver_nod" localSheetId="0" hidden="1">2147483647</definedName>
    <definedName name="solver_nod" localSheetId="1" hidden="1">2147483647</definedName>
    <definedName name="solver_num" localSheetId="0" hidden="1">1</definedName>
    <definedName name="solver_num" localSheetId="1" hidden="1">1</definedName>
    <definedName name="solver_num" localSheetId="2" hidden="1">0</definedName>
    <definedName name="solver_nwt" localSheetId="0" hidden="1">1</definedName>
    <definedName name="solver_nwt" localSheetId="1" hidden="1">1</definedName>
    <definedName name="solver_opt" localSheetId="0" hidden="1">Biscuits!$J$24</definedName>
    <definedName name="solver_opt" localSheetId="1" hidden="1">Brownies!$M$26</definedName>
    <definedName name="solver_opt" localSheetId="2" hidden="1">Macarons!$K$16</definedName>
    <definedName name="solver_pre" localSheetId="0" hidden="1">0.000001</definedName>
    <definedName name="solver_pre" localSheetId="1" hidden="1">0.000001</definedName>
    <definedName name="solver_rbv" localSheetId="0" hidden="1">2</definedName>
    <definedName name="solver_rbv" localSheetId="1" hidden="1">2</definedName>
    <definedName name="solver_rel1" localSheetId="0" hidden="1">2</definedName>
    <definedName name="solver_rel1" localSheetId="1" hidden="1">2</definedName>
    <definedName name="solver_rhs1" localSheetId="0" hidden="1">Biscuits!$I$24</definedName>
    <definedName name="solver_rhs1" localSheetId="1" hidden="1">Brownies!$I$24</definedName>
    <definedName name="solver_rlx" localSheetId="0" hidden="1">2</definedName>
    <definedName name="solver_rlx" localSheetId="1" hidden="1">2</definedName>
    <definedName name="solver_rsd" localSheetId="0" hidden="1">0</definedName>
    <definedName name="solver_rsd" localSheetId="1" hidden="1">0</definedName>
    <definedName name="solver_scl" localSheetId="0" hidden="1">0</definedName>
    <definedName name="solver_scl" localSheetId="1" hidden="1">0</definedName>
    <definedName name="solver_sho" localSheetId="0" hidden="1">2</definedName>
    <definedName name="solver_sho" localSheetId="1" hidden="1">2</definedName>
    <definedName name="solver_ssz" localSheetId="0" hidden="1">100</definedName>
    <definedName name="solver_ssz" localSheetId="1" hidden="1">100</definedName>
    <definedName name="solver_tim" localSheetId="0" hidden="1">2147483647</definedName>
    <definedName name="solver_tim" localSheetId="1" hidden="1">2147483647</definedName>
    <definedName name="solver_tol" localSheetId="0" hidden="1">0.01</definedName>
    <definedName name="solver_tol" localSheetId="1" hidden="1">0.01</definedName>
    <definedName name="solver_typ" localSheetId="0" hidden="1">2</definedName>
    <definedName name="solver_typ" localSheetId="1" hidden="1">2</definedName>
    <definedName name="solver_typ" localSheetId="2" hidden="1">1</definedName>
    <definedName name="solver_val" localSheetId="0" hidden="1">0</definedName>
    <definedName name="solver_val" localSheetId="1" hidden="1">0</definedName>
    <definedName name="solver_val" localSheetId="2" hidden="1">0</definedName>
    <definedName name="solver_ver" localSheetId="0" hidden="1">3</definedName>
    <definedName name="solver_ver" localSheetId="1" hidden="1">3</definedName>
    <definedName name="solver_ver" localSheetId="2" hidden="1">3</definedName>
    <definedName name="typebiscuits">Biscuits!$L$45:$L$88</definedName>
    <definedName name="typechocopourlisteblanc">Brownies!$L$83:$L$101</definedName>
    <definedName name="typechocopourlistelait">Brownies!$L$64:$L$82</definedName>
    <definedName name="typechocopourlistenoir">Brownies!$L$45:$L$63</definedName>
    <definedName name="typedacquoises">Biscuits!$L$45:$L$60</definedName>
    <definedName name="_xlnm.Print_Area" localSheetId="0">Biscuits!$B$44:$G$91</definedName>
    <definedName name="_xlnm.Print_Area" localSheetId="1">Brownies!$G$44:$I$60</definedName>
  </definedNames>
  <calcPr calcId="152511"/>
</workbook>
</file>

<file path=xl/calcChain.xml><?xml version="1.0" encoding="utf-8"?>
<calcChain xmlns="http://schemas.openxmlformats.org/spreadsheetml/2006/main">
  <c r="D30" i="1" l="1"/>
  <c r="D31" i="1"/>
  <c r="E31" i="1"/>
  <c r="D32" i="1"/>
  <c r="E32" i="1"/>
  <c r="D33" i="1"/>
  <c r="E33" i="1"/>
  <c r="D34" i="1"/>
  <c r="E34" i="1"/>
  <c r="D35" i="1"/>
  <c r="E35" i="1"/>
  <c r="D36" i="1"/>
  <c r="E36" i="1"/>
  <c r="D37" i="1"/>
  <c r="E37" i="1"/>
  <c r="D38" i="1"/>
  <c r="E38" i="1"/>
  <c r="G9" i="1"/>
  <c r="D29" i="1"/>
  <c r="D28" i="1"/>
  <c r="D27" i="1"/>
  <c r="D26" i="1"/>
  <c r="D25" i="1"/>
  <c r="D24" i="1"/>
  <c r="D23" i="1"/>
  <c r="D22" i="1"/>
  <c r="D21" i="1"/>
  <c r="D20" i="1"/>
  <c r="D19" i="1"/>
  <c r="D18" i="1"/>
  <c r="D17" i="1"/>
  <c r="D16" i="1"/>
  <c r="D15" i="1"/>
  <c r="D14" i="1"/>
  <c r="D13" i="1"/>
  <c r="D12" i="1"/>
  <c r="D11" i="1"/>
  <c r="D10" i="1"/>
  <c r="D9" i="1"/>
  <c r="D8" i="1"/>
  <c r="D7" i="1"/>
  <c r="B100" i="4" l="1"/>
  <c r="E102" i="4" s="1"/>
  <c r="D110" i="4"/>
  <c r="F110" i="4" l="1"/>
  <c r="H7" i="4" s="1"/>
  <c r="F107" i="4"/>
  <c r="E18" i="4" s="1"/>
  <c r="F109" i="4"/>
  <c r="E20" i="4" s="1"/>
  <c r="F105" i="4"/>
  <c r="E15" i="4" s="1"/>
  <c r="F103" i="4"/>
  <c r="E13" i="4" s="1"/>
  <c r="F108" i="4"/>
  <c r="E19" i="4" s="1"/>
  <c r="F104" i="4"/>
  <c r="E14" i="4" s="1"/>
  <c r="D111" i="4"/>
  <c r="F111" i="4" s="1"/>
  <c r="E29" i="1"/>
  <c r="N29" i="1"/>
  <c r="I7" i="4" l="1"/>
  <c r="P5" i="3"/>
  <c r="S5" i="3" l="1"/>
  <c r="G9" i="3"/>
  <c r="C12" i="3" s="1"/>
  <c r="B10" i="3"/>
  <c r="Q12" i="3"/>
  <c r="R12" i="3"/>
  <c r="S12" i="3"/>
  <c r="S15" i="3"/>
  <c r="S17" i="3"/>
  <c r="L18" i="3"/>
  <c r="C19" i="3"/>
  <c r="I19" i="3"/>
  <c r="H45" i="3" s="1"/>
  <c r="L19" i="3"/>
  <c r="M19" i="3"/>
  <c r="S19" i="3"/>
  <c r="L20" i="3"/>
  <c r="L35" i="3" s="1"/>
  <c r="G21" i="3"/>
  <c r="H21" i="3"/>
  <c r="C53" i="3" s="1"/>
  <c r="I21" i="3"/>
  <c r="J21" i="3"/>
  <c r="B68" i="3" s="1"/>
  <c r="B70" i="3" s="1"/>
  <c r="L21" i="3"/>
  <c r="C22" i="3"/>
  <c r="M22" i="3"/>
  <c r="L23" i="3"/>
  <c r="L24" i="3"/>
  <c r="L25" i="3"/>
  <c r="L26" i="3"/>
  <c r="L33" i="3"/>
  <c r="L34" i="3"/>
  <c r="L36" i="3"/>
  <c r="L38" i="3"/>
  <c r="L39" i="3"/>
  <c r="L40" i="3"/>
  <c r="M43" i="3"/>
  <c r="N43" i="3"/>
  <c r="O43" i="3"/>
  <c r="P43" i="3"/>
  <c r="Q43" i="3"/>
  <c r="R43" i="3"/>
  <c r="G47" i="3"/>
  <c r="C49" i="3"/>
  <c r="C50" i="3"/>
  <c r="G50" i="3"/>
  <c r="G53" i="3"/>
  <c r="G55" i="3"/>
  <c r="G57" i="3"/>
  <c r="G59" i="3"/>
  <c r="A100" i="3"/>
  <c r="A101" i="3"/>
  <c r="A103" i="3"/>
  <c r="A104" i="3"/>
  <c r="B22" i="3" l="1"/>
  <c r="L22" i="3" s="1"/>
  <c r="L37" i="3" s="1"/>
  <c r="C18" i="3"/>
  <c r="M18" i="3" s="1"/>
  <c r="B72" i="3"/>
  <c r="B74" i="3" s="1"/>
  <c r="B77" i="3" s="1"/>
  <c r="B79" i="3" s="1"/>
  <c r="C21" i="3" s="1"/>
  <c r="M21" i="3" s="1"/>
  <c r="S18" i="3"/>
  <c r="C58" i="3"/>
  <c r="C54" i="3"/>
  <c r="C59" i="3" s="1"/>
  <c r="C20" i="3" s="1"/>
  <c r="M20" i="3" s="1"/>
  <c r="G24" i="3" s="1"/>
  <c r="A102" i="3" s="1"/>
  <c r="D9" i="3"/>
  <c r="D11" i="3"/>
  <c r="D6" i="3"/>
  <c r="D7" i="3"/>
  <c r="C24" i="3"/>
  <c r="D8" i="3"/>
  <c r="D10" i="3"/>
  <c r="C13" i="3"/>
  <c r="C25" i="3" s="1"/>
  <c r="C23" i="3"/>
  <c r="E27" i="1"/>
  <c r="E28" i="1"/>
  <c r="H12" i="1"/>
  <c r="N15" i="1"/>
  <c r="N16" i="1"/>
  <c r="N17" i="1"/>
  <c r="N18" i="1"/>
  <c r="N19" i="1"/>
  <c r="N20" i="1"/>
  <c r="N21" i="1"/>
  <c r="N22" i="1"/>
  <c r="N23" i="1"/>
  <c r="E26" i="1"/>
  <c r="E25" i="1"/>
  <c r="C56" i="3" l="1"/>
  <c r="D18" i="3"/>
  <c r="C55" i="3"/>
  <c r="D21" i="3"/>
  <c r="D20" i="3"/>
  <c r="M23" i="3"/>
  <c r="D23" i="3"/>
  <c r="C52" i="3"/>
  <c r="C26" i="3"/>
  <c r="M26" i="3" s="1"/>
  <c r="D25" i="3"/>
  <c r="M25" i="3"/>
  <c r="D22" i="3"/>
  <c r="D24" i="3"/>
  <c r="M24" i="3"/>
  <c r="D19" i="3"/>
  <c r="H11" i="1"/>
  <c r="D55" i="3" l="1"/>
  <c r="H11" i="3" s="1"/>
  <c r="J24" i="3"/>
  <c r="E31" i="3"/>
  <c r="E39" i="3" s="1"/>
  <c r="H36" i="3" s="1"/>
  <c r="M40" i="3" s="1"/>
  <c r="D56" i="3"/>
  <c r="H12" i="3" s="1"/>
  <c r="I11" i="1"/>
  <c r="I12" i="1"/>
  <c r="L32" i="1"/>
  <c r="B76" i="1" s="1"/>
  <c r="D76" i="1" s="1"/>
  <c r="L33" i="1"/>
  <c r="B77" i="1" s="1"/>
  <c r="D77" i="1" s="1"/>
  <c r="L34" i="1"/>
  <c r="B78" i="1" s="1"/>
  <c r="D78" i="1" s="1"/>
  <c r="L35" i="1"/>
  <c r="B79" i="1" s="1"/>
  <c r="D79" i="1" s="1"/>
  <c r="L36" i="1"/>
  <c r="B80" i="1" s="1"/>
  <c r="L37" i="1"/>
  <c r="B81" i="1" s="1"/>
  <c r="D81" i="1" s="1"/>
  <c r="L38" i="1"/>
  <c r="B82" i="1" s="1"/>
  <c r="D82" i="1" s="1"/>
  <c r="L39" i="1"/>
  <c r="B83" i="1" s="1"/>
  <c r="D83" i="1" s="1"/>
  <c r="L40" i="1"/>
  <c r="B84" i="1" s="1"/>
  <c r="D84" i="1" s="1"/>
  <c r="L41" i="1"/>
  <c r="B85" i="1" s="1"/>
  <c r="D85" i="1" s="1"/>
  <c r="L42" i="1"/>
  <c r="B86" i="1" s="1"/>
  <c r="D86" i="1" s="1"/>
  <c r="L31" i="1"/>
  <c r="B75" i="1" s="1"/>
  <c r="E35" i="3" l="1"/>
  <c r="H33" i="3" s="1"/>
  <c r="J40" i="3" s="1"/>
  <c r="M38" i="3"/>
  <c r="P38" i="3" s="1"/>
  <c r="G58" i="3" s="1"/>
  <c r="M39" i="3"/>
  <c r="P40" i="3" s="1"/>
  <c r="G60" i="3" s="1"/>
  <c r="M34" i="3"/>
  <c r="M37" i="3"/>
  <c r="M33" i="3"/>
  <c r="M35" i="3"/>
  <c r="M36" i="3"/>
  <c r="D80" i="1"/>
  <c r="N8" i="1"/>
  <c r="N9" i="1"/>
  <c r="N10" i="1"/>
  <c r="N11" i="1"/>
  <c r="N12" i="1"/>
  <c r="N13" i="1"/>
  <c r="N14" i="1"/>
  <c r="N7" i="1"/>
  <c r="J35" i="3" l="1"/>
  <c r="P31" i="3"/>
  <c r="G51" i="3" s="1"/>
  <c r="J37" i="3"/>
  <c r="J36" i="3"/>
  <c r="J39" i="3"/>
  <c r="J33" i="3"/>
  <c r="J34" i="3"/>
  <c r="J38" i="3"/>
  <c r="P34" i="3"/>
  <c r="G54" i="3" s="1"/>
  <c r="J24" i="1"/>
  <c r="F32" i="1"/>
  <c r="G24" i="1"/>
  <c r="E8" i="1"/>
  <c r="E9" i="1"/>
  <c r="E10" i="1"/>
  <c r="E11" i="1"/>
  <c r="E12" i="1"/>
  <c r="E13" i="1"/>
  <c r="E14" i="1"/>
  <c r="E15" i="1"/>
  <c r="E16" i="1"/>
  <c r="E17" i="1"/>
  <c r="E18" i="1"/>
  <c r="E19" i="1"/>
  <c r="E20" i="1"/>
  <c r="E21" i="1"/>
  <c r="E22" i="1"/>
  <c r="E23" i="1"/>
  <c r="E24" i="1"/>
  <c r="E7" i="1"/>
  <c r="D74" i="1" l="1"/>
  <c r="B74" i="1"/>
  <c r="L43" i="1" l="1"/>
  <c r="AS43" i="1" l="1"/>
  <c r="AO43" i="1"/>
  <c r="AK43" i="1"/>
  <c r="AP43" i="1"/>
  <c r="AR43" i="1"/>
  <c r="AN43" i="1"/>
  <c r="AM43" i="1"/>
  <c r="AL43" i="1"/>
  <c r="AQ43" i="1"/>
  <c r="G7" i="1"/>
  <c r="P6" i="1" s="1"/>
  <c r="B44" i="1" s="1"/>
  <c r="AJ43" i="1"/>
  <c r="BC44" i="1"/>
  <c r="P31" i="1" s="1"/>
  <c r="B68" i="1" s="1"/>
  <c r="AY44" i="1"/>
  <c r="P22" i="1" s="1"/>
  <c r="B60" i="1" s="1"/>
  <c r="AW44" i="1"/>
  <c r="P17" i="1" s="1"/>
  <c r="B55" i="1" s="1"/>
  <c r="AX44" i="1"/>
  <c r="P20" i="1" s="1"/>
  <c r="B58" i="1" s="1"/>
  <c r="AV44" i="1"/>
  <c r="P14" i="1" s="1"/>
  <c r="B52" i="1" s="1"/>
  <c r="AU44" i="1"/>
  <c r="P11" i="1" s="1"/>
  <c r="B49" i="1" s="1"/>
  <c r="AT44" i="1"/>
  <c r="P9" i="1" s="1"/>
  <c r="B47" i="1" s="1"/>
  <c r="BB44" i="1"/>
  <c r="P29" i="1" s="1"/>
  <c r="B66" i="1" s="1"/>
  <c r="BA44" i="1"/>
  <c r="P26" i="1" s="1"/>
  <c r="B64" i="1" s="1"/>
  <c r="BE44" i="1"/>
  <c r="P35" i="1" s="1"/>
  <c r="B70" i="1" s="1"/>
  <c r="BD44" i="1"/>
  <c r="P33" i="1" s="1"/>
  <c r="AZ44" i="1"/>
  <c r="P24" i="1" s="1"/>
  <c r="B62" i="1" s="1"/>
  <c r="AF43" i="1"/>
  <c r="AB43" i="1"/>
  <c r="X43" i="1"/>
  <c r="T43" i="1"/>
  <c r="P43" i="1"/>
  <c r="AI43" i="1"/>
  <c r="AE43" i="1"/>
  <c r="AA43" i="1"/>
  <c r="W43" i="1"/>
  <c r="S43" i="1"/>
  <c r="O43" i="1"/>
  <c r="AH43" i="1"/>
  <c r="AD43" i="1"/>
  <c r="Z43" i="1"/>
  <c r="V43" i="1"/>
  <c r="R43" i="1"/>
  <c r="N43" i="1"/>
  <c r="AG43" i="1"/>
  <c r="AC43" i="1"/>
  <c r="Y43" i="1"/>
  <c r="U43" i="1"/>
  <c r="Q43" i="1"/>
  <c r="M43" i="1"/>
  <c r="A104" i="1" l="1"/>
  <c r="A103" i="1"/>
  <c r="A101" i="1"/>
  <c r="A100" i="1"/>
  <c r="D75" i="1" l="1"/>
  <c r="A102" i="1" l="1"/>
  <c r="H36" i="1" l="1"/>
  <c r="I34" i="1" s="1"/>
  <c r="J42" i="1" l="1"/>
  <c r="C86" i="1" s="1"/>
  <c r="J41" i="1"/>
  <c r="C85" i="1" s="1"/>
  <c r="J33" i="1"/>
  <c r="C77" i="1" s="1"/>
  <c r="J31" i="1"/>
  <c r="J40" i="1"/>
  <c r="C84" i="1" s="1"/>
  <c r="J32" i="1"/>
  <c r="C76" i="1" s="1"/>
  <c r="J38" i="1"/>
  <c r="C82" i="1" s="1"/>
  <c r="J35" i="1"/>
  <c r="C79" i="1" s="1"/>
  <c r="J34" i="1"/>
  <c r="C78" i="1" s="1"/>
  <c r="J37" i="1"/>
  <c r="C81" i="1" s="1"/>
  <c r="J36" i="1"/>
  <c r="C80" i="1" s="1"/>
  <c r="J39" i="1"/>
  <c r="C83" i="1" s="1"/>
  <c r="H40" i="1"/>
  <c r="I37" i="1" s="1"/>
  <c r="I31" i="1" l="1"/>
  <c r="C75" i="1"/>
  <c r="J30" i="1"/>
  <c r="M39" i="1"/>
  <c r="G83" i="1" s="1"/>
  <c r="M31" i="1"/>
  <c r="M40" i="1"/>
  <c r="G84" i="1" s="1"/>
  <c r="M32" i="1"/>
  <c r="G76" i="1" s="1"/>
  <c r="M35" i="1"/>
  <c r="G79" i="1" s="1"/>
  <c r="M34" i="1"/>
  <c r="G78" i="1" s="1"/>
  <c r="M41" i="1"/>
  <c r="G85" i="1" s="1"/>
  <c r="M33" i="1"/>
  <c r="G77" i="1" s="1"/>
  <c r="M36" i="1"/>
  <c r="G80" i="1" s="1"/>
  <c r="M38" i="1"/>
  <c r="G82" i="1" s="1"/>
  <c r="M37" i="1"/>
  <c r="G81" i="1" s="1"/>
  <c r="M42" i="1"/>
  <c r="G86" i="1" s="1"/>
  <c r="I32" i="1" l="1"/>
  <c r="G75" i="1"/>
  <c r="N30" i="1"/>
</calcChain>
</file>

<file path=xl/comments1.xml><?xml version="1.0" encoding="utf-8"?>
<comments xmlns="http://schemas.openxmlformats.org/spreadsheetml/2006/main">
  <authors>
    <author>Auteur</author>
  </authors>
  <commentList>
    <comment ref="P9" authorId="0" shapeId="0">
      <text>
        <r>
          <rPr>
            <b/>
            <sz val="9"/>
            <color indexed="81"/>
            <rFont val="Tahoma"/>
            <family val="2"/>
          </rPr>
          <t xml:space="preserve">Mousse sur pâte à bombe
chauffer le chocolat à 50°C
Monter la crème fouettée. 
Porter à 85°C oeuf, sucre et eau
Ajouter un peu de crème au chocolat bien chaud bien mélanger,
ajouter l'appareil à oeuf 
Mélanger 
Ajouter en deux la crème fouettée. 
</t>
        </r>
        <r>
          <rPr>
            <sz val="9"/>
            <color indexed="81"/>
            <rFont val="Tahoma"/>
            <family val="2"/>
          </rPr>
          <t xml:space="preserve">
</t>
        </r>
      </text>
    </comment>
  </commentList>
</comments>
</file>

<file path=xl/sharedStrings.xml><?xml version="1.0" encoding="utf-8"?>
<sst xmlns="http://schemas.openxmlformats.org/spreadsheetml/2006/main" count="497" uniqueCount="344">
  <si>
    <t>Qté recherchée</t>
  </si>
  <si>
    <t>Poids total</t>
  </si>
  <si>
    <t>Estimation volume crème</t>
  </si>
  <si>
    <t>Type de moule</t>
  </si>
  <si>
    <t>hauteur recherchée</t>
  </si>
  <si>
    <t>Cercle</t>
  </si>
  <si>
    <t>diamètre</t>
  </si>
  <si>
    <t>hauteur selon qté de base</t>
  </si>
  <si>
    <t>Rectangulaire</t>
  </si>
  <si>
    <t>longueur</t>
  </si>
  <si>
    <t>largeur</t>
  </si>
  <si>
    <t>Ajustement masse volumique</t>
  </si>
  <si>
    <t>Sucre total</t>
  </si>
  <si>
    <t>type</t>
  </si>
  <si>
    <t>sucre glace</t>
  </si>
  <si>
    <t>pâte pistache</t>
  </si>
  <si>
    <t>noisettes concassées</t>
  </si>
  <si>
    <t>pâte de noisettes</t>
  </si>
  <si>
    <t>Recette de base</t>
  </si>
  <si>
    <t>Préchauffez le four à 170°</t>
  </si>
  <si>
    <t>Dans un saladier, mélangez la poudre d'amandes et le sucre glace et tamisez ce mélange au dessus d'un papier sulfurisé.</t>
  </si>
  <si>
    <t>Fouettez les blancs en neige et lorsque les blancs sont bien montés, incorporer le sucre semoule en plusieurs fois.</t>
  </si>
  <si>
    <t>A l'aide d'une spatule, incorporez le mélange sucre glace-poudre d'amandes en soulevant délicatement la préparation.</t>
  </si>
  <si>
    <t>Sur du papier sulfurisé, dessinez deux cercles de 22 cm de diamètre (ou un cercle de 25 cm).</t>
  </si>
  <si>
    <t>Posez la feuille sur la plaque du four.</t>
  </si>
  <si>
    <t>Versez la pâte à dacquoise dans une poche à douille muni d'un embout n° 9 ou 10 et dressez-là en spirale sur les cercles.</t>
  </si>
  <si>
    <t>Avant la cuisson saupoudrez les cercles de sucre glace 2 fois à 15 minutes d'intervalle pour les faire perler comme une meringue</t>
  </si>
  <si>
    <t>Préchauffez le four à 170°c.</t>
  </si>
  <si>
    <t>Monter les blancs d'oeufs en neige en ajoutant lorsque les blancs sont bien montés le sucre en poudre en 2 ou 3 fois</t>
  </si>
  <si>
    <t>Mélanger la noix de coco, les amandes en poudres et le sucre glace ensemble.</t>
  </si>
  <si>
    <t>Incorporer délicatement cet appareil aux blancs montés en neige.</t>
  </si>
  <si>
    <t>Dresser un cercle dans un moule d'un diamètre légèrement supérieur à celui du moule à contour amovible ou va être monté le bavarois.</t>
  </si>
  <si>
    <t>Préchauffez le four à 170°c</t>
  </si>
  <si>
    <t>Sur une plaque recouverte d’un silpat faire griller les pistaches 10 mn au four à 170°. Les laisser refroidir et les concasser. Ne pas éteindre le four.</t>
  </si>
  <si>
    <t>Mélanger le sucre glace et la poudre d’amandes.</t>
  </si>
  <si>
    <t>Monter les blancs en neige puis y ajouter progressivement le sucre en poudre pour durcir les blancs.</t>
  </si>
  <si>
    <t>Incorporer les pistaches au mélange poudre d’amandes - sucre glace.</t>
  </si>
  <si>
    <t>Détendre la pâte de pistache avec un peu des blancs d’œufs montés et ajouter tous les ingrédients secs et la pâte de pistache détendue à la corne ou à la spatule en soulevant la masse délicatement.</t>
  </si>
  <si>
    <t>Dresser la dacquoise dans un cadre ou dans des cercles individuels à la cuillère ou à la poche à douille, enfourner et surveiller la cuisson.</t>
  </si>
  <si>
    <t>Il se forme une légère croûte qui ne doit pas prendre de couleur.</t>
  </si>
  <si>
    <t>Si on a mis le biscuit à cuire dans un cadre, le tailler à l’emporte-pièce de le forme que l’on veut, rond, carré ou en forme de larme, mais,</t>
  </si>
  <si>
    <t>il faut avoir suffisament d'emporte-piéce pour les laisser dedans en attendant le montage. Réserver.</t>
  </si>
  <si>
    <t>Faire griller les noisettes entières 10 à 15 minutes à th 150° puis les concasser grossièrement après les avoir frotté pour retirer le maximum de "peau"</t>
  </si>
  <si>
    <t>Mélanger les noisettes en poudre et le sucre glace et tamiser le mélange</t>
  </si>
  <si>
    <t>Avec une poche à douille muni d'un embout assez large tracer 2 cercles de 22 cm de diamètre ou 2 rectangles d'épaisseur 2 cm environ.</t>
  </si>
  <si>
    <t>Parsemer les cercles de noisettes concassées et de sucre glace et laisser reposer 10 minutes.</t>
  </si>
  <si>
    <t>Battre les blancs en neige ferme, y ajouter progressivement le sucre en poudre puis quand les blancs sont très fermes ajouter le mélange noisettes-sucrenoisettes-sucre glace.</t>
  </si>
  <si>
    <t>Tamisez les noisettes en poudre et le sucre glace au-dessus d'une terrine et ajoutez les noisettes concassées.</t>
  </si>
  <si>
    <t>Montez en neige les blancs d'oeufs en les meringuant petit à petit avec le sucre semoule.</t>
  </si>
  <si>
    <t>Faites ramollir la pâte de noisette en la mélangeant avec 1/5 des blancs.</t>
  </si>
  <si>
    <t>Versez par-dessus le reste des blancs.</t>
  </si>
  <si>
    <t>Incorporez-les à la préparation aux noisettes et mélangez en soulevant l'ensemble avec une spatule.</t>
  </si>
  <si>
    <t>Mettez la pâte dans une poche munie d'une douille n° 9 et dressez-la en disque sur une plaque tapissée de papier sulfurisé.</t>
  </si>
  <si>
    <t>pour impression</t>
  </si>
  <si>
    <t>Ingrédients</t>
  </si>
  <si>
    <t>Au sortir du four démouler la dacquoise en la retournant sur un plateau et en décollant délicatement le papier sulfurisé puis la découper au dimension du moule</t>
  </si>
  <si>
    <t>Biscuit cuillère</t>
  </si>
  <si>
    <t>farine</t>
  </si>
  <si>
    <t>Biscuit Joconde</t>
  </si>
  <si>
    <t>blanc d œuf</t>
  </si>
  <si>
    <t>amandes pdr</t>
  </si>
  <si>
    <t>œufs entier</t>
  </si>
  <si>
    <t>Biscuit roulade</t>
  </si>
  <si>
    <t>jaunes d œufs</t>
  </si>
  <si>
    <t>Biscuit Succès</t>
  </si>
  <si>
    <t>noisettes pdr</t>
  </si>
  <si>
    <t>sucre en pdr 1</t>
  </si>
  <si>
    <t>sucre en pdr 2 (blcs)</t>
  </si>
  <si>
    <t>Dacquoise amandes</t>
  </si>
  <si>
    <t>Dacquoise amandes - coco</t>
  </si>
  <si>
    <t>Dacquoise amandes - pistache</t>
  </si>
  <si>
    <t>Dacquoise amandes - noisette</t>
  </si>
  <si>
    <t>Dacquoise amandes - praliné</t>
  </si>
  <si>
    <t>coco pdr</t>
  </si>
  <si>
    <t>pâte noisettes</t>
  </si>
  <si>
    <t>foisonement</t>
  </si>
  <si>
    <t>fécule</t>
  </si>
  <si>
    <t>sucre en poudre 1</t>
  </si>
  <si>
    <t>Dacquoise amandes - noix</t>
  </si>
  <si>
    <t>noix en poudre</t>
  </si>
  <si>
    <t>Génoise nature</t>
  </si>
  <si>
    <t>beurre</t>
  </si>
  <si>
    <t>Génoise chocolat</t>
  </si>
  <si>
    <t>cacao en poudre</t>
  </si>
  <si>
    <t>sucre en poudre 2 (blancs)</t>
  </si>
  <si>
    <t>amandes en poudre</t>
  </si>
  <si>
    <t>noisettes en poudre</t>
  </si>
  <si>
    <t>BISCUITS</t>
  </si>
  <si>
    <t/>
  </si>
  <si>
    <t>jaunes d'œufs</t>
  </si>
  <si>
    <t>blanc d' œuf</t>
  </si>
  <si>
    <t>noix de coco rappée</t>
  </si>
  <si>
    <t>pâte de pistaches</t>
  </si>
  <si>
    <t>Ajustement des dimensions du biscuit</t>
  </si>
  <si>
    <t>Matière grasse totale</t>
  </si>
  <si>
    <t>pâte d'amandes</t>
  </si>
  <si>
    <t>Préchauffez le four à 180°</t>
  </si>
  <si>
    <t>Clarifier les œufs afin de récupérer les jaunes et les blancs séparément.</t>
  </si>
  <si>
    <t xml:space="preserve">Monter les blancs. Lorsque qu'ils sont aux trois quarts montés, ajouter le sucre graduellement afin de les meringuer. </t>
  </si>
  <si>
    <t>Mélangez les jaunes à l’aide d’un fouet, pour qu’ils soient bien souple, puis ajouter les délicatement aux blancs meringués</t>
  </si>
  <si>
    <t>Tamisez la farine et la maïzena ensemble, et ajouter le tout au mélange blancs meringués et jaunes, en remuant délicatement</t>
  </si>
  <si>
    <t>Surveillez régulièrement la cuisson, et ne laissez pas votre biscuit prendre trop de couleurs</t>
  </si>
  <si>
    <t>Versez la farine, la poudre d’amandes et le sucre glace ensemble. Ajoutez la moitié des œufs, puis remuez à l’aide d’une cuillère en bois pour commencer, puis avec un fouet pour continuer.</t>
  </si>
  <si>
    <t>Préchauffez le four à 210°</t>
  </si>
  <si>
    <t>Incorporez-le restant des œufs progressivement, et faites monter à l’aide d’un batteur électrique. Cette dernière étape doit durée au moins 10 minutes, afin d’aérer au maximum cette préparation.</t>
  </si>
  <si>
    <t>Faites monter les blancs d’œufs, puis lorsqu’ils sont aux trois quarts montés, ajoutez le sucre semoule et continuez de battre afin de meringuer légèrement ces blancs montés en neige.</t>
  </si>
  <si>
    <t>Incorporez délicatement les blancs montés en neige au mélange (farine, sucre glace, poudre d’amandes et œufs).</t>
  </si>
  <si>
    <t>Etalez la préparation pour le biscuit Joconde sur deux ou trois feuilles de papier sulfurisé (découpées aux dimensions de votre four) sur une épaisseur de 3 à 5 mm, et enfournez dans le four chaud.</t>
  </si>
  <si>
    <t>Cuisson: 15'</t>
  </si>
  <si>
    <t>Dressez à l’aide d’une poche et d’une douille unie de taille moyenne, sur une feuille ou deux de papier sulfurisé et cuire.</t>
  </si>
  <si>
    <t>Cuisson: 8' à 10'</t>
  </si>
  <si>
    <t>Cuire. Attention à la cuisson, car ce biscuit si fin peut vite être très sec.</t>
  </si>
  <si>
    <t>Enfournez et laissez cuire en laissant la porte du four entrouverte.</t>
  </si>
  <si>
    <t>Enfourner , jusqu'à une couleur caramel clair.</t>
  </si>
  <si>
    <t>Faire cuire en surveillant.</t>
  </si>
  <si>
    <t>Clarifier cinq œufs afin de récupérer les blancs et les jaunes.</t>
  </si>
  <si>
    <t>mélangez au batteur, les œufs entiers, les jaunes et le sucre semoule (1), 10'</t>
  </si>
  <si>
    <t>Ajoutez la farine manuellement à l’aide d’un fouet, et continuez de battre pendant deux minutes.</t>
  </si>
  <si>
    <t>Monter les blancs d’œufs au batteur, puis lorsque qu'ils sont aux trois quarts montés, ajouter le sucre semoule avant de poursuivre pour meringuer légèrement ces blancs</t>
  </si>
  <si>
    <t>Incorporez  délicatement les blancs montés au premier appareil, à l’aide d’une spatule en bois, puis finir par deux ou trois tours au fouet.</t>
  </si>
  <si>
    <t>Etalez le biscuit sur une ou deux feuilles de papier sulfurisé, sur une épaisseur de 4 à 5 mm environ, puis enfournez dans votre four chaud.</t>
  </si>
  <si>
    <t>Lors de l’utilisation, décollez le biscuit de son papier au fur et à mesure que vous le roulez</t>
  </si>
  <si>
    <t>Cuisson: 35'</t>
  </si>
  <si>
    <t>Préchauffez le four à 150°</t>
  </si>
  <si>
    <t>Clarifier des œufs afin de récupérer quatre blancs, puis lesmonter en neige au batteur. Verser un peu de sucre semoule dans les blancs dès le départ (environ 1/3 du poids total réservé aux blancs d’œufs), puis verser le restant petit à petit lorsque les blancs sont aux trois quarts montés.</t>
  </si>
  <si>
    <t>Tamisez le restant des ingrédients, soit la farine, le sucre semoule et la poudre de noisette.</t>
  </si>
  <si>
    <t>Verser progressivement le mélange tamisé sur les blancs en neige légèrement meringués, puis mélangez le tout à l’aide d’une spatule en bois.</t>
  </si>
  <si>
    <t>Dressez cette préparation sur une ou plusieurs feuilles de papier sulfurisé à l’aide d’une poche munie d’une douille unie de taille moyenne, sous la forme de plusieurs disques.</t>
  </si>
  <si>
    <t>Enfourner dans votre four préchauffé, et laisser cuire</t>
  </si>
  <si>
    <t>Si après la cuisson, le papier colle au biscuit, humidifiez-le, il se décollera facilement.</t>
  </si>
  <si>
    <t>Préchauffez le four à 180°c.</t>
  </si>
  <si>
    <t>Cuisson: 12'</t>
  </si>
  <si>
    <t>Mélanger le sucre et les œufs dans un cul de poule</t>
  </si>
  <si>
    <t>Fouetter au fouet à main sur un bain-marie.</t>
  </si>
  <si>
    <t>La préparation doit chauffer afin d'atteindre une température homogène avoisinante les 40°C</t>
  </si>
  <si>
    <t>Terminer de battre au batteur électrique jusqu'à complet refroidissement.</t>
  </si>
  <si>
    <t>Ajouter le beurre fondu</t>
  </si>
  <si>
    <t>Tamiser la farine et le cacao sur la préparation, à l'aide d'une passoire fine en remuant délicatement avec une spatule type maryse.</t>
  </si>
  <si>
    <t>Verser la pâte sur une plaque à pâtisserie chemisée</t>
  </si>
  <si>
    <t>Enfourner à four chaud</t>
  </si>
  <si>
    <t>Cuire à four chaud jusqu'à coloration et cuisson complète. Au terme de la cuisson, laisser refroidir, filmer, et réserver au congélateur.</t>
  </si>
  <si>
    <t>Tamiser la farine sur la préparation, à l'aide d'une passoire fine en remuant délicatement avec une spatule type maryse.</t>
  </si>
  <si>
    <t>levure chimique</t>
  </si>
  <si>
    <t>Pain de gène</t>
  </si>
  <si>
    <t>Pâte à financier</t>
  </si>
  <si>
    <t>Préchauffez le four à 220°c.</t>
  </si>
  <si>
    <t>Cuisson: 8' à15'</t>
  </si>
  <si>
    <t>Faîtes fondre le beurre noisette, laissez le refroidir.</t>
  </si>
  <si>
    <t>Torréfiez au four 10min à 150° les poudres et refroidissez-les.</t>
  </si>
  <si>
    <t>Mélangez le sucre glace, la farine et les poudres d’amandes et noisettes. Ajoutez les blancs d’œufs en fouettant vivement puis incorporez sans cesser de fouetter le beurre fondu et refroidi.</t>
  </si>
  <si>
    <t>Quand le mélange est homogène remplissez les empreintes en silicone ou à défaut les moules beurrés, voire même  des caissettes en papier.</t>
  </si>
  <si>
    <t>cuire</t>
  </si>
  <si>
    <t>Les temps sont donnés pour des cuissons en plaque</t>
  </si>
  <si>
    <t>Préchauffez le four à180°c</t>
  </si>
  <si>
    <t>Tiédir la pâte d’amande au micro-ondes pour l’assouplir. Dans le bol du robot muni du fouet, battre la pâte d’amande à vitesse moyenne avec 1/4 des oeufs puis ajouter progressivement le reste des oeufs et monter le tout jusqu’au refroidissement.</t>
  </si>
  <si>
    <t>Pendant ce temps tamiser la farine, la fécule et la levure et faire fondre le beurre.</t>
  </si>
  <si>
    <t>Quand le mélange oeufs pâte d’amande est au ruban en prélever une petite partie et la mélanger au beurre fondu chaud.</t>
  </si>
  <si>
    <t>Incorporer délicatement à la maryse les poudres tamisées, puis ajouter à la fin le mélange avec le beurre fondu ce qui évite de faire retomber l’appareil.</t>
  </si>
  <si>
    <t>Enfourner, le biscuit doit être doré et ferme sous le doigt.</t>
  </si>
  <si>
    <t>Cuisson: 20'</t>
  </si>
  <si>
    <t>Cake citron</t>
  </si>
  <si>
    <t>crème épaisse</t>
  </si>
  <si>
    <t>Préchauffez le four à 160°c.</t>
  </si>
  <si>
    <t>Mixez les jaunes avec le sucre et la crème épaisse.</t>
  </si>
  <si>
    <t>Ajoutez la farine tamisée avec la levure.</t>
  </si>
  <si>
    <t>Mixez à nouveau rapidement et ajoutez les zestes, le beurre fondu et le rhum.</t>
  </si>
  <si>
    <t>Étalez sur la plaque sur une épaisseur d’1/2 cm puis enfournez</t>
  </si>
  <si>
    <t>Démoulez sur une feuille de papier siliconé puis découpez</t>
  </si>
  <si>
    <t>Cake chocolat</t>
  </si>
  <si>
    <t>miel</t>
  </si>
  <si>
    <t xml:space="preserve">chocolat noir </t>
  </si>
  <si>
    <t>chocolat noir</t>
  </si>
  <si>
    <t>Mélangez les œufs, le miel et le sucre.</t>
  </si>
  <si>
    <t>Ajoutez la poudre d’amandes puis la farine tamisée avec le cacao et la levure.</t>
  </si>
  <si>
    <t>Versez la crème et le beurre fondu. Ajoutez alors le rhum puis le chocolat fondu.</t>
  </si>
  <si>
    <t>Versez  sur le flexipat  et enfournez</t>
  </si>
  <si>
    <t>Cuisson: 10'</t>
  </si>
  <si>
    <t>Biscuit fin au chocolat</t>
  </si>
  <si>
    <t>Préchauffez le four à 150°c.</t>
  </si>
  <si>
    <t>Faites fondre au bain–marie le chocolat, ajoutez-y hors du feu en remuant vivement les 2 œufs et le jaune, puis la fécule.</t>
  </si>
  <si>
    <t>Montez les blancs en neige à consistance bec d’oiseau, incorporez-les délicatement à l’appareil chocolat + œufs. Versez le mélange sur le flexipat et enfournez</t>
  </si>
  <si>
    <t>Démoulez dès  la sortie du four. Réservez.</t>
  </si>
  <si>
    <t>Cuisson: 9'</t>
  </si>
  <si>
    <t>Biscuit moelleux</t>
  </si>
  <si>
    <t>Préchauffez le four à180°c.</t>
  </si>
  <si>
    <t>Cuisson: 30'</t>
  </si>
  <si>
    <t>Blanchir les jaunes avec le sucre (sucre 1)</t>
  </si>
  <si>
    <t>Monter les blancs 1/2 sucre 2 (15g)au début, et 1/2 sucre 2 (15g), pour les serrer</t>
  </si>
  <si>
    <t>Ajouter au mélange jaunes - beurre - sucre, 1/3 de farine</t>
  </si>
  <si>
    <t>et intercaler blanc d'oeuf et farine</t>
  </si>
  <si>
    <t>Puis un peu de blanc d'œuf</t>
  </si>
  <si>
    <t>chocolat blanc ivoria</t>
  </si>
  <si>
    <t>qté de beurre à utiliser r2</t>
  </si>
  <si>
    <t>beurre =</t>
  </si>
  <si>
    <t>beurre à utiliser pour choco 2</t>
  </si>
  <si>
    <t>mg choco 2 + van houten</t>
  </si>
  <si>
    <t>mg du van houten</t>
  </si>
  <si>
    <t>qté poudre de cacao</t>
  </si>
  <si>
    <t>van houten à ajouter pour cacao sec</t>
  </si>
  <si>
    <t>cacao sec mqt ou en trops</t>
  </si>
  <si>
    <t>chocolat au lait barry alunga</t>
  </si>
  <si>
    <t>beurre de cacao</t>
  </si>
  <si>
    <t>chocolat au lait ivoria</t>
  </si>
  <si>
    <t>cacao sec</t>
  </si>
  <si>
    <t>van houten</t>
  </si>
  <si>
    <t>sucre chocolat à ajuster</t>
  </si>
  <si>
    <t>mg chocolat à ajuster</t>
  </si>
  <si>
    <t>sucre recette 2</t>
  </si>
  <si>
    <t>matière gras recette 2</t>
  </si>
  <si>
    <t>sucre nouveau chocolat</t>
  </si>
  <si>
    <t>mg nouveau chocolat</t>
  </si>
  <si>
    <t>poids r2</t>
  </si>
  <si>
    <t>sucre chocolat origine</t>
  </si>
  <si>
    <t>mg chocolat origine</t>
  </si>
  <si>
    <t>chocolat noir Inaya</t>
  </si>
  <si>
    <t>chocolat noir Corsé ivoria</t>
  </si>
  <si>
    <t xml:space="preserve">chocolat utilisé: </t>
  </si>
  <si>
    <t>coef</t>
  </si>
  <si>
    <t>prdr lait</t>
  </si>
  <si>
    <t>sucres</t>
  </si>
  <si>
    <t>glucides</t>
  </si>
  <si>
    <t>m grasse dont sat</t>
  </si>
  <si>
    <t>matière grasse</t>
  </si>
  <si>
    <t>chocolats</t>
  </si>
  <si>
    <t>BROWNIES</t>
  </si>
  <si>
    <t>Ajouter ensuite</t>
  </si>
  <si>
    <t>Ajouter</t>
  </si>
  <si>
    <t>Mélanger les deux appareils.</t>
  </si>
  <si>
    <t>Fondre ensemble à 45°C</t>
  </si>
  <si>
    <t>Rectangle</t>
  </si>
  <si>
    <t>Blanchir:</t>
  </si>
  <si>
    <t>préchauffer le four à 180°C / chaleur tournante. Temps de cuisson 13' pour 1cm</t>
  </si>
  <si>
    <t>Recette</t>
  </si>
  <si>
    <t>Ajustement des dimensions</t>
  </si>
  <si>
    <t>poids total de base</t>
  </si>
  <si>
    <t>Blanc</t>
  </si>
  <si>
    <t>%</t>
  </si>
  <si>
    <t>arôme</t>
  </si>
  <si>
    <t>fruits secs ou autre</t>
  </si>
  <si>
    <t>Lait</t>
  </si>
  <si>
    <t>oeufs</t>
  </si>
  <si>
    <t>Noir</t>
  </si>
  <si>
    <t>Importation</t>
  </si>
  <si>
    <t>sucre</t>
  </si>
  <si>
    <t>Poudre de lait</t>
  </si>
  <si>
    <t>chocolat pour ajustement</t>
  </si>
  <si>
    <t>dont saturée</t>
  </si>
  <si>
    <t>Matière grasse</t>
  </si>
  <si>
    <t>dont sucre</t>
  </si>
  <si>
    <t>recette ajustée avec autre chocolat</t>
  </si>
  <si>
    <t>Glucides</t>
  </si>
  <si>
    <t>COMPOSITION DE LA TABLETTE DE CHOCOLAT / 100g</t>
  </si>
  <si>
    <t>pourcentages</t>
  </si>
  <si>
    <t>jaune d'œuf</t>
  </si>
  <si>
    <t>Eau</t>
  </si>
  <si>
    <t>Sucre</t>
  </si>
  <si>
    <t>Pâte à bombe</t>
  </si>
  <si>
    <t>CARACTERISTIQUES DE LA PATE A BOMBE</t>
  </si>
  <si>
    <t>Poids sans fruits ni arômes</t>
  </si>
  <si>
    <t>chocolat noir de base Barry excellence (cadre 60 x 40)</t>
  </si>
  <si>
    <t>Recette de base avec chocolat noir</t>
  </si>
  <si>
    <t>Biscuit sacher</t>
  </si>
  <si>
    <t>Mélanger la pâte d’amandes avec les 130 g de sucre, puis détendre en incorporant les jaunes et les oeufs entiers un à un, monter au ruban.</t>
  </si>
  <si>
    <t>Monter les blancs en ajoutant peu à peu le sucre restant. Tamiser ensemble le cacao
poudre et la farine et parallèlement, fondre le chocolat noir et le beurre.</t>
  </si>
  <si>
    <t>Mélanger une petite partie des blancs avec le chocolat et le beurre fondus afin d’obtenir une texture lisse et légère.</t>
  </si>
  <si>
    <t>Ajouter le mélange pâte d’amandes, oeufs et jaunes d’oeufs. Incorporer les poudres et terminer avec le reste des blancs.</t>
  </si>
  <si>
    <t>Dresser  et cuire sur plaque</t>
  </si>
  <si>
    <t>Clarifiez les œufs afin de récupérer les blancs</t>
  </si>
  <si>
    <t>monter les blancs en neige, puis lorsqu’ils sont aux trois quarts montés, versez le sucre semoule graduellement (en 3 ou 4 fois) afin de meringuer les blancs.</t>
  </si>
  <si>
    <t>Préparez vos autres ingrédients sucre glace, poudre d’amandes, farine et poudre de noix, pour cette dernière, soit vous disposez de poudre de noix, soit vous prenez des cerneaux de noix que vous réduisez en poudre au robot ménager</t>
  </si>
  <si>
    <t>Tamisez ces quatre ingrédients à l’aide d’une passoire pas trop fine</t>
  </si>
  <si>
    <t>Ensuite incorporez délicatement ce mélange de poudre aux blancs meringués, en utilisant une spatule en bois avec un geste qui traverse toute la masse en partant du fond de votre récipient vers le dessus de la préparation.</t>
  </si>
  <si>
    <t>Dressez sur une ou deux feuilles de papier sulfurisé que vous disposerez sur la plaque de cuisson. La forme donnée à votre biscuit, ronde, carrée ou rectangulaire, dépend du gâteau final. Saupoudrez de sucre glace</t>
  </si>
  <si>
    <t xml:space="preserve"> enfournez la Dacquoise Noix dans le four</t>
  </si>
  <si>
    <t>Ce biscuit reste très tendre et semble à peine cuit sur le dessous. Si le papier adhère à la Dacquoise Noix lorsque vous désirez l’ôter, humidifiez-le légèrement, il se décollera plus aisément.</t>
  </si>
  <si>
    <t>Sablé breton au cacao</t>
  </si>
  <si>
    <t>Tamiser ensemble le sucre glace et le cacao poudre</t>
  </si>
  <si>
    <t>Ajouter le beurre bien froid petit à petit, préalablement coupé en cubes.</t>
  </si>
  <si>
    <t>Sabler l’ensemble à vitesse lente, terminer en ajoutant les jaunes d’oeufs. Arrêter le batteur dès que le mélange est homogène.</t>
  </si>
  <si>
    <t>Cuire</t>
  </si>
  <si>
    <t>sel</t>
  </si>
  <si>
    <t>Sabler le beurre avec la farine</t>
  </si>
  <si>
    <t>ajoutez le sucre, la poudre d'amandes, les jaunes, le sel et la levure</t>
  </si>
  <si>
    <t>reserver 1 heure au frigo</t>
  </si>
  <si>
    <t>laisser refroidir avant de démouler</t>
  </si>
  <si>
    <t>Cuisson:25'</t>
  </si>
  <si>
    <t>Cuisson: 25'</t>
  </si>
  <si>
    <t>Sablé breton</t>
  </si>
  <si>
    <t>Abaisser et cuire dans le cadre ou cercle non beurré</t>
  </si>
  <si>
    <t>A l’aide d’un batteur muni d’une feuille, mélanger la farine,la poudre d’amande, la levure chimique, le sel et le mélange sucre glace et cacao poudre</t>
  </si>
  <si>
    <t>Etaler la pâte et laisser reposer au réfrigérateur</t>
  </si>
  <si>
    <t>Biscuit de savoie</t>
  </si>
  <si>
    <t>Battre les jaunes d'oeufs avec le sucre (1) jusqu'à ce que le mélange blanchisse.</t>
  </si>
  <si>
    <t>Ajouter la maïzéna et la farine, puis un parfum au choix (vanille grattée, zeste de citron ou comme moi zeste d'orange amère). Cela donne un appareil plutôt compact.</t>
  </si>
  <si>
    <t>Battre les blancs d'oeuf en neige et les serrer avec le sucre (2). Ajouter 1 ou 2 cuillères à soupe à la pâte, mélanger vivement pour la détendre et enfin ajouter délicatement la fin des blancs en neige.</t>
  </si>
  <si>
    <t>Verser dans un moule beurré et enfourner</t>
  </si>
  <si>
    <t>si arôme cercle</t>
  </si>
  <si>
    <t>si arôme rectangle</t>
  </si>
  <si>
    <r>
      <t xml:space="preserve">Lorsque vos coques sont complètement refroidies, </t>
    </r>
    <r>
      <rPr>
        <b/>
        <sz val="11"/>
        <color theme="1"/>
        <rFont val="Calibri"/>
        <family val="2"/>
        <scheme val="minor"/>
      </rPr>
      <t>garnissez la moitié de celles-ci de la ganache que vous aurez préparé la veille</t>
    </r>
    <r>
      <rPr>
        <sz val="11"/>
        <color theme="1"/>
        <rFont val="Calibri"/>
        <family val="2"/>
        <scheme val="minor"/>
      </rPr>
      <t xml:space="preserve"> (pour les ganaches montées) ou quelques heures avant (pour les ganaches cristallisées à température ambiante). Formez de beaux macarons avec l’autre moitié des coques.</t>
    </r>
  </si>
  <si>
    <t>garnir les macarons</t>
  </si>
  <si>
    <t>Nombre de macarons</t>
  </si>
  <si>
    <t>poids total</t>
  </si>
  <si>
    <t>blanc d'œuf meringue</t>
  </si>
  <si>
    <t>eau</t>
  </si>
  <si>
    <t>meringue</t>
  </si>
  <si>
    <t>blanc d'œuf base</t>
  </si>
  <si>
    <t>sucre semoule</t>
  </si>
  <si>
    <t>poudre d amande</t>
  </si>
  <si>
    <t>base</t>
  </si>
  <si>
    <t xml:space="preserve"> Cuire 13 minutes à 145°C en chaleur tournante</t>
  </si>
  <si>
    <t xml:space="preserve"> Laisser crouter la surface des macarons (à l’air libre) 20 à 30 minutes (le dessus des macarons ne doit plus coller au doigt)</t>
  </si>
  <si>
    <t xml:space="preserve">Taper la plaque de cuisson pour que les macarons </t>
  </si>
  <si>
    <t xml:space="preserve"> Sur papier cuisson, dresser à la poche avec une douille unie de Ø 1cm des boules régulières </t>
  </si>
  <si>
    <t>Remuer le mélange jusqu’à ce qu’il devienne légèrement coulant et brillant (macaronner)</t>
  </si>
  <si>
    <t>blanc d'œufs</t>
  </si>
  <si>
    <t>Ajouter le restant de meringue, cette fois ci délicatement à la maryse</t>
  </si>
  <si>
    <t>Incorporer la moitié de la meringue italienne dans la pâte de base sans précautions</t>
  </si>
  <si>
    <t xml:space="preserve">Fouetter la meringue et stopper avant complet refroidissement (35 à 40°C) </t>
  </si>
  <si>
    <t>meringue Italienne</t>
  </si>
  <si>
    <t>Lorsque le sirop de sucre atteint 119°C, le verser en filet sur les blancs d’oeufs montés</t>
  </si>
  <si>
    <t>Mettre en cuisson Quand le sirop de sucre atteint 110°C, commencer à monter les blancs d’oeufs à vitesse moyenne</t>
  </si>
  <si>
    <t xml:space="preserve">Dans une petite casserole, mélanger l’eau avec le sucre semoule </t>
  </si>
  <si>
    <t>Préparation 2</t>
  </si>
  <si>
    <t>poudre d'amandes</t>
  </si>
  <si>
    <t>Réserver</t>
  </si>
  <si>
    <t>Ajouter le(s) blancs d’oeufs liquides (non montés) pour former une pâte</t>
  </si>
  <si>
    <t xml:space="preserve">Broyer ensemble (au hachoir cutter ou bol mixer) la poudre d'amandes et le sucre glace pour obtenir une fine mouture </t>
  </si>
  <si>
    <t xml:space="preserve">Préparation 1 </t>
  </si>
  <si>
    <t>La poudre d’amande : idéalement il est intéressant de la torréfier au four 10 min à 150° chaleur tournante,</t>
  </si>
  <si>
    <t>Nbr de macarons</t>
  </si>
  <si>
    <t>MÉTHODE À LA MERINGUE ITALIENNE</t>
  </si>
  <si>
    <t>MACARONS</t>
  </si>
  <si>
    <t>Ajust masse volumique</t>
  </si>
  <si>
    <t>hauteur donée</t>
  </si>
  <si>
    <t>lait</t>
  </si>
  <si>
    <t>test lait</t>
  </si>
  <si>
    <t>divers 1</t>
  </si>
  <si>
    <t>divers 2</t>
  </si>
  <si>
    <t>divers 3</t>
  </si>
  <si>
    <t>divers 4</t>
  </si>
  <si>
    <t>divers 5</t>
  </si>
  <si>
    <t>divers 6</t>
  </si>
  <si>
    <t>divers 7</t>
  </si>
  <si>
    <t>divers 8</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</si>
</sst>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
    <numFmt numFmtId="165" formatCode="##.#&quot; %&quot;"/>
    <numFmt numFmtId="166" formatCode="##.#&quot; g&quot;"/>
    <numFmt numFmtId="167" formatCode="##&quot; g&quot;"/>
    <numFmt numFmtId="168" formatCode="#&quot; cm3&quot;"/>
    <numFmt numFmtId="169" formatCode="#.#&quot; cm&quot;"/>
  </numFmts>
  <fonts count="26" x14ac:knownFonts="1">
    <font>
      <sz val="11"/>
      <color theme="1"/>
      <name val="Calibri"/>
      <family val="2"/>
      <scheme val="minor"/>
    </font>
    <font>
      <sz val="11"/>
      <color rgb="FFFF0000"/>
      <name val="Calibri"/>
      <family val="2"/>
      <scheme val="minor"/>
    </font>
    <font>
      <sz val="12"/>
      <color theme="1"/>
      <name val="Arial"/>
      <family val="2"/>
    </font>
    <font>
      <b/>
      <sz val="11"/>
      <color rgb="FFFF0000"/>
      <name val="Calibri"/>
      <family val="2"/>
      <scheme val="minor"/>
    </font>
    <font>
      <b/>
      <sz val="11"/>
      <color theme="1"/>
      <name val="Calibri"/>
      <family val="2"/>
      <scheme val="minor"/>
    </font>
    <font>
      <b/>
      <sz val="18"/>
      <color theme="0"/>
      <name val="Calibri"/>
      <family val="2"/>
      <scheme val="minor"/>
    </font>
    <font>
      <sz val="11"/>
      <color theme="2" tint="-9.9978637043366805E-2"/>
      <name val="Calibri"/>
      <family val="2"/>
      <scheme val="minor"/>
    </font>
    <font>
      <sz val="11"/>
      <color theme="2" tint="-0.499984740745262"/>
      <name val="Calibri"/>
      <family val="2"/>
      <scheme val="minor"/>
    </font>
    <font>
      <b/>
      <sz val="16"/>
      <color theme="1"/>
      <name val="Calibri"/>
      <family val="2"/>
      <scheme val="minor"/>
    </font>
    <font>
      <sz val="11"/>
      <color theme="2" tint="-0.249977111117893"/>
      <name val="Calibri"/>
      <family val="2"/>
      <scheme val="minor"/>
    </font>
    <font>
      <sz val="11"/>
      <color theme="1" tint="0.34998626667073579"/>
      <name val="Calibri"/>
      <family val="2"/>
      <scheme val="minor"/>
    </font>
    <font>
      <b/>
      <u/>
      <sz val="20"/>
      <color theme="1"/>
      <name val="Calibri"/>
      <family val="2"/>
      <scheme val="minor"/>
    </font>
    <font>
      <b/>
      <u/>
      <sz val="14"/>
      <color theme="1"/>
      <name val="Calibri"/>
      <family val="2"/>
      <scheme val="minor"/>
    </font>
    <font>
      <b/>
      <u/>
      <sz val="11"/>
      <color theme="1"/>
      <name val="Calibri"/>
      <family val="2"/>
      <scheme val="minor"/>
    </font>
    <font>
      <sz val="11"/>
      <color rgb="FFC5BE97"/>
      <name val="Calibri"/>
      <family val="2"/>
      <scheme val="minor"/>
    </font>
    <font>
      <sz val="9"/>
      <color rgb="FF000000"/>
      <name val="Calibri"/>
      <family val="2"/>
    </font>
    <font>
      <sz val="11"/>
      <color rgb="FF000000"/>
      <name val="Calibri"/>
      <family val="2"/>
    </font>
    <font>
      <b/>
      <sz val="11"/>
      <color theme="2" tint="-9.9978637043366805E-2"/>
      <name val="Calibri"/>
      <family val="2"/>
      <scheme val="minor"/>
    </font>
    <font>
      <b/>
      <sz val="9"/>
      <color indexed="81"/>
      <name val="Tahoma"/>
      <family val="2"/>
    </font>
    <font>
      <sz val="9"/>
      <color indexed="81"/>
      <name val="Tahoma"/>
      <family val="2"/>
    </font>
    <font>
      <sz val="10"/>
      <color theme="1"/>
      <name val="Calibri"/>
      <family val="2"/>
      <scheme val="minor"/>
    </font>
    <font>
      <b/>
      <sz val="12"/>
      <color theme="1"/>
      <name val="Calibri"/>
      <family val="2"/>
      <scheme val="minor"/>
    </font>
    <font>
      <sz val="12"/>
      <color theme="1"/>
      <name val="Calibri"/>
      <family val="2"/>
      <scheme val="minor"/>
    </font>
    <font>
      <sz val="12"/>
      <color rgb="FFFF0000"/>
      <name val="Calibri"/>
      <family val="2"/>
      <scheme val="minor"/>
    </font>
    <font>
      <sz val="11"/>
      <color theme="5" tint="0.59999389629810485"/>
      <name val="Calibri"/>
      <family val="2"/>
      <scheme val="minor"/>
    </font>
    <font>
      <b/>
      <sz val="24"/>
      <color theme="0"/>
      <name val="Calibri"/>
      <family val="2"/>
      <scheme val="minor"/>
    </font>
  </fonts>
  <fills count="19">
    <fill>
      <patternFill patternType="none"/>
    </fill>
    <fill>
      <patternFill patternType="gray125"/>
    </fill>
    <fill>
      <patternFill patternType="solid">
        <fgColor theme="1" tint="0.34998626667073579"/>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rgb="FF640000"/>
        <bgColor indexed="64"/>
      </patternFill>
    </fill>
    <fill>
      <gradientFill degree="90">
        <stop position="0">
          <color theme="5" tint="-0.25098422193060094"/>
        </stop>
        <stop position="0.5">
          <color theme="5" tint="0.59999389629810485"/>
        </stop>
        <stop position="1">
          <color theme="5" tint="-0.25098422193060094"/>
        </stop>
      </gradientFill>
    </fill>
    <fill>
      <patternFill patternType="solid">
        <fgColor theme="2" tint="-0.499984740745262"/>
        <bgColor indexed="64"/>
      </patternFill>
    </fill>
    <fill>
      <gradientFill degree="90">
        <stop position="0">
          <color theme="2" tint="-9.8025452436902985E-2"/>
        </stop>
        <stop position="1">
          <color theme="2" tint="-0.25098422193060094"/>
        </stop>
      </gradientFill>
    </fill>
    <fill>
      <gradientFill degree="90">
        <stop position="0">
          <color theme="5" tint="0.40000610370189521"/>
        </stop>
        <stop position="0.5">
          <color theme="5" tint="0.80001220740379042"/>
        </stop>
        <stop position="1">
          <color theme="5" tint="0.40000610370189521"/>
        </stop>
      </gradientFill>
    </fill>
    <fill>
      <gradientFill>
        <stop position="0">
          <color theme="2" tint="-0.25098422193060094"/>
        </stop>
        <stop position="0.5">
          <color theme="2" tint="-9.8025452436902985E-2"/>
        </stop>
        <stop position="1">
          <color theme="2" tint="-0.25098422193060094"/>
        </stop>
      </gradientFill>
    </fill>
    <fill>
      <patternFill patternType="solid">
        <fgColor theme="2" tint="-0.249977111117893"/>
        <bgColor auto="1"/>
      </patternFill>
    </fill>
    <fill>
      <patternFill patternType="solid">
        <fgColor theme="2" tint="-9.9978637043366805E-2"/>
        <bgColor indexed="64"/>
      </patternFill>
    </fill>
    <fill>
      <patternFill patternType="solid">
        <fgColor theme="2" tint="-0.24994659260841701"/>
        <bgColor indexed="64"/>
      </patternFill>
    </fill>
    <fill>
      <patternFill patternType="solid">
        <fgColor theme="0"/>
        <bgColor indexed="64"/>
      </patternFill>
    </fill>
    <fill>
      <patternFill patternType="solid">
        <fgColor rgb="FFC5BE97"/>
        <bgColor indexed="64"/>
      </patternFill>
    </fill>
    <fill>
      <patternFill patternType="solid">
        <fgColor rgb="FFFFFF00"/>
        <bgColor indexed="64"/>
      </patternFill>
    </fill>
    <fill>
      <patternFill patternType="solid">
        <fgColor theme="5" tint="0.59999389629810485"/>
        <bgColor indexed="64"/>
      </patternFill>
    </fill>
    <fill>
      <patternFill patternType="solid">
        <fgColor rgb="FF760000"/>
        <bgColor indexed="64"/>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theme="3" tint="0.79998168889431442"/>
      </left>
      <right/>
      <top style="thin">
        <color theme="3" tint="0.79995117038483843"/>
      </top>
      <bottom style="thin">
        <color theme="3" tint="0.79995117038483843"/>
      </bottom>
      <diagonal/>
    </border>
    <border>
      <left/>
      <right/>
      <top style="thin">
        <color theme="3" tint="0.79995117038483843"/>
      </top>
      <bottom style="thin">
        <color theme="3" tint="0.79995117038483843"/>
      </bottom>
      <diagonal/>
    </border>
    <border>
      <left/>
      <right style="thin">
        <color theme="3" tint="0.79995117038483843"/>
      </right>
      <top style="thin">
        <color theme="3" tint="0.79995117038483843"/>
      </top>
      <bottom style="thin">
        <color theme="3" tint="0.79995117038483843"/>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indexed="64"/>
      </left>
      <right style="thin">
        <color indexed="64"/>
      </right>
      <top style="thin">
        <color indexed="64"/>
      </top>
      <bottom/>
      <diagonal/>
    </border>
    <border>
      <left/>
      <right/>
      <top/>
      <bottom style="double">
        <color auto="1"/>
      </bottom>
      <diagonal/>
    </border>
    <border>
      <left/>
      <right/>
      <top style="double">
        <color auto="1"/>
      </top>
      <bottom/>
      <diagonal/>
    </border>
    <border>
      <left/>
      <right style="thin">
        <color auto="1"/>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theme="4" tint="0.79995117038483843"/>
      </left>
      <right/>
      <top/>
      <bottom/>
      <diagonal/>
    </border>
    <border>
      <left/>
      <right/>
      <top style="thin">
        <color theme="4" tint="0.79998168889431442"/>
      </top>
      <bottom style="thin">
        <color theme="4" tint="0.79998168889431442"/>
      </bottom>
      <diagonal/>
    </border>
    <border>
      <left style="thin">
        <color theme="4" tint="0.79998168889431442"/>
      </left>
      <right/>
      <top style="thin">
        <color theme="4" tint="0.79998168889431442"/>
      </top>
      <bottom style="thin">
        <color theme="4" tint="0.79998168889431442"/>
      </bottom>
      <diagonal/>
    </border>
  </borders>
  <cellStyleXfs count="1">
    <xf numFmtId="0" fontId="0" fillId="0" borderId="0"/>
  </cellStyleXfs>
  <cellXfs count="486">
    <xf numFmtId="0" fontId="0" fillId="0" borderId="0" xfId="0"/>
    <xf numFmtId="0" fontId="0" fillId="2" borderId="0" xfId="0" applyFill="1"/>
    <xf numFmtId="0" fontId="3" fillId="2" borderId="0" xfId="0" applyFont="1" applyFill="1"/>
    <xf numFmtId="0" fontId="0" fillId="2" borderId="0" xfId="0" applyFill="1" applyAlignment="1">
      <alignment horizontal="center"/>
    </xf>
    <xf numFmtId="0" fontId="0" fillId="3" borderId="2" xfId="0" applyFill="1" applyBorder="1"/>
    <xf numFmtId="164" fontId="0" fillId="3" borderId="0" xfId="0" applyNumberFormat="1" applyFill="1" applyBorder="1" applyAlignment="1">
      <alignment horizontal="right"/>
    </xf>
    <xf numFmtId="0" fontId="0" fillId="3" borderId="0" xfId="0" applyFill="1" applyBorder="1"/>
    <xf numFmtId="0" fontId="0" fillId="3" borderId="0" xfId="0" applyFill="1" applyBorder="1" applyAlignment="1">
      <alignment horizontal="center"/>
    </xf>
    <xf numFmtId="0" fontId="0" fillId="3" borderId="8" xfId="0" applyFill="1" applyBorder="1"/>
    <xf numFmtId="0" fontId="0" fillId="3" borderId="5" xfId="0" applyFill="1" applyBorder="1" applyAlignment="1">
      <alignment horizontal="center"/>
    </xf>
    <xf numFmtId="0" fontId="0" fillId="3" borderId="5" xfId="0" applyFill="1" applyBorder="1"/>
    <xf numFmtId="0" fontId="2" fillId="3" borderId="0" xfId="0" applyFont="1" applyFill="1" applyBorder="1" applyAlignment="1">
      <alignment vertical="center"/>
    </xf>
    <xf numFmtId="0" fontId="0" fillId="3" borderId="5" xfId="0" applyFill="1" applyBorder="1" applyAlignment="1">
      <alignment vertical="center"/>
    </xf>
    <xf numFmtId="0" fontId="0" fillId="0" borderId="10" xfId="0" applyBorder="1" applyAlignment="1">
      <alignment horizontal="center" vertical="center"/>
    </xf>
    <xf numFmtId="0" fontId="0" fillId="7" borderId="2" xfId="0" applyFill="1" applyBorder="1" applyAlignment="1">
      <alignment horizontal="center"/>
    </xf>
    <xf numFmtId="0" fontId="0" fillId="7" borderId="3" xfId="0" applyFill="1" applyBorder="1" applyAlignment="1">
      <alignment horizontal="center"/>
    </xf>
    <xf numFmtId="0" fontId="1" fillId="7" borderId="5" xfId="0" applyFont="1" applyFill="1" applyBorder="1" applyAlignment="1">
      <alignment horizontal="center"/>
    </xf>
    <xf numFmtId="0" fontId="1" fillId="7" borderId="6" xfId="0" applyFont="1" applyFill="1" applyBorder="1" applyAlignment="1">
      <alignment horizontal="center"/>
    </xf>
    <xf numFmtId="0" fontId="0" fillId="3" borderId="0" xfId="0" applyFill="1" applyBorder="1" applyAlignment="1">
      <alignment vertical="center"/>
    </xf>
    <xf numFmtId="0" fontId="7" fillId="7" borderId="2" xfId="0" applyFont="1" applyFill="1" applyBorder="1" applyAlignment="1">
      <alignment horizontal="right"/>
    </xf>
    <xf numFmtId="0" fontId="7" fillId="7" borderId="1" xfId="0" applyFont="1" applyFill="1" applyBorder="1"/>
    <xf numFmtId="0" fontId="7" fillId="7" borderId="4" xfId="0" applyFont="1" applyFill="1" applyBorder="1"/>
    <xf numFmtId="164" fontId="7" fillId="7" borderId="5" xfId="0" applyNumberFormat="1" applyFont="1" applyFill="1" applyBorder="1"/>
    <xf numFmtId="167" fontId="0" fillId="7" borderId="6" xfId="0" applyNumberFormat="1" applyFill="1" applyBorder="1" applyAlignment="1">
      <alignment horizontal="center" vertical="center"/>
    </xf>
    <xf numFmtId="166" fontId="1" fillId="7" borderId="5" xfId="0" applyNumberFormat="1" applyFont="1" applyFill="1" applyBorder="1" applyAlignment="1">
      <alignment horizontal="center" vertical="center"/>
    </xf>
    <xf numFmtId="167" fontId="0" fillId="7" borderId="1" xfId="0" applyNumberFormat="1" applyFill="1" applyBorder="1" applyAlignment="1">
      <alignment horizontal="center"/>
    </xf>
    <xf numFmtId="167" fontId="0" fillId="7" borderId="4" xfId="0" applyNumberFormat="1" applyFill="1" applyBorder="1" applyAlignment="1">
      <alignment horizontal="center"/>
    </xf>
    <xf numFmtId="167" fontId="0" fillId="2" borderId="0" xfId="0" applyNumberFormat="1" applyFill="1" applyAlignment="1">
      <alignment horizontal="center"/>
    </xf>
    <xf numFmtId="0" fontId="0" fillId="2" borderId="0" xfId="0" applyFill="1" applyAlignment="1">
      <alignment horizontal="left"/>
    </xf>
    <xf numFmtId="0" fontId="0" fillId="2" borderId="0" xfId="0" applyFill="1" applyBorder="1"/>
    <xf numFmtId="167" fontId="0" fillId="2" borderId="0" xfId="0" applyNumberFormat="1" applyFill="1" applyBorder="1"/>
    <xf numFmtId="164" fontId="9" fillId="3" borderId="5" xfId="0" applyNumberFormat="1" applyFont="1" applyFill="1" applyBorder="1" applyAlignment="1">
      <alignment horizontal="center" vertical="center"/>
    </xf>
    <xf numFmtId="0" fontId="9" fillId="3" borderId="5" xfId="0" applyFont="1" applyFill="1" applyBorder="1" applyAlignment="1">
      <alignment horizontal="right"/>
    </xf>
    <xf numFmtId="0" fontId="9" fillId="3" borderId="5" xfId="0" applyFont="1" applyFill="1" applyBorder="1"/>
    <xf numFmtId="164" fontId="0" fillId="2" borderId="0" xfId="0" applyNumberFormat="1" applyFill="1"/>
    <xf numFmtId="0" fontId="10" fillId="2" borderId="0" xfId="0" applyFont="1" applyFill="1"/>
    <xf numFmtId="167" fontId="0" fillId="2" borderId="0" xfId="0" applyNumberFormat="1" applyFill="1"/>
    <xf numFmtId="0" fontId="0" fillId="3" borderId="7" xfId="0" applyFill="1" applyBorder="1"/>
    <xf numFmtId="0" fontId="7" fillId="7" borderId="2" xfId="0" applyFont="1" applyFill="1" applyBorder="1" applyAlignment="1">
      <alignment horizontal="center"/>
    </xf>
    <xf numFmtId="0" fontId="0" fillId="12" borderId="30" xfId="0" applyFill="1" applyBorder="1"/>
    <xf numFmtId="0" fontId="0" fillId="12" borderId="24" xfId="0" applyFill="1" applyBorder="1"/>
    <xf numFmtId="0" fontId="0" fillId="12" borderId="12" xfId="0" applyFill="1" applyBorder="1" applyAlignment="1">
      <alignment horizontal="center"/>
    </xf>
    <xf numFmtId="0" fontId="0" fillId="12" borderId="12" xfId="0" applyFill="1" applyBorder="1" applyAlignment="1">
      <alignment horizontal="center" vertical="center"/>
    </xf>
    <xf numFmtId="0" fontId="0" fillId="12" borderId="31" xfId="0" applyFill="1" applyBorder="1"/>
    <xf numFmtId="0" fontId="0" fillId="12" borderId="22" xfId="0" applyFill="1" applyBorder="1"/>
    <xf numFmtId="0" fontId="0" fillId="0" borderId="9" xfId="0" applyFill="1" applyBorder="1"/>
    <xf numFmtId="167" fontId="0" fillId="3" borderId="0" xfId="0" applyNumberFormat="1" applyFill="1" applyBorder="1" applyAlignment="1">
      <alignment horizontal="left" vertical="center" wrapText="1"/>
    </xf>
    <xf numFmtId="0" fontId="0" fillId="3" borderId="0" xfId="0" applyFill="1" applyBorder="1" applyAlignment="1">
      <alignment horizontal="left" vertical="center" wrapText="1"/>
    </xf>
    <xf numFmtId="0" fontId="0" fillId="3" borderId="8" xfId="0" applyFill="1" applyBorder="1" applyAlignment="1">
      <alignment horizontal="left" vertical="center" wrapText="1"/>
    </xf>
    <xf numFmtId="167" fontId="0" fillId="3" borderId="8" xfId="0" applyNumberFormat="1" applyFill="1" applyBorder="1" applyAlignment="1">
      <alignment horizontal="left" vertical="center" wrapText="1"/>
    </xf>
    <xf numFmtId="0" fontId="0" fillId="3" borderId="7" xfId="0" applyFill="1" applyBorder="1" applyAlignment="1">
      <alignment horizontal="left" vertical="center"/>
    </xf>
    <xf numFmtId="0" fontId="0" fillId="3" borderId="0" xfId="0" applyFill="1" applyBorder="1" applyAlignment="1">
      <alignment horizontal="left" vertical="center"/>
    </xf>
    <xf numFmtId="167" fontId="0" fillId="3" borderId="7" xfId="0" applyNumberFormat="1" applyFill="1" applyBorder="1" applyAlignment="1">
      <alignment vertical="center" wrapText="1"/>
    </xf>
    <xf numFmtId="167" fontId="0" fillId="3" borderId="0" xfId="0" applyNumberFormat="1" applyFill="1" applyBorder="1" applyAlignment="1">
      <alignment vertical="center" wrapText="1"/>
    </xf>
    <xf numFmtId="167" fontId="0" fillId="3" borderId="8" xfId="0" applyNumberFormat="1" applyFill="1" applyBorder="1" applyAlignment="1">
      <alignment vertical="center" wrapText="1"/>
    </xf>
    <xf numFmtId="0" fontId="0" fillId="3" borderId="8" xfId="0" applyFill="1" applyBorder="1" applyAlignment="1">
      <alignment horizontal="left" vertical="center"/>
    </xf>
    <xf numFmtId="0" fontId="0" fillId="3" borderId="4" xfId="0" applyFill="1" applyBorder="1" applyAlignment="1">
      <alignment horizontal="left" vertical="center"/>
    </xf>
    <xf numFmtId="0" fontId="0" fillId="3" borderId="5" xfId="0" applyFill="1" applyBorder="1" applyAlignment="1">
      <alignment horizontal="left" vertical="center"/>
    </xf>
    <xf numFmtId="0" fontId="0" fillId="3" borderId="6" xfId="0" applyFill="1" applyBorder="1" applyAlignment="1">
      <alignment horizontal="left" vertical="center"/>
    </xf>
    <xf numFmtId="0" fontId="0" fillId="2" borderId="10" xfId="0" applyFill="1" applyBorder="1"/>
    <xf numFmtId="0" fontId="0" fillId="2" borderId="11" xfId="0" applyFill="1" applyBorder="1"/>
    <xf numFmtId="0" fontId="0" fillId="2" borderId="22" xfId="0" applyFill="1" applyBorder="1"/>
    <xf numFmtId="0" fontId="0" fillId="2" borderId="24" xfId="0" applyFill="1" applyBorder="1"/>
    <xf numFmtId="0" fontId="0" fillId="12" borderId="32" xfId="0" applyFill="1" applyBorder="1" applyAlignment="1">
      <alignment horizontal="center" vertical="center"/>
    </xf>
    <xf numFmtId="167" fontId="0" fillId="2" borderId="0" xfId="0" applyNumberFormat="1" applyFill="1" applyBorder="1" applyAlignment="1">
      <alignment wrapText="1"/>
    </xf>
    <xf numFmtId="0" fontId="0" fillId="14" borderId="0" xfId="0" applyFill="1" applyBorder="1" applyAlignment="1">
      <alignment horizontal="left" vertical="center" wrapText="1"/>
    </xf>
    <xf numFmtId="0" fontId="0" fillId="14" borderId="0" xfId="0" applyFill="1" applyBorder="1" applyAlignment="1">
      <alignment horizontal="left" vertical="center"/>
    </xf>
    <xf numFmtId="167" fontId="0" fillId="14" borderId="0" xfId="0" applyNumberFormat="1" applyFill="1" applyBorder="1" applyAlignment="1">
      <alignment horizontal="left" vertical="center"/>
    </xf>
    <xf numFmtId="0" fontId="0" fillId="14" borderId="0" xfId="0" applyFill="1" applyAlignment="1">
      <alignment horizontal="left" vertical="center"/>
    </xf>
    <xf numFmtId="0" fontId="0" fillId="2" borderId="0" xfId="0" applyFill="1" applyAlignment="1">
      <alignment horizontal="left" vertical="center"/>
    </xf>
    <xf numFmtId="0" fontId="0" fillId="2" borderId="0" xfId="0" applyFill="1" applyBorder="1" applyAlignment="1">
      <alignment horizontal="left" vertical="center"/>
    </xf>
    <xf numFmtId="167" fontId="4" fillId="14" borderId="0" xfId="0" applyNumberFormat="1" applyFont="1" applyFill="1" applyBorder="1" applyAlignment="1">
      <alignment horizontal="left" vertical="center"/>
    </xf>
    <xf numFmtId="166" fontId="0" fillId="14" borderId="0" xfId="0" applyNumberFormat="1" applyFill="1" applyBorder="1" applyAlignment="1">
      <alignment horizontal="left" vertical="center"/>
    </xf>
    <xf numFmtId="0" fontId="0" fillId="3" borderId="30" xfId="0" applyFill="1" applyBorder="1"/>
    <xf numFmtId="0" fontId="0" fillId="3" borderId="35" xfId="0" applyFill="1" applyBorder="1"/>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3" xfId="0" applyFill="1" applyBorder="1" applyAlignment="1">
      <alignment horizontal="center" vertical="center"/>
    </xf>
    <xf numFmtId="0" fontId="0" fillId="12" borderId="32" xfId="0" applyFill="1" applyBorder="1" applyAlignment="1">
      <alignment horizontal="center"/>
    </xf>
    <xf numFmtId="0" fontId="0" fillId="2" borderId="0" xfId="0" applyFill="1" applyBorder="1" applyAlignment="1">
      <alignment horizontal="center"/>
    </xf>
    <xf numFmtId="0" fontId="7" fillId="3" borderId="0" xfId="0" applyFont="1" applyFill="1" applyBorder="1" applyAlignment="1">
      <alignment horizontal="left"/>
    </xf>
    <xf numFmtId="0" fontId="1" fillId="3" borderId="0" xfId="0" applyFont="1" applyFill="1" applyBorder="1" applyAlignment="1">
      <alignment horizontal="center" vertical="center"/>
    </xf>
    <xf numFmtId="0" fontId="0" fillId="15" borderId="0" xfId="0" applyFill="1" applyBorder="1"/>
    <xf numFmtId="0" fontId="14" fillId="3" borderId="2" xfId="0" applyFont="1" applyFill="1" applyBorder="1" applyAlignment="1">
      <alignment horizontal="center" vertical="center"/>
    </xf>
    <xf numFmtId="0" fontId="14" fillId="3" borderId="0" xfId="0" applyFont="1" applyFill="1" applyBorder="1" applyAlignment="1">
      <alignment horizontal="center" vertical="center"/>
    </xf>
    <xf numFmtId="166" fontId="1" fillId="3" borderId="0" xfId="0" applyNumberFormat="1" applyFont="1" applyFill="1" applyBorder="1" applyAlignment="1">
      <alignment horizontal="center"/>
    </xf>
    <xf numFmtId="166" fontId="1" fillId="3" borderId="0" xfId="0" applyNumberFormat="1" applyFont="1" applyFill="1" applyBorder="1" applyAlignment="1">
      <alignment horizontal="center" vertical="center"/>
    </xf>
    <xf numFmtId="0" fontId="4" fillId="3" borderId="1" xfId="0" applyFont="1" applyFill="1" applyBorder="1" applyAlignment="1">
      <alignment horizontal="center"/>
    </xf>
    <xf numFmtId="0" fontId="4" fillId="3" borderId="2" xfId="0" applyFont="1" applyFill="1" applyBorder="1" applyAlignment="1">
      <alignment horizontal="center"/>
    </xf>
    <xf numFmtId="0" fontId="17" fillId="3" borderId="2" xfId="0" applyFont="1" applyFill="1" applyBorder="1" applyAlignment="1">
      <alignment horizontal="center"/>
    </xf>
    <xf numFmtId="0" fontId="0" fillId="3" borderId="3" xfId="0" applyFill="1" applyBorder="1" applyAlignment="1">
      <alignment horizontal="center" vertical="center"/>
    </xf>
    <xf numFmtId="0" fontId="6" fillId="11" borderId="2" xfId="0" applyFont="1" applyFill="1" applyBorder="1" applyAlignment="1">
      <alignment vertical="center"/>
    </xf>
    <xf numFmtId="166" fontId="9" fillId="3" borderId="0" xfId="0" applyNumberFormat="1" applyFont="1" applyFill="1" applyBorder="1" applyAlignment="1">
      <alignment horizontal="center"/>
    </xf>
    <xf numFmtId="166" fontId="9" fillId="3" borderId="5" xfId="0" applyNumberFormat="1" applyFont="1" applyFill="1" applyBorder="1" applyAlignment="1">
      <alignment horizontal="center" vertical="center"/>
    </xf>
    <xf numFmtId="166" fontId="0" fillId="3" borderId="1" xfId="0" applyNumberFormat="1" applyFill="1" applyBorder="1" applyAlignment="1">
      <alignment horizontal="center" vertical="center"/>
    </xf>
    <xf numFmtId="166" fontId="0" fillId="3" borderId="7" xfId="0" applyNumberFormat="1" applyFill="1" applyBorder="1" applyAlignment="1">
      <alignment horizontal="center" vertical="center"/>
    </xf>
    <xf numFmtId="166" fontId="0" fillId="3" borderId="4" xfId="0" applyNumberFormat="1" applyFill="1" applyBorder="1" applyAlignment="1">
      <alignment horizontal="center" vertical="center"/>
    </xf>
    <xf numFmtId="0" fontId="0" fillId="14" borderId="0" xfId="0" applyFill="1" applyBorder="1" applyAlignment="1">
      <alignment horizontal="left" vertical="center"/>
    </xf>
    <xf numFmtId="0" fontId="0" fillId="3" borderId="0" xfId="0" applyFont="1" applyFill="1" applyBorder="1" applyAlignment="1">
      <alignment horizontal="center"/>
    </xf>
    <xf numFmtId="167" fontId="0" fillId="3" borderId="0" xfId="0" applyNumberFormat="1" applyFill="1" applyBorder="1" applyAlignment="1">
      <alignment horizontal="center" vertical="center"/>
    </xf>
    <xf numFmtId="166" fontId="0" fillId="3" borderId="0" xfId="0" applyNumberFormat="1" applyFont="1" applyFill="1" applyBorder="1" applyAlignment="1">
      <alignment horizontal="center"/>
    </xf>
    <xf numFmtId="165" fontId="0" fillId="3" borderId="0" xfId="0" applyNumberFormat="1" applyFill="1" applyBorder="1" applyAlignment="1">
      <alignment horizontal="center"/>
    </xf>
    <xf numFmtId="0" fontId="0" fillId="10" borderId="2" xfId="0" applyFill="1" applyBorder="1" applyAlignment="1">
      <alignment horizontal="center" vertical="center"/>
    </xf>
    <xf numFmtId="0" fontId="13" fillId="14" borderId="0" xfId="0" applyFont="1" applyFill="1" applyBorder="1" applyAlignment="1">
      <alignment horizontal="left" vertical="center"/>
    </xf>
    <xf numFmtId="166" fontId="0" fillId="2" borderId="0" xfId="0" applyNumberFormat="1" applyFill="1"/>
    <xf numFmtId="166" fontId="0" fillId="3" borderId="8" xfId="0" applyNumberFormat="1" applyFill="1" applyBorder="1" applyAlignment="1">
      <alignment horizontal="center" vertical="center"/>
    </xf>
    <xf numFmtId="0" fontId="0" fillId="8" borderId="3" xfId="0" applyFill="1" applyBorder="1" applyAlignment="1">
      <alignment horizontal="center" vertical="center"/>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0" fillId="14" borderId="0" xfId="0" applyFill="1" applyBorder="1" applyAlignment="1">
      <alignment horizontal="left" vertical="center"/>
    </xf>
    <xf numFmtId="0" fontId="0" fillId="3" borderId="7" xfId="0" applyFill="1" applyBorder="1" applyAlignment="1">
      <alignment horizontal="center" vertical="center"/>
    </xf>
    <xf numFmtId="166" fontId="0" fillId="3" borderId="5" xfId="0" applyNumberFormat="1" applyFill="1" applyBorder="1" applyAlignment="1">
      <alignment horizontal="center" vertical="center"/>
    </xf>
    <xf numFmtId="0" fontId="13" fillId="3" borderId="7" xfId="0" applyFont="1" applyFill="1" applyBorder="1" applyAlignment="1">
      <alignment vertical="center" wrapText="1"/>
    </xf>
    <xf numFmtId="0" fontId="13" fillId="3" borderId="0" xfId="0" applyFont="1" applyFill="1" applyBorder="1" applyAlignment="1">
      <alignment vertical="center" wrapText="1"/>
    </xf>
    <xf numFmtId="0" fontId="13" fillId="3" borderId="8" xfId="0" applyFont="1" applyFill="1" applyBorder="1" applyAlignment="1">
      <alignment vertical="center" wrapText="1"/>
    </xf>
    <xf numFmtId="0" fontId="0" fillId="3" borderId="7" xfId="0" applyFont="1" applyFill="1" applyBorder="1" applyAlignment="1">
      <alignment horizontal="left" vertical="center" wrapText="1"/>
    </xf>
    <xf numFmtId="0" fontId="9" fillId="3" borderId="0" xfId="0" applyFont="1" applyFill="1" applyBorder="1"/>
    <xf numFmtId="166" fontId="9" fillId="3" borderId="0" xfId="0" applyNumberFormat="1" applyFont="1" applyFill="1" applyBorder="1" applyAlignment="1">
      <alignment horizontal="center" vertical="center"/>
    </xf>
    <xf numFmtId="0" fontId="0" fillId="14" borderId="0" xfId="0" applyFill="1"/>
    <xf numFmtId="166" fontId="0" fillId="14" borderId="0" xfId="0" applyNumberFormat="1" applyFill="1" applyBorder="1" applyAlignment="1">
      <alignment horizontal="left" vertical="center" wrapText="1" indent="2"/>
    </xf>
    <xf numFmtId="0" fontId="0" fillId="0" borderId="37" xfId="0" applyBorder="1"/>
    <xf numFmtId="0" fontId="0" fillId="0" borderId="38" xfId="0" applyBorder="1"/>
    <xf numFmtId="0" fontId="0" fillId="0" borderId="39" xfId="0" applyBorder="1"/>
    <xf numFmtId="0" fontId="0" fillId="0" borderId="40" xfId="0" applyBorder="1"/>
    <xf numFmtId="0" fontId="0" fillId="0" borderId="41" xfId="0" applyBorder="1"/>
    <xf numFmtId="0" fontId="0" fillId="0" borderId="42" xfId="0" applyBorder="1"/>
    <xf numFmtId="0" fontId="0" fillId="0" borderId="43" xfId="0" applyBorder="1"/>
    <xf numFmtId="0" fontId="0" fillId="0" borderId="30" xfId="0" applyBorder="1"/>
    <xf numFmtId="0" fontId="0" fillId="0" borderId="12" xfId="0" applyBorder="1"/>
    <xf numFmtId="0" fontId="0" fillId="0" borderId="44" xfId="0" applyBorder="1"/>
    <xf numFmtId="0" fontId="0" fillId="0" borderId="43"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3" borderId="37" xfId="0" applyFill="1" applyBorder="1" applyAlignment="1">
      <alignment horizontal="center" vertical="center"/>
    </xf>
    <xf numFmtId="0" fontId="0" fillId="3" borderId="38" xfId="0" applyFill="1" applyBorder="1"/>
    <xf numFmtId="0" fontId="0" fillId="3" borderId="39" xfId="0" applyFill="1" applyBorder="1"/>
    <xf numFmtId="0" fontId="0" fillId="3" borderId="40" xfId="0" applyFill="1" applyBorder="1"/>
    <xf numFmtId="0" fontId="0" fillId="3" borderId="41" xfId="0" applyFill="1" applyBorder="1"/>
    <xf numFmtId="0" fontId="0" fillId="3" borderId="42" xfId="0" applyFill="1" applyBorder="1" applyAlignment="1">
      <alignment horizontal="center" vertical="center"/>
    </xf>
    <xf numFmtId="0" fontId="0" fillId="3" borderId="43" xfId="0" applyFill="1" applyBorder="1"/>
    <xf numFmtId="0" fontId="0" fillId="3" borderId="12" xfId="0" applyFill="1" applyBorder="1"/>
    <xf numFmtId="0" fontId="0" fillId="3" borderId="44" xfId="0" applyFill="1" applyBorder="1"/>
    <xf numFmtId="0" fontId="0" fillId="16" borderId="6" xfId="0" applyFill="1" applyBorder="1"/>
    <xf numFmtId="0" fontId="0" fillId="16" borderId="5" xfId="0" applyFill="1" applyBorder="1"/>
    <xf numFmtId="167" fontId="0" fillId="16" borderId="4" xfId="0" applyNumberFormat="1" applyFill="1" applyBorder="1"/>
    <xf numFmtId="0" fontId="0" fillId="16" borderId="3" xfId="0" applyFill="1" applyBorder="1"/>
    <xf numFmtId="0" fontId="0" fillId="16" borderId="2" xfId="0" applyFill="1" applyBorder="1"/>
    <xf numFmtId="0" fontId="0" fillId="16" borderId="1" xfId="0" applyFill="1" applyBorder="1"/>
    <xf numFmtId="0" fontId="0" fillId="16" borderId="4" xfId="0" applyFill="1" applyBorder="1"/>
    <xf numFmtId="0" fontId="0" fillId="3" borderId="43" xfId="0" applyFill="1" applyBorder="1" applyAlignment="1">
      <alignment horizontal="center" vertical="center"/>
    </xf>
    <xf numFmtId="0" fontId="0" fillId="3" borderId="30" xfId="0" applyFill="1" applyBorder="1" applyAlignment="1">
      <alignment horizontal="center" vertical="center"/>
    </xf>
    <xf numFmtId="0" fontId="0" fillId="3" borderId="12" xfId="0" applyFill="1" applyBorder="1" applyAlignment="1">
      <alignment horizontal="center" vertical="center"/>
    </xf>
    <xf numFmtId="0" fontId="0" fillId="3" borderId="35" xfId="0" applyFill="1" applyBorder="1" applyAlignment="1">
      <alignment horizontal="center" vertical="center"/>
    </xf>
    <xf numFmtId="0" fontId="0" fillId="3" borderId="13" xfId="0" applyFill="1" applyBorder="1" applyAlignment="1">
      <alignment horizontal="center" vertical="center"/>
    </xf>
    <xf numFmtId="0" fontId="0" fillId="3" borderId="45" xfId="0" applyFill="1" applyBorder="1" applyAlignment="1">
      <alignment horizontal="center" vertical="center"/>
    </xf>
    <xf numFmtId="0" fontId="0" fillId="3" borderId="46" xfId="0" applyFill="1" applyBorder="1" applyAlignment="1">
      <alignment horizontal="center" vertical="center"/>
    </xf>
    <xf numFmtId="0" fontId="0" fillId="3" borderId="47" xfId="0" applyFill="1" applyBorder="1" applyAlignment="1">
      <alignment horizontal="center" vertical="center"/>
    </xf>
    <xf numFmtId="0" fontId="0" fillId="3" borderId="49" xfId="0" applyFill="1" applyBorder="1" applyAlignment="1">
      <alignment horizontal="center" vertical="center"/>
    </xf>
    <xf numFmtId="0" fontId="0" fillId="16" borderId="8" xfId="0" applyFill="1" applyBorder="1"/>
    <xf numFmtId="0" fontId="0" fillId="16" borderId="7" xfId="0" applyFill="1" applyBorder="1"/>
    <xf numFmtId="0" fontId="0" fillId="7" borderId="42" xfId="0" applyFill="1" applyBorder="1" applyAlignment="1">
      <alignment horizontal="center" vertical="center"/>
    </xf>
    <xf numFmtId="0" fontId="0" fillId="7" borderId="38" xfId="0" applyFill="1" applyBorder="1"/>
    <xf numFmtId="0" fontId="0" fillId="7" borderId="39" xfId="0" applyFill="1" applyBorder="1"/>
    <xf numFmtId="0" fontId="0" fillId="7" borderId="40" xfId="0" applyFill="1" applyBorder="1"/>
    <xf numFmtId="0" fontId="0" fillId="7" borderId="50" xfId="0" applyFill="1" applyBorder="1"/>
    <xf numFmtId="0" fontId="0" fillId="7" borderId="43" xfId="0" applyFill="1" applyBorder="1"/>
    <xf numFmtId="0" fontId="0" fillId="7" borderId="30" xfId="0" applyFill="1" applyBorder="1"/>
    <xf numFmtId="0" fontId="0" fillId="7" borderId="12" xfId="0" applyFill="1" applyBorder="1"/>
    <xf numFmtId="0" fontId="0" fillId="7" borderId="35" xfId="0" applyFill="1" applyBorder="1"/>
    <xf numFmtId="167" fontId="0" fillId="0" borderId="0" xfId="0" applyNumberFormat="1" applyFill="1" applyBorder="1"/>
    <xf numFmtId="167" fontId="4" fillId="0" borderId="0" xfId="0" applyNumberFormat="1" applyFont="1" applyFill="1" applyBorder="1"/>
    <xf numFmtId="0" fontId="0" fillId="16" borderId="0" xfId="0" applyFill="1" applyBorder="1"/>
    <xf numFmtId="0" fontId="0" fillId="2" borderId="8" xfId="0" applyFill="1" applyBorder="1"/>
    <xf numFmtId="0" fontId="0" fillId="2" borderId="7" xfId="0" applyFill="1" applyBorder="1"/>
    <xf numFmtId="0" fontId="0" fillId="2" borderId="8" xfId="0" applyFill="1" applyBorder="1" applyAlignment="1">
      <alignment horizontal="center"/>
    </xf>
    <xf numFmtId="0" fontId="0" fillId="16" borderId="8" xfId="0" applyFill="1" applyBorder="1" applyAlignment="1">
      <alignment horizontal="center"/>
    </xf>
    <xf numFmtId="0" fontId="0" fillId="0" borderId="0" xfId="0" applyFill="1"/>
    <xf numFmtId="0" fontId="0" fillId="0" borderId="0" xfId="0" applyFill="1" applyBorder="1"/>
    <xf numFmtId="0" fontId="0" fillId="7" borderId="43" xfId="0" applyFill="1" applyBorder="1" applyAlignment="1">
      <alignment horizontal="center" vertical="center"/>
    </xf>
    <xf numFmtId="0" fontId="0" fillId="7" borderId="30" xfId="0" applyFill="1" applyBorder="1" applyAlignment="1">
      <alignment horizontal="center" vertical="center"/>
    </xf>
    <xf numFmtId="0" fontId="0" fillId="7" borderId="12" xfId="0" applyFill="1" applyBorder="1" applyAlignment="1">
      <alignment horizontal="center" vertical="center"/>
    </xf>
    <xf numFmtId="0" fontId="0" fillId="7" borderId="35" xfId="0" applyFill="1" applyBorder="1" applyAlignment="1">
      <alignment horizontal="center" vertical="center"/>
    </xf>
    <xf numFmtId="0" fontId="0" fillId="7" borderId="45" xfId="0" applyFill="1" applyBorder="1" applyAlignment="1">
      <alignment horizontal="center" vertical="center"/>
    </xf>
    <xf numFmtId="0" fontId="0" fillId="7" borderId="46" xfId="0" applyFill="1" applyBorder="1" applyAlignment="1">
      <alignment horizontal="center" vertical="center"/>
    </xf>
    <xf numFmtId="0" fontId="0" fillId="7" borderId="47" xfId="0" applyFill="1" applyBorder="1" applyAlignment="1">
      <alignment horizontal="center" vertical="center"/>
    </xf>
    <xf numFmtId="0" fontId="0" fillId="7" borderId="49" xfId="0" applyFill="1" applyBorder="1" applyAlignment="1">
      <alignment horizontal="center" vertical="center"/>
    </xf>
    <xf numFmtId="0" fontId="0" fillId="0" borderId="36" xfId="0" applyFill="1"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4" fillId="0" borderId="0" xfId="0" applyFont="1" applyFill="1" applyBorder="1"/>
    <xf numFmtId="0" fontId="0" fillId="0" borderId="36" xfId="0" applyBorder="1" applyAlignment="1">
      <alignment horizontal="center" vertical="center"/>
    </xf>
    <xf numFmtId="0" fontId="0" fillId="0" borderId="11" xfId="0" applyBorder="1" applyAlignment="1">
      <alignment horizontal="center" vertical="center"/>
    </xf>
    <xf numFmtId="0" fontId="0" fillId="11" borderId="6" xfId="0" applyFill="1" applyBorder="1" applyAlignment="1">
      <alignment horizontal="center" vertical="center"/>
    </xf>
    <xf numFmtId="0" fontId="0" fillId="11" borderId="5" xfId="0" applyFill="1" applyBorder="1" applyAlignment="1">
      <alignment vertical="center"/>
    </xf>
    <xf numFmtId="166" fontId="0" fillId="3" borderId="4" xfId="0" applyNumberFormat="1" applyFill="1" applyBorder="1" applyAlignment="1">
      <alignment horizontal="left" vertical="center" indent="7"/>
    </xf>
    <xf numFmtId="0" fontId="0" fillId="3" borderId="8" xfId="0" applyFill="1" applyBorder="1" applyAlignment="1">
      <alignment horizontal="left" wrapText="1"/>
    </xf>
    <xf numFmtId="0" fontId="0" fillId="3" borderId="0" xfId="0" applyFill="1" applyBorder="1" applyAlignment="1">
      <alignment horizontal="left" wrapText="1"/>
    </xf>
    <xf numFmtId="167" fontId="0" fillId="3" borderId="0" xfId="0" applyNumberFormat="1" applyFill="1" applyBorder="1" applyAlignment="1">
      <alignment horizontal="left" wrapText="1"/>
    </xf>
    <xf numFmtId="0" fontId="0" fillId="11" borderId="8" xfId="0" applyFill="1" applyBorder="1" applyAlignment="1">
      <alignment horizontal="center" vertical="center"/>
    </xf>
    <xf numFmtId="167" fontId="0" fillId="3" borderId="0" xfId="0" applyNumberFormat="1" applyFill="1" applyBorder="1" applyAlignment="1">
      <alignment horizontal="center"/>
    </xf>
    <xf numFmtId="0" fontId="0" fillId="11" borderId="0" xfId="0" applyFill="1" applyBorder="1" applyAlignment="1">
      <alignment vertical="center"/>
    </xf>
    <xf numFmtId="169" fontId="1" fillId="11" borderId="0" xfId="0" applyNumberFormat="1" applyFont="1" applyFill="1" applyBorder="1" applyAlignment="1">
      <alignment vertical="center"/>
    </xf>
    <xf numFmtId="167" fontId="0" fillId="3" borderId="7" xfId="0" applyNumberFormat="1" applyFill="1" applyBorder="1" applyAlignment="1">
      <alignment horizontal="left" indent="7"/>
    </xf>
    <xf numFmtId="167" fontId="0" fillId="3" borderId="7" xfId="0" applyNumberFormat="1" applyFill="1" applyBorder="1" applyAlignment="1">
      <alignment horizontal="left" wrapText="1"/>
    </xf>
    <xf numFmtId="169" fontId="1" fillId="11" borderId="8" xfId="0" applyNumberFormat="1" applyFont="1" applyFill="1" applyBorder="1" applyAlignment="1">
      <alignment horizontal="center" vertical="center"/>
    </xf>
    <xf numFmtId="0" fontId="6" fillId="11" borderId="0" xfId="0" applyFont="1" applyFill="1" applyBorder="1" applyAlignment="1">
      <alignment vertical="center"/>
    </xf>
    <xf numFmtId="0" fontId="6" fillId="11" borderId="8" xfId="0" applyFont="1" applyFill="1" applyBorder="1" applyAlignment="1">
      <alignment horizontal="center" vertical="center"/>
    </xf>
    <xf numFmtId="166" fontId="0" fillId="3" borderId="0" xfId="0" applyNumberFormat="1" applyFill="1" applyBorder="1" applyAlignment="1">
      <alignment horizontal="center"/>
    </xf>
    <xf numFmtId="166" fontId="0" fillId="3" borderId="7" xfId="0" applyNumberFormat="1" applyFill="1" applyBorder="1" applyAlignment="1">
      <alignment horizontal="left" indent="7"/>
    </xf>
    <xf numFmtId="0" fontId="0" fillId="9" borderId="24" xfId="0" applyFill="1" applyBorder="1" applyAlignment="1">
      <alignment vertical="center"/>
    </xf>
    <xf numFmtId="164" fontId="0" fillId="3" borderId="0" xfId="0" applyNumberFormat="1" applyFill="1" applyBorder="1" applyAlignment="1">
      <alignment vertical="center"/>
    </xf>
    <xf numFmtId="0" fontId="0" fillId="3" borderId="7" xfId="0" applyFill="1" applyBorder="1" applyAlignment="1">
      <alignment vertical="center"/>
    </xf>
    <xf numFmtId="164" fontId="0" fillId="8" borderId="2" xfId="0" applyNumberFormat="1" applyFill="1" applyBorder="1" applyAlignment="1">
      <alignment vertical="center"/>
    </xf>
    <xf numFmtId="0" fontId="0" fillId="8" borderId="2" xfId="0" applyFill="1" applyBorder="1" applyAlignment="1">
      <alignment vertical="center"/>
    </xf>
    <xf numFmtId="0" fontId="0" fillId="8" borderId="1" xfId="0" applyFill="1" applyBorder="1" applyAlignment="1">
      <alignment vertical="center"/>
    </xf>
    <xf numFmtId="0" fontId="0" fillId="12" borderId="6" xfId="0" applyFill="1" applyBorder="1"/>
    <xf numFmtId="0" fontId="0" fillId="12" borderId="5" xfId="0" applyFill="1" applyBorder="1"/>
    <xf numFmtId="0" fontId="0" fillId="12" borderId="4" xfId="0" applyFill="1" applyBorder="1" applyAlignment="1">
      <alignment vertical="top" wrapText="1"/>
    </xf>
    <xf numFmtId="0" fontId="0" fillId="3" borderId="6" xfId="0" applyFill="1" applyBorder="1"/>
    <xf numFmtId="0" fontId="9" fillId="3" borderId="4" xfId="0" applyFont="1" applyFill="1" applyBorder="1" applyAlignment="1">
      <alignment horizontal="left" indent="1"/>
    </xf>
    <xf numFmtId="0" fontId="0" fillId="12" borderId="8" xfId="0" applyFill="1" applyBorder="1"/>
    <xf numFmtId="0" fontId="0" fillId="12" borderId="0" xfId="0" applyFill="1" applyBorder="1"/>
    <xf numFmtId="0" fontId="0" fillId="12" borderId="7" xfId="0" applyFill="1" applyBorder="1" applyAlignment="1">
      <alignment vertical="top" wrapText="1"/>
    </xf>
    <xf numFmtId="166" fontId="0" fillId="3" borderId="0" xfId="0" applyNumberFormat="1" applyFill="1" applyBorder="1" applyAlignment="1">
      <alignment horizontal="center" vertical="center"/>
    </xf>
    <xf numFmtId="0" fontId="2" fillId="3" borderId="7" xfId="0" applyFont="1" applyFill="1" applyBorder="1" applyAlignment="1">
      <alignment horizontal="left" vertical="center" indent="1"/>
    </xf>
    <xf numFmtId="1" fontId="0" fillId="3" borderId="0" xfId="0" applyNumberFormat="1" applyFill="1" applyBorder="1" applyAlignment="1">
      <alignment horizontal="center"/>
    </xf>
    <xf numFmtId="0" fontId="0" fillId="12" borderId="3" xfId="0" applyFill="1" applyBorder="1"/>
    <xf numFmtId="0" fontId="6" fillId="12" borderId="2" xfId="0" applyFont="1" applyFill="1" applyBorder="1"/>
    <xf numFmtId="0" fontId="1" fillId="7" borderId="6" xfId="0" applyFont="1" applyFill="1" applyBorder="1" applyAlignment="1">
      <alignment horizontal="center" vertical="center"/>
    </xf>
    <xf numFmtId="0" fontId="1" fillId="7" borderId="5" xfId="0" applyFont="1" applyFill="1" applyBorder="1" applyAlignment="1">
      <alignment horizontal="center" vertical="center"/>
    </xf>
    <xf numFmtId="0" fontId="1" fillId="7" borderId="4" xfId="0" applyFont="1" applyFill="1" applyBorder="1" applyAlignment="1">
      <alignment horizontal="center" vertical="center"/>
    </xf>
    <xf numFmtId="0" fontId="0" fillId="7" borderId="3" xfId="0" applyFill="1" applyBorder="1" applyAlignment="1">
      <alignment horizontal="center" vertical="center"/>
    </xf>
    <xf numFmtId="0" fontId="0" fillId="7" borderId="2" xfId="0" applyFill="1" applyBorder="1" applyAlignment="1">
      <alignment horizontal="center" vertical="center"/>
    </xf>
    <xf numFmtId="0" fontId="0" fillId="7" borderId="1" xfId="0" applyFill="1" applyBorder="1" applyAlignment="1">
      <alignment horizontal="center" vertical="center"/>
    </xf>
    <xf numFmtId="0" fontId="0" fillId="12" borderId="55" xfId="0" applyFill="1" applyBorder="1" applyAlignment="1">
      <alignment horizontal="left"/>
    </xf>
    <xf numFmtId="0" fontId="0" fillId="12" borderId="56" xfId="0" applyFill="1" applyBorder="1"/>
    <xf numFmtId="0" fontId="1" fillId="12" borderId="55" xfId="0" applyFont="1" applyFill="1" applyBorder="1" applyAlignment="1">
      <alignment horizontal="center" vertical="center"/>
    </xf>
    <xf numFmtId="0" fontId="0" fillId="12" borderId="57" xfId="0" applyFill="1" applyBorder="1" applyAlignment="1">
      <alignment horizontal="center" vertical="center"/>
    </xf>
    <xf numFmtId="0" fontId="0" fillId="12" borderId="15" xfId="0" applyFill="1" applyBorder="1" applyAlignment="1">
      <alignment horizontal="left" vertical="center"/>
    </xf>
    <xf numFmtId="0" fontId="0" fillId="12" borderId="14" xfId="0" applyFill="1" applyBorder="1" applyAlignment="1">
      <alignment horizontal="center" vertical="center"/>
    </xf>
    <xf numFmtId="0" fontId="1" fillId="12" borderId="8" xfId="0" applyFont="1" applyFill="1" applyBorder="1" applyAlignment="1">
      <alignment horizontal="center" vertical="center"/>
    </xf>
    <xf numFmtId="0" fontId="0" fillId="12" borderId="7" xfId="0" applyFill="1" applyBorder="1" applyAlignment="1">
      <alignment horizontal="center" vertical="center"/>
    </xf>
    <xf numFmtId="0" fontId="0" fillId="7" borderId="11" xfId="0" applyFill="1" applyBorder="1"/>
    <xf numFmtId="0" fontId="0" fillId="7" borderId="10" xfId="0" applyFill="1" applyBorder="1"/>
    <xf numFmtId="0" fontId="7" fillId="7" borderId="10" xfId="0" applyFont="1" applyFill="1" applyBorder="1" applyAlignment="1">
      <alignment horizontal="left"/>
    </xf>
    <xf numFmtId="0" fontId="0" fillId="7" borderId="9" xfId="0" applyFill="1" applyBorder="1" applyAlignment="1">
      <alignment horizontal="center" vertical="center"/>
    </xf>
    <xf numFmtId="0" fontId="1" fillId="12" borderId="15" xfId="0" applyFont="1" applyFill="1" applyBorder="1" applyAlignment="1">
      <alignment horizontal="center" vertical="center"/>
    </xf>
    <xf numFmtId="0" fontId="0" fillId="3" borderId="3" xfId="0" applyFill="1" applyBorder="1"/>
    <xf numFmtId="0" fontId="0" fillId="3" borderId="1" xfId="0" applyFill="1" applyBorder="1"/>
    <xf numFmtId="0" fontId="0" fillId="12" borderId="8" xfId="0" applyFill="1" applyBorder="1" applyAlignment="1">
      <alignment horizontal="left" vertical="center"/>
    </xf>
    <xf numFmtId="0" fontId="1" fillId="12" borderId="0" xfId="0" applyFont="1" applyFill="1" applyBorder="1" applyAlignment="1">
      <alignment horizontal="center" vertical="center"/>
    </xf>
    <xf numFmtId="0" fontId="0" fillId="12" borderId="3" xfId="0" applyFill="1" applyBorder="1" applyAlignment="1">
      <alignment horizontal="left" vertical="center"/>
    </xf>
    <xf numFmtId="0" fontId="0" fillId="12" borderId="1" xfId="0" applyFill="1" applyBorder="1" applyAlignment="1">
      <alignment horizontal="center" vertical="center"/>
    </xf>
    <xf numFmtId="0" fontId="1" fillId="12" borderId="2" xfId="0" applyFont="1" applyFill="1" applyBorder="1" applyAlignment="1">
      <alignment horizontal="center" vertical="center"/>
    </xf>
    <xf numFmtId="0" fontId="0" fillId="3" borderId="5" xfId="0" applyFill="1" applyBorder="1" applyAlignment="1">
      <alignment horizontal="right"/>
    </xf>
    <xf numFmtId="164" fontId="0" fillId="3" borderId="5" xfId="0" applyNumberFormat="1" applyFill="1" applyBorder="1" applyAlignment="1">
      <alignment horizontal="center" vertical="center"/>
    </xf>
    <xf numFmtId="0" fontId="0" fillId="3" borderId="4" xfId="0" applyFill="1" applyBorder="1" applyAlignment="1">
      <alignment horizontal="left" indent="1"/>
    </xf>
    <xf numFmtId="164" fontId="0" fillId="3" borderId="0" xfId="0" applyNumberFormat="1" applyFill="1" applyBorder="1" applyAlignment="1">
      <alignment horizontal="left"/>
    </xf>
    <xf numFmtId="164" fontId="1" fillId="3" borderId="0" xfId="0" applyNumberFormat="1" applyFont="1" applyFill="1" applyBorder="1" applyAlignment="1">
      <alignment horizontal="right"/>
    </xf>
    <xf numFmtId="1" fontId="0" fillId="12" borderId="38" xfId="0" applyNumberFormat="1" applyFill="1" applyBorder="1" applyAlignment="1">
      <alignment horizontal="center" vertical="center"/>
    </xf>
    <xf numFmtId="1" fontId="0" fillId="12" borderId="40" xfId="0" applyNumberFormat="1" applyFill="1" applyBorder="1" applyAlignment="1">
      <alignment horizontal="center" vertical="center"/>
    </xf>
    <xf numFmtId="1" fontId="1" fillId="12" borderId="41" xfId="0" applyNumberFormat="1" applyFont="1" applyFill="1" applyBorder="1" applyAlignment="1">
      <alignment horizontal="center" vertical="center"/>
    </xf>
    <xf numFmtId="165" fontId="0" fillId="7" borderId="5" xfId="0" applyNumberFormat="1" applyFont="1" applyFill="1" applyBorder="1" applyAlignment="1">
      <alignment horizontal="center"/>
    </xf>
    <xf numFmtId="0" fontId="0" fillId="7" borderId="4" xfId="0" applyFont="1" applyFill="1" applyBorder="1" applyAlignment="1">
      <alignment horizontal="center"/>
    </xf>
    <xf numFmtId="164" fontId="0" fillId="3" borderId="0" xfId="0" applyNumberFormat="1" applyFill="1" applyBorder="1" applyAlignment="1">
      <alignment horizontal="center"/>
    </xf>
    <xf numFmtId="1" fontId="1" fillId="3" borderId="0" xfId="0" applyNumberFormat="1" applyFont="1" applyFill="1" applyBorder="1" applyAlignment="1">
      <alignment horizontal="right"/>
    </xf>
    <xf numFmtId="0" fontId="1" fillId="12" borderId="43" xfId="0" applyFont="1" applyFill="1" applyBorder="1" applyAlignment="1">
      <alignment horizontal="center" vertical="center"/>
    </xf>
    <xf numFmtId="0" fontId="1" fillId="12" borderId="12" xfId="0" applyFont="1" applyFill="1" applyBorder="1" applyAlignment="1">
      <alignment horizontal="center" vertical="center"/>
    </xf>
    <xf numFmtId="0" fontId="0" fillId="12" borderId="44" xfId="0" applyFill="1" applyBorder="1" applyAlignment="1">
      <alignment horizontal="center" vertical="center"/>
    </xf>
    <xf numFmtId="165" fontId="0" fillId="7" borderId="2" xfId="0" applyNumberFormat="1" applyFont="1" applyFill="1" applyBorder="1" applyAlignment="1">
      <alignment horizontal="center"/>
    </xf>
    <xf numFmtId="0" fontId="0" fillId="7" borderId="1" xfId="0" applyFont="1" applyFill="1" applyBorder="1" applyAlignment="1">
      <alignment horizontal="center"/>
    </xf>
    <xf numFmtId="167" fontId="1" fillId="3" borderId="0" xfId="0" applyNumberFormat="1" applyFont="1" applyFill="1" applyBorder="1" applyAlignment="1">
      <alignment horizontal="center"/>
    </xf>
    <xf numFmtId="0" fontId="0" fillId="12" borderId="45" xfId="0" applyFill="1" applyBorder="1" applyAlignment="1">
      <alignment horizontal="center" vertical="center"/>
    </xf>
    <xf numFmtId="0" fontId="0" fillId="12" borderId="47" xfId="0" applyFill="1" applyBorder="1" applyAlignment="1">
      <alignment horizontal="center" vertical="center"/>
    </xf>
    <xf numFmtId="0" fontId="0" fillId="12" borderId="48" xfId="0" applyFill="1" applyBorder="1" applyAlignment="1">
      <alignment horizontal="center" vertical="center"/>
    </xf>
    <xf numFmtId="0" fontId="1" fillId="12" borderId="38" xfId="0" applyFont="1" applyFill="1" applyBorder="1" applyAlignment="1">
      <alignment horizontal="center" vertical="center"/>
    </xf>
    <xf numFmtId="0" fontId="1" fillId="12" borderId="40" xfId="0" applyFont="1" applyFill="1" applyBorder="1" applyAlignment="1">
      <alignment horizontal="center" vertical="center"/>
    </xf>
    <xf numFmtId="0" fontId="1" fillId="12" borderId="41" xfId="0" applyFont="1" applyFill="1" applyBorder="1" applyAlignment="1">
      <alignment horizontal="center" vertical="center"/>
    </xf>
    <xf numFmtId="0" fontId="0" fillId="3" borderId="2" xfId="0" applyFill="1" applyBorder="1" applyAlignment="1">
      <alignment horizontal="center"/>
    </xf>
    <xf numFmtId="165" fontId="4" fillId="6" borderId="11" xfId="0" applyNumberFormat="1" applyFont="1" applyFill="1" applyBorder="1" applyAlignment="1">
      <alignment horizontal="center" vertical="center"/>
    </xf>
    <xf numFmtId="0" fontId="0" fillId="7" borderId="0" xfId="0" applyFill="1" applyBorder="1"/>
    <xf numFmtId="164" fontId="7" fillId="7" borderId="0" xfId="0" applyNumberFormat="1" applyFont="1" applyFill="1" applyBorder="1"/>
    <xf numFmtId="166" fontId="1" fillId="7" borderId="0" xfId="0" applyNumberFormat="1" applyFont="1" applyFill="1" applyBorder="1" applyAlignment="1">
      <alignment horizontal="center" vertical="center"/>
    </xf>
    <xf numFmtId="0" fontId="7" fillId="7" borderId="7" xfId="0" applyFont="1" applyFill="1" applyBorder="1"/>
    <xf numFmtId="167" fontId="0" fillId="7" borderId="8" xfId="0" applyNumberFormat="1" applyFill="1" applyBorder="1" applyAlignment="1">
      <alignment horizontal="center" vertical="center"/>
    </xf>
    <xf numFmtId="0" fontId="0" fillId="7" borderId="7" xfId="0" applyFill="1" applyBorder="1"/>
    <xf numFmtId="0" fontId="0" fillId="7" borderId="8" xfId="0" applyFill="1" applyBorder="1"/>
    <xf numFmtId="0" fontId="0" fillId="7" borderId="4" xfId="0" applyFill="1" applyBorder="1"/>
    <xf numFmtId="0" fontId="0" fillId="7" borderId="5" xfId="0" applyFill="1" applyBorder="1"/>
    <xf numFmtId="0" fontId="0" fillId="7" borderId="6" xfId="0" applyFill="1" applyBorder="1"/>
    <xf numFmtId="0" fontId="0" fillId="7" borderId="14" xfId="0" applyFill="1" applyBorder="1"/>
    <xf numFmtId="0" fontId="0" fillId="7" borderId="21" xfId="0" applyFill="1" applyBorder="1"/>
    <xf numFmtId="0" fontId="0" fillId="7" borderId="15" xfId="0" applyFill="1" applyBorder="1"/>
    <xf numFmtId="0" fontId="0" fillId="10" borderId="0" xfId="0" applyFill="1" applyBorder="1" applyAlignment="1">
      <alignment horizontal="center" vertical="center"/>
    </xf>
    <xf numFmtId="0" fontId="0" fillId="10" borderId="5" xfId="0" applyFill="1" applyBorder="1" applyAlignment="1">
      <alignment horizontal="center" vertical="center"/>
    </xf>
    <xf numFmtId="0" fontId="8" fillId="6" borderId="10" xfId="0" applyFont="1" applyFill="1" applyBorder="1" applyAlignment="1">
      <alignment horizontal="center" vertical="center"/>
    </xf>
    <xf numFmtId="0" fontId="0" fillId="3" borderId="7" xfId="0" applyFill="1" applyBorder="1" applyAlignment="1">
      <alignment horizontal="center" vertical="center"/>
    </xf>
    <xf numFmtId="166" fontId="0" fillId="3" borderId="6" xfId="0" applyNumberFormat="1" applyFill="1" applyBorder="1" applyAlignment="1">
      <alignment horizontal="center" vertical="center"/>
    </xf>
    <xf numFmtId="0" fontId="0" fillId="12" borderId="24" xfId="0" applyFill="1" applyBorder="1" applyAlignment="1"/>
    <xf numFmtId="0" fontId="8" fillId="6" borderId="10" xfId="0" applyFont="1" applyFill="1" applyBorder="1" applyAlignment="1"/>
    <xf numFmtId="0" fontId="20" fillId="6" borderId="10" xfId="0" applyFont="1" applyFill="1" applyBorder="1" applyAlignment="1">
      <alignment horizontal="center" vertical="center"/>
    </xf>
    <xf numFmtId="0" fontId="20" fillId="6" borderId="11" xfId="0" applyFont="1" applyFill="1" applyBorder="1" applyAlignment="1">
      <alignment horizontal="center" vertical="center"/>
    </xf>
    <xf numFmtId="0" fontId="0" fillId="3" borderId="22" xfId="0" applyFill="1" applyBorder="1" applyAlignment="1">
      <alignment horizontal="center" vertical="center"/>
    </xf>
    <xf numFmtId="166" fontId="0" fillId="8" borderId="3" xfId="0" applyNumberFormat="1" applyFill="1" applyBorder="1" applyAlignment="1">
      <alignment horizontal="center" vertical="center"/>
    </xf>
    <xf numFmtId="166" fontId="0" fillId="3" borderId="20" xfId="0" applyNumberFormat="1" applyFill="1" applyBorder="1" applyAlignment="1">
      <alignment horizontal="center" vertical="center"/>
    </xf>
    <xf numFmtId="0" fontId="0" fillId="8" borderId="2" xfId="0" applyFill="1" applyBorder="1" applyAlignment="1">
      <alignment horizontal="left" vertical="center"/>
    </xf>
    <xf numFmtId="0" fontId="0" fillId="3" borderId="22" xfId="0" applyFill="1" applyBorder="1" applyAlignment="1">
      <alignment horizontal="left" vertical="center"/>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0" fillId="2" borderId="0" xfId="0" applyFill="1" applyAlignment="1">
      <alignment horizontal="center" vertical="center"/>
    </xf>
    <xf numFmtId="164" fontId="0" fillId="2" borderId="6" xfId="0" applyNumberFormat="1" applyFill="1" applyBorder="1" applyAlignment="1">
      <alignment horizontal="center" vertical="center"/>
    </xf>
    <xf numFmtId="0" fontId="0" fillId="2" borderId="5"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0" fillId="2" borderId="42" xfId="0" applyFill="1" applyBorder="1" applyAlignment="1">
      <alignment horizontal="center" vertical="center"/>
    </xf>
    <xf numFmtId="0" fontId="0" fillId="2" borderId="8" xfId="0" applyFill="1" applyBorder="1" applyAlignment="1">
      <alignment horizontal="center" vertical="center"/>
    </xf>
    <xf numFmtId="0" fontId="21" fillId="2" borderId="0" xfId="0" applyFont="1" applyFill="1" applyAlignment="1">
      <alignment vertical="center"/>
    </xf>
    <xf numFmtId="0" fontId="0" fillId="2" borderId="7" xfId="0" applyFill="1" applyBorder="1" applyAlignment="1">
      <alignment horizontal="center" vertical="center"/>
    </xf>
    <xf numFmtId="0" fontId="1" fillId="2" borderId="0" xfId="0" applyFont="1" applyFill="1" applyAlignment="1">
      <alignment horizontal="center" vertical="center"/>
    </xf>
    <xf numFmtId="0" fontId="4" fillId="2" borderId="0" xfId="0" applyFont="1" applyFill="1"/>
    <xf numFmtId="0" fontId="0" fillId="2" borderId="13" xfId="0" applyFill="1" applyBorder="1" applyAlignment="1">
      <alignment horizontal="center" vertical="center"/>
    </xf>
    <xf numFmtId="0" fontId="0" fillId="2" borderId="2" xfId="0" applyFill="1" applyBorder="1"/>
    <xf numFmtId="0" fontId="0" fillId="2" borderId="1" xfId="0" applyFill="1" applyBorder="1"/>
    <xf numFmtId="0" fontId="0" fillId="3" borderId="7" xfId="0" applyFill="1" applyBorder="1" applyAlignment="1">
      <alignment horizontal="left" indent="1"/>
    </xf>
    <xf numFmtId="0" fontId="0" fillId="3" borderId="6" xfId="0" applyFill="1" applyBorder="1" applyAlignment="1">
      <alignment horizontal="center" vertical="center"/>
    </xf>
    <xf numFmtId="0" fontId="0" fillId="3" borderId="5" xfId="0" applyFill="1" applyBorder="1" applyAlignment="1">
      <alignment horizontal="center" vertical="center"/>
    </xf>
    <xf numFmtId="0" fontId="0" fillId="3" borderId="4" xfId="0" applyFill="1" applyBorder="1"/>
    <xf numFmtId="0" fontId="22" fillId="3" borderId="7" xfId="0" applyFont="1" applyFill="1" applyBorder="1" applyAlignment="1">
      <alignment horizontal="left" vertical="center" indent="1"/>
    </xf>
    <xf numFmtId="0" fontId="0" fillId="17" borderId="35" xfId="0" applyFill="1" applyBorder="1"/>
    <xf numFmtId="0" fontId="0" fillId="17" borderId="24" xfId="0" applyFill="1" applyBorder="1"/>
    <xf numFmtId="0" fontId="0" fillId="17" borderId="30" xfId="0" applyFill="1" applyBorder="1"/>
    <xf numFmtId="0" fontId="0" fillId="17" borderId="58" xfId="0" applyFill="1" applyBorder="1" applyAlignment="1">
      <alignment horizontal="center" vertical="center"/>
    </xf>
    <xf numFmtId="0" fontId="0" fillId="17" borderId="22" xfId="0" applyFill="1" applyBorder="1" applyAlignment="1">
      <alignment horizontal="center" vertical="center"/>
    </xf>
    <xf numFmtId="0" fontId="0" fillId="17" borderId="22" xfId="0" applyFill="1" applyBorder="1"/>
    <xf numFmtId="0" fontId="0" fillId="17" borderId="31" xfId="0" applyFill="1" applyBorder="1"/>
    <xf numFmtId="0" fontId="0" fillId="17" borderId="0" xfId="0" applyFill="1" applyBorder="1"/>
    <xf numFmtId="0" fontId="0" fillId="17" borderId="60" xfId="0" applyFill="1" applyBorder="1"/>
    <xf numFmtId="0" fontId="0" fillId="17" borderId="61" xfId="0" applyFill="1" applyBorder="1" applyAlignment="1">
      <alignment horizontal="center" vertical="center"/>
    </xf>
    <xf numFmtId="0" fontId="0" fillId="17" borderId="21" xfId="0" applyFill="1" applyBorder="1" applyAlignment="1">
      <alignment horizontal="center" vertical="center"/>
    </xf>
    <xf numFmtId="0" fontId="0" fillId="17" borderId="21" xfId="0" applyFill="1" applyBorder="1"/>
    <xf numFmtId="0" fontId="24" fillId="17" borderId="21" xfId="0" applyFont="1" applyFill="1" applyBorder="1" applyAlignment="1">
      <alignment horizontal="right" indent="1"/>
    </xf>
    <xf numFmtId="0" fontId="0" fillId="17" borderId="62" xfId="0" applyFill="1" applyBorder="1"/>
    <xf numFmtId="0" fontId="0" fillId="3" borderId="2" xfId="0" applyFill="1" applyBorder="1" applyAlignment="1">
      <alignment horizontal="center" vertical="center"/>
    </xf>
    <xf numFmtId="0" fontId="25" fillId="2" borderId="63" xfId="0" applyFont="1" applyFill="1" applyBorder="1" applyAlignment="1">
      <alignment vertical="center"/>
    </xf>
    <xf numFmtId="169" fontId="0" fillId="10" borderId="22" xfId="0" applyNumberFormat="1" applyFill="1" applyBorder="1" applyAlignment="1">
      <alignment horizontal="center" vertical="center"/>
    </xf>
    <xf numFmtId="0" fontId="0" fillId="10" borderId="21" xfId="0" applyFill="1" applyBorder="1" applyAlignment="1">
      <alignment horizontal="center" vertical="center"/>
    </xf>
    <xf numFmtId="169" fontId="1" fillId="10" borderId="0" xfId="0" applyNumberFormat="1" applyFont="1" applyFill="1" applyBorder="1" applyAlignment="1">
      <alignment horizontal="center" vertical="center"/>
    </xf>
    <xf numFmtId="169" fontId="0" fillId="10" borderId="5" xfId="0" applyNumberFormat="1" applyFill="1" applyBorder="1" applyAlignment="1">
      <alignment horizontal="center" vertical="center"/>
    </xf>
    <xf numFmtId="169" fontId="0" fillId="10" borderId="0" xfId="0" applyNumberFormat="1" applyFill="1" applyBorder="1" applyAlignment="1">
      <alignment horizontal="center" vertical="center"/>
    </xf>
    <xf numFmtId="0" fontId="0" fillId="9" borderId="24" xfId="0" applyFill="1" applyBorder="1" applyAlignment="1">
      <alignment horizontal="center" vertical="center"/>
    </xf>
    <xf numFmtId="0" fontId="0" fillId="10" borderId="22" xfId="0" applyFill="1" applyBorder="1" applyAlignment="1">
      <alignment horizontal="center" vertical="center"/>
    </xf>
    <xf numFmtId="0" fontId="0" fillId="8" borderId="2" xfId="0" applyFill="1" applyBorder="1" applyAlignment="1">
      <alignment horizontal="center" vertical="center"/>
    </xf>
    <xf numFmtId="0" fontId="0" fillId="9" borderId="25" xfId="0" applyFill="1" applyBorder="1" applyAlignment="1">
      <alignment horizontal="center" vertical="center"/>
    </xf>
    <xf numFmtId="0" fontId="0" fillId="3" borderId="7" xfId="0" applyFill="1" applyBorder="1" applyAlignment="1">
      <alignment horizontal="center" vertical="center"/>
    </xf>
    <xf numFmtId="0" fontId="0" fillId="9" borderId="23" xfId="0" applyFill="1" applyBorder="1" applyAlignment="1">
      <alignment horizontal="center" vertical="center"/>
    </xf>
    <xf numFmtId="0" fontId="6" fillId="10" borderId="21" xfId="0" applyFont="1" applyFill="1" applyBorder="1" applyAlignment="1">
      <alignment horizontal="center" vertical="center"/>
    </xf>
    <xf numFmtId="0" fontId="0" fillId="10" borderId="0" xfId="0" applyFill="1" applyBorder="1" applyAlignment="1">
      <alignment horizontal="center" vertical="center"/>
    </xf>
    <xf numFmtId="0" fontId="0" fillId="10" borderId="5" xfId="0" applyFill="1" applyBorder="1" applyAlignment="1">
      <alignment horizontal="center" vertical="center"/>
    </xf>
    <xf numFmtId="169" fontId="1" fillId="10" borderId="0" xfId="0" applyNumberFormat="1" applyFont="1" applyFill="1" applyBorder="1" applyAlignment="1">
      <alignment horizontal="center" vertical="center"/>
    </xf>
    <xf numFmtId="0" fontId="0" fillId="10" borderId="21" xfId="0" applyFill="1" applyBorder="1" applyAlignment="1">
      <alignment horizontal="center" vertical="center"/>
    </xf>
    <xf numFmtId="169" fontId="0" fillId="10" borderId="0" xfId="0" applyNumberFormat="1" applyFill="1" applyBorder="1" applyAlignment="1">
      <alignment horizontal="center" vertical="center"/>
    </xf>
    <xf numFmtId="166" fontId="0" fillId="3" borderId="0" xfId="0" applyNumberFormat="1" applyFill="1" applyBorder="1" applyAlignment="1">
      <alignment horizontal="center" vertical="center"/>
    </xf>
    <xf numFmtId="166" fontId="0" fillId="3" borderId="8" xfId="0" applyNumberFormat="1" applyFill="1" applyBorder="1" applyAlignment="1">
      <alignment horizontal="center" vertical="center"/>
    </xf>
    <xf numFmtId="167" fontId="0" fillId="3" borderId="7" xfId="0" applyNumberFormat="1" applyFill="1" applyBorder="1" applyAlignment="1" applyProtection="1">
      <alignment horizontal="left" vertical="center" wrapText="1"/>
      <protection locked="0"/>
    </xf>
    <xf numFmtId="167" fontId="0" fillId="3" borderId="0" xfId="0" applyNumberFormat="1" applyFill="1" applyBorder="1" applyAlignment="1" applyProtection="1">
      <alignment horizontal="left" vertical="center" wrapText="1"/>
      <protection locked="0"/>
    </xf>
    <xf numFmtId="167" fontId="0" fillId="3" borderId="8" xfId="0" applyNumberFormat="1" applyFill="1" applyBorder="1" applyAlignment="1" applyProtection="1">
      <alignment horizontal="left" vertical="center" wrapText="1"/>
      <protection locked="0"/>
    </xf>
    <xf numFmtId="0" fontId="0" fillId="3" borderId="7" xfId="0" applyFill="1" applyBorder="1" applyAlignment="1" applyProtection="1">
      <alignment horizontal="left" vertical="center" wrapText="1"/>
      <protection locked="0"/>
    </xf>
    <xf numFmtId="0" fontId="0" fillId="3" borderId="0" xfId="0" applyFill="1" applyBorder="1" applyAlignment="1" applyProtection="1">
      <alignment horizontal="left" vertical="center" wrapText="1"/>
      <protection locked="0"/>
    </xf>
    <xf numFmtId="0" fontId="0" fillId="3" borderId="8" xfId="0" applyFill="1" applyBorder="1" applyAlignment="1" applyProtection="1">
      <alignment horizontal="left" vertical="center" wrapText="1"/>
      <protection locked="0"/>
    </xf>
    <xf numFmtId="0" fontId="0" fillId="3" borderId="7" xfId="0" applyFill="1" applyBorder="1" applyAlignment="1">
      <alignment horizontal="left" vertical="center" wrapText="1"/>
    </xf>
    <xf numFmtId="0" fontId="0" fillId="3" borderId="0" xfId="0" applyFill="1" applyBorder="1" applyAlignment="1">
      <alignment horizontal="left" vertical="center" wrapText="1"/>
    </xf>
    <xf numFmtId="0" fontId="0" fillId="3" borderId="8" xfId="0" applyFill="1" applyBorder="1" applyAlignment="1">
      <alignment horizontal="left" vertical="center" wrapText="1"/>
    </xf>
    <xf numFmtId="0" fontId="8" fillId="6" borderId="9" xfId="0" applyFont="1" applyFill="1" applyBorder="1" applyAlignment="1">
      <alignment horizontal="center" vertical="center"/>
    </xf>
    <xf numFmtId="0" fontId="8" fillId="6" borderId="10" xfId="0" applyFont="1" applyFill="1" applyBorder="1" applyAlignment="1">
      <alignment horizontal="center" vertical="center"/>
    </xf>
    <xf numFmtId="164" fontId="1" fillId="8" borderId="2" xfId="0" applyNumberFormat="1" applyFont="1" applyFill="1" applyBorder="1" applyAlignment="1">
      <alignment horizontal="center" vertical="center"/>
    </xf>
    <xf numFmtId="166" fontId="0" fillId="3" borderId="2" xfId="0" applyNumberFormat="1" applyFill="1" applyBorder="1" applyAlignment="1">
      <alignment horizontal="center" vertical="center"/>
    </xf>
    <xf numFmtId="166" fontId="0" fillId="3" borderId="3" xfId="0" applyNumberFormat="1" applyFill="1" applyBorder="1" applyAlignment="1">
      <alignment horizontal="center" vertical="center"/>
    </xf>
    <xf numFmtId="0" fontId="0" fillId="14" borderId="0" xfId="0" applyFill="1" applyBorder="1" applyAlignment="1">
      <alignment horizontal="left" vertical="center" wrapText="1"/>
    </xf>
    <xf numFmtId="0" fontId="5" fillId="5" borderId="16" xfId="0" applyFont="1" applyFill="1" applyBorder="1" applyAlignment="1">
      <alignment horizontal="center" vertical="center"/>
    </xf>
    <xf numFmtId="0" fontId="5" fillId="5" borderId="17" xfId="0" applyFont="1" applyFill="1" applyBorder="1" applyAlignment="1">
      <alignment horizontal="center" vertical="center"/>
    </xf>
    <xf numFmtId="0" fontId="5" fillId="5" borderId="18" xfId="0" applyFont="1" applyFill="1" applyBorder="1" applyAlignment="1">
      <alignment horizontal="center" vertic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4" borderId="9" xfId="0" applyFont="1" applyFill="1" applyBorder="1" applyAlignment="1">
      <alignment horizontal="center"/>
    </xf>
    <xf numFmtId="0" fontId="4" fillId="4" borderId="10" xfId="0" applyFont="1" applyFill="1" applyBorder="1" applyAlignment="1">
      <alignment horizontal="center"/>
    </xf>
    <xf numFmtId="0" fontId="4" fillId="4" borderId="11" xfId="0" applyFont="1" applyFill="1" applyBorder="1" applyAlignment="1">
      <alignment horizontal="center"/>
    </xf>
    <xf numFmtId="0" fontId="4" fillId="3" borderId="0" xfId="0" applyFont="1" applyFill="1" applyBorder="1" applyAlignment="1">
      <alignment horizontal="center"/>
    </xf>
    <xf numFmtId="0" fontId="11" fillId="13" borderId="1" xfId="0" applyFont="1" applyFill="1" applyBorder="1" applyAlignment="1">
      <alignment horizontal="center" vertical="center"/>
    </xf>
    <xf numFmtId="0" fontId="11" fillId="13" borderId="2" xfId="0" applyFont="1" applyFill="1" applyBorder="1" applyAlignment="1">
      <alignment horizontal="center" vertical="center"/>
    </xf>
    <xf numFmtId="0" fontId="11" fillId="13" borderId="3" xfId="0" applyFont="1" applyFill="1" applyBorder="1" applyAlignment="1">
      <alignment horizontal="center" vertical="center"/>
    </xf>
    <xf numFmtId="0" fontId="11" fillId="13" borderId="7" xfId="0" applyFont="1" applyFill="1" applyBorder="1" applyAlignment="1">
      <alignment horizontal="center" vertical="center"/>
    </xf>
    <xf numFmtId="0" fontId="11" fillId="13" borderId="0" xfId="0" applyFont="1" applyFill="1" applyBorder="1" applyAlignment="1">
      <alignment horizontal="center" vertical="center"/>
    </xf>
    <xf numFmtId="0" fontId="11" fillId="13" borderId="8" xfId="0" applyFont="1" applyFill="1" applyBorder="1" applyAlignment="1">
      <alignment horizontal="center" vertical="center"/>
    </xf>
    <xf numFmtId="167" fontId="0" fillId="3" borderId="7" xfId="0" applyNumberFormat="1" applyFill="1" applyBorder="1" applyAlignment="1">
      <alignment horizontal="left" vertical="center" wrapText="1"/>
    </xf>
    <xf numFmtId="167" fontId="0" fillId="3" borderId="0" xfId="0" applyNumberFormat="1" applyFill="1" applyBorder="1" applyAlignment="1">
      <alignment horizontal="left" vertical="center" wrapText="1"/>
    </xf>
    <xf numFmtId="167" fontId="0" fillId="3" borderId="8" xfId="0" applyNumberFormat="1" applyFill="1" applyBorder="1" applyAlignment="1">
      <alignment horizontal="left" vertical="center" wrapText="1"/>
    </xf>
    <xf numFmtId="169" fontId="0" fillId="10" borderId="22" xfId="0" applyNumberFormat="1" applyFill="1" applyBorder="1" applyAlignment="1">
      <alignment horizontal="center" vertical="center"/>
    </xf>
    <xf numFmtId="0" fontId="12" fillId="14" borderId="0" xfId="0" applyFont="1" applyFill="1" applyAlignment="1">
      <alignment horizontal="center" vertical="center"/>
    </xf>
    <xf numFmtId="0" fontId="0" fillId="14" borderId="0" xfId="0" applyFill="1" applyBorder="1" applyAlignment="1">
      <alignment horizontal="left" vertical="center"/>
    </xf>
    <xf numFmtId="169" fontId="0" fillId="10" borderId="5" xfId="0" applyNumberFormat="1" applyFill="1" applyBorder="1" applyAlignment="1">
      <alignment horizontal="center" vertical="center"/>
    </xf>
    <xf numFmtId="166" fontId="0" fillId="3" borderId="5" xfId="0" applyNumberFormat="1" applyFill="1" applyBorder="1" applyAlignment="1">
      <alignment horizontal="center" vertical="center"/>
    </xf>
    <xf numFmtId="166" fontId="0" fillId="3" borderId="6" xfId="0" applyNumberFormat="1" applyFill="1" applyBorder="1" applyAlignment="1">
      <alignment horizontal="center" vertical="center"/>
    </xf>
    <xf numFmtId="0" fontId="0" fillId="14" borderId="0" xfId="0" applyFill="1" applyBorder="1" applyAlignment="1">
      <alignment horizontal="center" vertical="center" wrapText="1"/>
    </xf>
    <xf numFmtId="0" fontId="0" fillId="14" borderId="33" xfId="0" applyFill="1" applyBorder="1" applyAlignment="1">
      <alignment horizontal="center" vertical="center" wrapText="1"/>
    </xf>
    <xf numFmtId="0" fontId="13" fillId="14" borderId="34" xfId="0" applyFont="1" applyFill="1" applyBorder="1" applyAlignment="1">
      <alignment horizontal="left" vertical="center"/>
    </xf>
    <xf numFmtId="0" fontId="13" fillId="14" borderId="0" xfId="0" applyFont="1" applyFill="1" applyBorder="1" applyAlignment="1">
      <alignment horizontal="left" vertical="center"/>
    </xf>
    <xf numFmtId="167" fontId="0" fillId="14" borderId="0" xfId="0" applyNumberFormat="1" applyFill="1" applyBorder="1" applyAlignment="1">
      <alignment horizontal="center" vertical="center" wrapText="1"/>
    </xf>
    <xf numFmtId="0" fontId="0" fillId="10" borderId="7" xfId="0" applyFill="1" applyBorder="1" applyAlignment="1">
      <alignment horizontal="center" vertical="center"/>
    </xf>
    <xf numFmtId="0" fontId="0" fillId="10" borderId="0" xfId="0" applyFill="1" applyBorder="1" applyAlignment="1">
      <alignment horizontal="center" vertical="center"/>
    </xf>
    <xf numFmtId="167" fontId="0" fillId="3" borderId="4" xfId="0" applyNumberFormat="1" applyFill="1" applyBorder="1" applyAlignment="1">
      <alignment horizontal="left" wrapText="1"/>
    </xf>
    <xf numFmtId="167" fontId="0" fillId="3" borderId="5" xfId="0" applyNumberFormat="1" applyFill="1" applyBorder="1" applyAlignment="1">
      <alignment horizontal="left" wrapText="1"/>
    </xf>
    <xf numFmtId="167" fontId="0" fillId="3" borderId="6" xfId="0" applyNumberFormat="1" applyFill="1" applyBorder="1" applyAlignment="1">
      <alignment horizontal="left" wrapText="1"/>
    </xf>
    <xf numFmtId="0" fontId="0" fillId="3" borderId="7" xfId="0" applyFill="1" applyBorder="1" applyAlignment="1">
      <alignment horizontal="left" wrapText="1"/>
    </xf>
    <xf numFmtId="0" fontId="0" fillId="3" borderId="0" xfId="0" applyFill="1" applyBorder="1" applyAlignment="1">
      <alignment horizontal="left" wrapText="1"/>
    </xf>
    <xf numFmtId="0" fontId="0" fillId="3" borderId="8" xfId="0" applyFill="1" applyBorder="1" applyAlignment="1">
      <alignment horizontal="left" wrapText="1"/>
    </xf>
    <xf numFmtId="167" fontId="0" fillId="3" borderId="7" xfId="0" applyNumberFormat="1" applyFill="1" applyBorder="1" applyAlignment="1">
      <alignment horizontal="left" wrapText="1"/>
    </xf>
    <xf numFmtId="167" fontId="0" fillId="3" borderId="0" xfId="0" applyNumberFormat="1" applyFill="1" applyBorder="1" applyAlignment="1">
      <alignment horizontal="left" wrapText="1"/>
    </xf>
    <xf numFmtId="167" fontId="0" fillId="3" borderId="8" xfId="0" applyNumberFormat="1" applyFill="1" applyBorder="1" applyAlignment="1">
      <alignment horizontal="left" wrapText="1"/>
    </xf>
    <xf numFmtId="0" fontId="0" fillId="10" borderId="4" xfId="0" applyFill="1" applyBorder="1" applyAlignment="1">
      <alignment horizontal="center" vertical="center"/>
    </xf>
    <xf numFmtId="0" fontId="0" fillId="10" borderId="5" xfId="0" applyFill="1" applyBorder="1" applyAlignment="1">
      <alignment horizontal="center" vertical="center"/>
    </xf>
    <xf numFmtId="0" fontId="0" fillId="10" borderId="6" xfId="0" applyFill="1" applyBorder="1" applyAlignment="1">
      <alignment horizontal="center" vertical="center"/>
    </xf>
    <xf numFmtId="0" fontId="6" fillId="10" borderId="0" xfId="0" applyFont="1" applyFill="1" applyBorder="1" applyAlignment="1">
      <alignment horizontal="center" vertical="center"/>
    </xf>
    <xf numFmtId="0" fontId="6" fillId="10" borderId="8" xfId="0" applyFont="1" applyFill="1" applyBorder="1" applyAlignment="1">
      <alignment horizontal="center" vertical="center"/>
    </xf>
    <xf numFmtId="169" fontId="1" fillId="10" borderId="8" xfId="0" applyNumberFormat="1" applyFont="1" applyFill="1" applyBorder="1" applyAlignment="1">
      <alignment horizontal="center" vertical="center"/>
    </xf>
    <xf numFmtId="0" fontId="0" fillId="10" borderId="8" xfId="0" applyFill="1" applyBorder="1" applyAlignment="1">
      <alignment horizontal="center" vertical="center"/>
    </xf>
    <xf numFmtId="0" fontId="6" fillId="10" borderId="21" xfId="0" applyFont="1" applyFill="1" applyBorder="1" applyAlignment="1">
      <alignment horizontal="center" vertical="center"/>
    </xf>
    <xf numFmtId="0" fontId="6" fillId="10" borderId="15" xfId="0" applyFont="1" applyFill="1" applyBorder="1" applyAlignment="1">
      <alignment horizontal="center" vertical="center"/>
    </xf>
    <xf numFmtId="0" fontId="0" fillId="3" borderId="1" xfId="0" applyFill="1" applyBorder="1" applyAlignment="1">
      <alignment horizontal="center" wrapText="1"/>
    </xf>
    <xf numFmtId="0" fontId="0" fillId="3" borderId="2" xfId="0" applyFill="1" applyBorder="1" applyAlignment="1">
      <alignment horizontal="center" wrapText="1"/>
    </xf>
    <xf numFmtId="0" fontId="0" fillId="3" borderId="3" xfId="0" applyFill="1" applyBorder="1" applyAlignment="1">
      <alignment horizontal="center" wrapText="1"/>
    </xf>
    <xf numFmtId="0" fontId="0" fillId="10" borderId="19" xfId="0" applyFill="1" applyBorder="1" applyAlignment="1">
      <alignment horizontal="center" vertical="center"/>
    </xf>
    <xf numFmtId="0" fontId="0" fillId="10" borderId="22" xfId="0" applyFill="1" applyBorder="1" applyAlignment="1">
      <alignment horizontal="center" vertical="center"/>
    </xf>
    <xf numFmtId="0" fontId="0" fillId="10" borderId="20" xfId="0" applyFill="1" applyBorder="1" applyAlignment="1">
      <alignment horizontal="center" vertical="center"/>
    </xf>
    <xf numFmtId="0" fontId="0" fillId="8" borderId="2" xfId="0" applyFill="1" applyBorder="1" applyAlignment="1">
      <alignment horizontal="center" vertical="center"/>
    </xf>
    <xf numFmtId="0" fontId="0" fillId="8" borderId="3" xfId="0" applyFill="1" applyBorder="1" applyAlignment="1">
      <alignment horizontal="center" vertical="center"/>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0" fillId="9" borderId="24" xfId="0" applyFill="1" applyBorder="1" applyAlignment="1">
      <alignment horizontal="center" vertical="center"/>
    </xf>
    <xf numFmtId="0" fontId="0" fillId="9" borderId="25" xfId="0" applyFill="1" applyBorder="1" applyAlignment="1">
      <alignment horizontal="center" vertical="center"/>
    </xf>
    <xf numFmtId="0" fontId="0" fillId="8" borderId="1" xfId="0" applyFill="1" applyBorder="1" applyAlignment="1">
      <alignment horizontal="center" vertical="center"/>
    </xf>
    <xf numFmtId="0" fontId="0" fillId="3" borderId="7" xfId="0" applyFill="1" applyBorder="1" applyAlignment="1">
      <alignment horizontal="center" vertical="center"/>
    </xf>
    <xf numFmtId="0" fontId="0" fillId="9" borderId="24" xfId="0" applyFill="1" applyBorder="1" applyAlignment="1">
      <alignment horizontal="left" vertical="center" indent="2"/>
    </xf>
    <xf numFmtId="0" fontId="0" fillId="9" borderId="25" xfId="0" applyFill="1" applyBorder="1" applyAlignment="1">
      <alignment horizontal="left" vertical="center" indent="2"/>
    </xf>
    <xf numFmtId="168" fontId="0" fillId="3" borderId="0" xfId="0" applyNumberFormat="1" applyFill="1" applyBorder="1" applyAlignment="1">
      <alignment horizontal="center" vertical="center"/>
    </xf>
    <xf numFmtId="0" fontId="8" fillId="6" borderId="11" xfId="0" applyFont="1" applyFill="1" applyBorder="1" applyAlignment="1">
      <alignment horizontal="center" vertical="center"/>
    </xf>
    <xf numFmtId="0" fontId="0" fillId="9" borderId="23" xfId="0" applyFill="1" applyBorder="1" applyAlignment="1">
      <alignment horizontal="center" vertical="center"/>
    </xf>
    <xf numFmtId="0" fontId="0" fillId="10" borderId="14" xfId="0" applyFill="1" applyBorder="1" applyAlignment="1">
      <alignment horizontal="center" vertical="center"/>
    </xf>
    <xf numFmtId="0" fontId="0" fillId="12" borderId="0" xfId="0" applyFill="1" applyBorder="1" applyAlignment="1">
      <alignment horizontal="center" vertical="center"/>
    </xf>
    <xf numFmtId="0" fontId="0" fillId="12" borderId="5" xfId="0" applyFill="1" applyBorder="1" applyAlignment="1">
      <alignment horizontal="center" vertical="center"/>
    </xf>
    <xf numFmtId="0" fontId="0" fillId="9" borderId="23" xfId="0" applyFill="1" applyBorder="1" applyAlignment="1">
      <alignment horizontal="left" vertical="center" indent="6"/>
    </xf>
    <xf numFmtId="0" fontId="0" fillId="9" borderId="24" xfId="0" applyFill="1" applyBorder="1" applyAlignment="1">
      <alignment horizontal="left" vertical="center" indent="6"/>
    </xf>
    <xf numFmtId="167" fontId="0" fillId="0" borderId="0" xfId="0" applyNumberFormat="1" applyFill="1" applyBorder="1" applyAlignment="1">
      <alignment horizontal="center" wrapText="1"/>
    </xf>
    <xf numFmtId="0" fontId="4" fillId="6" borderId="9" xfId="0" applyFont="1" applyFill="1" applyBorder="1" applyAlignment="1">
      <alignment horizontal="center" vertical="center"/>
    </xf>
    <xf numFmtId="0" fontId="4" fillId="6" borderId="10" xfId="0" applyFont="1" applyFill="1" applyBorder="1" applyAlignment="1">
      <alignment horizontal="center" vertical="center"/>
    </xf>
    <xf numFmtId="0" fontId="4" fillId="6" borderId="11" xfId="0" applyFont="1" applyFill="1" applyBorder="1" applyAlignment="1">
      <alignment horizontal="center" vertical="center"/>
    </xf>
    <xf numFmtId="0" fontId="0" fillId="12" borderId="1" xfId="0" applyFill="1" applyBorder="1" applyAlignment="1">
      <alignment horizontal="center" vertical="center" wrapText="1"/>
    </xf>
    <xf numFmtId="0" fontId="0" fillId="12" borderId="7" xfId="0" applyFill="1" applyBorder="1" applyAlignment="1">
      <alignment horizontal="center" vertical="center" wrapText="1"/>
    </xf>
    <xf numFmtId="0" fontId="0" fillId="12" borderId="2" xfId="0" applyFill="1" applyBorder="1" applyAlignment="1">
      <alignment horizontal="center" vertical="center"/>
    </xf>
    <xf numFmtId="0" fontId="23" fillId="17" borderId="13" xfId="0" applyFont="1" applyFill="1" applyBorder="1" applyAlignment="1">
      <alignment horizontal="center" vertical="center"/>
    </xf>
    <xf numFmtId="0" fontId="23" fillId="17" borderId="37" xfId="0" applyFont="1" applyFill="1" applyBorder="1" applyAlignment="1">
      <alignment horizontal="center" vertical="center"/>
    </xf>
    <xf numFmtId="0" fontId="0" fillId="17" borderId="0" xfId="0" applyFill="1" applyBorder="1" applyAlignment="1">
      <alignment horizontal="center" vertical="center"/>
    </xf>
    <xf numFmtId="0" fontId="0" fillId="17" borderId="59" xfId="0" applyFill="1" applyBorder="1" applyAlignment="1">
      <alignment horizontal="center" vertical="center"/>
    </xf>
    <xf numFmtId="0" fontId="0" fillId="6" borderId="9" xfId="0" applyFill="1" applyBorder="1" applyAlignment="1">
      <alignment horizontal="center"/>
    </xf>
    <xf numFmtId="0" fontId="0" fillId="6" borderId="10" xfId="0" applyFill="1" applyBorder="1" applyAlignment="1">
      <alignment horizontal="center"/>
    </xf>
    <xf numFmtId="0" fontId="0" fillId="6" borderId="11" xfId="0" applyFill="1" applyBorder="1" applyAlignment="1">
      <alignment horizontal="center"/>
    </xf>
    <xf numFmtId="0" fontId="25" fillId="18" borderId="65" xfId="0" applyFont="1" applyFill="1" applyBorder="1" applyAlignment="1">
      <alignment horizontal="center" vertical="center"/>
    </xf>
    <xf numFmtId="0" fontId="25" fillId="18" borderId="64" xfId="0" applyFont="1" applyFill="1" applyBorder="1" applyAlignment="1">
      <alignment horizontal="center" vertical="center"/>
    </xf>
    <xf numFmtId="164" fontId="1" fillId="8" borderId="1" xfId="0" applyNumberFormat="1" applyFont="1" applyFill="1" applyBorder="1" applyAlignment="1">
      <alignment vertical="center"/>
    </xf>
    <xf numFmtId="168" fontId="0" fillId="3" borderId="19" xfId="0" applyNumberFormat="1" applyFill="1" applyBorder="1" applyAlignment="1">
      <alignment vertical="center"/>
    </xf>
    <xf numFmtId="0" fontId="0" fillId="10" borderId="14" xfId="0" applyFill="1" applyBorder="1" applyAlignment="1">
      <alignment vertical="center"/>
    </xf>
    <xf numFmtId="169" fontId="1" fillId="10" borderId="7" xfId="0" applyNumberFormat="1" applyFont="1" applyFill="1" applyBorder="1" applyAlignment="1">
      <alignment vertical="center"/>
    </xf>
    <xf numFmtId="169" fontId="0" fillId="10" borderId="19" xfId="0" applyNumberFormat="1" applyFill="1" applyBorder="1" applyAlignment="1">
      <alignment vertical="center"/>
    </xf>
    <xf numFmtId="169" fontId="0" fillId="10" borderId="7" xfId="0" applyNumberFormat="1" applyFill="1" applyBorder="1" applyAlignment="1">
      <alignment vertical="center"/>
    </xf>
    <xf numFmtId="169" fontId="0" fillId="10" borderId="4" xfId="0" applyNumberFormat="1" applyFill="1" applyBorder="1" applyAlignment="1">
      <alignment vertical="center"/>
    </xf>
  </cellXfs>
  <cellStyles count="1">
    <cellStyle name="Normal" xfId="0" builtinId="0"/>
  </cellStyles>
  <dxfs count="46">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s>
  <tableStyles count="0" defaultTableStyle="TableStyleMedium2" defaultPivotStyle="PivotStyleMedium9"/>
  <colors>
    <mruColors>
      <color rgb="FFC5BE97"/>
      <color rgb="FF64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hyperlink" Target="http://les-macarons-de-bambichon.com/wp-content/uploads/2014/03/Dressage-en-quinconce.jpg" TargetMode="External"/><Relationship Id="rId2" Type="http://schemas.openxmlformats.org/officeDocument/2006/relationships/hyperlink" Target="http://les-macarons-de-bambichon.com/wp-content/uploads/2014/03/etape5.jpg" TargetMode="External"/><Relationship Id="rId1" Type="http://schemas.openxmlformats.org/officeDocument/2006/relationships/hyperlink" Target="http://les-macarons-de-bambichon.com/wp-content/uploads/2014/03/etape3.jpg" TargetMode="External"/><Relationship Id="rId4" Type="http://schemas.openxmlformats.org/officeDocument/2006/relationships/hyperlink" Target="http://les-macarons-de-bambichon.com/wp-content/uploads/2014/03/etape6.jpg"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6</xdr:col>
      <xdr:colOff>148645</xdr:colOff>
      <xdr:row>24</xdr:row>
      <xdr:rowOff>63975</xdr:rowOff>
    </xdr:from>
    <xdr:to>
      <xdr:col>6</xdr:col>
      <xdr:colOff>834777</xdr:colOff>
      <xdr:row>26</xdr:row>
      <xdr:rowOff>181462</xdr:rowOff>
    </xdr:to>
    <xdr:pic>
      <xdr:nvPicPr>
        <xdr:cNvPr id="14" name="Image 1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22521" y="4537514"/>
          <a:ext cx="686132" cy="534509"/>
        </a:xfrm>
        <a:prstGeom prst="rect">
          <a:avLst/>
        </a:prstGeom>
      </xdr:spPr>
    </xdr:pic>
    <xdr:clientData/>
  </xdr:twoCellAnchor>
  <mc:AlternateContent xmlns:mc="http://schemas.openxmlformats.org/markup-compatibility/2006">
    <mc:Choice xmlns:a14="http://schemas.microsoft.com/office/drawing/2010/main" Requires="a14">
      <xdr:twoCellAnchor>
        <xdr:from>
          <xdr:col>9</xdr:col>
          <xdr:colOff>542925</xdr:colOff>
          <xdr:row>7</xdr:row>
          <xdr:rowOff>28575</xdr:rowOff>
        </xdr:from>
        <xdr:to>
          <xdr:col>9</xdr:col>
          <xdr:colOff>1257300</xdr:colOff>
          <xdr:row>8</xdr:row>
          <xdr:rowOff>171450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900" b="0" i="0" u="none" strike="noStrike" baseline="0">
                  <a:solidFill>
                    <a:srgbClr val="000000"/>
                  </a:solidFill>
                  <a:latin typeface="Calibri"/>
                </a:rPr>
                <a:t>GO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1495425</xdr:colOff>
          <xdr:row>7</xdr:row>
          <xdr:rowOff>38100</xdr:rowOff>
        </xdr:from>
        <xdr:to>
          <xdr:col>9</xdr:col>
          <xdr:colOff>228600</xdr:colOff>
          <xdr:row>8</xdr:row>
          <xdr:rowOff>152400</xdr:rowOff>
        </xdr:to>
        <xdr:sp macro="" textlink="">
          <xdr:nvSpPr>
            <xdr:cNvPr id="1029" name="ComboBox2"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22</xdr:row>
          <xdr:rowOff>19050</xdr:rowOff>
        </xdr:from>
        <xdr:to>
          <xdr:col>7</xdr:col>
          <xdr:colOff>466725</xdr:colOff>
          <xdr:row>23</xdr:row>
          <xdr:rowOff>171450</xdr:rowOff>
        </xdr:to>
        <xdr:sp macro="" textlink="">
          <xdr:nvSpPr>
            <xdr:cNvPr id="1031" name="ComboBox4"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514350</xdr:colOff>
          <xdr:row>22</xdr:row>
          <xdr:rowOff>28575</xdr:rowOff>
        </xdr:from>
        <xdr:to>
          <xdr:col>8</xdr:col>
          <xdr:colOff>19050</xdr:colOff>
          <xdr:row>23</xdr:row>
          <xdr:rowOff>171450</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Solve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952500</xdr:colOff>
          <xdr:row>24</xdr:row>
          <xdr:rowOff>142875</xdr:rowOff>
        </xdr:from>
        <xdr:to>
          <xdr:col>7</xdr:col>
          <xdr:colOff>466725</xdr:colOff>
          <xdr:row>26</xdr:row>
          <xdr:rowOff>76200</xdr:rowOff>
        </xdr:to>
        <xdr:sp macro="" textlink="">
          <xdr:nvSpPr>
            <xdr:cNvPr id="1033" name="Button 9" hidden="1">
              <a:extLst>
                <a:ext uri="{63B3BB69-23CF-44E3-9099-C40C66FF867C}">
                  <a14:compatExt spid="_x0000_s10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Imprimer</a:t>
              </a:r>
            </a:p>
            <a:p>
              <a:pPr algn="ctr" rtl="0">
                <a:defRPr sz="1000"/>
              </a:pPr>
              <a:r>
                <a:rPr lang="fr-FR" sz="1100" b="0" i="0" u="none" strike="noStrike" baseline="0">
                  <a:solidFill>
                    <a:srgbClr val="000000"/>
                  </a:solidFill>
                  <a:latin typeface="Calibri"/>
                </a:rPr>
                <a:t>la recette</a:t>
              </a:r>
            </a:p>
          </xdr:txBody>
        </xdr:sp>
        <xdr:clientData fPrintsWithSheet="0"/>
      </xdr:twoCellAnchor>
    </mc:Choice>
    <mc:Fallback/>
  </mc:AlternateContent>
  <xdr:twoCellAnchor>
    <xdr:from>
      <xdr:col>0</xdr:col>
      <xdr:colOff>75767</xdr:colOff>
      <xdr:row>41</xdr:row>
      <xdr:rowOff>216478</xdr:rowOff>
    </xdr:from>
    <xdr:to>
      <xdr:col>27</xdr:col>
      <xdr:colOff>510767</xdr:colOff>
      <xdr:row>41</xdr:row>
      <xdr:rowOff>216478</xdr:rowOff>
    </xdr:to>
    <xdr:cxnSp macro="">
      <xdr:nvCxnSpPr>
        <xdr:cNvPr id="3" name="Connecteur droit 2"/>
        <xdr:cNvCxnSpPr/>
      </xdr:nvCxnSpPr>
      <xdr:spPr>
        <a:xfrm>
          <a:off x="75767" y="8399319"/>
          <a:ext cx="25200000" cy="0"/>
        </a:xfrm>
        <a:prstGeom prst="line">
          <a:avLst/>
        </a:prstGeom>
        <a:ln w="50800">
          <a:solidFill>
            <a:schemeClr val="tx1">
              <a:lumMod val="65000"/>
              <a:lumOff val="3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514350</xdr:colOff>
      <xdr:row>14</xdr:row>
      <xdr:rowOff>9524</xdr:rowOff>
    </xdr:from>
    <xdr:to>
      <xdr:col>18</xdr:col>
      <xdr:colOff>857250</xdr:colOff>
      <xdr:row>18</xdr:row>
      <xdr:rowOff>190500</xdr:rowOff>
    </xdr:to>
    <xdr:sp macro="" textlink="">
      <xdr:nvSpPr>
        <xdr:cNvPr id="2" name="Rectangle 1"/>
        <xdr:cNvSpPr/>
      </xdr:nvSpPr>
      <xdr:spPr>
        <a:xfrm>
          <a:off x="11487150" y="2676524"/>
          <a:ext cx="95250" cy="942976"/>
        </a:xfrm>
        <a:prstGeom prst="rect">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18</xdr:col>
          <xdr:colOff>571500</xdr:colOff>
          <xdr:row>15</xdr:row>
          <xdr:rowOff>9525</xdr:rowOff>
        </xdr:from>
        <xdr:to>
          <xdr:col>18</xdr:col>
          <xdr:colOff>809625</xdr:colOff>
          <xdr:row>17</xdr:row>
          <xdr:rowOff>123825</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18288" tIns="0" rIns="0" bIns="0" anchor="ctr" upright="1"/>
            <a:lstStyle/>
            <a:p>
              <a:pPr algn="ctr" rtl="0">
                <a:defRPr sz="1000"/>
              </a:pPr>
              <a:endParaRPr lang="fr-FR"/>
            </a:p>
          </xdr:txBody>
        </xdr:sp>
        <xdr:clientData fPrintsWithSheet="0"/>
      </xdr:twoCellAnchor>
    </mc:Choice>
    <mc:Fallback/>
  </mc:AlternateContent>
  <xdr:twoCellAnchor>
    <xdr:from>
      <xdr:col>18</xdr:col>
      <xdr:colOff>484908</xdr:colOff>
      <xdr:row>13</xdr:row>
      <xdr:rowOff>199156</xdr:rowOff>
    </xdr:from>
    <xdr:to>
      <xdr:col>19</xdr:col>
      <xdr:colOff>34637</xdr:colOff>
      <xdr:row>14</xdr:row>
      <xdr:rowOff>173180</xdr:rowOff>
    </xdr:to>
    <xdr:sp macro="" textlink="">
      <xdr:nvSpPr>
        <xdr:cNvPr id="4" name="ZoneTexte 3"/>
        <xdr:cNvSpPr txBox="1"/>
      </xdr:nvSpPr>
      <xdr:spPr>
        <a:xfrm>
          <a:off x="11457708" y="2666131"/>
          <a:ext cx="159329" cy="1740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600"/>
            <a:t>export</a:t>
          </a:r>
        </a:p>
      </xdr:txBody>
    </xdr:sp>
    <xdr:clientData/>
  </xdr:twoCellAnchor>
  <xdr:twoCellAnchor>
    <xdr:from>
      <xdr:col>15</xdr:col>
      <xdr:colOff>38099</xdr:colOff>
      <xdr:row>21</xdr:row>
      <xdr:rowOff>114301</xdr:rowOff>
    </xdr:from>
    <xdr:to>
      <xdr:col>15</xdr:col>
      <xdr:colOff>1057274</xdr:colOff>
      <xdr:row>25</xdr:row>
      <xdr:rowOff>152401</xdr:rowOff>
    </xdr:to>
    <xdr:sp macro="" textlink="">
      <xdr:nvSpPr>
        <xdr:cNvPr id="5" name="Rectangle 4"/>
        <xdr:cNvSpPr/>
      </xdr:nvSpPr>
      <xdr:spPr>
        <a:xfrm>
          <a:off x="9182099" y="4114801"/>
          <a:ext cx="571500" cy="800100"/>
        </a:xfrm>
        <a:prstGeom prst="rect">
          <a:avLst/>
        </a:prstGeom>
        <a:solidFill>
          <a:schemeClr val="accent2">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15</xdr:col>
          <xdr:colOff>114300</xdr:colOff>
          <xdr:row>22</xdr:row>
          <xdr:rowOff>95250</xdr:rowOff>
        </xdr:from>
        <xdr:to>
          <xdr:col>15</xdr:col>
          <xdr:colOff>971550</xdr:colOff>
          <xdr:row>24</xdr:row>
          <xdr:rowOff>171450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900" b="0" i="0" u="none" strike="noStrike" baseline="0">
                  <a:solidFill>
                    <a:srgbClr val="000000"/>
                  </a:solidFill>
                  <a:latin typeface="Calibri"/>
                </a:rPr>
                <a:t>GO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22</xdr:row>
          <xdr:rowOff>57150</xdr:rowOff>
        </xdr:from>
        <xdr:to>
          <xdr:col>18</xdr:col>
          <xdr:colOff>790575</xdr:colOff>
          <xdr:row>23</xdr:row>
          <xdr:rowOff>152400</xdr:rowOff>
        </xdr:to>
        <xdr:sp macro="" textlink="">
          <xdr:nvSpPr>
            <xdr:cNvPr id="3076" name="ComboBox1" hidden="1">
              <a:extLst>
                <a:ext uri="{63B3BB69-23CF-44E3-9099-C40C66FF867C}">
                  <a14:compatExt spid="_x0000_s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20</xdr:row>
          <xdr:rowOff>57150</xdr:rowOff>
        </xdr:from>
        <xdr:to>
          <xdr:col>18</xdr:col>
          <xdr:colOff>790575</xdr:colOff>
          <xdr:row>21</xdr:row>
          <xdr:rowOff>142875</xdr:rowOff>
        </xdr:to>
        <xdr:sp macro="" textlink="">
          <xdr:nvSpPr>
            <xdr:cNvPr id="3077" name="ComboBox2" hidden="1">
              <a:extLst>
                <a:ext uri="{63B3BB69-23CF-44E3-9099-C40C66FF867C}">
                  <a14:compatExt spid="_x0000_s3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190500</xdr:colOff>
          <xdr:row>24</xdr:row>
          <xdr:rowOff>47625</xdr:rowOff>
        </xdr:from>
        <xdr:to>
          <xdr:col>18</xdr:col>
          <xdr:colOff>790575</xdr:colOff>
          <xdr:row>25</xdr:row>
          <xdr:rowOff>142875</xdr:rowOff>
        </xdr:to>
        <xdr:sp macro="" textlink="">
          <xdr:nvSpPr>
            <xdr:cNvPr id="3078" name="ComboBox3" hidden="1">
              <a:extLst>
                <a:ext uri="{63B3BB69-23CF-44E3-9099-C40C66FF867C}">
                  <a14:compatExt spid="_x0000_s3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22</xdr:row>
          <xdr:rowOff>19050</xdr:rowOff>
        </xdr:from>
        <xdr:to>
          <xdr:col>7</xdr:col>
          <xdr:colOff>466725</xdr:colOff>
          <xdr:row>23</xdr:row>
          <xdr:rowOff>171450</xdr:rowOff>
        </xdr:to>
        <xdr:sp macro="" textlink="">
          <xdr:nvSpPr>
            <xdr:cNvPr id="3079" name="ComboBox4" hidden="1">
              <a:extLst>
                <a:ext uri="{63B3BB69-23CF-44E3-9099-C40C66FF867C}">
                  <a14:compatExt spid="_x0000_s3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514350</xdr:colOff>
          <xdr:row>22</xdr:row>
          <xdr:rowOff>28575</xdr:rowOff>
        </xdr:from>
        <xdr:to>
          <xdr:col>8</xdr:col>
          <xdr:colOff>19050</xdr:colOff>
          <xdr:row>23</xdr:row>
          <xdr:rowOff>171450</xdr:rowOff>
        </xdr:to>
        <xdr:sp macro="" textlink="">
          <xdr:nvSpPr>
            <xdr:cNvPr id="3080" name="Button 8" hidden="1">
              <a:extLst>
                <a:ext uri="{63B3BB69-23CF-44E3-9099-C40C66FF867C}">
                  <a14:compatExt spid="_x0000_s308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Solve</a:t>
              </a:r>
            </a:p>
          </xdr:txBody>
        </xdr:sp>
        <xdr:clientData fPrintsWithSheet="0"/>
      </xdr:twoCellAnchor>
    </mc:Choice>
    <mc:Fallback/>
  </mc:AlternateContent>
  <xdr:oneCellAnchor>
    <xdr:from>
      <xdr:col>10</xdr:col>
      <xdr:colOff>402167</xdr:colOff>
      <xdr:row>6</xdr:row>
      <xdr:rowOff>31750</xdr:rowOff>
    </xdr:from>
    <xdr:ext cx="846667" cy="649514"/>
    <xdr:pic>
      <xdr:nvPicPr>
        <xdr:cNvPr id="12" name="Image 1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98167" y="1174750"/>
          <a:ext cx="846667" cy="649514"/>
        </a:xfrm>
        <a:prstGeom prst="rect">
          <a:avLst/>
        </a:prstGeom>
      </xdr:spPr>
    </xdr:pic>
    <xdr:clientData/>
  </xdr:oneCellAnchor>
  <mc:AlternateContent xmlns:mc="http://schemas.openxmlformats.org/markup-compatibility/2006">
    <mc:Choice xmlns:a14="http://schemas.microsoft.com/office/drawing/2010/main" Requires="a14">
      <xdr:twoCellAnchor>
        <xdr:from>
          <xdr:col>10</xdr:col>
          <xdr:colOff>323850</xdr:colOff>
          <xdr:row>9</xdr:row>
          <xdr:rowOff>200025</xdr:rowOff>
        </xdr:from>
        <xdr:to>
          <xdr:col>11</xdr:col>
          <xdr:colOff>771525</xdr:colOff>
          <xdr:row>11</xdr:row>
          <xdr:rowOff>190500</xdr:rowOff>
        </xdr:to>
        <xdr:sp macro="" textlink="">
          <xdr:nvSpPr>
            <xdr:cNvPr id="3081" name="Button 9" hidden="1">
              <a:extLst>
                <a:ext uri="{63B3BB69-23CF-44E3-9099-C40C66FF867C}">
                  <a14:compatExt spid="_x0000_s30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Imprimer</a:t>
              </a:r>
            </a:p>
            <a:p>
              <a:pPr algn="ctr" rtl="0">
                <a:defRPr sz="1000"/>
              </a:pPr>
              <a:r>
                <a:rPr lang="fr-FR" sz="1100" b="0" i="0" u="none" strike="noStrike" baseline="0">
                  <a:solidFill>
                    <a:srgbClr val="000000"/>
                  </a:solidFill>
                  <a:latin typeface="Calibri"/>
                </a:rPr>
                <a:t>la recette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57150</xdr:colOff>
          <xdr:row>5</xdr:row>
          <xdr:rowOff>180975</xdr:rowOff>
        </xdr:from>
        <xdr:to>
          <xdr:col>4</xdr:col>
          <xdr:colOff>561975</xdr:colOff>
          <xdr:row>8</xdr:row>
          <xdr:rowOff>9525</xdr:rowOff>
        </xdr:to>
        <xdr:sp macro="" textlink="">
          <xdr:nvSpPr>
            <xdr:cNvPr id="5121" name="ComboBox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oneCellAnchor>
    <xdr:from>
      <xdr:col>12</xdr:col>
      <xdr:colOff>0</xdr:colOff>
      <xdr:row>50</xdr:row>
      <xdr:rowOff>0</xdr:rowOff>
    </xdr:from>
    <xdr:ext cx="1707571" cy="1714500"/>
    <xdr:sp macro="" textlink="">
      <xdr:nvSpPr>
        <xdr:cNvPr id="3" name="AutoShape 16" descr="Préparation des blancs macarons à la française">
          <a:hlinkClick xmlns:r="http://schemas.openxmlformats.org/officeDocument/2006/relationships" r:id="rId1"/>
        </xdr:cNvPr>
        <xdr:cNvSpPr>
          <a:spLocks noChangeAspect="1" noChangeArrowheads="1"/>
        </xdr:cNvSpPr>
      </xdr:nvSpPr>
      <xdr:spPr bwMode="auto">
        <a:xfrm>
          <a:off x="7315200" y="9525000"/>
          <a:ext cx="1707571" cy="1714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68</xdr:row>
      <xdr:rowOff>0</xdr:rowOff>
    </xdr:from>
    <xdr:ext cx="1707571" cy="1714500"/>
    <xdr:sp macro="" textlink="">
      <xdr:nvSpPr>
        <xdr:cNvPr id="4" name="AutoShape 17" descr="macaron à la française - macaronnage">
          <a:hlinkClick xmlns:r="http://schemas.openxmlformats.org/officeDocument/2006/relationships" r:id="rId2"/>
        </xdr:cNvPr>
        <xdr:cNvSpPr>
          <a:spLocks noChangeAspect="1" noChangeArrowheads="1"/>
        </xdr:cNvSpPr>
      </xdr:nvSpPr>
      <xdr:spPr bwMode="auto">
        <a:xfrm>
          <a:off x="7315200" y="12954000"/>
          <a:ext cx="1707571" cy="1714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84</xdr:row>
      <xdr:rowOff>0</xdr:rowOff>
    </xdr:from>
    <xdr:ext cx="1707571" cy="1714500"/>
    <xdr:sp macro="" textlink="">
      <xdr:nvSpPr>
        <xdr:cNvPr id="5" name="AutoShape 18" descr="Macarons dressage en quinconce">
          <a:hlinkClick xmlns:r="http://schemas.openxmlformats.org/officeDocument/2006/relationships" r:id="rId3"/>
        </xdr:cNvPr>
        <xdr:cNvSpPr>
          <a:spLocks noChangeAspect="1" noChangeArrowheads="1"/>
        </xdr:cNvSpPr>
      </xdr:nvSpPr>
      <xdr:spPr bwMode="auto">
        <a:xfrm>
          <a:off x="7315200" y="16002000"/>
          <a:ext cx="1707571" cy="1714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108</xdr:row>
      <xdr:rowOff>0</xdr:rowOff>
    </xdr:from>
    <xdr:ext cx="1707571" cy="1713635"/>
    <xdr:sp macro="" textlink="">
      <xdr:nvSpPr>
        <xdr:cNvPr id="6" name="AutoShape 19" descr="garnir les macarons">
          <a:hlinkClick xmlns:r="http://schemas.openxmlformats.org/officeDocument/2006/relationships" r:id="rId4"/>
        </xdr:cNvPr>
        <xdr:cNvSpPr>
          <a:spLocks noChangeAspect="1" noChangeArrowheads="1"/>
        </xdr:cNvSpPr>
      </xdr:nvSpPr>
      <xdr:spPr bwMode="auto">
        <a:xfrm>
          <a:off x="7315200" y="20574000"/>
          <a:ext cx="1707571" cy="171363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ctrlProp" Target="../ctrlProps/ctrlProp3.xml"/><Relationship Id="rId4" Type="http://schemas.openxmlformats.org/officeDocument/2006/relationships/control" Target="../activeX/activeX1.xml"/><Relationship Id="rId9"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5.xml"/><Relationship Id="rId13"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image" Target="../media/image5.emf"/><Relationship Id="rId12"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omments" Target="../comments1.xml"/><Relationship Id="rId1" Type="http://schemas.openxmlformats.org/officeDocument/2006/relationships/printerSettings" Target="../printerSettings/printerSettings2.bin"/><Relationship Id="rId6" Type="http://schemas.openxmlformats.org/officeDocument/2006/relationships/control" Target="../activeX/activeX4.xml"/><Relationship Id="rId11" Type="http://schemas.openxmlformats.org/officeDocument/2006/relationships/image" Target="../media/image7.emf"/><Relationship Id="rId5" Type="http://schemas.openxmlformats.org/officeDocument/2006/relationships/image" Target="../media/image4.emf"/><Relationship Id="rId15" Type="http://schemas.openxmlformats.org/officeDocument/2006/relationships/ctrlProp" Target="../ctrlProps/ctrlProp7.xml"/><Relationship Id="rId10" Type="http://schemas.openxmlformats.org/officeDocument/2006/relationships/control" Target="../activeX/activeX6.xml"/><Relationship Id="rId4" Type="http://schemas.openxmlformats.org/officeDocument/2006/relationships/control" Target="../activeX/activeX3.xml"/><Relationship Id="rId9" Type="http://schemas.openxmlformats.org/officeDocument/2006/relationships/image" Target="../media/image6.emf"/><Relationship Id="rId1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7.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8.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DT178"/>
  <sheetViews>
    <sheetView tabSelected="1" zoomScale="88" zoomScaleNormal="88" workbookViewId="0">
      <selection activeCell="B2" sqref="B2:S2"/>
    </sheetView>
  </sheetViews>
  <sheetFormatPr baseColWidth="10" defaultColWidth="9.140625" defaultRowHeight="15" x14ac:dyDescent="0.25"/>
  <cols>
    <col min="1" max="1" width="1.5703125" style="1" customWidth="1"/>
    <col min="2" max="2" width="28" style="1" customWidth="1"/>
    <col min="3" max="3" width="12.5703125" style="1" customWidth="1"/>
    <col min="4" max="4" width="8.28515625" style="1" customWidth="1"/>
    <col min="5" max="5" width="3" style="1" customWidth="1"/>
    <col min="6" max="6" width="9.140625" style="1"/>
    <col min="7" max="7" width="25.140625" style="1" customWidth="1"/>
    <col min="8" max="8" width="17.7109375" style="1" customWidth="1"/>
    <col min="9" max="9" width="21.28515625" style="1" customWidth="1"/>
    <col min="10" max="10" width="19.85546875" style="1" customWidth="1"/>
    <col min="11" max="11" width="1.5703125" style="1" customWidth="1"/>
    <col min="12" max="12" width="26.85546875" style="1" customWidth="1"/>
    <col min="13" max="13" width="1.5703125" style="1" customWidth="1"/>
    <col min="14" max="14" width="16.5703125" style="1" customWidth="1"/>
    <col min="15" max="15" width="1.7109375" style="1" customWidth="1"/>
    <col min="16" max="16" width="26.42578125" style="1" customWidth="1"/>
    <col min="17" max="18" width="28" style="1" customWidth="1"/>
    <col min="19" max="19" width="25.28515625" style="1" customWidth="1"/>
    <col min="20" max="34" width="9.140625" style="1"/>
    <col min="35" max="35" width="10.140625" style="1" bestFit="1" customWidth="1"/>
    <col min="36" max="16384" width="9.140625" style="1"/>
  </cols>
  <sheetData>
    <row r="1" spans="2:19" ht="5.25" customHeight="1" x14ac:dyDescent="0.25"/>
    <row r="2" spans="2:19" ht="26.25" customHeight="1" x14ac:dyDescent="0.25">
      <c r="B2" s="389" t="s">
        <v>87</v>
      </c>
      <c r="C2" s="390"/>
      <c r="D2" s="390"/>
      <c r="E2" s="390"/>
      <c r="F2" s="390"/>
      <c r="G2" s="390"/>
      <c r="H2" s="390"/>
      <c r="I2" s="390"/>
      <c r="J2" s="390"/>
      <c r="K2" s="390"/>
      <c r="L2" s="390"/>
      <c r="M2" s="390"/>
      <c r="N2" s="390"/>
      <c r="O2" s="390"/>
      <c r="P2" s="390"/>
      <c r="Q2" s="390"/>
      <c r="R2" s="390"/>
      <c r="S2" s="391"/>
    </row>
    <row r="3" spans="2:19" ht="5.25" customHeight="1" x14ac:dyDescent="0.25"/>
    <row r="4" spans="2:19" ht="1.5" customHeight="1" thickBot="1" x14ac:dyDescent="0.3">
      <c r="I4" s="2"/>
    </row>
    <row r="5" spans="2:19" ht="15.75" thickBot="1" x14ac:dyDescent="0.3">
      <c r="B5" s="392" t="s">
        <v>18</v>
      </c>
      <c r="C5" s="393"/>
      <c r="D5" s="393"/>
      <c r="E5" s="393"/>
      <c r="F5" s="393"/>
      <c r="G5" s="393"/>
      <c r="H5" s="393"/>
      <c r="I5" s="393"/>
      <c r="J5" s="393"/>
      <c r="K5" s="393"/>
      <c r="L5" s="393"/>
      <c r="M5" s="393"/>
      <c r="N5" s="394"/>
      <c r="P5" s="392" t="s">
        <v>18</v>
      </c>
      <c r="Q5" s="393"/>
      <c r="R5" s="393"/>
      <c r="S5" s="394"/>
    </row>
    <row r="6" spans="2:19" ht="15.75" thickBot="1" x14ac:dyDescent="0.3">
      <c r="B6" s="89"/>
      <c r="C6" s="90"/>
      <c r="D6" s="4"/>
      <c r="E6" s="4"/>
      <c r="F6" s="4"/>
      <c r="G6" s="4"/>
      <c r="H6" s="4"/>
      <c r="I6" s="4"/>
      <c r="J6" s="4"/>
      <c r="K6" s="85"/>
      <c r="L6" s="90"/>
      <c r="M6" s="91"/>
      <c r="N6" s="92"/>
      <c r="O6" s="3"/>
      <c r="P6" s="399" t="str">
        <f>G7</f>
        <v>Pâte à financier</v>
      </c>
      <c r="Q6" s="400"/>
      <c r="R6" s="400"/>
      <c r="S6" s="401"/>
    </row>
    <row r="7" spans="2:19" ht="15.75" thickBot="1" x14ac:dyDescent="0.3">
      <c r="B7" s="112" t="s">
        <v>61</v>
      </c>
      <c r="C7" s="87" t="s">
        <v>88</v>
      </c>
      <c r="D7" s="5" t="str">
        <f>IF(C7="","",C7/SUM($C$7:$C$38)*100)</f>
        <v/>
      </c>
      <c r="E7" s="7" t="str">
        <f>IF(C7="","","%")</f>
        <v/>
      </c>
      <c r="F7" s="6"/>
      <c r="G7" s="395" t="str">
        <f>L43</f>
        <v>Pâte à financier</v>
      </c>
      <c r="H7" s="396"/>
      <c r="I7" s="396"/>
      <c r="J7" s="397"/>
      <c r="K7" s="86"/>
      <c r="L7" s="109" t="s">
        <v>90</v>
      </c>
      <c r="M7" s="94">
        <v>90</v>
      </c>
      <c r="N7" s="107">
        <f>M7*$H$23</f>
        <v>30</v>
      </c>
      <c r="O7" s="27"/>
      <c r="P7" s="402"/>
      <c r="Q7" s="403"/>
      <c r="R7" s="403"/>
      <c r="S7" s="404"/>
    </row>
    <row r="8" spans="2:19" x14ac:dyDescent="0.25">
      <c r="B8" s="112" t="s">
        <v>89</v>
      </c>
      <c r="C8" s="87" t="s">
        <v>88</v>
      </c>
      <c r="D8" s="5" t="str">
        <f>IF(C8="","",C8/SUM($C$7:$C$38)*100)</f>
        <v/>
      </c>
      <c r="E8" s="7" t="str">
        <f t="shared" ref="E8:E26" si="0">IF(C8="","","%")</f>
        <v/>
      </c>
      <c r="F8" s="109"/>
      <c r="G8" s="25" t="s">
        <v>1</v>
      </c>
      <c r="H8" s="38" t="s">
        <v>144</v>
      </c>
      <c r="I8" s="14"/>
      <c r="J8" s="15"/>
      <c r="K8" s="6"/>
      <c r="L8" s="109" t="s">
        <v>57</v>
      </c>
      <c r="M8" s="94">
        <v>50</v>
      </c>
      <c r="N8" s="107">
        <f t="shared" ref="N8:N28" si="1">M8*$H$23</f>
        <v>16.666666666666664</v>
      </c>
      <c r="P8" s="405"/>
      <c r="Q8" s="406"/>
      <c r="R8" s="406"/>
      <c r="S8" s="407"/>
    </row>
    <row r="9" spans="2:19" ht="15.75" thickBot="1" x14ac:dyDescent="0.3">
      <c r="B9" s="112" t="s">
        <v>90</v>
      </c>
      <c r="C9" s="87">
        <v>90</v>
      </c>
      <c r="D9" s="5">
        <f>IF(C9="","",C9/SUM($C$7:$C$25)*100)</f>
        <v>17.647058823529413</v>
      </c>
      <c r="E9" s="7" t="str">
        <f t="shared" si="0"/>
        <v>%</v>
      </c>
      <c r="F9" s="109"/>
      <c r="G9" s="26">
        <f>SUM(C7:C38)</f>
        <v>510</v>
      </c>
      <c r="H9" s="16"/>
      <c r="I9" s="16"/>
      <c r="J9" s="17"/>
      <c r="K9" s="6"/>
      <c r="L9" s="109" t="s">
        <v>14</v>
      </c>
      <c r="M9" s="94">
        <v>150</v>
      </c>
      <c r="N9" s="107">
        <f t="shared" si="1"/>
        <v>50</v>
      </c>
      <c r="P9" s="50" t="str">
        <f>AT44</f>
        <v>Préchauffez le four à 220°c.</v>
      </c>
      <c r="Q9" s="46"/>
      <c r="R9" s="47"/>
      <c r="S9" s="48"/>
    </row>
    <row r="10" spans="2:19" x14ac:dyDescent="0.25">
      <c r="B10" s="112" t="s">
        <v>57</v>
      </c>
      <c r="C10" s="87">
        <v>50</v>
      </c>
      <c r="D10" s="5">
        <f>IF(C10="","",C10/SUM($C$7:$C$38)*100)</f>
        <v>9.8039215686274517</v>
      </c>
      <c r="E10" s="7" t="str">
        <f t="shared" si="0"/>
        <v>%</v>
      </c>
      <c r="F10" s="109"/>
      <c r="G10" s="6"/>
      <c r="H10" s="6"/>
      <c r="I10" s="6"/>
      <c r="J10" s="6"/>
      <c r="K10" s="84"/>
      <c r="L10" s="109" t="s">
        <v>85</v>
      </c>
      <c r="M10" s="94">
        <v>80</v>
      </c>
      <c r="N10" s="107">
        <f t="shared" si="1"/>
        <v>26.666666666666664</v>
      </c>
      <c r="P10" s="50"/>
      <c r="Q10" s="46"/>
      <c r="R10" s="47"/>
      <c r="S10" s="48"/>
    </row>
    <row r="11" spans="2:19" x14ac:dyDescent="0.25">
      <c r="B11" s="112" t="s">
        <v>76</v>
      </c>
      <c r="C11" s="87" t="s">
        <v>88</v>
      </c>
      <c r="D11" s="5" t="str">
        <f>IF(C11="","",C11/SUM($C$7:$C$38)*100)</f>
        <v/>
      </c>
      <c r="E11" s="7" t="str">
        <f t="shared" si="0"/>
        <v/>
      </c>
      <c r="F11" s="109"/>
      <c r="G11" s="100" t="s">
        <v>12</v>
      </c>
      <c r="H11" s="102">
        <f>IF(C12&lt;&gt;"",C12,0)+IF(C13&lt;&gt;"",C13,0)+IF(C14&lt;&gt;"",C14,0)+IF(C18&lt;&gt;"",C18*21%,0)+IF(C19&lt;&gt;"",C19*50%,0)</f>
        <v>150</v>
      </c>
      <c r="I11" s="103">
        <f>H11/$G$9*100</f>
        <v>29.411764705882355</v>
      </c>
      <c r="J11" s="7"/>
      <c r="K11" s="6"/>
      <c r="L11" s="109" t="s">
        <v>81</v>
      </c>
      <c r="M11" s="94">
        <v>140</v>
      </c>
      <c r="N11" s="107">
        <f t="shared" si="1"/>
        <v>46.666666666666664</v>
      </c>
      <c r="P11" s="380" t="str">
        <f>AU44</f>
        <v>Faîtes fondre le beurre noisette, laissez le refroidir.</v>
      </c>
      <c r="Q11" s="381"/>
      <c r="R11" s="381"/>
      <c r="S11" s="382"/>
    </row>
    <row r="12" spans="2:19" x14ac:dyDescent="0.25">
      <c r="B12" s="112" t="s">
        <v>77</v>
      </c>
      <c r="C12" s="87" t="s">
        <v>88</v>
      </c>
      <c r="D12" s="5" t="str">
        <f>IF(C12="","",C12/SUM($C$7:$C$38)*100)</f>
        <v/>
      </c>
      <c r="E12" s="7" t="str">
        <f t="shared" si="0"/>
        <v/>
      </c>
      <c r="F12" s="109"/>
      <c r="G12" s="109" t="s">
        <v>94</v>
      </c>
      <c r="H12" s="102">
        <f>IF(C7&lt;&gt;"",C7*11%,0)+IF(C8&lt;&gt;"",C8*32%,0)+IF(C22&lt;&gt;"",C22*84%,0)+IF(C23&lt;&gt;"",C23*21%,0)+IF(C21&lt;&gt;"",C21*48%,0)+IF(C15&lt;&gt;"",C15*54%,0)+IF(C16&lt;&gt;"",C16*60%,0)+IF(C19&lt;&gt;"",C19*30%,0)+IF(C18&lt;&gt;"",C18*30%,0)+IF(C20&lt;&gt;"",C20*60%,0)+IF(C17&lt;&gt;"",C17*58%,0)+IF(C24&lt;&gt;"",C24*30%,0)+IF(C26&lt;&gt;"",C26*35%,0)</f>
        <v>160.80000000000001</v>
      </c>
      <c r="I12" s="103">
        <f>H12/$G$9*100</f>
        <v>31.529411764705884</v>
      </c>
      <c r="J12" s="101"/>
      <c r="K12" s="6"/>
      <c r="L12" s="109"/>
      <c r="M12" s="94"/>
      <c r="N12" s="107">
        <f t="shared" si="1"/>
        <v>0</v>
      </c>
      <c r="P12" s="380"/>
      <c r="Q12" s="381"/>
      <c r="R12" s="381"/>
      <c r="S12" s="382"/>
    </row>
    <row r="13" spans="2:19" ht="15.75" customHeight="1" x14ac:dyDescent="0.25">
      <c r="B13" s="112" t="s">
        <v>84</v>
      </c>
      <c r="C13" s="87" t="s">
        <v>88</v>
      </c>
      <c r="D13" s="5" t="str">
        <f>IF(C13="","",C13/SUM($C$7:$C$38)*100)</f>
        <v/>
      </c>
      <c r="E13" s="7" t="str">
        <f t="shared" si="0"/>
        <v/>
      </c>
      <c r="F13" s="109"/>
      <c r="G13" s="6"/>
      <c r="H13" s="6"/>
      <c r="I13" s="6"/>
      <c r="J13" s="6"/>
      <c r="K13" s="6"/>
      <c r="L13" s="109"/>
      <c r="M13" s="94"/>
      <c r="N13" s="107">
        <f t="shared" si="1"/>
        <v>0</v>
      </c>
      <c r="P13" s="37"/>
      <c r="Q13" s="6"/>
      <c r="R13" s="6"/>
      <c r="S13" s="8"/>
    </row>
    <row r="14" spans="2:19" ht="15.75" customHeight="1" x14ac:dyDescent="0.25">
      <c r="B14" s="112" t="s">
        <v>14</v>
      </c>
      <c r="C14" s="88">
        <v>150</v>
      </c>
      <c r="D14" s="5">
        <f>IF(C14="","",C14/SUM($C$7:$C$38)*100)</f>
        <v>29.411764705882355</v>
      </c>
      <c r="E14" s="7" t="str">
        <f t="shared" si="0"/>
        <v>%</v>
      </c>
      <c r="F14" s="109"/>
      <c r="G14" s="6"/>
      <c r="H14" s="6"/>
      <c r="I14" s="6"/>
      <c r="J14" s="6"/>
      <c r="K14" s="6"/>
      <c r="L14" s="109"/>
      <c r="M14" s="94"/>
      <c r="N14" s="107">
        <f t="shared" si="1"/>
        <v>0</v>
      </c>
      <c r="P14" s="405" t="str">
        <f>AV44</f>
        <v>Torréfiez au four 10min à 150° les poudres et refroidissez-les.</v>
      </c>
      <c r="Q14" s="406"/>
      <c r="R14" s="406"/>
      <c r="S14" s="407"/>
    </row>
    <row r="15" spans="2:19" ht="15.75" customHeight="1" x14ac:dyDescent="0.25">
      <c r="B15" s="112" t="s">
        <v>85</v>
      </c>
      <c r="C15" s="88">
        <v>80</v>
      </c>
      <c r="D15" s="5">
        <f>IF(C15="","",C15/SUM($C$7:$C$38)*100)</f>
        <v>15.686274509803921</v>
      </c>
      <c r="E15" s="7" t="str">
        <f t="shared" si="0"/>
        <v>%</v>
      </c>
      <c r="F15" s="109"/>
      <c r="G15" s="6"/>
      <c r="H15" s="6"/>
      <c r="I15" s="6"/>
      <c r="J15" s="6"/>
      <c r="K15" s="6"/>
      <c r="L15" s="109"/>
      <c r="M15" s="94"/>
      <c r="N15" s="107">
        <f t="shared" si="1"/>
        <v>0</v>
      </c>
      <c r="P15" s="405"/>
      <c r="Q15" s="406"/>
      <c r="R15" s="406"/>
      <c r="S15" s="407"/>
    </row>
    <row r="16" spans="2:19" x14ac:dyDescent="0.25">
      <c r="B16" s="112" t="s">
        <v>86</v>
      </c>
      <c r="C16" s="88" t="s">
        <v>88</v>
      </c>
      <c r="D16" s="5" t="str">
        <f>IF(C16="","",C16/SUM($C$7:$C$38)*100)</f>
        <v/>
      </c>
      <c r="E16" s="7" t="str">
        <f t="shared" si="0"/>
        <v/>
      </c>
      <c r="F16" s="109"/>
      <c r="G16" s="6"/>
      <c r="H16" s="6"/>
      <c r="I16" s="6"/>
      <c r="J16" s="6"/>
      <c r="K16" s="6"/>
      <c r="L16" s="109"/>
      <c r="M16" s="94"/>
      <c r="N16" s="107">
        <f t="shared" si="1"/>
        <v>0</v>
      </c>
      <c r="P16" s="52"/>
      <c r="Q16" s="53"/>
      <c r="R16" s="53"/>
      <c r="S16" s="54"/>
    </row>
    <row r="17" spans="2:19" ht="15.75" customHeight="1" x14ac:dyDescent="0.25">
      <c r="B17" s="112" t="s">
        <v>91</v>
      </c>
      <c r="C17" s="87" t="s">
        <v>88</v>
      </c>
      <c r="D17" s="5" t="str">
        <f>IF(C17="","",C17/SUM($C$7:$C$38)*100)</f>
        <v/>
      </c>
      <c r="E17" s="7" t="str">
        <f t="shared" si="0"/>
        <v/>
      </c>
      <c r="F17" s="109"/>
      <c r="G17" s="6"/>
      <c r="H17" s="6"/>
      <c r="I17" s="6"/>
      <c r="J17" s="6"/>
      <c r="K17" s="6"/>
      <c r="L17" s="109"/>
      <c r="M17" s="94"/>
      <c r="N17" s="107">
        <f t="shared" si="1"/>
        <v>0</v>
      </c>
      <c r="P17" s="380" t="str">
        <f>AW44</f>
        <v>Mélangez le sucre glace, la farine et les poudres d’amandes et noisettes. Ajoutez les blancs d’œufs en fouettant vivement puis incorporez sans cesser de fouetter le beurre fondu et refroidi.</v>
      </c>
      <c r="Q17" s="381"/>
      <c r="R17" s="381"/>
      <c r="S17" s="382"/>
    </row>
    <row r="18" spans="2:19" x14ac:dyDescent="0.25">
      <c r="B18" s="112" t="s">
        <v>92</v>
      </c>
      <c r="C18" s="87" t="s">
        <v>88</v>
      </c>
      <c r="D18" s="5" t="str">
        <f>IF(C18="","",C18/SUM($C$7:$C$38)*100)</f>
        <v/>
      </c>
      <c r="E18" s="7" t="str">
        <f t="shared" si="0"/>
        <v/>
      </c>
      <c r="F18" s="109"/>
      <c r="G18" s="109"/>
      <c r="H18" s="82"/>
      <c r="I18" s="6"/>
      <c r="J18" s="6"/>
      <c r="K18" s="6"/>
      <c r="L18" s="109"/>
      <c r="M18" s="94"/>
      <c r="N18" s="107">
        <f t="shared" si="1"/>
        <v>0</v>
      </c>
      <c r="P18" s="380"/>
      <c r="Q18" s="381"/>
      <c r="R18" s="381"/>
      <c r="S18" s="382"/>
    </row>
    <row r="19" spans="2:19" x14ac:dyDescent="0.25">
      <c r="B19" s="112" t="s">
        <v>17</v>
      </c>
      <c r="C19" s="87" t="s">
        <v>88</v>
      </c>
      <c r="D19" s="5" t="str">
        <f>IF(C19="","",C19/SUM($C$7:$C$38)*100)</f>
        <v/>
      </c>
      <c r="E19" s="7" t="str">
        <f t="shared" si="0"/>
        <v/>
      </c>
      <c r="F19" s="109"/>
      <c r="G19" s="398"/>
      <c r="H19" s="398"/>
      <c r="I19" s="398"/>
      <c r="J19" s="398"/>
      <c r="K19" s="6"/>
      <c r="L19" s="109"/>
      <c r="M19" s="94"/>
      <c r="N19" s="107">
        <f t="shared" si="1"/>
        <v>0</v>
      </c>
      <c r="O19" s="3"/>
      <c r="P19" s="50"/>
      <c r="Q19" s="46"/>
      <c r="R19" s="46"/>
      <c r="S19" s="49"/>
    </row>
    <row r="20" spans="2:19" x14ac:dyDescent="0.25">
      <c r="B20" s="112" t="s">
        <v>16</v>
      </c>
      <c r="C20" s="87" t="s">
        <v>88</v>
      </c>
      <c r="D20" s="5" t="str">
        <f>IF(C20="","",C20/SUM($C$7:$C$38)*100)</f>
        <v/>
      </c>
      <c r="E20" s="7" t="str">
        <f t="shared" si="0"/>
        <v/>
      </c>
      <c r="F20" s="109"/>
      <c r="G20" s="109"/>
      <c r="H20" s="109"/>
      <c r="I20" s="109"/>
      <c r="J20" s="109"/>
      <c r="K20" s="6"/>
      <c r="L20" s="109"/>
      <c r="M20" s="94"/>
      <c r="N20" s="107">
        <f t="shared" si="1"/>
        <v>0</v>
      </c>
      <c r="O20" s="27"/>
      <c r="P20" s="380" t="str">
        <f>AX44</f>
        <v>Quand le mélange est homogène remplissez les empreintes en silicone ou à défaut les moules beurrés, voire même  des caissettes en papier.</v>
      </c>
      <c r="Q20" s="381"/>
      <c r="R20" s="381"/>
      <c r="S20" s="382"/>
    </row>
    <row r="21" spans="2:19" x14ac:dyDescent="0.25">
      <c r="B21" s="112" t="s">
        <v>79</v>
      </c>
      <c r="C21" s="87" t="s">
        <v>88</v>
      </c>
      <c r="D21" s="5" t="str">
        <f>IF(C21="","",C21/SUM($C$7:$C$38)*100)</f>
        <v/>
      </c>
      <c r="E21" s="7" t="str">
        <f t="shared" si="0"/>
        <v/>
      </c>
      <c r="F21" s="109"/>
      <c r="G21" s="83"/>
      <c r="H21" s="83"/>
      <c r="I21" s="83"/>
      <c r="J21" s="83"/>
      <c r="K21" s="6"/>
      <c r="L21" s="109"/>
      <c r="M21" s="94"/>
      <c r="N21" s="107">
        <f t="shared" si="1"/>
        <v>0</v>
      </c>
      <c r="P21" s="380"/>
      <c r="Q21" s="381"/>
      <c r="R21" s="381"/>
      <c r="S21" s="382"/>
    </row>
    <row r="22" spans="2:19" ht="15.75" thickBot="1" x14ac:dyDescent="0.3">
      <c r="B22" s="112" t="s">
        <v>81</v>
      </c>
      <c r="C22" s="87">
        <v>140</v>
      </c>
      <c r="D22" s="5">
        <f>IF(C22="","",C22/SUM($C$7:$C$38)*100)</f>
        <v>27.450980392156865</v>
      </c>
      <c r="E22" s="7" t="str">
        <f t="shared" si="0"/>
        <v>%</v>
      </c>
      <c r="F22" s="109"/>
      <c r="G22" s="6"/>
      <c r="H22" s="6"/>
      <c r="I22" s="6"/>
      <c r="J22" s="6"/>
      <c r="K22" s="6"/>
      <c r="L22" s="109"/>
      <c r="M22" s="94"/>
      <c r="N22" s="107">
        <f t="shared" si="1"/>
        <v>0</v>
      </c>
      <c r="P22" s="374" t="str">
        <f>AY44</f>
        <v>cuire</v>
      </c>
      <c r="Q22" s="375"/>
      <c r="R22" s="375"/>
      <c r="S22" s="376"/>
    </row>
    <row r="23" spans="2:19" x14ac:dyDescent="0.25">
      <c r="B23" s="112" t="s">
        <v>83</v>
      </c>
      <c r="C23" s="87" t="s">
        <v>88</v>
      </c>
      <c r="D23" s="5" t="str">
        <f>IF(C23="","",C23/SUM($C$7:$C$38)*100)</f>
        <v/>
      </c>
      <c r="E23" s="7" t="str">
        <f t="shared" si="0"/>
        <v/>
      </c>
      <c r="F23" s="109"/>
      <c r="G23" s="20" t="s">
        <v>88</v>
      </c>
      <c r="H23" s="19">
        <v>0.33333333333333331</v>
      </c>
      <c r="I23" s="14" t="s">
        <v>0</v>
      </c>
      <c r="J23" s="15" t="s">
        <v>1</v>
      </c>
      <c r="K23" s="6"/>
      <c r="L23" s="109"/>
      <c r="M23" s="94"/>
      <c r="N23" s="107">
        <f t="shared" si="1"/>
        <v>0</v>
      </c>
      <c r="P23" s="374"/>
      <c r="Q23" s="375"/>
      <c r="R23" s="375"/>
      <c r="S23" s="376"/>
    </row>
    <row r="24" spans="2:19" x14ac:dyDescent="0.25">
      <c r="B24" s="112" t="s">
        <v>95</v>
      </c>
      <c r="C24" s="87" t="s">
        <v>88</v>
      </c>
      <c r="D24" s="5" t="str">
        <f>IF(C24="","",C24/SUM($C$7:$C$38)*100)</f>
        <v/>
      </c>
      <c r="E24" s="7" t="str">
        <f t="shared" si="0"/>
        <v/>
      </c>
      <c r="F24" s="11"/>
      <c r="G24" s="292" t="e">
        <f>VLOOKUP(G23,L7:N25,3,0)</f>
        <v>#N/A</v>
      </c>
      <c r="H24" s="290">
        <v>271.75936956481252</v>
      </c>
      <c r="I24" s="291">
        <v>30</v>
      </c>
      <c r="J24" s="293">
        <f>SUM(N7:N28)</f>
        <v>169.99999999999997</v>
      </c>
      <c r="K24" s="6"/>
      <c r="L24" s="109"/>
      <c r="M24" s="94"/>
      <c r="N24" s="107"/>
      <c r="P24" s="377" t="str">
        <f>AZ44</f>
        <v/>
      </c>
      <c r="Q24" s="378"/>
      <c r="R24" s="378"/>
      <c r="S24" s="379"/>
    </row>
    <row r="25" spans="2:19" x14ac:dyDescent="0.25">
      <c r="B25" s="112" t="s">
        <v>142</v>
      </c>
      <c r="C25" s="88" t="s">
        <v>88</v>
      </c>
      <c r="D25" s="5" t="str">
        <f>IF(C25="","",C25/SUM($C$7:$C$38)*100)</f>
        <v/>
      </c>
      <c r="E25" s="7" t="str">
        <f t="shared" si="0"/>
        <v/>
      </c>
      <c r="F25" s="18"/>
      <c r="G25" s="299"/>
      <c r="H25" s="300"/>
      <c r="I25" s="300"/>
      <c r="J25" s="301"/>
      <c r="K25" s="6"/>
      <c r="L25" s="6"/>
      <c r="M25" s="94"/>
      <c r="N25" s="107"/>
      <c r="P25" s="377"/>
      <c r="Q25" s="378"/>
      <c r="R25" s="378"/>
      <c r="S25" s="379"/>
    </row>
    <row r="26" spans="2:19" ht="18" customHeight="1" x14ac:dyDescent="0.25">
      <c r="B26" s="112" t="s">
        <v>161</v>
      </c>
      <c r="C26" s="88" t="s">
        <v>88</v>
      </c>
      <c r="D26" s="5" t="str">
        <f>IF(C26="","",C26/SUM($C$7:$C$38)*100)</f>
        <v/>
      </c>
      <c r="E26" s="7" t="str">
        <f t="shared" si="0"/>
        <v/>
      </c>
      <c r="F26" s="18"/>
      <c r="G26" s="294"/>
      <c r="H26" s="289"/>
      <c r="I26" s="289"/>
      <c r="J26" s="295"/>
      <c r="K26" s="6"/>
      <c r="L26" s="118"/>
      <c r="M26" s="119"/>
      <c r="N26" s="107"/>
      <c r="P26" s="374" t="str">
        <f>BA44</f>
        <v/>
      </c>
      <c r="Q26" s="375"/>
      <c r="R26" s="375"/>
      <c r="S26" s="376"/>
    </row>
    <row r="27" spans="2:19" ht="16.5" customHeight="1" thickBot="1" x14ac:dyDescent="0.3">
      <c r="B27" s="112" t="s">
        <v>169</v>
      </c>
      <c r="C27" s="88" t="s">
        <v>88</v>
      </c>
      <c r="D27" s="5" t="str">
        <f>IF(C27="","",C27/SUM($C$7:$C$38)*100)</f>
        <v/>
      </c>
      <c r="E27" s="7" t="str">
        <f t="shared" ref="E27:E28" si="2">IF(C27="","","%")</f>
        <v/>
      </c>
      <c r="F27" s="18"/>
      <c r="G27" s="296"/>
      <c r="H27" s="297"/>
      <c r="I27" s="297"/>
      <c r="J27" s="298"/>
      <c r="K27" s="6"/>
      <c r="L27" s="118"/>
      <c r="M27" s="119"/>
      <c r="N27" s="107"/>
      <c r="P27" s="374"/>
      <c r="Q27" s="375"/>
      <c r="R27" s="375"/>
      <c r="S27" s="376"/>
    </row>
    <row r="28" spans="2:19" ht="18" customHeight="1" x14ac:dyDescent="0.25">
      <c r="B28" s="305" t="s">
        <v>171</v>
      </c>
      <c r="C28" s="88" t="s">
        <v>88</v>
      </c>
      <c r="D28" s="5" t="str">
        <f>IF(C28="","",C28/SUM($C$7:$C$38)*100)</f>
        <v/>
      </c>
      <c r="E28" s="7" t="str">
        <f t="shared" si="2"/>
        <v/>
      </c>
      <c r="F28" s="18"/>
      <c r="G28" s="6"/>
      <c r="H28" s="6"/>
      <c r="I28" s="6"/>
      <c r="J28" s="6"/>
      <c r="K28" s="6"/>
      <c r="L28" s="118"/>
      <c r="M28" s="119"/>
      <c r="N28" s="107"/>
      <c r="P28" s="374"/>
      <c r="Q28" s="375"/>
      <c r="R28" s="375"/>
      <c r="S28" s="376"/>
    </row>
    <row r="29" spans="2:19" ht="18.75" customHeight="1" thickBot="1" x14ac:dyDescent="0.3">
      <c r="B29" s="364" t="s">
        <v>280</v>
      </c>
      <c r="C29" s="88" t="s">
        <v>88</v>
      </c>
      <c r="D29" s="5" t="str">
        <f>IF(C29="","",C29/SUM($C$7:$C$38)*100)</f>
        <v/>
      </c>
      <c r="E29" s="7" t="str">
        <f t="shared" ref="E29" si="3">IF(C29="","","%")</f>
        <v/>
      </c>
      <c r="F29" s="18"/>
      <c r="G29" s="10"/>
      <c r="H29" s="10"/>
      <c r="I29" s="10"/>
      <c r="J29" s="10"/>
      <c r="K29" s="10"/>
      <c r="L29" s="33"/>
      <c r="M29" s="95"/>
      <c r="N29" s="306">
        <f t="shared" ref="N29" si="4">M29*$H$23</f>
        <v>0</v>
      </c>
      <c r="P29" s="377" t="str">
        <f>BB44</f>
        <v/>
      </c>
      <c r="Q29" s="378"/>
      <c r="R29" s="378"/>
      <c r="S29" s="379"/>
    </row>
    <row r="30" spans="2:19" ht="18" customHeight="1" thickBot="1" x14ac:dyDescent="0.4">
      <c r="B30" s="364" t="s">
        <v>334</v>
      </c>
      <c r="C30" s="88"/>
      <c r="D30" s="5" t="str">
        <f t="shared" ref="D30:D38" si="5">IF(C30="","",C30/SUM($C$7:$C$38)*100)</f>
        <v/>
      </c>
      <c r="E30" s="7">
        <v>1</v>
      </c>
      <c r="F30" s="383" t="s">
        <v>93</v>
      </c>
      <c r="G30" s="384"/>
      <c r="H30" s="384"/>
      <c r="I30" s="384"/>
      <c r="J30" s="309" t="str">
        <f>CONCATENATE("cercle ",SUM(J31:J42)," g")</f>
        <v>cercle 254,34 g</v>
      </c>
      <c r="K30" s="308"/>
      <c r="L30" s="304"/>
      <c r="M30" s="308"/>
      <c r="N30" s="310" t="str">
        <f>CONCATENATE("rectangle ",SUM(M31:M42)," g")</f>
        <v>rectangle 700 g</v>
      </c>
      <c r="O30" s="28"/>
      <c r="P30" s="377"/>
      <c r="Q30" s="378"/>
      <c r="R30" s="378"/>
      <c r="S30" s="379"/>
    </row>
    <row r="31" spans="2:19" ht="18" customHeight="1" x14ac:dyDescent="0.25">
      <c r="B31" s="364" t="s">
        <v>336</v>
      </c>
      <c r="C31" s="88"/>
      <c r="D31" s="5" t="str">
        <f t="shared" si="5"/>
        <v/>
      </c>
      <c r="E31" s="7" t="str">
        <f t="shared" ref="E30:E38" si="6">IF(C31="","","%")</f>
        <v/>
      </c>
      <c r="F31" s="479">
        <v>1</v>
      </c>
      <c r="G31" s="362" t="s">
        <v>332</v>
      </c>
      <c r="H31" s="314" t="s">
        <v>296</v>
      </c>
      <c r="I31" s="312">
        <f>SUM(J31:J42)*1%</f>
        <v>2.5434000000000005</v>
      </c>
      <c r="J31" s="96">
        <f>N7*$I$34</f>
        <v>44.883529411764712</v>
      </c>
      <c r="K31" s="93"/>
      <c r="L31" s="104" t="str">
        <f t="shared" ref="L31:L42" si="7">IF(L7&lt;&gt;"",L7,"")</f>
        <v>blanc d' œuf</v>
      </c>
      <c r="M31" s="386">
        <f>N7*$I$37</f>
        <v>123.5294117647059</v>
      </c>
      <c r="N31" s="387"/>
      <c r="O31" s="28"/>
      <c r="P31" s="377" t="str">
        <f>BC44</f>
        <v/>
      </c>
      <c r="Q31" s="378"/>
      <c r="R31" s="378"/>
      <c r="S31" s="379"/>
    </row>
    <row r="32" spans="2:19" ht="18" customHeight="1" x14ac:dyDescent="0.25">
      <c r="B32" s="364" t="s">
        <v>337</v>
      </c>
      <c r="C32" s="88"/>
      <c r="D32" s="5" t="str">
        <f t="shared" si="5"/>
        <v/>
      </c>
      <c r="E32" s="7" t="str">
        <f t="shared" si="6"/>
        <v/>
      </c>
      <c r="F32" s="480">
        <f>SUM(N7:N26)*F31</f>
        <v>169.99999999999997</v>
      </c>
      <c r="G32" s="311" t="s">
        <v>2</v>
      </c>
      <c r="H32" s="315" t="s">
        <v>297</v>
      </c>
      <c r="I32" s="313">
        <f>+SUM(M31:M42)*1%</f>
        <v>7.0000000000000009</v>
      </c>
      <c r="J32" s="97">
        <f>N8*$I$34</f>
        <v>24.935294117647061</v>
      </c>
      <c r="K32" s="18"/>
      <c r="L32" s="302" t="str">
        <f t="shared" si="7"/>
        <v>farine</v>
      </c>
      <c r="M32" s="372">
        <f>N8*$I$37</f>
        <v>68.627450980392155</v>
      </c>
      <c r="N32" s="373"/>
      <c r="P32" s="377"/>
      <c r="Q32" s="378"/>
      <c r="R32" s="378"/>
      <c r="S32" s="379"/>
    </row>
    <row r="33" spans="2:123" ht="18" customHeight="1" x14ac:dyDescent="0.25">
      <c r="B33" s="364" t="s">
        <v>338</v>
      </c>
      <c r="C33" s="88"/>
      <c r="D33" s="5" t="str">
        <f t="shared" si="5"/>
        <v/>
      </c>
      <c r="E33" s="7" t="str">
        <f t="shared" si="6"/>
        <v/>
      </c>
      <c r="F33" s="365"/>
      <c r="G33" s="360" t="s">
        <v>3</v>
      </c>
      <c r="H33" s="360" t="s">
        <v>333</v>
      </c>
      <c r="I33" s="363" t="s">
        <v>4</v>
      </c>
      <c r="J33" s="97">
        <f>N9*$I$34</f>
        <v>74.805882352941182</v>
      </c>
      <c r="K33" s="18"/>
      <c r="L33" s="302" t="str">
        <f t="shared" si="7"/>
        <v>sucre glace</v>
      </c>
      <c r="M33" s="372">
        <f>N9*$I$37</f>
        <v>205.88235294117649</v>
      </c>
      <c r="N33" s="373"/>
      <c r="P33" s="377" t="str">
        <f>BD44</f>
        <v/>
      </c>
      <c r="Q33" s="378"/>
      <c r="R33" s="378"/>
      <c r="S33" s="379"/>
    </row>
    <row r="34" spans="2:123" ht="18" customHeight="1" x14ac:dyDescent="0.25">
      <c r="B34" s="364" t="s">
        <v>339</v>
      </c>
      <c r="C34" s="88"/>
      <c r="D34" s="5" t="str">
        <f t="shared" si="5"/>
        <v/>
      </c>
      <c r="E34" s="7" t="str">
        <f t="shared" si="6"/>
        <v/>
      </c>
      <c r="F34" s="481"/>
      <c r="G34" s="356" t="s">
        <v>5</v>
      </c>
      <c r="H34" s="356"/>
      <c r="I34" s="366">
        <f>I35/H36</f>
        <v>1.4961176470588238</v>
      </c>
      <c r="J34" s="97">
        <f>N10*$I$34</f>
        <v>39.896470588235296</v>
      </c>
      <c r="K34" s="18"/>
      <c r="L34" s="302" t="str">
        <f t="shared" si="7"/>
        <v>amandes en poudre</v>
      </c>
      <c r="M34" s="372">
        <f>N10*$I$37</f>
        <v>109.80392156862746</v>
      </c>
      <c r="N34" s="373"/>
      <c r="P34" s="377"/>
      <c r="Q34" s="378"/>
      <c r="R34" s="378"/>
      <c r="S34" s="379"/>
    </row>
    <row r="35" spans="2:123" ht="18" customHeight="1" x14ac:dyDescent="0.25">
      <c r="B35" s="364" t="s">
        <v>340</v>
      </c>
      <c r="C35" s="88"/>
      <c r="D35" s="5" t="str">
        <f t="shared" si="5"/>
        <v/>
      </c>
      <c r="E35" s="7" t="str">
        <f t="shared" si="6"/>
        <v/>
      </c>
      <c r="F35" s="482"/>
      <c r="G35" s="367" t="s">
        <v>6</v>
      </c>
      <c r="H35" s="357">
        <v>18</v>
      </c>
      <c r="I35" s="357">
        <v>1</v>
      </c>
      <c r="J35" s="97">
        <f>N11*$I$34</f>
        <v>69.818823529411773</v>
      </c>
      <c r="K35" s="18"/>
      <c r="L35" s="302" t="str">
        <f t="shared" si="7"/>
        <v>beurre</v>
      </c>
      <c r="M35" s="372">
        <f>N11*$I$37</f>
        <v>192.15686274509804</v>
      </c>
      <c r="N35" s="373"/>
      <c r="P35" s="117" t="str">
        <f>BE44</f>
        <v>Cuisson: 8' à15'</v>
      </c>
      <c r="Q35" s="115"/>
      <c r="R35" s="115"/>
      <c r="S35" s="116"/>
    </row>
    <row r="36" spans="2:123" ht="18" customHeight="1" x14ac:dyDescent="0.25">
      <c r="B36" s="364" t="s">
        <v>341</v>
      </c>
      <c r="C36" s="88"/>
      <c r="D36" s="5" t="str">
        <f t="shared" si="5"/>
        <v/>
      </c>
      <c r="E36" s="7" t="str">
        <f t="shared" si="6"/>
        <v/>
      </c>
      <c r="F36" s="483"/>
      <c r="G36" s="361" t="s">
        <v>7</v>
      </c>
      <c r="H36" s="355">
        <f>F32/(3.14*(H35/2)*(H35/2))</f>
        <v>0.66839663442635833</v>
      </c>
      <c r="I36" s="361"/>
      <c r="J36" s="97">
        <f>N12*$I$34</f>
        <v>0</v>
      </c>
      <c r="K36" s="18"/>
      <c r="L36" s="302" t="str">
        <f t="shared" si="7"/>
        <v/>
      </c>
      <c r="M36" s="372">
        <f>N12*$I$37</f>
        <v>0</v>
      </c>
      <c r="N36" s="373"/>
      <c r="P36" s="114"/>
      <c r="Q36" s="115"/>
      <c r="R36" s="115"/>
      <c r="S36" s="116"/>
    </row>
    <row r="37" spans="2:123" ht="18" customHeight="1" x14ac:dyDescent="0.25">
      <c r="B37" s="364" t="s">
        <v>342</v>
      </c>
      <c r="C37" s="88"/>
      <c r="D37" s="5" t="str">
        <f t="shared" si="5"/>
        <v/>
      </c>
      <c r="E37" s="7" t="str">
        <f t="shared" si="6"/>
        <v/>
      </c>
      <c r="F37" s="481"/>
      <c r="G37" s="356" t="s">
        <v>8</v>
      </c>
      <c r="H37" s="356"/>
      <c r="I37" s="366">
        <f>I38/H40</f>
        <v>4.1176470588235299</v>
      </c>
      <c r="J37" s="97">
        <f>N13*$I$34</f>
        <v>0</v>
      </c>
      <c r="K37" s="18"/>
      <c r="L37" s="302" t="str">
        <f t="shared" si="7"/>
        <v/>
      </c>
      <c r="M37" s="372">
        <f>N13*$I$37</f>
        <v>0</v>
      </c>
      <c r="N37" s="373"/>
      <c r="P37" s="50"/>
      <c r="Q37" s="51"/>
      <c r="R37" s="51"/>
      <c r="S37" s="55"/>
    </row>
    <row r="38" spans="2:123" ht="18" customHeight="1" x14ac:dyDescent="0.25">
      <c r="B38" s="364" t="s">
        <v>343</v>
      </c>
      <c r="C38" s="88"/>
      <c r="D38" s="5" t="str">
        <f t="shared" si="5"/>
        <v/>
      </c>
      <c r="E38" s="7" t="str">
        <f t="shared" si="6"/>
        <v/>
      </c>
      <c r="F38" s="482"/>
      <c r="G38" s="367" t="s">
        <v>9</v>
      </c>
      <c r="H38" s="357">
        <v>28</v>
      </c>
      <c r="I38" s="357">
        <v>1</v>
      </c>
      <c r="J38" s="97">
        <f>N14*$I$34</f>
        <v>0</v>
      </c>
      <c r="K38" s="18"/>
      <c r="L38" s="302" t="str">
        <f t="shared" si="7"/>
        <v/>
      </c>
      <c r="M38" s="372">
        <f>N14*$I$37</f>
        <v>0</v>
      </c>
      <c r="N38" s="373"/>
      <c r="P38" s="50"/>
      <c r="Q38" s="51"/>
      <c r="R38" s="51"/>
      <c r="S38" s="55"/>
    </row>
    <row r="39" spans="2:123" ht="18" customHeight="1" x14ac:dyDescent="0.25">
      <c r="B39" s="220"/>
      <c r="C39" s="88"/>
      <c r="D39" s="5"/>
      <c r="E39" s="7"/>
      <c r="F39" s="482"/>
      <c r="G39" s="367" t="s">
        <v>10</v>
      </c>
      <c r="H39" s="357">
        <v>25</v>
      </c>
      <c r="I39" s="357"/>
      <c r="J39" s="97">
        <f>N15*$I$34</f>
        <v>0</v>
      </c>
      <c r="K39" s="18"/>
      <c r="L39" s="302" t="str">
        <f t="shared" si="7"/>
        <v/>
      </c>
      <c r="M39" s="372">
        <f>N15*$I$37</f>
        <v>0</v>
      </c>
      <c r="N39" s="373"/>
      <c r="P39" s="50" t="s">
        <v>152</v>
      </c>
      <c r="Q39" s="51"/>
      <c r="R39" s="51"/>
      <c r="S39" s="55"/>
    </row>
    <row r="40" spans="2:123" ht="18" customHeight="1" x14ac:dyDescent="0.25">
      <c r="B40" s="220"/>
      <c r="C40" s="88"/>
      <c r="D40" s="5"/>
      <c r="E40" s="7"/>
      <c r="F40" s="484"/>
      <c r="G40" s="367" t="s">
        <v>7</v>
      </c>
      <c r="H40" s="359">
        <f>F32/(H38*H39)</f>
        <v>0.24285714285714283</v>
      </c>
      <c r="I40" s="367"/>
      <c r="J40" s="97">
        <f>N16*$I$34</f>
        <v>0</v>
      </c>
      <c r="K40" s="18"/>
      <c r="L40" s="302" t="str">
        <f t="shared" si="7"/>
        <v/>
      </c>
      <c r="M40" s="372">
        <f>N16*$I$37</f>
        <v>0</v>
      </c>
      <c r="N40" s="373"/>
      <c r="P40" s="50"/>
      <c r="Q40" s="51"/>
      <c r="R40" s="51"/>
      <c r="S40" s="55"/>
    </row>
    <row r="41" spans="2:123" ht="16.5" customHeight="1" x14ac:dyDescent="0.25">
      <c r="B41" s="220"/>
      <c r="C41" s="88"/>
      <c r="D41" s="5"/>
      <c r="E41" s="7"/>
      <c r="F41" s="484"/>
      <c r="G41" s="367"/>
      <c r="H41" s="359"/>
      <c r="I41" s="367"/>
      <c r="J41" s="97">
        <f>N17*$I$34</f>
        <v>0</v>
      </c>
      <c r="K41" s="18"/>
      <c r="L41" s="302" t="str">
        <f t="shared" si="7"/>
        <v/>
      </c>
      <c r="M41" s="372">
        <f>N17*$I$37</f>
        <v>0</v>
      </c>
      <c r="N41" s="373"/>
      <c r="O41" s="29"/>
      <c r="P41" s="50"/>
      <c r="Q41" s="51"/>
      <c r="R41" s="51"/>
      <c r="S41" s="55"/>
      <c r="T41" s="29"/>
      <c r="U41" s="29"/>
      <c r="V41" s="29"/>
      <c r="W41" s="29"/>
      <c r="X41" s="29"/>
      <c r="Y41" s="29"/>
      <c r="Z41" s="29"/>
      <c r="AA41" s="29"/>
    </row>
    <row r="42" spans="2:123" ht="18.75" customHeight="1" thickBot="1" x14ac:dyDescent="0.3">
      <c r="B42" s="220"/>
      <c r="C42" s="88"/>
      <c r="D42" s="5"/>
      <c r="E42" s="7"/>
      <c r="F42" s="485"/>
      <c r="G42" s="368"/>
      <c r="H42" s="358"/>
      <c r="I42" s="368"/>
      <c r="J42" s="98">
        <f>N18*$I$34</f>
        <v>0</v>
      </c>
      <c r="K42" s="12"/>
      <c r="L42" s="303" t="str">
        <f t="shared" si="7"/>
        <v/>
      </c>
      <c r="M42" s="412">
        <f>N18*$I$37</f>
        <v>0</v>
      </c>
      <c r="N42" s="413"/>
      <c r="P42" s="56"/>
      <c r="Q42" s="57"/>
      <c r="R42" s="57"/>
      <c r="S42" s="58"/>
      <c r="T42" s="1">
        <v>9</v>
      </c>
      <c r="U42" s="1">
        <v>10</v>
      </c>
      <c r="V42" s="1">
        <v>11</v>
      </c>
      <c r="W42" s="1">
        <v>12</v>
      </c>
      <c r="X42" s="1">
        <v>13</v>
      </c>
      <c r="Y42" s="1">
        <v>14</v>
      </c>
      <c r="Z42" s="1">
        <v>15</v>
      </c>
      <c r="AA42" s="1">
        <v>16</v>
      </c>
      <c r="AB42" s="1">
        <v>17</v>
      </c>
      <c r="AC42" s="1">
        <v>18</v>
      </c>
      <c r="AD42" s="1">
        <v>19</v>
      </c>
      <c r="AE42" s="1">
        <v>20</v>
      </c>
      <c r="AF42" s="1">
        <v>21</v>
      </c>
      <c r="AG42" s="1">
        <v>22</v>
      </c>
      <c r="AH42" s="1">
        <v>23</v>
      </c>
      <c r="AI42" s="1">
        <v>24</v>
      </c>
      <c r="AJ42" s="1">
        <v>25</v>
      </c>
      <c r="AK42" s="1">
        <v>26</v>
      </c>
      <c r="AL42" s="1">
        <v>27</v>
      </c>
      <c r="AM42" s="1">
        <v>28</v>
      </c>
      <c r="AN42" s="1">
        <v>29</v>
      </c>
      <c r="AO42" s="1">
        <v>30</v>
      </c>
      <c r="AP42" s="1">
        <v>31</v>
      </c>
      <c r="AQ42" s="1">
        <v>32</v>
      </c>
      <c r="AR42" s="1">
        <v>33</v>
      </c>
      <c r="AS42" s="1">
        <v>34</v>
      </c>
      <c r="AT42" s="1">
        <v>35</v>
      </c>
      <c r="AU42" s="1">
        <v>36</v>
      </c>
      <c r="AV42" s="1">
        <v>37</v>
      </c>
      <c r="AW42" s="1">
        <v>38</v>
      </c>
      <c r="AX42" s="1">
        <v>39</v>
      </c>
      <c r="AY42" s="1">
        <v>40</v>
      </c>
      <c r="AZ42" s="1">
        <v>41</v>
      </c>
      <c r="BA42" s="1">
        <v>42</v>
      </c>
      <c r="BB42" s="1">
        <v>43</v>
      </c>
      <c r="BC42" s="1">
        <v>44</v>
      </c>
      <c r="BD42" s="1">
        <v>45</v>
      </c>
      <c r="BE42" s="1">
        <v>46</v>
      </c>
    </row>
    <row r="43" spans="2:123" ht="15.75" thickBot="1" x14ac:dyDescent="0.3">
      <c r="B43" s="1" t="s">
        <v>53</v>
      </c>
      <c r="L43" s="13" t="str">
        <f>H8</f>
        <v>Pâte à financier</v>
      </c>
      <c r="M43" s="13" t="str">
        <f>IF(VLOOKUP($L$43,$L$45:$AJ$101,2,0)&lt;&gt;0,VLOOKUP($L$43,$L$45:$AJ$101,2,0),"")</f>
        <v/>
      </c>
      <c r="N43" s="13" t="str">
        <f>IF(VLOOKUP($L$43,$L$45:$AJ$101,3,0)&lt;&gt;0,VLOOKUP($L$43,$L$45:$AJ$101,3,0),"")</f>
        <v/>
      </c>
      <c r="O43" s="13">
        <f>IF(VLOOKUP($L$43,$L$45:$AJ$101,4,0)&lt;&gt;0,VLOOKUP($L$43,$L$45:$AJ$101,4,0),"")</f>
        <v>90</v>
      </c>
      <c r="P43" s="13">
        <f>IF(VLOOKUP($L$43,$L$45:$AJ$101,5,0)&lt;&gt;0,VLOOKUP($L$43,$L$45:$AJ$101,5,0),"")</f>
        <v>50</v>
      </c>
      <c r="Q43" s="13" t="str">
        <f>IF(VLOOKUP($L$43,$L$45:$AJ$101,6,0)&lt;&gt;0,VLOOKUP($L$43,$L$45:$AJ$101,6,0),"")</f>
        <v/>
      </c>
      <c r="R43" s="13" t="str">
        <f>IF(VLOOKUP($L$43,$L$45:$AJ$101,7,0)&lt;&gt;0,VLOOKUP($L$43,$L$45:$AJ$101,7,0),"")</f>
        <v/>
      </c>
      <c r="S43" s="13" t="str">
        <f>IF(VLOOKUP($L$43,$L$45:$AJ$101,8,0)&lt;&gt;0,VLOOKUP($L$43,$L$45:$AJ$101,8,0),"")</f>
        <v/>
      </c>
      <c r="T43" s="13">
        <f>IF(VLOOKUP($L$43,$L$45:$AJ$101,9,0)&lt;&gt;0,VLOOKUP($L$43,$L$45:$AJ$101,9,0),"")</f>
        <v>150</v>
      </c>
      <c r="U43" s="13">
        <f>IF(VLOOKUP($L$43,$L$45:$AJ$101,10,0)&lt;&gt;0,VLOOKUP($L$43,$L$45:$AJ$101,10,0),"")</f>
        <v>80</v>
      </c>
      <c r="V43" s="13" t="str">
        <f>IF(VLOOKUP($L$43,$L$45:$AJ$101,11,0)&lt;&gt;0,VLOOKUP($L$43,$L$45:$AJ$101,11,0),"")</f>
        <v/>
      </c>
      <c r="W43" s="13" t="str">
        <f>IF(VLOOKUP($L$43,$L$45:$AJ$101,12,0)&lt;&gt;0,VLOOKUP($L$43,$L$45:$AJ$101,12,0),"")</f>
        <v/>
      </c>
      <c r="X43" s="13" t="str">
        <f>IF(VLOOKUP($L$43,$L$45:$AJ$101,13,0)&lt;&gt;0,VLOOKUP($L$43,$L$45:$AJ$101,13,0),"")</f>
        <v/>
      </c>
      <c r="Y43" s="13" t="str">
        <f>IF(VLOOKUP($L$43,$L$45:$AJ$101,14,0)&lt;&gt;0,VLOOKUP($L$43,$L$45:$AJ$101,14,0),"")</f>
        <v/>
      </c>
      <c r="Z43" s="13" t="str">
        <f>IF(VLOOKUP($L$43,$L$45:$AJ$101,15,0)&lt;&gt;0,VLOOKUP($L$43,$L$45:$AJ$101,15,0),"")</f>
        <v/>
      </c>
      <c r="AA43" s="13" t="str">
        <f>IF(VLOOKUP($L$43,$L$45:$AJ$101,16,0)&lt;&gt;0,VLOOKUP($L$43,$L$45:$AJ$101,16,0),"")</f>
        <v/>
      </c>
      <c r="AB43" s="13">
        <f>IF(VLOOKUP($L$43,$L$45:$AJ$101,17,0)&lt;&gt;0,VLOOKUP($L$43,$L$45:$AJ$101,17,0),"")</f>
        <v>140</v>
      </c>
      <c r="AC43" s="13" t="str">
        <f>IF(VLOOKUP($L$43,$L$45:$AJ$101,18,0)&lt;&gt;0,VLOOKUP($L$43,$L$45:$AJ$101,18,0),"")</f>
        <v/>
      </c>
      <c r="AD43" s="13" t="str">
        <f>IF(VLOOKUP($L$43,$L$45:$AJ$101,19,0)&lt;&gt;0,VLOOKUP($L$43,$L$45:$AJ$101,19,0),"")</f>
        <v/>
      </c>
      <c r="AE43" s="13" t="str">
        <f>IF(VLOOKUP($L$43,$L$45:$AJ$101,20,0)&lt;&gt;0,VLOOKUP($L$43,$L$45:$AJ$101,20,0),"")</f>
        <v/>
      </c>
      <c r="AF43" s="13" t="str">
        <f>IF(VLOOKUP($L$43,$L$45:$AJ$101,21,0)&lt;&gt;0,VLOOKUP($L$43,$L$45:$AJ$101,21,0),"")</f>
        <v/>
      </c>
      <c r="AG43" s="13" t="str">
        <f>IF(VLOOKUP($L$43,$L$45:$AJ$101,22,0)&lt;&gt;0,VLOOKUP($L$43,$L$45:$AJ$101,22,0),"")</f>
        <v/>
      </c>
      <c r="AH43" s="13" t="str">
        <f>IF(VLOOKUP($L$43,$L$45:$AJ$101,23,0)&lt;&gt;0,VLOOKUP($L$43,$L$45:$AJ$101,23,0),"")</f>
        <v/>
      </c>
      <c r="AI43" s="13" t="str">
        <f>IF(VLOOKUP($L$43,$L$45:$AJ$101,24,0)&lt;&gt;0,VLOOKUP($L$43,$L$45:$AJ$101,24,0),"")</f>
        <v/>
      </c>
      <c r="AJ43" s="13">
        <f>IF(VLOOKUP($L$43,$L$45:$AJ$101,25,0)&lt;&gt;0,VLOOKUP($L$43,$L$45:$AJ$101,25,0),"")</f>
        <v>1</v>
      </c>
      <c r="AK43" s="13">
        <f>IF(VLOOKUP($L$43,$L$45:$AR$101,25,0)&lt;&gt;0,VLOOKUP($L$43,$L$45:$AR$101,25,0),"")</f>
        <v>1</v>
      </c>
      <c r="AL43" s="13">
        <f>IF(VLOOKUP($L$43,$L$45:$AR$101,25,0)&lt;&gt;0,VLOOKUP($L$43,$L$45:$AR$101,25,0),"")</f>
        <v>1</v>
      </c>
      <c r="AM43" s="13">
        <f>IF(VLOOKUP($L$43,$L$45:$AR$101,25,0)&lt;&gt;0,VLOOKUP($L$43,$L$45:$AR$101,25,0),"")</f>
        <v>1</v>
      </c>
      <c r="AN43" s="13">
        <f>IF(VLOOKUP($L$43,$L$45:$AR$101,25,0)&lt;&gt;0,VLOOKUP($L$43,$L$45:$AR$101,25,0),"")</f>
        <v>1</v>
      </c>
      <c r="AO43" s="13">
        <f>IF(VLOOKUP($L$43,$L$45:$AR$101,25,0)&lt;&gt;0,VLOOKUP($L$43,$L$45:$AR$101,25,0),"")</f>
        <v>1</v>
      </c>
      <c r="AP43" s="13">
        <f>IF(VLOOKUP($L$43,$L$45:$AR$101,25,0)&lt;&gt;0,VLOOKUP($L$43,$L$45:$AR$101,25,0),"")</f>
        <v>1</v>
      </c>
      <c r="AQ43" s="13">
        <f>IF(VLOOKUP($L$43,$L$45:$AR$101,25,0)&lt;&gt;0,VLOOKUP($L$43,$L$45:$AR$101,25,0),"")</f>
        <v>1</v>
      </c>
      <c r="AR43" s="13">
        <f>IF(VLOOKUP($L$43,$L$45:$AR$101,25,0)&lt;&gt;0,VLOOKUP($L$43,$L$45:$AR$101,25,0),"")</f>
        <v>1</v>
      </c>
      <c r="AS43" s="13">
        <f>IF(VLOOKUP($L$43,$L$45:$AS$101,25,0)&lt;&gt;0,VLOOKUP($L$43,$L$45:$AS$101,25,0),"")</f>
        <v>1</v>
      </c>
      <c r="AT43" s="3">
        <v>1</v>
      </c>
      <c r="AU43" s="3">
        <v>2</v>
      </c>
      <c r="AV43" s="3">
        <v>3</v>
      </c>
      <c r="AW43" s="3">
        <v>4</v>
      </c>
      <c r="AX43" s="3">
        <v>5</v>
      </c>
      <c r="AY43" s="3">
        <v>6</v>
      </c>
      <c r="AZ43" s="3">
        <v>7</v>
      </c>
      <c r="BA43" s="3">
        <v>8</v>
      </c>
      <c r="BB43" s="3">
        <v>9</v>
      </c>
      <c r="BC43" s="3">
        <v>10</v>
      </c>
      <c r="BD43" s="3">
        <v>11</v>
      </c>
      <c r="BE43" s="3">
        <v>12</v>
      </c>
      <c r="BF43" s="3"/>
    </row>
    <row r="44" spans="2:123" ht="15.75" thickBot="1" x14ac:dyDescent="0.3">
      <c r="B44" s="409" t="str">
        <f t="shared" ref="B44:B62" si="8">P6</f>
        <v>Pâte à financier</v>
      </c>
      <c r="C44" s="409"/>
      <c r="D44" s="409"/>
      <c r="E44" s="409"/>
      <c r="F44" s="409"/>
      <c r="G44" s="409"/>
      <c r="L44" s="75" t="s">
        <v>13</v>
      </c>
      <c r="M44" s="76" t="s">
        <v>61</v>
      </c>
      <c r="N44" s="76" t="s">
        <v>63</v>
      </c>
      <c r="O44" s="76" t="s">
        <v>59</v>
      </c>
      <c r="P44" s="77" t="s">
        <v>57</v>
      </c>
      <c r="Q44" s="78" t="s">
        <v>76</v>
      </c>
      <c r="R44" s="78" t="s">
        <v>66</v>
      </c>
      <c r="S44" s="79" t="s">
        <v>67</v>
      </c>
      <c r="T44" s="79" t="s">
        <v>14</v>
      </c>
      <c r="U44" s="79" t="s">
        <v>60</v>
      </c>
      <c r="V44" s="79" t="s">
        <v>65</v>
      </c>
      <c r="W44" s="79" t="s">
        <v>73</v>
      </c>
      <c r="X44" s="79" t="s">
        <v>15</v>
      </c>
      <c r="Y44" s="79" t="s">
        <v>74</v>
      </c>
      <c r="Z44" s="79" t="s">
        <v>16</v>
      </c>
      <c r="AA44" s="79" t="s">
        <v>79</v>
      </c>
      <c r="AB44" s="79" t="s">
        <v>81</v>
      </c>
      <c r="AC44" s="79" t="s">
        <v>83</v>
      </c>
      <c r="AD44" s="79" t="s">
        <v>95</v>
      </c>
      <c r="AE44" s="79" t="s">
        <v>142</v>
      </c>
      <c r="AF44" s="79" t="s">
        <v>161</v>
      </c>
      <c r="AG44" s="79" t="s">
        <v>169</v>
      </c>
      <c r="AH44" s="79" t="s">
        <v>170</v>
      </c>
      <c r="AI44" s="79" t="s">
        <v>280</v>
      </c>
      <c r="AJ44" s="79" t="s">
        <v>75</v>
      </c>
      <c r="AK44" s="79" t="s">
        <v>334</v>
      </c>
      <c r="AL44" s="79" t="s">
        <v>336</v>
      </c>
      <c r="AM44" s="79" t="s">
        <v>337</v>
      </c>
      <c r="AN44" s="79" t="s">
        <v>338</v>
      </c>
      <c r="AO44" s="79" t="s">
        <v>339</v>
      </c>
      <c r="AP44" s="79" t="s">
        <v>340</v>
      </c>
      <c r="AQ44" s="79" t="s">
        <v>341</v>
      </c>
      <c r="AR44" s="79" t="s">
        <v>342</v>
      </c>
      <c r="AS44" s="79" t="s">
        <v>343</v>
      </c>
      <c r="AT44" s="45" t="str">
        <f>IF(VLOOKUP($L$43,$L$45:$BE$101,35,0)&lt;&gt;0,VLOOKUP($L$43,$L$45:$BE$101,35,0),"")</f>
        <v>Préchauffez le four à 220°c.</v>
      </c>
      <c r="AU44" s="45" t="str">
        <f>IF(VLOOKUP($L$43,$L$45:$BE$101,36,0)&lt;&gt;0,VLOOKUP($L$43,$L$45:$BE$101,36,0),"")</f>
        <v>Faîtes fondre le beurre noisette, laissez le refroidir.</v>
      </c>
      <c r="AV44" s="45" t="str">
        <f>IF(VLOOKUP($L$43,$L$45:$BE$101,37,0)&lt;&gt;0,VLOOKUP($L$43,$L$45:$BE$101,37,0),"")</f>
        <v>Torréfiez au four 10min à 150° les poudres et refroidissez-les.</v>
      </c>
      <c r="AW44" s="45" t="str">
        <f>IF(VLOOKUP($L$43,$L$45:$BE$101,38,0)&lt;&gt;0,VLOOKUP($L$43,$L$45:$BE$101,38,0),"")</f>
        <v>Mélangez le sucre glace, la farine et les poudres d’amandes et noisettes. Ajoutez les blancs d’œufs en fouettant vivement puis incorporez sans cesser de fouetter le beurre fondu et refroidi.</v>
      </c>
      <c r="AX44" s="45" t="str">
        <f>IF(VLOOKUP($L$43,$L$45:$BE$101,39,0)&lt;&gt;0,VLOOKUP($L$43,$L$45:$BE$101,39,0),"")</f>
        <v>Quand le mélange est homogène remplissez les empreintes en silicone ou à défaut les moules beurrés, voire même  des caissettes en papier.</v>
      </c>
      <c r="AY44" s="45" t="str">
        <f>IF(VLOOKUP($L$43,$L$45:$BE$101,40,0)&lt;&gt;0,VLOOKUP($L$43,$L$45:$BE$101,40,0),"")</f>
        <v>cuire</v>
      </c>
      <c r="AZ44" s="45" t="str">
        <f>IF(VLOOKUP($L$43,$L$45:$BE$101,41,0)&lt;&gt;0,VLOOKUP($L$43,$L$45:$BE$101,41,0),"")</f>
        <v/>
      </c>
      <c r="BA44" s="45" t="str">
        <f>IF(VLOOKUP($L$43,$L$45:$BE$101,42,0)&lt;&gt;0,VLOOKUP($L$43,$L$45:$BE$101,42,0),"")</f>
        <v/>
      </c>
      <c r="BB44" s="45" t="str">
        <f>IF(VLOOKUP($L$43,$L$45:$BE$101,43,0)&lt;&gt;0,VLOOKUP($L$43,$L$45:$BE$101,43,0),"")</f>
        <v/>
      </c>
      <c r="BC44" s="45" t="str">
        <f>IF(VLOOKUP($L$43,$L$45:$BE$101,44,0)&lt;&gt;0,VLOOKUP($L$43,$L$45:$BE$101,44,0),"")</f>
        <v/>
      </c>
      <c r="BD44" s="45" t="str">
        <f>IF(VLOOKUP($L$43,$L$45:$BE$101,45,0)&lt;&gt;0,VLOOKUP($L$43,$L$45:$BE$101,45,0),"")</f>
        <v/>
      </c>
      <c r="BE44" s="45" t="str">
        <f>IF(VLOOKUP($L$43,$L$45:$BE$101,46,0)&lt;&gt;0,VLOOKUP($L$43,$L$45:$BE$101,46,0),"")</f>
        <v>Cuisson: 8' à15'</v>
      </c>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60"/>
    </row>
    <row r="45" spans="2:123" x14ac:dyDescent="0.25">
      <c r="B45" s="409"/>
      <c r="C45" s="409"/>
      <c r="D45" s="409"/>
      <c r="E45" s="409"/>
      <c r="F45" s="409"/>
      <c r="G45" s="409"/>
      <c r="H45" s="29"/>
      <c r="L45" s="41" t="s">
        <v>56</v>
      </c>
      <c r="M45" s="42">
        <v>200</v>
      </c>
      <c r="N45" s="42"/>
      <c r="O45" s="42"/>
      <c r="P45" s="42">
        <v>90</v>
      </c>
      <c r="Q45" s="42">
        <v>30</v>
      </c>
      <c r="R45" s="42">
        <v>120</v>
      </c>
      <c r="S45" s="42"/>
      <c r="T45" s="42"/>
      <c r="U45" s="42"/>
      <c r="V45" s="42"/>
      <c r="W45" s="42"/>
      <c r="X45" s="42"/>
      <c r="Y45" s="42"/>
      <c r="Z45" s="42"/>
      <c r="AA45" s="42"/>
      <c r="AB45" s="42"/>
      <c r="AC45" s="42"/>
      <c r="AD45" s="42"/>
      <c r="AE45" s="42"/>
      <c r="AF45" s="42"/>
      <c r="AG45" s="42"/>
      <c r="AH45" s="42"/>
      <c r="AI45" s="42"/>
      <c r="AJ45" s="42">
        <v>1</v>
      </c>
      <c r="AK45" s="42"/>
      <c r="AL45" s="42"/>
      <c r="AM45" s="42"/>
      <c r="AN45" s="42"/>
      <c r="AO45" s="42"/>
      <c r="AP45" s="42"/>
      <c r="AQ45" s="42"/>
      <c r="AR45" s="42"/>
      <c r="AS45" s="42"/>
      <c r="AT45" s="43" t="s">
        <v>96</v>
      </c>
      <c r="AU45" s="44" t="s">
        <v>97</v>
      </c>
      <c r="AV45" s="44" t="s">
        <v>98</v>
      </c>
      <c r="AW45" s="44" t="s">
        <v>99</v>
      </c>
      <c r="AX45" s="44" t="s">
        <v>100</v>
      </c>
      <c r="AY45" s="44" t="s">
        <v>109</v>
      </c>
      <c r="AZ45" s="44" t="s">
        <v>101</v>
      </c>
      <c r="BA45" s="44"/>
      <c r="BB45" s="44"/>
      <c r="BC45" s="44"/>
      <c r="BD45" s="44"/>
      <c r="BE45" s="44" t="s">
        <v>108</v>
      </c>
      <c r="BF45" s="62"/>
      <c r="BG45" s="62"/>
      <c r="BH45" s="61"/>
      <c r="BI45" s="61"/>
      <c r="BJ45" s="61"/>
      <c r="BK45" s="61"/>
      <c r="BL45" s="61"/>
      <c r="BM45" s="61"/>
      <c r="BN45" s="61"/>
      <c r="BO45" s="61"/>
      <c r="BP45" s="61"/>
      <c r="BQ45" s="61"/>
      <c r="BR45" s="61"/>
      <c r="BS45" s="61"/>
      <c r="BT45" s="61"/>
      <c r="BU45" s="61"/>
      <c r="BV45" s="61"/>
      <c r="BW45" s="61"/>
      <c r="BX45" s="61"/>
      <c r="BY45" s="61"/>
      <c r="BZ45" s="61"/>
      <c r="CA45" s="61"/>
      <c r="CB45" s="61"/>
      <c r="CC45" s="61"/>
      <c r="CD45" s="61"/>
      <c r="CE45" s="61"/>
      <c r="CF45" s="61"/>
      <c r="CG45" s="61"/>
      <c r="CH45" s="61"/>
      <c r="CI45" s="61"/>
      <c r="CJ45" s="61"/>
      <c r="CK45" s="29"/>
      <c r="CL45" s="29"/>
      <c r="CM45" s="29"/>
      <c r="CN45" s="29"/>
      <c r="CO45" s="29"/>
      <c r="CP45" s="29"/>
      <c r="CQ45" s="29"/>
      <c r="CR45" s="29"/>
    </row>
    <row r="46" spans="2:123" x14ac:dyDescent="0.25">
      <c r="B46" s="66"/>
      <c r="C46" s="67"/>
      <c r="D46" s="66"/>
      <c r="E46" s="68"/>
      <c r="F46" s="68"/>
      <c r="G46" s="68"/>
      <c r="L46" s="41" t="s">
        <v>291</v>
      </c>
      <c r="M46" s="41"/>
      <c r="N46" s="41">
        <v>68</v>
      </c>
      <c r="O46" s="41">
        <v>120</v>
      </c>
      <c r="P46" s="41">
        <v>75</v>
      </c>
      <c r="Q46" s="41">
        <v>50</v>
      </c>
      <c r="R46" s="41">
        <v>100</v>
      </c>
      <c r="S46" s="42">
        <v>25</v>
      </c>
      <c r="T46" s="42"/>
      <c r="U46" s="42"/>
      <c r="V46" s="42"/>
      <c r="W46" s="42"/>
      <c r="X46" s="42"/>
      <c r="Y46" s="42"/>
      <c r="Z46" s="42"/>
      <c r="AA46" s="42"/>
      <c r="AB46" s="42"/>
      <c r="AC46" s="42"/>
      <c r="AD46" s="42"/>
      <c r="AE46" s="42"/>
      <c r="AF46" s="42"/>
      <c r="AG46" s="42"/>
      <c r="AH46" s="42"/>
      <c r="AI46" s="42"/>
      <c r="AJ46" s="42">
        <v>1</v>
      </c>
      <c r="AK46" s="42"/>
      <c r="AL46" s="42"/>
      <c r="AM46" s="42"/>
      <c r="AN46" s="42"/>
      <c r="AO46" s="42"/>
      <c r="AP46" s="42"/>
      <c r="AQ46" s="42"/>
      <c r="AR46" s="42"/>
      <c r="AS46" s="42"/>
      <c r="AT46" s="43" t="s">
        <v>130</v>
      </c>
      <c r="AU46" s="44" t="s">
        <v>292</v>
      </c>
      <c r="AV46" s="44" t="s">
        <v>293</v>
      </c>
      <c r="AW46" s="44" t="s">
        <v>294</v>
      </c>
      <c r="AX46" s="44" t="s">
        <v>295</v>
      </c>
      <c r="AY46" s="44"/>
      <c r="AZ46" s="44"/>
      <c r="BA46" s="44"/>
      <c r="BB46" s="44"/>
      <c r="BC46" s="44"/>
      <c r="BD46" s="44"/>
      <c r="BE46" s="44" t="s">
        <v>286</v>
      </c>
      <c r="BF46" s="62"/>
      <c r="BG46" s="62"/>
      <c r="BH46" s="62"/>
      <c r="BI46" s="62"/>
      <c r="BJ46" s="62"/>
      <c r="BK46" s="62"/>
      <c r="BL46" s="62"/>
      <c r="BM46" s="62"/>
      <c r="BN46" s="62"/>
      <c r="BO46" s="62"/>
      <c r="BP46" s="62"/>
      <c r="BQ46" s="62"/>
      <c r="BR46" s="62"/>
      <c r="BS46" s="62"/>
      <c r="BT46" s="62"/>
      <c r="BU46" s="62"/>
      <c r="BV46" s="62"/>
      <c r="BW46" s="62"/>
      <c r="BX46" s="62"/>
      <c r="BY46" s="62"/>
      <c r="BZ46" s="62"/>
      <c r="CA46" s="62"/>
      <c r="CB46" s="62"/>
      <c r="CC46" s="62"/>
      <c r="CD46" s="62"/>
      <c r="CE46" s="62"/>
      <c r="CF46" s="62"/>
      <c r="CG46" s="62"/>
      <c r="CH46" s="62"/>
      <c r="CI46" s="62"/>
      <c r="CJ46" s="62"/>
      <c r="CS46" s="29"/>
      <c r="CT46" s="29"/>
      <c r="CU46" s="29"/>
      <c r="CV46" s="29"/>
      <c r="CW46" s="29"/>
      <c r="CX46" s="29"/>
      <c r="CY46" s="29"/>
      <c r="CZ46" s="29"/>
      <c r="DA46" s="29"/>
      <c r="DB46" s="29"/>
      <c r="DC46" s="29"/>
      <c r="DD46" s="29"/>
      <c r="DE46" s="29"/>
      <c r="DF46" s="29"/>
      <c r="DG46" s="29"/>
      <c r="DH46" s="29"/>
      <c r="DI46" s="29"/>
      <c r="DJ46" s="29"/>
      <c r="DK46" s="29"/>
      <c r="DL46" s="29"/>
      <c r="DM46" s="29"/>
      <c r="DN46" s="29"/>
      <c r="DO46" s="29"/>
      <c r="DP46" s="29"/>
      <c r="DQ46" s="29"/>
      <c r="DR46" s="29"/>
      <c r="DS46" s="29"/>
    </row>
    <row r="47" spans="2:123" x14ac:dyDescent="0.25">
      <c r="B47" s="410" t="str">
        <f t="shared" si="8"/>
        <v>Préchauffez le four à 220°c.</v>
      </c>
      <c r="C47" s="410"/>
      <c r="D47" s="410"/>
      <c r="E47" s="410"/>
      <c r="F47" s="410"/>
      <c r="G47" s="410"/>
      <c r="H47" s="64"/>
      <c r="I47" s="29"/>
      <c r="L47" s="41" t="s">
        <v>177</v>
      </c>
      <c r="M47" s="41">
        <v>100</v>
      </c>
      <c r="N47" s="41">
        <v>17</v>
      </c>
      <c r="O47" s="41">
        <v>60</v>
      </c>
      <c r="P47" s="41"/>
      <c r="Q47" s="41">
        <v>3</v>
      </c>
      <c r="R47" s="41"/>
      <c r="S47" s="42"/>
      <c r="T47" s="42"/>
      <c r="U47" s="42"/>
      <c r="V47" s="42"/>
      <c r="W47" s="42"/>
      <c r="X47" s="42"/>
      <c r="Y47" s="42"/>
      <c r="Z47" s="42"/>
      <c r="AA47" s="42"/>
      <c r="AB47" s="42"/>
      <c r="AC47" s="42"/>
      <c r="AD47" s="42"/>
      <c r="AE47" s="42"/>
      <c r="AF47" s="42"/>
      <c r="AG47" s="42"/>
      <c r="AH47" s="42">
        <v>125</v>
      </c>
      <c r="AI47" s="42"/>
      <c r="AJ47" s="42">
        <v>1</v>
      </c>
      <c r="AK47" s="42"/>
      <c r="AL47" s="42"/>
      <c r="AM47" s="42"/>
      <c r="AN47" s="42"/>
      <c r="AO47" s="42"/>
      <c r="AP47" s="42"/>
      <c r="AQ47" s="42"/>
      <c r="AR47" s="42"/>
      <c r="AS47" s="42"/>
      <c r="AT47" s="43" t="s">
        <v>178</v>
      </c>
      <c r="AU47" s="44" t="s">
        <v>179</v>
      </c>
      <c r="AV47" s="44" t="s">
        <v>180</v>
      </c>
      <c r="AW47" s="44" t="s">
        <v>181</v>
      </c>
      <c r="AX47" s="44"/>
      <c r="AY47" s="44"/>
      <c r="AZ47" s="44"/>
      <c r="BA47" s="44"/>
      <c r="BB47" s="44"/>
      <c r="BC47" s="44"/>
      <c r="BD47" s="44"/>
      <c r="BE47" s="44" t="s">
        <v>182</v>
      </c>
      <c r="BF47" s="62"/>
      <c r="BG47" s="62"/>
      <c r="BH47" s="62"/>
      <c r="BI47" s="62"/>
      <c r="BJ47" s="62"/>
      <c r="BK47" s="62"/>
      <c r="BL47" s="62"/>
      <c r="BM47" s="62"/>
      <c r="BN47" s="62"/>
      <c r="BO47" s="62"/>
      <c r="BP47" s="62"/>
      <c r="BQ47" s="62"/>
      <c r="BR47" s="62"/>
      <c r="BS47" s="62"/>
      <c r="BT47" s="62"/>
      <c r="BU47" s="62"/>
      <c r="BV47" s="62"/>
      <c r="BW47" s="62"/>
      <c r="BX47" s="62"/>
      <c r="BY47" s="62"/>
      <c r="BZ47" s="62"/>
      <c r="CA47" s="62"/>
      <c r="CB47" s="62"/>
      <c r="CC47" s="62"/>
      <c r="CD47" s="62"/>
      <c r="CE47" s="62"/>
      <c r="CF47" s="62"/>
      <c r="CG47" s="62"/>
      <c r="CH47" s="62"/>
      <c r="CI47" s="62"/>
      <c r="CJ47" s="62"/>
      <c r="CK47" s="29"/>
      <c r="CL47" s="29"/>
      <c r="CM47" s="29"/>
      <c r="CN47" s="29"/>
      <c r="CO47" s="29"/>
      <c r="CP47" s="29"/>
      <c r="CQ47" s="29"/>
      <c r="CR47" s="29"/>
    </row>
    <row r="48" spans="2:123" x14ac:dyDescent="0.25">
      <c r="B48" s="410"/>
      <c r="C48" s="410"/>
      <c r="D48" s="410"/>
      <c r="E48" s="410"/>
      <c r="F48" s="410"/>
      <c r="G48" s="410"/>
      <c r="H48" s="64"/>
      <c r="I48" s="29"/>
      <c r="L48" s="42" t="s">
        <v>58</v>
      </c>
      <c r="M48" s="42">
        <v>200</v>
      </c>
      <c r="N48" s="42"/>
      <c r="O48" s="42">
        <v>120</v>
      </c>
      <c r="P48" s="42">
        <v>40</v>
      </c>
      <c r="Q48" s="42"/>
      <c r="R48" s="42">
        <v>25</v>
      </c>
      <c r="S48" s="42"/>
      <c r="T48" s="42">
        <v>150</v>
      </c>
      <c r="U48" s="42">
        <v>150</v>
      </c>
      <c r="V48" s="42"/>
      <c r="W48" s="42"/>
      <c r="X48" s="42"/>
      <c r="Y48" s="42"/>
      <c r="Z48" s="42"/>
      <c r="AA48" s="42"/>
      <c r="AB48" s="42"/>
      <c r="AC48" s="42"/>
      <c r="AD48" s="42"/>
      <c r="AE48" s="42"/>
      <c r="AF48" s="42"/>
      <c r="AG48" s="42"/>
      <c r="AH48" s="42"/>
      <c r="AI48" s="42"/>
      <c r="AJ48" s="42">
        <v>1</v>
      </c>
      <c r="AK48" s="42"/>
      <c r="AL48" s="42"/>
      <c r="AM48" s="42"/>
      <c r="AN48" s="42"/>
      <c r="AO48" s="42"/>
      <c r="AP48" s="42"/>
      <c r="AQ48" s="42"/>
      <c r="AR48" s="42"/>
      <c r="AS48" s="42"/>
      <c r="AT48" s="43" t="s">
        <v>103</v>
      </c>
      <c r="AU48" s="44" t="s">
        <v>102</v>
      </c>
      <c r="AV48" s="44" t="s">
        <v>104</v>
      </c>
      <c r="AW48" s="44" t="s">
        <v>105</v>
      </c>
      <c r="AX48" s="44" t="s">
        <v>106</v>
      </c>
      <c r="AY48" s="44" t="s">
        <v>107</v>
      </c>
      <c r="AZ48" s="44" t="s">
        <v>111</v>
      </c>
      <c r="BA48" s="44"/>
      <c r="BB48" s="44"/>
      <c r="BC48" s="44"/>
      <c r="BD48" s="44"/>
      <c r="BE48" s="44" t="s">
        <v>110</v>
      </c>
      <c r="BF48" s="62"/>
      <c r="BG48" s="62"/>
      <c r="BH48" s="62"/>
      <c r="BI48" s="62"/>
      <c r="BJ48" s="62"/>
      <c r="BK48" s="62"/>
      <c r="BL48" s="62"/>
      <c r="BM48" s="62"/>
      <c r="BN48" s="62"/>
      <c r="BO48" s="62"/>
      <c r="BP48" s="62"/>
      <c r="BQ48" s="62"/>
      <c r="BR48" s="62"/>
      <c r="BS48" s="62"/>
      <c r="BT48" s="62"/>
      <c r="BU48" s="62"/>
      <c r="BV48" s="62"/>
      <c r="BW48" s="62"/>
      <c r="BX48" s="62"/>
      <c r="BY48" s="62"/>
      <c r="BZ48" s="62"/>
      <c r="CA48" s="62"/>
      <c r="CB48" s="62"/>
      <c r="CC48" s="62"/>
      <c r="CD48" s="62"/>
      <c r="CE48" s="62"/>
      <c r="CF48" s="62"/>
      <c r="CG48" s="62"/>
      <c r="CH48" s="62"/>
      <c r="CI48" s="62"/>
      <c r="CJ48" s="62"/>
      <c r="CS48" s="29"/>
      <c r="CT48" s="29"/>
      <c r="CU48" s="29"/>
      <c r="CV48" s="29"/>
      <c r="CW48" s="29"/>
      <c r="CX48" s="29"/>
      <c r="CY48" s="29"/>
      <c r="CZ48" s="29"/>
      <c r="DA48" s="29"/>
      <c r="DB48" s="29"/>
      <c r="DC48" s="29"/>
      <c r="DD48" s="29"/>
      <c r="DE48" s="29"/>
      <c r="DF48" s="29"/>
      <c r="DG48" s="29"/>
      <c r="DH48" s="29"/>
      <c r="DI48" s="29"/>
      <c r="DJ48" s="29"/>
      <c r="DK48" s="29"/>
      <c r="DL48" s="29"/>
      <c r="DM48" s="29"/>
      <c r="DN48" s="29"/>
      <c r="DO48" s="29"/>
      <c r="DP48" s="29"/>
      <c r="DQ48" s="29"/>
      <c r="DR48" s="29"/>
      <c r="DS48" s="29"/>
    </row>
    <row r="49" spans="2:124" ht="15" customHeight="1" x14ac:dyDescent="0.25">
      <c r="B49" s="388" t="str">
        <f t="shared" si="8"/>
        <v>Faîtes fondre le beurre noisette, laissez le refroidir.</v>
      </c>
      <c r="C49" s="388"/>
      <c r="D49" s="388"/>
      <c r="E49" s="388"/>
      <c r="F49" s="388"/>
      <c r="G49" s="388"/>
      <c r="H49" s="30"/>
      <c r="I49" s="30"/>
      <c r="J49" s="36"/>
      <c r="L49" s="41" t="s">
        <v>183</v>
      </c>
      <c r="M49" s="41">
        <v>200</v>
      </c>
      <c r="N49" s="41"/>
      <c r="O49" s="41"/>
      <c r="P49" s="41">
        <v>120</v>
      </c>
      <c r="Q49" s="41"/>
      <c r="R49" s="41">
        <v>100</v>
      </c>
      <c r="S49" s="42">
        <v>30</v>
      </c>
      <c r="T49" s="42"/>
      <c r="U49" s="42"/>
      <c r="V49" s="42"/>
      <c r="W49" s="42"/>
      <c r="X49" s="42"/>
      <c r="Y49" s="42"/>
      <c r="Z49" s="42"/>
      <c r="AA49" s="42"/>
      <c r="AB49" s="42">
        <v>40</v>
      </c>
      <c r="AC49" s="42"/>
      <c r="AD49" s="42"/>
      <c r="AE49" s="42">
        <v>2.7</v>
      </c>
      <c r="AF49" s="42"/>
      <c r="AG49" s="42"/>
      <c r="AH49" s="42"/>
      <c r="AI49" s="42"/>
      <c r="AJ49" s="42">
        <v>1</v>
      </c>
      <c r="AK49" s="42"/>
      <c r="AL49" s="42"/>
      <c r="AM49" s="42"/>
      <c r="AN49" s="42"/>
      <c r="AO49" s="42"/>
      <c r="AP49" s="42"/>
      <c r="AQ49" s="42"/>
      <c r="AR49" s="42"/>
      <c r="AS49" s="42"/>
      <c r="AT49" s="43" t="s">
        <v>184</v>
      </c>
      <c r="AU49" s="44" t="s">
        <v>186</v>
      </c>
      <c r="AV49" s="44" t="s">
        <v>136</v>
      </c>
      <c r="AW49" s="44" t="s">
        <v>187</v>
      </c>
      <c r="AX49" s="44" t="s">
        <v>188</v>
      </c>
      <c r="AY49" s="44" t="s">
        <v>190</v>
      </c>
      <c r="AZ49" s="44" t="s">
        <v>189</v>
      </c>
      <c r="BA49" s="44" t="s">
        <v>151</v>
      </c>
      <c r="BB49" s="44"/>
      <c r="BC49" s="44"/>
      <c r="BD49" s="44"/>
      <c r="BE49" s="44" t="s">
        <v>185</v>
      </c>
      <c r="BF49" s="62"/>
      <c r="BG49" s="62"/>
      <c r="BH49" s="62"/>
      <c r="BI49" s="62"/>
      <c r="BJ49" s="62"/>
      <c r="BK49" s="62"/>
      <c r="BL49" s="62"/>
      <c r="BM49" s="62"/>
      <c r="BN49" s="62"/>
      <c r="BO49" s="62"/>
      <c r="BP49" s="62"/>
      <c r="BQ49" s="62"/>
      <c r="BR49" s="62"/>
      <c r="BS49" s="62"/>
      <c r="BT49" s="62"/>
      <c r="BU49" s="62"/>
      <c r="BV49" s="62"/>
      <c r="BW49" s="62"/>
      <c r="BX49" s="62"/>
      <c r="BY49" s="62"/>
      <c r="BZ49" s="62"/>
      <c r="CA49" s="62"/>
      <c r="CB49" s="62"/>
      <c r="CC49" s="62"/>
      <c r="CD49" s="62"/>
      <c r="CE49" s="62"/>
      <c r="CF49" s="62"/>
      <c r="CG49" s="62"/>
      <c r="CH49" s="62"/>
      <c r="CI49" s="62"/>
      <c r="CJ49" s="62"/>
      <c r="CK49" s="29"/>
      <c r="CL49" s="29"/>
      <c r="CM49" s="29"/>
      <c r="CN49" s="29"/>
      <c r="CO49" s="29"/>
      <c r="CP49" s="29"/>
      <c r="CQ49" s="29"/>
      <c r="CR49" s="29"/>
    </row>
    <row r="50" spans="2:124" ht="15" customHeight="1" x14ac:dyDescent="0.25">
      <c r="B50" s="388"/>
      <c r="C50" s="388"/>
      <c r="D50" s="388"/>
      <c r="E50" s="388"/>
      <c r="F50" s="388"/>
      <c r="G50" s="388"/>
      <c r="H50" s="30"/>
      <c r="I50" s="30"/>
      <c r="J50" s="36"/>
      <c r="L50" s="42" t="s">
        <v>62</v>
      </c>
      <c r="M50" s="42">
        <v>250</v>
      </c>
      <c r="N50" s="42">
        <v>85</v>
      </c>
      <c r="O50" s="42">
        <v>150</v>
      </c>
      <c r="P50" s="42">
        <v>125</v>
      </c>
      <c r="Q50" s="42"/>
      <c r="R50" s="42">
        <v>250</v>
      </c>
      <c r="S50" s="42">
        <v>25</v>
      </c>
      <c r="T50" s="42"/>
      <c r="U50" s="42"/>
      <c r="V50" s="42"/>
      <c r="W50" s="42"/>
      <c r="X50" s="42"/>
      <c r="Y50" s="42"/>
      <c r="Z50" s="42"/>
      <c r="AA50" s="42"/>
      <c r="AB50" s="42"/>
      <c r="AC50" s="42"/>
      <c r="AD50" s="42"/>
      <c r="AE50" s="42"/>
      <c r="AF50" s="42"/>
      <c r="AG50" s="42"/>
      <c r="AH50" s="42"/>
      <c r="AI50" s="42"/>
      <c r="AJ50" s="42">
        <v>1</v>
      </c>
      <c r="AK50" s="42"/>
      <c r="AL50" s="42"/>
      <c r="AM50" s="42"/>
      <c r="AN50" s="42"/>
      <c r="AO50" s="42"/>
      <c r="AP50" s="42"/>
      <c r="AQ50" s="42"/>
      <c r="AR50" s="42"/>
      <c r="AS50" s="42"/>
      <c r="AT50" s="39" t="s">
        <v>103</v>
      </c>
      <c r="AU50" s="40" t="s">
        <v>115</v>
      </c>
      <c r="AV50" s="40" t="s">
        <v>116</v>
      </c>
      <c r="AW50" s="40" t="s">
        <v>117</v>
      </c>
      <c r="AX50" s="40" t="s">
        <v>118</v>
      </c>
      <c r="AY50" s="40" t="s">
        <v>119</v>
      </c>
      <c r="AZ50" s="40" t="s">
        <v>120</v>
      </c>
      <c r="BA50" s="40" t="s">
        <v>121</v>
      </c>
      <c r="BB50" s="40"/>
      <c r="BC50" s="40"/>
      <c r="BD50" s="40"/>
      <c r="BE50" s="40" t="s">
        <v>108</v>
      </c>
      <c r="BF50" s="62"/>
      <c r="BG50" s="62"/>
      <c r="BH50" s="62"/>
      <c r="BI50" s="62"/>
      <c r="BJ50" s="62"/>
      <c r="BK50" s="62"/>
      <c r="BL50" s="62"/>
      <c r="BM50" s="62"/>
      <c r="BN50" s="62"/>
      <c r="BO50" s="62"/>
      <c r="BP50" s="62"/>
      <c r="BQ50" s="62"/>
      <c r="BR50" s="62"/>
      <c r="BS50" s="62"/>
      <c r="BT50" s="62"/>
      <c r="BU50" s="62"/>
      <c r="BV50" s="62"/>
      <c r="BW50" s="62"/>
      <c r="BX50" s="62"/>
      <c r="BY50" s="62"/>
      <c r="BZ50" s="62"/>
      <c r="CA50" s="62"/>
      <c r="CB50" s="62"/>
      <c r="CC50" s="62"/>
      <c r="CD50" s="62"/>
      <c r="CE50" s="62"/>
      <c r="CF50" s="62"/>
      <c r="CG50" s="62"/>
      <c r="CH50" s="62"/>
      <c r="CI50" s="62"/>
      <c r="CJ50" s="62"/>
      <c r="CS50" s="29"/>
      <c r="CT50" s="29"/>
      <c r="CU50" s="29"/>
      <c r="CV50" s="29"/>
      <c r="CW50" s="29"/>
      <c r="CX50" s="29"/>
      <c r="CY50" s="29"/>
      <c r="CZ50" s="29"/>
      <c r="DA50" s="29"/>
      <c r="DB50" s="29"/>
      <c r="DC50" s="29"/>
      <c r="DD50" s="29"/>
      <c r="DE50" s="29"/>
      <c r="DF50" s="29"/>
      <c r="DG50" s="29"/>
      <c r="DH50" s="29"/>
      <c r="DI50" s="29"/>
      <c r="DJ50" s="29"/>
      <c r="DK50" s="29"/>
      <c r="DL50" s="29"/>
    </row>
    <row r="51" spans="2:124" x14ac:dyDescent="0.25">
      <c r="B51" s="65"/>
      <c r="C51" s="65"/>
      <c r="D51" s="65"/>
      <c r="E51" s="65"/>
      <c r="F51" s="66"/>
      <c r="G51" s="67"/>
      <c r="H51" s="30"/>
      <c r="I51" s="30"/>
      <c r="J51" s="36"/>
      <c r="L51" s="41" t="s">
        <v>261</v>
      </c>
      <c r="M51" s="41">
        <v>160</v>
      </c>
      <c r="N51" s="41">
        <v>210</v>
      </c>
      <c r="O51" s="41">
        <v>260</v>
      </c>
      <c r="P51" s="41">
        <v>100</v>
      </c>
      <c r="Q51" s="41"/>
      <c r="R51" s="41">
        <v>130</v>
      </c>
      <c r="S51" s="42">
        <v>130</v>
      </c>
      <c r="T51" s="42"/>
      <c r="U51" s="42"/>
      <c r="V51" s="42"/>
      <c r="W51" s="42"/>
      <c r="X51" s="42"/>
      <c r="Y51" s="42"/>
      <c r="Z51" s="42"/>
      <c r="AA51" s="42"/>
      <c r="AB51" s="42">
        <v>100</v>
      </c>
      <c r="AC51" s="42">
        <v>50</v>
      </c>
      <c r="AD51" s="42">
        <v>430</v>
      </c>
      <c r="AE51" s="42"/>
      <c r="AF51" s="42"/>
      <c r="AG51" s="42"/>
      <c r="AH51" s="42">
        <v>100</v>
      </c>
      <c r="AI51" s="42"/>
      <c r="AJ51" s="42">
        <v>1</v>
      </c>
      <c r="AK51" s="42"/>
      <c r="AL51" s="42"/>
      <c r="AM51" s="42"/>
      <c r="AN51" s="42"/>
      <c r="AO51" s="42"/>
      <c r="AP51" s="42"/>
      <c r="AQ51" s="42"/>
      <c r="AR51" s="42"/>
      <c r="AS51" s="42"/>
      <c r="AT51" s="39" t="s">
        <v>153</v>
      </c>
      <c r="AU51" s="40" t="s">
        <v>262</v>
      </c>
      <c r="AV51" s="307" t="s">
        <v>263</v>
      </c>
      <c r="AW51" s="40" t="s">
        <v>264</v>
      </c>
      <c r="AX51" s="40" t="s">
        <v>265</v>
      </c>
      <c r="AY51" s="40" t="s">
        <v>266</v>
      </c>
      <c r="AZ51" s="40"/>
      <c r="BA51" s="40"/>
      <c r="BB51" s="40"/>
      <c r="BC51" s="40"/>
      <c r="BD51" s="40"/>
      <c r="BE51" s="40" t="s">
        <v>159</v>
      </c>
      <c r="BF51" s="62"/>
      <c r="BG51" s="62"/>
      <c r="BH51" s="62"/>
      <c r="BI51" s="62"/>
      <c r="BJ51" s="62"/>
      <c r="BK51" s="62"/>
      <c r="BL51" s="62"/>
      <c r="BM51" s="62"/>
      <c r="BN51" s="62"/>
      <c r="BO51" s="62"/>
      <c r="BP51" s="62"/>
      <c r="BQ51" s="62"/>
      <c r="BR51" s="62"/>
      <c r="BS51" s="62"/>
      <c r="BT51" s="62"/>
      <c r="BU51" s="62"/>
      <c r="BV51" s="62"/>
      <c r="BW51" s="62"/>
      <c r="BX51" s="62"/>
      <c r="BY51" s="62"/>
      <c r="BZ51" s="62"/>
      <c r="CA51" s="62"/>
      <c r="CB51" s="62"/>
      <c r="CC51" s="62"/>
      <c r="CD51" s="62"/>
      <c r="CE51" s="62"/>
      <c r="CF51" s="62"/>
      <c r="CG51" s="62"/>
      <c r="CH51" s="62"/>
      <c r="CI51" s="62"/>
      <c r="CJ51" s="62"/>
      <c r="CK51" s="29"/>
      <c r="CL51" s="29"/>
      <c r="CM51" s="29"/>
      <c r="CN51" s="29"/>
      <c r="CO51" s="29"/>
      <c r="CP51" s="29"/>
      <c r="CQ51" s="29"/>
      <c r="CR51" s="29"/>
    </row>
    <row r="52" spans="2:124" ht="15" customHeight="1" x14ac:dyDescent="0.25">
      <c r="B52" s="388" t="str">
        <f t="shared" si="8"/>
        <v>Torréfiez au four 10min à 150° les poudres et refroidissez-les.</v>
      </c>
      <c r="C52" s="388"/>
      <c r="D52" s="388"/>
      <c r="E52" s="388"/>
      <c r="F52" s="388"/>
      <c r="G52" s="388"/>
      <c r="H52" s="30"/>
      <c r="I52" s="30"/>
      <c r="J52" s="36"/>
      <c r="L52" s="41" t="s">
        <v>64</v>
      </c>
      <c r="M52" s="41"/>
      <c r="N52" s="41"/>
      <c r="O52" s="41">
        <v>120</v>
      </c>
      <c r="P52" s="41">
        <v>20</v>
      </c>
      <c r="Q52" s="41"/>
      <c r="R52" s="41">
        <v>75</v>
      </c>
      <c r="S52" s="42">
        <v>50</v>
      </c>
      <c r="T52" s="42"/>
      <c r="U52" s="42"/>
      <c r="V52" s="42">
        <v>125</v>
      </c>
      <c r="W52" s="42">
        <v>126</v>
      </c>
      <c r="X52" s="42">
        <v>127</v>
      </c>
      <c r="Y52" s="42"/>
      <c r="Z52" s="42"/>
      <c r="AA52" s="42"/>
      <c r="AB52" s="42"/>
      <c r="AC52" s="42"/>
      <c r="AD52" s="42"/>
      <c r="AE52" s="42"/>
      <c r="AF52" s="42"/>
      <c r="AG52" s="42"/>
      <c r="AH52" s="42"/>
      <c r="AI52" s="42"/>
      <c r="AJ52" s="42">
        <v>1</v>
      </c>
      <c r="AK52" s="42"/>
      <c r="AL52" s="42"/>
      <c r="AM52" s="42"/>
      <c r="AN52" s="42"/>
      <c r="AO52" s="42"/>
      <c r="AP52" s="42"/>
      <c r="AQ52" s="42"/>
      <c r="AR52" s="42"/>
      <c r="AS52" s="42"/>
      <c r="AT52" s="39" t="s">
        <v>123</v>
      </c>
      <c r="AU52" s="40" t="s">
        <v>124</v>
      </c>
      <c r="AV52" s="40" t="s">
        <v>125</v>
      </c>
      <c r="AW52" s="40" t="s">
        <v>126</v>
      </c>
      <c r="AX52" s="40" t="s">
        <v>127</v>
      </c>
      <c r="AY52" s="40" t="s">
        <v>128</v>
      </c>
      <c r="AZ52" s="40" t="s">
        <v>129</v>
      </c>
      <c r="BA52" s="40"/>
      <c r="BB52" s="40"/>
      <c r="BC52" s="40"/>
      <c r="BD52" s="40"/>
      <c r="BE52" s="40" t="s">
        <v>122</v>
      </c>
      <c r="BF52" s="62"/>
      <c r="BG52" s="62"/>
      <c r="BH52" s="62"/>
      <c r="BI52" s="62"/>
      <c r="BJ52" s="62"/>
      <c r="BK52" s="62"/>
      <c r="BL52" s="62"/>
      <c r="BM52" s="62"/>
      <c r="BN52" s="62"/>
      <c r="BO52" s="62"/>
      <c r="BP52" s="62"/>
      <c r="BQ52" s="62"/>
      <c r="BR52" s="62"/>
      <c r="BS52" s="62"/>
      <c r="BT52" s="62"/>
      <c r="BU52" s="62"/>
      <c r="BV52" s="62"/>
      <c r="BW52" s="62"/>
      <c r="BX52" s="62"/>
      <c r="BY52" s="62"/>
      <c r="BZ52" s="62"/>
      <c r="CA52" s="62"/>
      <c r="CB52" s="62"/>
      <c r="CC52" s="62"/>
      <c r="CD52" s="62"/>
      <c r="CE52" s="62"/>
      <c r="CF52" s="62"/>
      <c r="CG52" s="62"/>
      <c r="CH52" s="62"/>
      <c r="CI52" s="62"/>
      <c r="CJ52" s="62"/>
    </row>
    <row r="53" spans="2:124" x14ac:dyDescent="0.25">
      <c r="B53" s="388"/>
      <c r="C53" s="388"/>
      <c r="D53" s="388"/>
      <c r="E53" s="388"/>
      <c r="F53" s="388"/>
      <c r="G53" s="388"/>
      <c r="H53" s="30"/>
      <c r="I53" s="30"/>
      <c r="J53" s="36"/>
      <c r="L53" s="41" t="s">
        <v>168</v>
      </c>
      <c r="M53" s="41">
        <v>150</v>
      </c>
      <c r="N53" s="41"/>
      <c r="O53" s="41"/>
      <c r="P53" s="41">
        <v>80</v>
      </c>
      <c r="Q53" s="41"/>
      <c r="R53" s="41">
        <v>80</v>
      </c>
      <c r="S53" s="42"/>
      <c r="T53" s="42"/>
      <c r="U53" s="42">
        <v>50</v>
      </c>
      <c r="V53" s="42"/>
      <c r="W53" s="42"/>
      <c r="X53" s="42"/>
      <c r="Y53" s="42"/>
      <c r="Z53" s="42"/>
      <c r="AA53" s="42"/>
      <c r="AB53" s="42">
        <v>50</v>
      </c>
      <c r="AC53" s="42">
        <v>15</v>
      </c>
      <c r="AD53" s="42"/>
      <c r="AE53" s="42">
        <v>5</v>
      </c>
      <c r="AF53" s="42">
        <v>80</v>
      </c>
      <c r="AG53" s="42">
        <v>50</v>
      </c>
      <c r="AH53" s="42">
        <v>30</v>
      </c>
      <c r="AI53" s="42"/>
      <c r="AJ53" s="42">
        <v>1</v>
      </c>
      <c r="AK53" s="42"/>
      <c r="AL53" s="42"/>
      <c r="AM53" s="42"/>
      <c r="AN53" s="42"/>
      <c r="AO53" s="42"/>
      <c r="AP53" s="42"/>
      <c r="AQ53" s="42"/>
      <c r="AR53" s="42"/>
      <c r="AS53" s="42"/>
      <c r="AT53" s="39" t="s">
        <v>130</v>
      </c>
      <c r="AU53" s="40" t="s">
        <v>172</v>
      </c>
      <c r="AV53" s="40" t="s">
        <v>173</v>
      </c>
      <c r="AW53" s="40" t="s">
        <v>174</v>
      </c>
      <c r="AX53" s="40" t="s">
        <v>175</v>
      </c>
      <c r="AY53" s="40"/>
      <c r="AZ53" s="40"/>
      <c r="BA53" s="40"/>
      <c r="BB53" s="40"/>
      <c r="BC53" s="40"/>
      <c r="BD53" s="40"/>
      <c r="BE53" s="40" t="s">
        <v>176</v>
      </c>
      <c r="BF53" s="62"/>
      <c r="BG53" s="62"/>
      <c r="BH53" s="62"/>
      <c r="BI53" s="62"/>
      <c r="BJ53" s="62"/>
      <c r="BK53" s="62"/>
      <c r="BL53" s="62"/>
      <c r="BM53" s="62"/>
      <c r="BN53" s="62"/>
      <c r="BO53" s="62"/>
      <c r="BP53" s="62"/>
      <c r="BQ53" s="62"/>
      <c r="BR53" s="62"/>
      <c r="BS53" s="62"/>
      <c r="BT53" s="62"/>
      <c r="BU53" s="62"/>
      <c r="BV53" s="62"/>
      <c r="BW53" s="62"/>
      <c r="BX53" s="62"/>
      <c r="BY53" s="62"/>
      <c r="BZ53" s="62"/>
      <c r="CA53" s="62"/>
      <c r="CB53" s="62"/>
      <c r="CC53" s="62"/>
      <c r="CD53" s="62"/>
      <c r="CE53" s="62"/>
      <c r="CF53" s="62"/>
      <c r="CG53" s="62"/>
      <c r="CH53" s="62"/>
      <c r="CI53" s="62"/>
      <c r="CJ53" s="62"/>
    </row>
    <row r="54" spans="2:124" x14ac:dyDescent="0.25">
      <c r="B54" s="65"/>
      <c r="C54" s="65"/>
      <c r="D54" s="65"/>
      <c r="E54" s="65"/>
      <c r="F54" s="66"/>
      <c r="G54" s="67"/>
      <c r="H54" s="30"/>
      <c r="I54" s="30"/>
      <c r="J54" s="36"/>
      <c r="L54" s="41" t="s">
        <v>160</v>
      </c>
      <c r="M54" s="41"/>
      <c r="N54" s="41">
        <v>90</v>
      </c>
      <c r="O54" s="41"/>
      <c r="P54" s="41">
        <v>100</v>
      </c>
      <c r="Q54" s="41"/>
      <c r="R54" s="41">
        <v>135</v>
      </c>
      <c r="S54" s="42"/>
      <c r="T54" s="42"/>
      <c r="U54" s="42"/>
      <c r="V54" s="42"/>
      <c r="W54" s="42"/>
      <c r="X54" s="42"/>
      <c r="Y54" s="42"/>
      <c r="Z54" s="42"/>
      <c r="AA54" s="42"/>
      <c r="AB54" s="42">
        <v>40</v>
      </c>
      <c r="AC54" s="42"/>
      <c r="AD54" s="42"/>
      <c r="AE54" s="42">
        <v>2</v>
      </c>
      <c r="AF54" s="42">
        <v>65</v>
      </c>
      <c r="AG54" s="42"/>
      <c r="AH54" s="42"/>
      <c r="AI54" s="42"/>
      <c r="AJ54" s="42">
        <v>1</v>
      </c>
      <c r="AK54" s="42"/>
      <c r="AL54" s="42"/>
      <c r="AM54" s="42"/>
      <c r="AN54" s="42"/>
      <c r="AO54" s="42"/>
      <c r="AP54" s="42"/>
      <c r="AQ54" s="42"/>
      <c r="AR54" s="42"/>
      <c r="AS54" s="42"/>
      <c r="AT54" s="39" t="s">
        <v>162</v>
      </c>
      <c r="AU54" s="40" t="s">
        <v>163</v>
      </c>
      <c r="AV54" s="40" t="s">
        <v>164</v>
      </c>
      <c r="AW54" s="40" t="s">
        <v>165</v>
      </c>
      <c r="AX54" s="40" t="s">
        <v>166</v>
      </c>
      <c r="AY54" s="40" t="s">
        <v>167</v>
      </c>
      <c r="AZ54" s="40"/>
      <c r="BA54" s="40"/>
      <c r="BB54" s="40"/>
      <c r="BC54" s="40"/>
      <c r="BD54" s="40"/>
      <c r="BE54" s="40" t="s">
        <v>108</v>
      </c>
      <c r="BF54" s="62"/>
      <c r="BG54" s="62"/>
      <c r="BH54" s="62"/>
      <c r="BI54" s="62"/>
      <c r="BJ54" s="62"/>
      <c r="BK54" s="62"/>
      <c r="BL54" s="62"/>
      <c r="BM54" s="62"/>
      <c r="BN54" s="62"/>
      <c r="BO54" s="62"/>
      <c r="BP54" s="62"/>
      <c r="BQ54" s="62"/>
      <c r="BR54" s="62"/>
      <c r="BS54" s="62"/>
      <c r="BT54" s="62"/>
      <c r="BU54" s="62"/>
      <c r="BV54" s="62"/>
      <c r="BW54" s="62"/>
      <c r="BX54" s="62"/>
      <c r="BY54" s="62"/>
      <c r="BZ54" s="62"/>
      <c r="CA54" s="62"/>
      <c r="CB54" s="62"/>
      <c r="CC54" s="62"/>
      <c r="CD54" s="62"/>
      <c r="CE54" s="62"/>
      <c r="CF54" s="62"/>
      <c r="CG54" s="62"/>
      <c r="CH54" s="62"/>
      <c r="CI54" s="62"/>
      <c r="CJ54" s="62"/>
    </row>
    <row r="55" spans="2:124" ht="15" customHeight="1" x14ac:dyDescent="0.25">
      <c r="B55" s="388" t="str">
        <f t="shared" si="8"/>
        <v>Mélangez le sucre glace, la farine et les poudres d’amandes et noisettes. Ajoutez les blancs d’œufs en fouettant vivement puis incorporez sans cesser de fouetter le beurre fondu et refroidi.</v>
      </c>
      <c r="C55" s="388"/>
      <c r="D55" s="388"/>
      <c r="E55" s="388"/>
      <c r="F55" s="388"/>
      <c r="G55" s="388"/>
      <c r="H55" s="30"/>
      <c r="I55" s="30"/>
      <c r="J55" s="36"/>
      <c r="L55" s="42" t="s">
        <v>68</v>
      </c>
      <c r="M55" s="41"/>
      <c r="N55" s="41"/>
      <c r="O55" s="41">
        <v>150</v>
      </c>
      <c r="P55" s="41"/>
      <c r="Q55" s="41"/>
      <c r="R55" s="41">
        <v>50</v>
      </c>
      <c r="S55" s="42"/>
      <c r="T55" s="42">
        <v>150</v>
      </c>
      <c r="U55" s="42">
        <v>135</v>
      </c>
      <c r="V55" s="42"/>
      <c r="W55" s="42"/>
      <c r="X55" s="42"/>
      <c r="Y55" s="42"/>
      <c r="Z55" s="42"/>
      <c r="AA55" s="42"/>
      <c r="AB55" s="42"/>
      <c r="AC55" s="42"/>
      <c r="AD55" s="42"/>
      <c r="AE55" s="42"/>
      <c r="AF55" s="42"/>
      <c r="AG55" s="42"/>
      <c r="AH55" s="42"/>
      <c r="AI55" s="42"/>
      <c r="AJ55" s="42">
        <v>1</v>
      </c>
      <c r="AK55" s="42"/>
      <c r="AL55" s="42"/>
      <c r="AM55" s="42"/>
      <c r="AN55" s="42"/>
      <c r="AO55" s="42"/>
      <c r="AP55" s="42"/>
      <c r="AQ55" s="42"/>
      <c r="AR55" s="42"/>
      <c r="AS55" s="42"/>
      <c r="AT55" s="39" t="s">
        <v>19</v>
      </c>
      <c r="AU55" s="40" t="s">
        <v>20</v>
      </c>
      <c r="AV55" s="40" t="s">
        <v>21</v>
      </c>
      <c r="AW55" s="40" t="s">
        <v>22</v>
      </c>
      <c r="AX55" s="40" t="s">
        <v>23</v>
      </c>
      <c r="AY55" s="40" t="s">
        <v>24</v>
      </c>
      <c r="AZ55" s="40" t="s">
        <v>25</v>
      </c>
      <c r="BA55" s="40" t="s">
        <v>26</v>
      </c>
      <c r="BB55" s="40" t="s">
        <v>112</v>
      </c>
      <c r="BC55" s="40" t="s">
        <v>55</v>
      </c>
      <c r="BD55" s="40"/>
      <c r="BE55" s="40" t="s">
        <v>108</v>
      </c>
      <c r="BF55" s="62"/>
      <c r="BG55" s="62"/>
      <c r="BH55" s="62"/>
      <c r="BI55" s="62"/>
      <c r="BJ55" s="62"/>
      <c r="BK55" s="62"/>
      <c r="BL55" s="62"/>
      <c r="BM55" s="62"/>
      <c r="BN55" s="62"/>
      <c r="BO55" s="62"/>
      <c r="BP55" s="62"/>
      <c r="BQ55" s="62"/>
      <c r="BR55" s="62"/>
      <c r="BS55" s="62"/>
      <c r="BT55" s="62"/>
      <c r="BU55" s="62"/>
      <c r="BV55" s="62"/>
      <c r="BW55" s="62"/>
      <c r="BX55" s="62"/>
      <c r="BY55" s="62"/>
      <c r="BZ55" s="62"/>
      <c r="CA55" s="62"/>
      <c r="CB55" s="62"/>
      <c r="CC55" s="62"/>
      <c r="CD55" s="62"/>
      <c r="CE55" s="62"/>
      <c r="CF55" s="62"/>
      <c r="CG55" s="62"/>
      <c r="CH55" s="62"/>
      <c r="CI55" s="62"/>
      <c r="CJ55" s="62"/>
    </row>
    <row r="56" spans="2:124" x14ac:dyDescent="0.25">
      <c r="B56" s="388"/>
      <c r="C56" s="388"/>
      <c r="D56" s="388"/>
      <c r="E56" s="388"/>
      <c r="F56" s="388"/>
      <c r="G56" s="388"/>
      <c r="H56" s="30"/>
      <c r="I56" s="30"/>
      <c r="J56" s="36"/>
      <c r="L56" s="41" t="s">
        <v>69</v>
      </c>
      <c r="M56" s="41"/>
      <c r="N56" s="41"/>
      <c r="O56" s="41">
        <v>150</v>
      </c>
      <c r="P56" s="41"/>
      <c r="Q56" s="41"/>
      <c r="R56" s="41">
        <v>50</v>
      </c>
      <c r="S56" s="42"/>
      <c r="T56" s="42">
        <v>135</v>
      </c>
      <c r="U56" s="42">
        <v>70</v>
      </c>
      <c r="V56" s="42"/>
      <c r="W56" s="42">
        <v>70</v>
      </c>
      <c r="X56" s="42"/>
      <c r="Y56" s="42"/>
      <c r="Z56" s="42"/>
      <c r="AA56" s="42"/>
      <c r="AB56" s="42"/>
      <c r="AC56" s="42"/>
      <c r="AD56" s="42"/>
      <c r="AE56" s="42"/>
      <c r="AF56" s="42"/>
      <c r="AG56" s="42"/>
      <c r="AH56" s="42"/>
      <c r="AI56" s="42"/>
      <c r="AJ56" s="42">
        <v>1</v>
      </c>
      <c r="AK56" s="42"/>
      <c r="AL56" s="42"/>
      <c r="AM56" s="42"/>
      <c r="AN56" s="42"/>
      <c r="AO56" s="42"/>
      <c r="AP56" s="42"/>
      <c r="AQ56" s="42"/>
      <c r="AR56" s="42"/>
      <c r="AS56" s="42"/>
      <c r="AT56" s="39" t="s">
        <v>27</v>
      </c>
      <c r="AU56" s="40" t="s">
        <v>28</v>
      </c>
      <c r="AV56" s="40" t="s">
        <v>29</v>
      </c>
      <c r="AW56" s="40" t="s">
        <v>30</v>
      </c>
      <c r="AX56" s="40" t="s">
        <v>31</v>
      </c>
      <c r="AY56" s="40" t="s">
        <v>113</v>
      </c>
      <c r="AZ56" s="40" t="s">
        <v>55</v>
      </c>
      <c r="BA56" s="40"/>
      <c r="BB56" s="40"/>
      <c r="BC56" s="40"/>
      <c r="BD56" s="40"/>
      <c r="BE56" s="40" t="s">
        <v>108</v>
      </c>
      <c r="BF56" s="62"/>
      <c r="BG56" s="62"/>
      <c r="BH56" s="62"/>
      <c r="BI56" s="62"/>
      <c r="BJ56" s="62"/>
      <c r="BK56" s="62"/>
      <c r="BL56" s="62"/>
      <c r="BM56" s="62"/>
      <c r="BN56" s="62"/>
      <c r="BO56" s="62"/>
      <c r="BP56" s="62"/>
      <c r="BQ56" s="62"/>
      <c r="BR56" s="62"/>
      <c r="BS56" s="62"/>
      <c r="BT56" s="62"/>
      <c r="BU56" s="62"/>
      <c r="BV56" s="62"/>
      <c r="BW56" s="62"/>
      <c r="BX56" s="62"/>
      <c r="BY56" s="62"/>
      <c r="BZ56" s="62"/>
      <c r="CA56" s="62"/>
      <c r="CB56" s="62"/>
      <c r="CC56" s="62"/>
      <c r="CD56" s="62"/>
      <c r="CE56" s="62"/>
      <c r="CF56" s="62"/>
      <c r="CG56" s="62"/>
      <c r="CH56" s="62"/>
      <c r="CI56" s="62"/>
      <c r="CJ56" s="62"/>
    </row>
    <row r="57" spans="2:124" x14ac:dyDescent="0.25">
      <c r="B57" s="65"/>
      <c r="C57" s="65"/>
      <c r="D57" s="65"/>
      <c r="E57" s="65"/>
      <c r="F57" s="66"/>
      <c r="G57" s="71"/>
      <c r="H57" s="30"/>
      <c r="I57" s="30"/>
      <c r="J57" s="36"/>
      <c r="L57" s="41" t="s">
        <v>71</v>
      </c>
      <c r="M57" s="41"/>
      <c r="N57" s="41"/>
      <c r="O57" s="41">
        <v>150</v>
      </c>
      <c r="P57" s="41"/>
      <c r="Q57" s="41"/>
      <c r="R57" s="41">
        <v>50</v>
      </c>
      <c r="S57" s="42"/>
      <c r="T57" s="42">
        <v>135</v>
      </c>
      <c r="U57" s="42"/>
      <c r="V57" s="42">
        <v>135</v>
      </c>
      <c r="W57" s="42"/>
      <c r="X57" s="42"/>
      <c r="Y57" s="42"/>
      <c r="Z57" s="42"/>
      <c r="AA57" s="42"/>
      <c r="AB57" s="42"/>
      <c r="AC57" s="42"/>
      <c r="AD57" s="42"/>
      <c r="AE57" s="42"/>
      <c r="AF57" s="42"/>
      <c r="AG57" s="42"/>
      <c r="AH57" s="42"/>
      <c r="AI57" s="42"/>
      <c r="AJ57" s="42">
        <v>1</v>
      </c>
      <c r="AK57" s="42"/>
      <c r="AL57" s="42"/>
      <c r="AM57" s="42"/>
      <c r="AN57" s="42"/>
      <c r="AO57" s="42"/>
      <c r="AP57" s="42"/>
      <c r="AQ57" s="42"/>
      <c r="AR57" s="42"/>
      <c r="AS57" s="42"/>
      <c r="AT57" s="39" t="s">
        <v>27</v>
      </c>
      <c r="AU57" s="40" t="s">
        <v>42</v>
      </c>
      <c r="AV57" s="40" t="s">
        <v>43</v>
      </c>
      <c r="AW57" s="40" t="s">
        <v>46</v>
      </c>
      <c r="AX57" s="40" t="s">
        <v>44</v>
      </c>
      <c r="AY57" s="40" t="s">
        <v>45</v>
      </c>
      <c r="AZ57" s="40" t="s">
        <v>114</v>
      </c>
      <c r="BA57" s="40" t="s">
        <v>55</v>
      </c>
      <c r="BB57" s="40"/>
      <c r="BC57" s="40"/>
      <c r="BD57" s="40"/>
      <c r="BE57" s="40" t="s">
        <v>108</v>
      </c>
      <c r="BF57" s="62"/>
      <c r="BG57" s="62"/>
      <c r="BH57" s="62"/>
      <c r="BI57" s="62"/>
      <c r="BJ57" s="62"/>
      <c r="BK57" s="62"/>
      <c r="BL57" s="62"/>
      <c r="BM57" s="62"/>
      <c r="BN57" s="62"/>
      <c r="BO57" s="62"/>
      <c r="BP57" s="62"/>
      <c r="BQ57" s="62"/>
      <c r="BR57" s="62"/>
      <c r="BS57" s="62"/>
      <c r="BT57" s="62"/>
      <c r="BU57" s="62"/>
      <c r="BV57" s="62"/>
      <c r="BW57" s="62"/>
      <c r="BX57" s="62"/>
      <c r="BY57" s="62"/>
      <c r="BZ57" s="62"/>
      <c r="CA57" s="62"/>
      <c r="CB57" s="62"/>
      <c r="CC57" s="62"/>
      <c r="CD57" s="62"/>
      <c r="CE57" s="62"/>
      <c r="CF57" s="62"/>
      <c r="CG57" s="62"/>
      <c r="CH57" s="62"/>
      <c r="CI57" s="62"/>
      <c r="CJ57" s="62"/>
    </row>
    <row r="58" spans="2:124" ht="15" customHeight="1" x14ac:dyDescent="0.25">
      <c r="B58" s="388" t="str">
        <f t="shared" si="8"/>
        <v>Quand le mélange est homogène remplissez les empreintes en silicone ou à défaut les moules beurrés, voire même  des caissettes en papier.</v>
      </c>
      <c r="C58" s="388"/>
      <c r="D58" s="388"/>
      <c r="E58" s="388"/>
      <c r="F58" s="388"/>
      <c r="G58" s="388"/>
      <c r="H58" s="30"/>
      <c r="I58" s="30"/>
      <c r="J58" s="36"/>
      <c r="L58" s="41" t="s">
        <v>78</v>
      </c>
      <c r="M58" s="41"/>
      <c r="N58" s="41"/>
      <c r="O58" s="41">
        <v>240</v>
      </c>
      <c r="P58" s="41">
        <v>40</v>
      </c>
      <c r="Q58" s="41"/>
      <c r="R58" s="41">
        <v>180</v>
      </c>
      <c r="S58" s="42"/>
      <c r="T58" s="42">
        <v>170</v>
      </c>
      <c r="U58" s="42">
        <v>80</v>
      </c>
      <c r="V58" s="42"/>
      <c r="W58" s="42"/>
      <c r="X58" s="42"/>
      <c r="Y58" s="42"/>
      <c r="Z58" s="42"/>
      <c r="AA58" s="42">
        <v>85</v>
      </c>
      <c r="AB58" s="42"/>
      <c r="AC58" s="42"/>
      <c r="AD58" s="42"/>
      <c r="AE58" s="42"/>
      <c r="AF58" s="42"/>
      <c r="AG58" s="42"/>
      <c r="AH58" s="42"/>
      <c r="AI58" s="42"/>
      <c r="AJ58" s="42">
        <v>1</v>
      </c>
      <c r="AK58" s="42"/>
      <c r="AL58" s="42"/>
      <c r="AM58" s="42"/>
      <c r="AN58" s="42"/>
      <c r="AO58" s="42"/>
      <c r="AP58" s="42"/>
      <c r="AQ58" s="42"/>
      <c r="AR58" s="42"/>
      <c r="AS58" s="42"/>
      <c r="AT58" s="39" t="s">
        <v>130</v>
      </c>
      <c r="AU58" s="40" t="s">
        <v>267</v>
      </c>
      <c r="AV58" s="40" t="s">
        <v>268</v>
      </c>
      <c r="AW58" s="40" t="s">
        <v>269</v>
      </c>
      <c r="AX58" s="40" t="s">
        <v>270</v>
      </c>
      <c r="AY58" s="40" t="s">
        <v>271</v>
      </c>
      <c r="AZ58" s="40" t="s">
        <v>272</v>
      </c>
      <c r="BA58" s="40" t="s">
        <v>273</v>
      </c>
      <c r="BB58" s="40" t="s">
        <v>274</v>
      </c>
      <c r="BC58" s="40"/>
      <c r="BD58" s="40"/>
      <c r="BE58" s="40" t="s">
        <v>108</v>
      </c>
      <c r="BF58" s="62"/>
      <c r="BG58" s="62"/>
      <c r="BH58" s="62"/>
      <c r="BI58" s="62"/>
      <c r="BJ58" s="62"/>
      <c r="BK58" s="62"/>
      <c r="BL58" s="62"/>
      <c r="BM58" s="62"/>
      <c r="BN58" s="62"/>
      <c r="BO58" s="62"/>
      <c r="BP58" s="62"/>
      <c r="BQ58" s="62"/>
      <c r="BR58" s="62"/>
      <c r="BS58" s="62"/>
      <c r="BT58" s="62"/>
      <c r="BU58" s="62"/>
      <c r="BV58" s="62"/>
      <c r="BW58" s="62"/>
      <c r="BX58" s="62"/>
      <c r="BY58" s="62"/>
      <c r="BZ58" s="62"/>
      <c r="CA58" s="62"/>
      <c r="CB58" s="62"/>
      <c r="CC58" s="62"/>
      <c r="CD58" s="62"/>
      <c r="CE58" s="62"/>
      <c r="CF58" s="62"/>
      <c r="CG58" s="62"/>
      <c r="CH58" s="62"/>
      <c r="CI58" s="62"/>
      <c r="CJ58" s="62"/>
    </row>
    <row r="59" spans="2:124" x14ac:dyDescent="0.25">
      <c r="B59" s="388"/>
      <c r="C59" s="388"/>
      <c r="D59" s="388"/>
      <c r="E59" s="388"/>
      <c r="F59" s="388"/>
      <c r="G59" s="388"/>
      <c r="H59" s="30"/>
      <c r="I59" s="30"/>
      <c r="J59" s="36"/>
      <c r="L59" s="41" t="s">
        <v>70</v>
      </c>
      <c r="M59" s="41"/>
      <c r="N59" s="41"/>
      <c r="O59" s="41">
        <v>150</v>
      </c>
      <c r="P59" s="41"/>
      <c r="Q59" s="41"/>
      <c r="R59" s="41">
        <v>50</v>
      </c>
      <c r="S59" s="42"/>
      <c r="T59" s="42">
        <v>135</v>
      </c>
      <c r="U59" s="42">
        <v>115</v>
      </c>
      <c r="V59" s="42"/>
      <c r="W59" s="42"/>
      <c r="X59" s="42">
        <v>20</v>
      </c>
      <c r="Y59" s="42"/>
      <c r="Z59" s="42"/>
      <c r="AA59" s="42"/>
      <c r="AB59" s="42"/>
      <c r="AC59" s="42"/>
      <c r="AD59" s="42"/>
      <c r="AE59" s="42"/>
      <c r="AF59" s="42"/>
      <c r="AG59" s="42"/>
      <c r="AH59" s="42"/>
      <c r="AI59" s="42"/>
      <c r="AJ59" s="42">
        <v>1</v>
      </c>
      <c r="AK59" s="42"/>
      <c r="AL59" s="42"/>
      <c r="AM59" s="42"/>
      <c r="AN59" s="42"/>
      <c r="AO59" s="42"/>
      <c r="AP59" s="42"/>
      <c r="AQ59" s="42"/>
      <c r="AR59" s="42"/>
      <c r="AS59" s="42"/>
      <c r="AT59" s="39" t="s">
        <v>32</v>
      </c>
      <c r="AU59" s="40" t="s">
        <v>33</v>
      </c>
      <c r="AV59" s="40" t="s">
        <v>34</v>
      </c>
      <c r="AW59" s="40" t="s">
        <v>35</v>
      </c>
      <c r="AX59" s="40" t="s">
        <v>36</v>
      </c>
      <c r="AY59" s="40" t="s">
        <v>37</v>
      </c>
      <c r="AZ59" s="40" t="s">
        <v>38</v>
      </c>
      <c r="BA59" s="40" t="s">
        <v>39</v>
      </c>
      <c r="BB59" s="40" t="s">
        <v>55</v>
      </c>
      <c r="BC59" s="40" t="s">
        <v>40</v>
      </c>
      <c r="BD59" s="40" t="s">
        <v>41</v>
      </c>
      <c r="BE59" s="40" t="s">
        <v>108</v>
      </c>
      <c r="BF59" s="62"/>
      <c r="BG59" s="62"/>
      <c r="BH59" s="62"/>
      <c r="BI59" s="62"/>
      <c r="BJ59" s="62"/>
      <c r="BK59" s="62"/>
      <c r="BL59" s="62"/>
      <c r="BM59" s="62"/>
      <c r="BN59" s="62"/>
      <c r="BO59" s="62"/>
      <c r="BP59" s="62"/>
      <c r="BQ59" s="62"/>
      <c r="BR59" s="62"/>
      <c r="BS59" s="62"/>
      <c r="BT59" s="62"/>
      <c r="BU59" s="62"/>
      <c r="BV59" s="62"/>
      <c r="BW59" s="62"/>
      <c r="BX59" s="62"/>
      <c r="BY59" s="62"/>
      <c r="BZ59" s="62"/>
      <c r="CA59" s="62"/>
      <c r="CB59" s="62"/>
      <c r="CC59" s="62"/>
      <c r="CD59" s="62"/>
      <c r="CE59" s="62"/>
      <c r="CF59" s="62"/>
      <c r="CG59" s="62"/>
      <c r="CH59" s="62"/>
      <c r="CI59" s="62"/>
      <c r="CJ59" s="62"/>
    </row>
    <row r="60" spans="2:124" ht="15" customHeight="1" x14ac:dyDescent="0.25">
      <c r="B60" s="388" t="str">
        <f t="shared" si="8"/>
        <v>cuire</v>
      </c>
      <c r="C60" s="388"/>
      <c r="D60" s="388"/>
      <c r="E60" s="388"/>
      <c r="F60" s="388"/>
      <c r="G60" s="388"/>
      <c r="H60" s="30"/>
      <c r="I60" s="30"/>
      <c r="J60" s="36"/>
      <c r="L60" s="80" t="s">
        <v>72</v>
      </c>
      <c r="M60" s="80"/>
      <c r="N60" s="80"/>
      <c r="O60" s="80">
        <v>150</v>
      </c>
      <c r="P60" s="80"/>
      <c r="Q60" s="80"/>
      <c r="R60" s="80">
        <v>45</v>
      </c>
      <c r="S60" s="63"/>
      <c r="T60" s="63">
        <v>125</v>
      </c>
      <c r="U60" s="63"/>
      <c r="V60" s="63">
        <v>125</v>
      </c>
      <c r="W60" s="63"/>
      <c r="X60" s="63"/>
      <c r="Y60" s="63">
        <v>20</v>
      </c>
      <c r="Z60" s="63">
        <v>30</v>
      </c>
      <c r="AA60" s="63"/>
      <c r="AB60" s="63"/>
      <c r="AC60" s="63"/>
      <c r="AD60" s="63"/>
      <c r="AE60" s="63"/>
      <c r="AF60" s="63"/>
      <c r="AG60" s="63"/>
      <c r="AH60" s="63"/>
      <c r="AI60" s="63"/>
      <c r="AJ60" s="63">
        <v>1</v>
      </c>
      <c r="AK60" s="63"/>
      <c r="AL60" s="63"/>
      <c r="AM60" s="63"/>
      <c r="AN60" s="63"/>
      <c r="AO60" s="63"/>
      <c r="AP60" s="63"/>
      <c r="AQ60" s="63"/>
      <c r="AR60" s="63"/>
      <c r="AS60" s="63"/>
      <c r="AT60" s="39" t="s">
        <v>27</v>
      </c>
      <c r="AU60" s="40" t="s">
        <v>47</v>
      </c>
      <c r="AV60" s="40" t="s">
        <v>48</v>
      </c>
      <c r="AW60" s="40" t="s">
        <v>49</v>
      </c>
      <c r="AX60" s="40" t="s">
        <v>50</v>
      </c>
      <c r="AY60" s="40" t="s">
        <v>51</v>
      </c>
      <c r="AZ60" s="40" t="s">
        <v>52</v>
      </c>
      <c r="BA60" s="40" t="s">
        <v>55</v>
      </c>
      <c r="BB60" s="40"/>
      <c r="BC60" s="40"/>
      <c r="BD60" s="40"/>
      <c r="BE60" s="40" t="s">
        <v>108</v>
      </c>
      <c r="BF60" s="62"/>
      <c r="BG60" s="62"/>
      <c r="BH60" s="62"/>
      <c r="BI60" s="62"/>
      <c r="BJ60" s="62"/>
      <c r="BK60" s="62"/>
      <c r="BL60" s="62"/>
      <c r="BM60" s="62"/>
      <c r="BN60" s="62"/>
      <c r="BO60" s="62"/>
      <c r="BP60" s="62"/>
      <c r="BQ60" s="62"/>
      <c r="BR60" s="62"/>
      <c r="BS60" s="62"/>
      <c r="BT60" s="62"/>
      <c r="BU60" s="62"/>
      <c r="BV60" s="62"/>
      <c r="BW60" s="62"/>
      <c r="BX60" s="62"/>
      <c r="BY60" s="62"/>
      <c r="BZ60" s="62"/>
      <c r="CA60" s="62"/>
      <c r="CB60" s="62"/>
      <c r="CC60" s="62"/>
      <c r="CD60" s="62"/>
      <c r="CE60" s="62"/>
      <c r="CF60" s="62"/>
      <c r="CG60" s="62"/>
      <c r="CH60" s="62"/>
      <c r="CI60" s="62"/>
      <c r="CJ60" s="62"/>
    </row>
    <row r="61" spans="2:124" x14ac:dyDescent="0.25">
      <c r="B61" s="388"/>
      <c r="C61" s="388"/>
      <c r="D61" s="388"/>
      <c r="E61" s="388"/>
      <c r="F61" s="388"/>
      <c r="G61" s="388"/>
      <c r="L61" s="80" t="s">
        <v>82</v>
      </c>
      <c r="M61" s="80">
        <v>200</v>
      </c>
      <c r="N61" s="80"/>
      <c r="O61" s="80"/>
      <c r="P61" s="80">
        <v>128</v>
      </c>
      <c r="Q61" s="80"/>
      <c r="R61" s="80">
        <v>128</v>
      </c>
      <c r="S61" s="63"/>
      <c r="T61" s="63"/>
      <c r="U61" s="63"/>
      <c r="V61" s="63"/>
      <c r="W61" s="63"/>
      <c r="X61" s="63"/>
      <c r="Y61" s="63"/>
      <c r="Z61" s="63"/>
      <c r="AA61" s="63"/>
      <c r="AB61" s="63">
        <v>40</v>
      </c>
      <c r="AC61" s="63">
        <v>16</v>
      </c>
      <c r="AD61" s="63"/>
      <c r="AE61" s="63"/>
      <c r="AF61" s="63"/>
      <c r="AG61" s="63"/>
      <c r="AH61" s="63"/>
      <c r="AI61" s="63"/>
      <c r="AJ61" s="63">
        <v>1</v>
      </c>
      <c r="AK61" s="63"/>
      <c r="AL61" s="63"/>
      <c r="AM61" s="63"/>
      <c r="AN61" s="63"/>
      <c r="AO61" s="63"/>
      <c r="AP61" s="63"/>
      <c r="AQ61" s="63"/>
      <c r="AR61" s="63"/>
      <c r="AS61" s="63"/>
      <c r="AT61" s="39" t="s">
        <v>130</v>
      </c>
      <c r="AU61" s="40" t="s">
        <v>132</v>
      </c>
      <c r="AV61" s="40" t="s">
        <v>133</v>
      </c>
      <c r="AW61" s="40" t="s">
        <v>134</v>
      </c>
      <c r="AX61" s="40" t="s">
        <v>135</v>
      </c>
      <c r="AY61" s="40" t="s">
        <v>136</v>
      </c>
      <c r="AZ61" s="40" t="s">
        <v>137</v>
      </c>
      <c r="BA61" s="40" t="s">
        <v>138</v>
      </c>
      <c r="BB61" s="40" t="s">
        <v>139</v>
      </c>
      <c r="BC61" s="40" t="s">
        <v>140</v>
      </c>
      <c r="BD61" s="40"/>
      <c r="BE61" s="40" t="s">
        <v>131</v>
      </c>
      <c r="BF61" s="62"/>
      <c r="BG61" s="62"/>
      <c r="BH61" s="62"/>
      <c r="BI61" s="62"/>
      <c r="BJ61" s="62"/>
      <c r="BK61" s="62"/>
      <c r="BL61" s="62"/>
      <c r="BM61" s="62"/>
      <c r="BN61" s="62"/>
      <c r="BO61" s="62"/>
      <c r="BP61" s="62"/>
      <c r="BQ61" s="62"/>
      <c r="BR61" s="62"/>
      <c r="BS61" s="62"/>
      <c r="BT61" s="62"/>
      <c r="BU61" s="62"/>
      <c r="BV61" s="62"/>
      <c r="BW61" s="62"/>
      <c r="BX61" s="62"/>
      <c r="BY61" s="62"/>
      <c r="BZ61" s="62"/>
      <c r="CA61" s="62"/>
      <c r="CB61" s="62"/>
      <c r="CC61" s="62"/>
      <c r="CD61" s="62"/>
      <c r="CE61" s="62"/>
      <c r="CF61" s="62"/>
      <c r="CG61" s="62"/>
      <c r="CH61" s="62"/>
      <c r="CI61" s="62"/>
      <c r="CJ61" s="62"/>
      <c r="DT61" s="29"/>
    </row>
    <row r="62" spans="2:124" ht="15" customHeight="1" x14ac:dyDescent="0.25">
      <c r="B62" s="388" t="str">
        <f t="shared" si="8"/>
        <v/>
      </c>
      <c r="C62" s="388"/>
      <c r="D62" s="388"/>
      <c r="E62" s="388"/>
      <c r="F62" s="388"/>
      <c r="G62" s="388"/>
      <c r="L62" s="80" t="s">
        <v>80</v>
      </c>
      <c r="M62" s="80">
        <v>200</v>
      </c>
      <c r="N62" s="80"/>
      <c r="O62" s="80"/>
      <c r="P62" s="80">
        <v>120</v>
      </c>
      <c r="Q62" s="80"/>
      <c r="R62" s="80">
        <v>120</v>
      </c>
      <c r="S62" s="63"/>
      <c r="T62" s="63"/>
      <c r="U62" s="63"/>
      <c r="V62" s="63"/>
      <c r="W62" s="63"/>
      <c r="X62" s="63"/>
      <c r="Y62" s="63"/>
      <c r="Z62" s="63"/>
      <c r="AA62" s="63"/>
      <c r="AB62" s="63">
        <v>40</v>
      </c>
      <c r="AC62" s="63"/>
      <c r="AD62" s="63"/>
      <c r="AE62" s="63"/>
      <c r="AF62" s="63"/>
      <c r="AG62" s="63"/>
      <c r="AH62" s="63"/>
      <c r="AI62" s="63"/>
      <c r="AJ62" s="63">
        <v>1</v>
      </c>
      <c r="AK62" s="63"/>
      <c r="AL62" s="63"/>
      <c r="AM62" s="63"/>
      <c r="AN62" s="63"/>
      <c r="AO62" s="63"/>
      <c r="AP62" s="63"/>
      <c r="AQ62" s="63"/>
      <c r="AR62" s="63"/>
      <c r="AS62" s="63"/>
      <c r="AT62" s="39" t="s">
        <v>130</v>
      </c>
      <c r="AU62" s="40" t="s">
        <v>132</v>
      </c>
      <c r="AV62" s="40" t="s">
        <v>133</v>
      </c>
      <c r="AW62" s="40" t="s">
        <v>134</v>
      </c>
      <c r="AX62" s="40" t="s">
        <v>135</v>
      </c>
      <c r="AY62" s="40" t="s">
        <v>136</v>
      </c>
      <c r="AZ62" s="40" t="s">
        <v>141</v>
      </c>
      <c r="BA62" s="40" t="s">
        <v>138</v>
      </c>
      <c r="BB62" s="40" t="s">
        <v>139</v>
      </c>
      <c r="BC62" s="40" t="s">
        <v>140</v>
      </c>
      <c r="BD62" s="40"/>
      <c r="BE62" s="40" t="s">
        <v>131</v>
      </c>
      <c r="BF62" s="62"/>
      <c r="BG62" s="62"/>
      <c r="BH62" s="62"/>
      <c r="BI62" s="62"/>
      <c r="BJ62" s="62"/>
      <c r="BK62" s="62"/>
      <c r="BL62" s="62"/>
      <c r="BM62" s="62"/>
      <c r="BN62" s="62"/>
      <c r="BO62" s="62"/>
      <c r="BP62" s="62"/>
      <c r="BQ62" s="62"/>
      <c r="BR62" s="62"/>
      <c r="BS62" s="62"/>
      <c r="BT62" s="62"/>
      <c r="BU62" s="62"/>
      <c r="BV62" s="62"/>
      <c r="BW62" s="62"/>
      <c r="BX62" s="62"/>
      <c r="BY62" s="62"/>
      <c r="BZ62" s="62"/>
      <c r="CA62" s="62"/>
      <c r="CB62" s="62"/>
      <c r="CC62" s="62"/>
      <c r="CD62" s="62"/>
      <c r="CE62" s="62"/>
      <c r="CF62" s="62"/>
      <c r="CG62" s="62"/>
      <c r="CH62" s="62"/>
      <c r="CI62" s="62"/>
      <c r="CJ62" s="62"/>
      <c r="DT62" s="29"/>
    </row>
    <row r="63" spans="2:124" x14ac:dyDescent="0.25">
      <c r="B63" s="388"/>
      <c r="C63" s="388"/>
      <c r="D63" s="388"/>
      <c r="E63" s="388"/>
      <c r="F63" s="388"/>
      <c r="G63" s="388"/>
      <c r="L63" s="80" t="s">
        <v>143</v>
      </c>
      <c r="M63" s="80">
        <v>250</v>
      </c>
      <c r="N63" s="80"/>
      <c r="O63" s="80"/>
      <c r="P63" s="80">
        <v>45</v>
      </c>
      <c r="Q63" s="80">
        <v>8</v>
      </c>
      <c r="R63" s="80"/>
      <c r="S63" s="63"/>
      <c r="T63" s="63"/>
      <c r="U63" s="63"/>
      <c r="V63" s="63"/>
      <c r="W63" s="63"/>
      <c r="X63" s="63"/>
      <c r="Y63" s="63"/>
      <c r="Z63" s="63"/>
      <c r="AA63" s="63"/>
      <c r="AB63" s="63">
        <v>50</v>
      </c>
      <c r="AC63" s="63"/>
      <c r="AD63" s="63">
        <v>250</v>
      </c>
      <c r="AE63" s="63">
        <v>3</v>
      </c>
      <c r="AF63" s="63"/>
      <c r="AG63" s="63"/>
      <c r="AH63" s="63"/>
      <c r="AI63" s="63"/>
      <c r="AJ63" s="63">
        <v>1</v>
      </c>
      <c r="AK63" s="63"/>
      <c r="AL63" s="63"/>
      <c r="AM63" s="63"/>
      <c r="AN63" s="63"/>
      <c r="AO63" s="63"/>
      <c r="AP63" s="63"/>
      <c r="AQ63" s="63"/>
      <c r="AR63" s="63"/>
      <c r="AS63" s="63"/>
      <c r="AT63" s="39" t="s">
        <v>153</v>
      </c>
      <c r="AU63" s="40" t="s">
        <v>154</v>
      </c>
      <c r="AV63" s="40" t="s">
        <v>155</v>
      </c>
      <c r="AW63" s="40" t="s">
        <v>156</v>
      </c>
      <c r="AX63" s="40" t="s">
        <v>157</v>
      </c>
      <c r="AY63" s="40" t="s">
        <v>158</v>
      </c>
      <c r="AZ63" s="40"/>
      <c r="BA63" s="40"/>
      <c r="BB63" s="40"/>
      <c r="BC63" s="40"/>
      <c r="BD63" s="40"/>
      <c r="BE63" s="40" t="s">
        <v>159</v>
      </c>
      <c r="BF63" s="62"/>
      <c r="BG63" s="62"/>
      <c r="BH63" s="62"/>
      <c r="BI63" s="62"/>
      <c r="BJ63" s="62"/>
      <c r="BK63" s="62"/>
      <c r="BL63" s="62"/>
      <c r="BM63" s="62"/>
      <c r="BN63" s="62"/>
      <c r="BO63" s="62"/>
      <c r="BP63" s="62"/>
      <c r="BQ63" s="62"/>
      <c r="BR63" s="62"/>
      <c r="BS63" s="62"/>
      <c r="BT63" s="62"/>
      <c r="BU63" s="62"/>
      <c r="BV63" s="62"/>
      <c r="BW63" s="62"/>
      <c r="BX63" s="62"/>
      <c r="BY63" s="62"/>
      <c r="BZ63" s="62"/>
      <c r="CA63" s="62"/>
      <c r="CB63" s="62"/>
      <c r="CC63" s="62"/>
      <c r="CD63" s="62"/>
      <c r="CE63" s="62"/>
      <c r="CF63" s="62"/>
      <c r="CG63" s="62"/>
      <c r="CH63" s="62"/>
      <c r="CI63" s="62"/>
      <c r="CJ63" s="62"/>
      <c r="DM63" s="29"/>
      <c r="DN63" s="29"/>
      <c r="DO63" s="29"/>
      <c r="DP63" s="29"/>
    </row>
    <row r="64" spans="2:124" x14ac:dyDescent="0.25">
      <c r="B64" s="418" t="str">
        <f>P26</f>
        <v/>
      </c>
      <c r="C64" s="418"/>
      <c r="D64" s="418"/>
      <c r="E64" s="418"/>
      <c r="F64" s="418"/>
      <c r="G64" s="418"/>
      <c r="L64" s="80" t="s">
        <v>144</v>
      </c>
      <c r="M64" s="80"/>
      <c r="N64" s="80"/>
      <c r="O64" s="80">
        <v>90</v>
      </c>
      <c r="P64" s="80">
        <v>50</v>
      </c>
      <c r="Q64" s="80"/>
      <c r="R64" s="80"/>
      <c r="S64" s="63"/>
      <c r="T64" s="63">
        <v>150</v>
      </c>
      <c r="U64" s="63">
        <v>80</v>
      </c>
      <c r="V64" s="63"/>
      <c r="W64" s="63"/>
      <c r="X64" s="63"/>
      <c r="Y64" s="63"/>
      <c r="Z64" s="63"/>
      <c r="AA64" s="63"/>
      <c r="AB64" s="63">
        <v>140</v>
      </c>
      <c r="AC64" s="63"/>
      <c r="AD64" s="63"/>
      <c r="AE64" s="63"/>
      <c r="AF64" s="63"/>
      <c r="AG64" s="63"/>
      <c r="AH64" s="63"/>
      <c r="AI64" s="63"/>
      <c r="AJ64" s="63">
        <v>1</v>
      </c>
      <c r="AK64" s="63"/>
      <c r="AL64" s="63"/>
      <c r="AM64" s="63"/>
      <c r="AN64" s="63"/>
      <c r="AO64" s="63"/>
      <c r="AP64" s="63"/>
      <c r="AQ64" s="63"/>
      <c r="AR64" s="63"/>
      <c r="AS64" s="63"/>
      <c r="AT64" s="39" t="s">
        <v>145</v>
      </c>
      <c r="AU64" s="40" t="s">
        <v>147</v>
      </c>
      <c r="AV64" s="40" t="s">
        <v>148</v>
      </c>
      <c r="AW64" s="40" t="s">
        <v>149</v>
      </c>
      <c r="AX64" s="40" t="s">
        <v>150</v>
      </c>
      <c r="AY64" s="40" t="s">
        <v>151</v>
      </c>
      <c r="AZ64" s="40"/>
      <c r="BA64" s="40"/>
      <c r="BB64" s="40"/>
      <c r="BC64" s="40"/>
      <c r="BD64" s="40"/>
      <c r="BE64" s="40" t="s">
        <v>146</v>
      </c>
      <c r="BF64" s="62"/>
      <c r="BG64" s="62"/>
      <c r="BH64" s="62"/>
      <c r="BI64" s="62"/>
      <c r="BJ64" s="62"/>
      <c r="BK64" s="62"/>
      <c r="BL64" s="62"/>
      <c r="BM64" s="62"/>
      <c r="BN64" s="62"/>
      <c r="BO64" s="62"/>
      <c r="BP64" s="62"/>
      <c r="BQ64" s="62"/>
      <c r="BR64" s="62"/>
      <c r="BS64" s="62"/>
      <c r="BT64" s="62"/>
      <c r="BU64" s="62"/>
      <c r="BV64" s="62"/>
      <c r="BW64" s="62"/>
      <c r="BX64" s="62"/>
      <c r="BY64" s="62"/>
      <c r="BZ64" s="62"/>
      <c r="CA64" s="62"/>
      <c r="CB64" s="62"/>
      <c r="CC64" s="62"/>
      <c r="CD64" s="62"/>
      <c r="CE64" s="62"/>
      <c r="CF64" s="62"/>
      <c r="CG64" s="62"/>
      <c r="CH64" s="62"/>
      <c r="CI64" s="62"/>
      <c r="CJ64" s="62"/>
      <c r="CS64" s="29"/>
      <c r="CT64" s="29"/>
      <c r="CU64" s="29"/>
      <c r="CV64" s="29"/>
      <c r="CW64" s="29"/>
      <c r="CX64" s="29"/>
      <c r="CY64" s="29"/>
      <c r="CZ64" s="29"/>
    </row>
    <row r="65" spans="2:104" x14ac:dyDescent="0.25">
      <c r="B65" s="418"/>
      <c r="C65" s="418"/>
      <c r="D65" s="418"/>
      <c r="E65" s="418"/>
      <c r="F65" s="418"/>
      <c r="G65" s="418"/>
      <c r="L65" s="80" t="s">
        <v>287</v>
      </c>
      <c r="M65" s="80"/>
      <c r="N65" s="80">
        <v>40</v>
      </c>
      <c r="O65" s="80"/>
      <c r="P65" s="80">
        <v>100</v>
      </c>
      <c r="Q65" s="80"/>
      <c r="R65" s="80">
        <v>80</v>
      </c>
      <c r="S65" s="63"/>
      <c r="T65" s="63"/>
      <c r="U65" s="63">
        <v>30</v>
      </c>
      <c r="V65" s="63"/>
      <c r="W65" s="63"/>
      <c r="X65" s="63"/>
      <c r="Y65" s="63"/>
      <c r="Z65" s="63"/>
      <c r="AA65" s="63"/>
      <c r="AB65" s="63">
        <v>80</v>
      </c>
      <c r="AC65" s="63"/>
      <c r="AD65" s="63"/>
      <c r="AE65" s="63">
        <v>4</v>
      </c>
      <c r="AF65" s="63"/>
      <c r="AG65" s="63"/>
      <c r="AH65" s="63"/>
      <c r="AI65" s="63">
        <v>1.2</v>
      </c>
      <c r="AJ65" s="63">
        <v>1</v>
      </c>
      <c r="AK65" s="63"/>
      <c r="AL65" s="63"/>
      <c r="AM65" s="63"/>
      <c r="AN65" s="63"/>
      <c r="AO65" s="63"/>
      <c r="AP65" s="63"/>
      <c r="AQ65" s="63"/>
      <c r="AR65" s="63"/>
      <c r="AS65" s="63"/>
      <c r="AT65" s="39" t="s">
        <v>162</v>
      </c>
      <c r="AU65" s="40" t="s">
        <v>281</v>
      </c>
      <c r="AV65" s="40" t="s">
        <v>282</v>
      </c>
      <c r="AW65" s="40" t="s">
        <v>283</v>
      </c>
      <c r="AX65" s="40" t="s">
        <v>288</v>
      </c>
      <c r="AY65" s="40" t="s">
        <v>284</v>
      </c>
      <c r="AZ65" s="40"/>
      <c r="BA65" s="40"/>
      <c r="BB65" s="40"/>
      <c r="BC65" s="40"/>
      <c r="BD65" s="40"/>
      <c r="BE65" s="40" t="s">
        <v>285</v>
      </c>
      <c r="BF65" s="62"/>
      <c r="BG65" s="62"/>
      <c r="BH65" s="62"/>
      <c r="BI65" s="62"/>
      <c r="BJ65" s="62"/>
      <c r="BK65" s="62"/>
      <c r="BL65" s="62"/>
      <c r="BM65" s="62"/>
      <c r="BN65" s="62"/>
      <c r="BO65" s="62"/>
      <c r="BP65" s="62"/>
      <c r="BQ65" s="62"/>
      <c r="BR65" s="62"/>
      <c r="BS65" s="62"/>
      <c r="BT65" s="62"/>
      <c r="BU65" s="62"/>
      <c r="BV65" s="62"/>
      <c r="BW65" s="62"/>
      <c r="BX65" s="62"/>
      <c r="BY65" s="62"/>
      <c r="BZ65" s="62"/>
      <c r="CA65" s="62"/>
      <c r="CB65" s="62"/>
      <c r="CC65" s="62"/>
      <c r="CD65" s="62"/>
      <c r="CE65" s="62"/>
      <c r="CF65" s="62"/>
      <c r="CG65" s="62"/>
      <c r="CH65" s="62"/>
      <c r="CI65" s="62"/>
      <c r="CJ65" s="62"/>
      <c r="CK65" s="29"/>
      <c r="CL65" s="29"/>
      <c r="CM65" s="29"/>
      <c r="CN65" s="29"/>
      <c r="CO65" s="29"/>
      <c r="CP65" s="29"/>
      <c r="CQ65" s="29"/>
      <c r="CR65" s="29"/>
      <c r="CS65" s="29"/>
      <c r="CT65" s="29"/>
      <c r="CU65" s="29"/>
      <c r="CV65" s="29"/>
      <c r="CW65" s="29"/>
      <c r="CX65" s="29"/>
      <c r="CY65" s="29"/>
      <c r="CZ65" s="29"/>
    </row>
    <row r="66" spans="2:104" x14ac:dyDescent="0.25">
      <c r="B66" s="414" t="str">
        <f>P29</f>
        <v/>
      </c>
      <c r="C66" s="414"/>
      <c r="D66" s="414"/>
      <c r="E66" s="414"/>
      <c r="F66" s="414"/>
      <c r="G66" s="414"/>
      <c r="L66" s="80" t="s">
        <v>275</v>
      </c>
      <c r="M66" s="80"/>
      <c r="N66" s="80">
        <v>65</v>
      </c>
      <c r="O66" s="80"/>
      <c r="P66" s="80">
        <v>335</v>
      </c>
      <c r="Q66" s="80"/>
      <c r="R66" s="80"/>
      <c r="S66" s="63"/>
      <c r="T66" s="63">
        <v>135</v>
      </c>
      <c r="U66" s="63">
        <v>65</v>
      </c>
      <c r="V66" s="63"/>
      <c r="W66" s="63"/>
      <c r="X66" s="63"/>
      <c r="Y66" s="63"/>
      <c r="Z66" s="63"/>
      <c r="AA66" s="63"/>
      <c r="AB66" s="63">
        <v>200</v>
      </c>
      <c r="AC66" s="63">
        <v>35</v>
      </c>
      <c r="AD66" s="63"/>
      <c r="AE66" s="63">
        <v>6</v>
      </c>
      <c r="AF66" s="63"/>
      <c r="AG66" s="63"/>
      <c r="AH66" s="63"/>
      <c r="AI66" s="63">
        <v>2.5</v>
      </c>
      <c r="AJ66" s="63">
        <v>1</v>
      </c>
      <c r="AK66" s="63"/>
      <c r="AL66" s="63"/>
      <c r="AM66" s="63"/>
      <c r="AN66" s="63"/>
      <c r="AO66" s="63"/>
      <c r="AP66" s="63"/>
      <c r="AQ66" s="63"/>
      <c r="AR66" s="63"/>
      <c r="AS66" s="63"/>
      <c r="AT66" s="39" t="s">
        <v>162</v>
      </c>
      <c r="AU66" s="40" t="s">
        <v>276</v>
      </c>
      <c r="AV66" s="307" t="s">
        <v>289</v>
      </c>
      <c r="AW66" s="40" t="s">
        <v>277</v>
      </c>
      <c r="AX66" s="40" t="s">
        <v>278</v>
      </c>
      <c r="AY66" s="40" t="s">
        <v>290</v>
      </c>
      <c r="AZ66" s="40" t="s">
        <v>279</v>
      </c>
      <c r="BA66" s="40" t="s">
        <v>284</v>
      </c>
      <c r="BB66" s="40"/>
      <c r="BC66" s="40"/>
      <c r="BD66" s="40"/>
      <c r="BE66" s="40" t="s">
        <v>286</v>
      </c>
      <c r="BF66" s="62"/>
      <c r="BG66" s="62"/>
      <c r="BH66" s="62"/>
      <c r="BI66" s="62"/>
      <c r="BJ66" s="62"/>
      <c r="BK66" s="62"/>
      <c r="BL66" s="62"/>
      <c r="BM66" s="62"/>
      <c r="BN66" s="62"/>
      <c r="BO66" s="62"/>
      <c r="BP66" s="62"/>
      <c r="BQ66" s="62"/>
      <c r="BR66" s="62"/>
      <c r="BS66" s="62"/>
      <c r="BT66" s="62"/>
      <c r="BU66" s="62"/>
      <c r="BV66" s="62"/>
      <c r="BW66" s="62"/>
      <c r="BX66" s="62"/>
      <c r="BY66" s="62"/>
      <c r="BZ66" s="62"/>
      <c r="CA66" s="62"/>
      <c r="CB66" s="62"/>
      <c r="CC66" s="62"/>
      <c r="CD66" s="62"/>
      <c r="CE66" s="62"/>
      <c r="CF66" s="62"/>
      <c r="CG66" s="62"/>
      <c r="CH66" s="62"/>
      <c r="CI66" s="62"/>
      <c r="CJ66" s="62"/>
      <c r="CK66" s="29"/>
      <c r="CL66" s="29"/>
      <c r="CM66" s="29"/>
      <c r="CN66" s="29"/>
      <c r="CO66" s="29"/>
      <c r="CP66" s="29"/>
      <c r="CQ66" s="29"/>
      <c r="CR66" s="29"/>
      <c r="CS66" s="29"/>
      <c r="CT66" s="29"/>
      <c r="CU66" s="29"/>
      <c r="CV66" s="29"/>
      <c r="CW66" s="29"/>
      <c r="CX66" s="29"/>
      <c r="CY66" s="29"/>
      <c r="CZ66" s="29"/>
    </row>
    <row r="67" spans="2:104" x14ac:dyDescent="0.25">
      <c r="B67" s="414"/>
      <c r="C67" s="414"/>
      <c r="D67" s="414"/>
      <c r="E67" s="414"/>
      <c r="F67" s="414"/>
      <c r="G67" s="414"/>
      <c r="L67" s="80" t="s">
        <v>335</v>
      </c>
      <c r="M67" s="80"/>
      <c r="N67" s="80"/>
      <c r="O67" s="80"/>
      <c r="P67" s="80">
        <v>100</v>
      </c>
      <c r="Q67" s="80"/>
      <c r="R67" s="80"/>
      <c r="S67" s="63"/>
      <c r="T67" s="63"/>
      <c r="U67" s="63"/>
      <c r="V67" s="63"/>
      <c r="W67" s="63"/>
      <c r="X67" s="63"/>
      <c r="Y67" s="63"/>
      <c r="Z67" s="63"/>
      <c r="AA67" s="63"/>
      <c r="AB67" s="63"/>
      <c r="AC67" s="63"/>
      <c r="AD67" s="63"/>
      <c r="AE67" s="63"/>
      <c r="AF67" s="63"/>
      <c r="AG67" s="63"/>
      <c r="AH67" s="63"/>
      <c r="AI67" s="63"/>
      <c r="AJ67" s="63">
        <v>1</v>
      </c>
      <c r="AK67" s="63">
        <v>10</v>
      </c>
      <c r="AL67" s="63">
        <v>100</v>
      </c>
      <c r="AM67" s="63">
        <v>1000</v>
      </c>
      <c r="AN67" s="63">
        <v>20</v>
      </c>
      <c r="AO67" s="63">
        <v>200</v>
      </c>
      <c r="AP67" s="63">
        <v>2000</v>
      </c>
      <c r="AQ67" s="63">
        <v>30</v>
      </c>
      <c r="AR67" s="63">
        <v>300</v>
      </c>
      <c r="AS67" s="63">
        <v>301</v>
      </c>
      <c r="AT67" s="39"/>
      <c r="AU67" s="40"/>
      <c r="AV67" s="40"/>
      <c r="AW67" s="40"/>
      <c r="AX67" s="40"/>
      <c r="AY67" s="40"/>
      <c r="AZ67" s="40"/>
      <c r="BA67" s="40"/>
      <c r="BB67" s="40"/>
      <c r="BC67" s="40"/>
      <c r="BD67" s="40"/>
      <c r="BE67" s="40"/>
      <c r="BF67" s="62"/>
      <c r="BG67" s="62"/>
      <c r="BH67" s="62"/>
      <c r="BI67" s="62"/>
      <c r="BJ67" s="62"/>
      <c r="BK67" s="62"/>
      <c r="BL67" s="62"/>
      <c r="BM67" s="62"/>
      <c r="BN67" s="62"/>
      <c r="BO67" s="62"/>
      <c r="BP67" s="62"/>
      <c r="BQ67" s="62"/>
      <c r="BR67" s="62"/>
      <c r="BS67" s="62"/>
      <c r="BT67" s="62"/>
      <c r="BU67" s="62"/>
      <c r="BV67" s="62"/>
      <c r="BW67" s="62"/>
      <c r="BX67" s="62"/>
      <c r="BY67" s="62"/>
      <c r="BZ67" s="62"/>
      <c r="CA67" s="62"/>
      <c r="CB67" s="62"/>
      <c r="CC67" s="62"/>
      <c r="CD67" s="62"/>
      <c r="CE67" s="62"/>
      <c r="CF67" s="62"/>
      <c r="CG67" s="62"/>
      <c r="CH67" s="62"/>
      <c r="CI67" s="62"/>
      <c r="CJ67" s="62"/>
      <c r="CK67" s="29"/>
      <c r="CL67" s="29"/>
      <c r="CM67" s="29"/>
      <c r="CN67" s="29"/>
      <c r="CO67" s="29"/>
      <c r="CP67" s="29"/>
      <c r="CQ67" s="29"/>
      <c r="CR67" s="29"/>
      <c r="CS67" s="29"/>
      <c r="CT67" s="29"/>
      <c r="CU67" s="29"/>
      <c r="CV67" s="29"/>
      <c r="CW67" s="29"/>
      <c r="CX67" s="29"/>
      <c r="CY67" s="29"/>
      <c r="CZ67" s="29"/>
    </row>
    <row r="68" spans="2:104" x14ac:dyDescent="0.25">
      <c r="B68" s="414" t="str">
        <f>P31</f>
        <v/>
      </c>
      <c r="C68" s="414"/>
      <c r="D68" s="414"/>
      <c r="E68" s="414"/>
      <c r="F68" s="414"/>
      <c r="G68" s="414"/>
      <c r="L68" s="80"/>
      <c r="M68" s="80"/>
      <c r="N68" s="80"/>
      <c r="O68" s="80"/>
      <c r="P68" s="80"/>
      <c r="Q68" s="80"/>
      <c r="R68" s="80"/>
      <c r="S68" s="63"/>
      <c r="T68" s="63"/>
      <c r="U68" s="63"/>
      <c r="V68" s="63"/>
      <c r="W68" s="63"/>
      <c r="X68" s="63"/>
      <c r="Y68" s="63"/>
      <c r="Z68" s="63"/>
      <c r="AA68" s="63"/>
      <c r="AB68" s="63"/>
      <c r="AC68" s="63"/>
      <c r="AD68" s="63"/>
      <c r="AE68" s="63"/>
      <c r="AF68" s="63"/>
      <c r="AG68" s="63"/>
      <c r="AH68" s="63"/>
      <c r="AI68" s="63"/>
      <c r="AJ68" s="63"/>
      <c r="AK68" s="63"/>
      <c r="AL68" s="63"/>
      <c r="AM68" s="63"/>
      <c r="AN68" s="63"/>
      <c r="AO68" s="63"/>
      <c r="AP68" s="63"/>
      <c r="AQ68" s="63"/>
      <c r="AR68" s="63"/>
      <c r="AS68" s="63"/>
      <c r="AT68" s="39"/>
      <c r="AU68" s="40"/>
      <c r="AV68" s="40"/>
      <c r="AW68" s="40"/>
      <c r="AX68" s="40"/>
      <c r="AY68" s="40"/>
      <c r="AZ68" s="40"/>
      <c r="BA68" s="40"/>
      <c r="BB68" s="40"/>
      <c r="BC68" s="40"/>
      <c r="BD68" s="40"/>
      <c r="BE68" s="40"/>
      <c r="BF68" s="62"/>
      <c r="BG68" s="62"/>
      <c r="BH68" s="62"/>
      <c r="BI68" s="62"/>
      <c r="BJ68" s="62"/>
      <c r="BK68" s="62"/>
      <c r="BL68" s="62"/>
      <c r="BM68" s="62"/>
      <c r="BN68" s="62"/>
      <c r="BO68" s="62"/>
      <c r="BP68" s="62"/>
      <c r="BQ68" s="62"/>
      <c r="BR68" s="62"/>
      <c r="BS68" s="62"/>
      <c r="BT68" s="62"/>
      <c r="BU68" s="62"/>
      <c r="BV68" s="62"/>
      <c r="BW68" s="62"/>
      <c r="BX68" s="62"/>
      <c r="BY68" s="62"/>
      <c r="BZ68" s="62"/>
      <c r="CA68" s="62"/>
      <c r="CB68" s="62"/>
      <c r="CC68" s="62"/>
      <c r="CD68" s="62"/>
      <c r="CE68" s="62"/>
      <c r="CF68" s="62"/>
      <c r="CG68" s="62"/>
      <c r="CH68" s="62"/>
      <c r="CI68" s="62"/>
      <c r="CJ68" s="62"/>
      <c r="CK68" s="29"/>
      <c r="CL68" s="29"/>
      <c r="CM68" s="29"/>
      <c r="CN68" s="29"/>
      <c r="CO68" s="29"/>
      <c r="CP68" s="29"/>
      <c r="CQ68" s="29"/>
      <c r="CR68" s="29"/>
      <c r="CS68" s="29"/>
      <c r="CT68" s="29"/>
      <c r="CU68" s="29"/>
      <c r="CV68" s="29"/>
      <c r="CW68" s="29"/>
      <c r="CX68" s="29"/>
      <c r="CY68" s="29"/>
      <c r="CZ68" s="29"/>
    </row>
    <row r="69" spans="2:104" x14ac:dyDescent="0.25">
      <c r="B69" s="414"/>
      <c r="C69" s="414"/>
      <c r="D69" s="414"/>
      <c r="E69" s="414"/>
      <c r="F69" s="414"/>
      <c r="G69" s="414"/>
      <c r="L69" s="80"/>
      <c r="M69" s="80"/>
      <c r="N69" s="80"/>
      <c r="O69" s="80"/>
      <c r="P69" s="80"/>
      <c r="Q69" s="80"/>
      <c r="R69" s="80"/>
      <c r="S69" s="63"/>
      <c r="T69" s="63"/>
      <c r="U69" s="63"/>
      <c r="V69" s="63"/>
      <c r="W69" s="63"/>
      <c r="X69" s="63"/>
      <c r="Y69" s="63"/>
      <c r="Z69" s="63"/>
      <c r="AA69" s="63"/>
      <c r="AB69" s="63"/>
      <c r="AC69" s="63"/>
      <c r="AD69" s="63"/>
      <c r="AE69" s="63"/>
      <c r="AF69" s="63"/>
      <c r="AG69" s="63"/>
      <c r="AH69" s="63"/>
      <c r="AI69" s="63"/>
      <c r="AJ69" s="63"/>
      <c r="AK69" s="63"/>
      <c r="AL69" s="63"/>
      <c r="AM69" s="63"/>
      <c r="AN69" s="63"/>
      <c r="AO69" s="63"/>
      <c r="AP69" s="63"/>
      <c r="AQ69" s="63"/>
      <c r="AR69" s="63"/>
      <c r="AS69" s="63"/>
      <c r="AT69" s="39"/>
      <c r="AU69" s="40"/>
      <c r="AV69" s="40"/>
      <c r="AW69" s="40"/>
      <c r="AX69" s="40"/>
      <c r="AY69" s="40"/>
      <c r="AZ69" s="40"/>
      <c r="BA69" s="40"/>
      <c r="BB69" s="40"/>
      <c r="BC69" s="40"/>
      <c r="BD69" s="40"/>
      <c r="BE69" s="40"/>
      <c r="BF69" s="62"/>
      <c r="BG69" s="62"/>
      <c r="BH69" s="62"/>
      <c r="BI69" s="62"/>
      <c r="BJ69" s="62"/>
      <c r="BK69" s="62"/>
      <c r="BL69" s="62"/>
      <c r="BM69" s="62"/>
      <c r="BN69" s="62"/>
      <c r="BO69" s="62"/>
      <c r="BP69" s="62"/>
      <c r="BQ69" s="62"/>
      <c r="BR69" s="62"/>
      <c r="BS69" s="62"/>
      <c r="BT69" s="62"/>
      <c r="BU69" s="62"/>
      <c r="BV69" s="62"/>
      <c r="BW69" s="62"/>
      <c r="BX69" s="62"/>
      <c r="BY69" s="62"/>
      <c r="BZ69" s="62"/>
      <c r="CA69" s="62"/>
      <c r="CB69" s="62"/>
      <c r="CC69" s="62"/>
      <c r="CD69" s="62"/>
      <c r="CE69" s="62"/>
      <c r="CF69" s="62"/>
      <c r="CG69" s="62"/>
      <c r="CH69" s="62"/>
      <c r="CI69" s="62"/>
      <c r="CJ69" s="62"/>
      <c r="CK69" s="29"/>
      <c r="CL69" s="29"/>
      <c r="CM69" s="29"/>
      <c r="CN69" s="29"/>
      <c r="CO69" s="29"/>
      <c r="CP69" s="29"/>
      <c r="CQ69" s="29"/>
      <c r="CR69" s="29"/>
      <c r="CS69" s="29"/>
      <c r="CT69" s="29"/>
      <c r="CU69" s="29"/>
      <c r="CV69" s="29"/>
      <c r="CW69" s="29"/>
      <c r="CX69" s="29"/>
      <c r="CY69" s="29"/>
      <c r="CZ69" s="29"/>
    </row>
    <row r="70" spans="2:104" x14ac:dyDescent="0.25">
      <c r="B70" s="414" t="str">
        <f>P35</f>
        <v>Cuisson: 8' à15'</v>
      </c>
      <c r="C70" s="414"/>
      <c r="D70" s="414"/>
      <c r="E70" s="414"/>
      <c r="F70" s="414"/>
      <c r="G70" s="414"/>
      <c r="L70" s="80"/>
      <c r="M70" s="80"/>
      <c r="N70" s="80"/>
      <c r="O70" s="80"/>
      <c r="P70" s="80"/>
      <c r="Q70" s="80"/>
      <c r="R70" s="80"/>
      <c r="S70" s="63"/>
      <c r="T70" s="63"/>
      <c r="U70" s="63"/>
      <c r="V70" s="63"/>
      <c r="W70" s="63"/>
      <c r="X70" s="63"/>
      <c r="Y70" s="63"/>
      <c r="Z70" s="63"/>
      <c r="AA70" s="63"/>
      <c r="AB70" s="63"/>
      <c r="AC70" s="63"/>
      <c r="AD70" s="63"/>
      <c r="AE70" s="63"/>
      <c r="AF70" s="63"/>
      <c r="AG70" s="63"/>
      <c r="AH70" s="63"/>
      <c r="AI70" s="63"/>
      <c r="AJ70" s="63"/>
      <c r="AK70" s="63"/>
      <c r="AL70" s="63"/>
      <c r="AM70" s="63"/>
      <c r="AN70" s="63"/>
      <c r="AO70" s="63"/>
      <c r="AP70" s="63"/>
      <c r="AQ70" s="63"/>
      <c r="AR70" s="63"/>
      <c r="AS70" s="63"/>
      <c r="AT70" s="39"/>
      <c r="AU70" s="40"/>
      <c r="AV70" s="40"/>
      <c r="AW70" s="40"/>
      <c r="AX70" s="40"/>
      <c r="AY70" s="40"/>
      <c r="AZ70" s="40"/>
      <c r="BA70" s="40"/>
      <c r="BB70" s="40"/>
      <c r="BC70" s="40"/>
      <c r="BD70" s="40"/>
      <c r="BE70" s="40"/>
      <c r="BF70" s="62"/>
      <c r="BG70" s="62"/>
      <c r="BH70" s="62"/>
      <c r="BI70" s="62"/>
      <c r="BJ70" s="62"/>
      <c r="BK70" s="62"/>
      <c r="BL70" s="62"/>
      <c r="BM70" s="62"/>
      <c r="BN70" s="62"/>
      <c r="BO70" s="62"/>
      <c r="BP70" s="62"/>
      <c r="BQ70" s="62"/>
      <c r="BR70" s="62"/>
      <c r="BS70" s="62"/>
      <c r="BT70" s="62"/>
      <c r="BU70" s="62"/>
      <c r="BV70" s="62"/>
      <c r="BW70" s="62"/>
      <c r="BX70" s="62"/>
      <c r="BY70" s="62"/>
      <c r="BZ70" s="62"/>
      <c r="CA70" s="62"/>
      <c r="CB70" s="62"/>
      <c r="CC70" s="62"/>
      <c r="CD70" s="62"/>
      <c r="CE70" s="62"/>
      <c r="CF70" s="62"/>
      <c r="CG70" s="62"/>
      <c r="CH70" s="62"/>
      <c r="CI70" s="62"/>
      <c r="CJ70" s="62"/>
      <c r="CK70" s="29"/>
      <c r="CL70" s="29"/>
      <c r="CM70" s="29"/>
      <c r="CN70" s="29"/>
      <c r="CO70" s="29"/>
      <c r="CP70" s="29"/>
      <c r="CQ70" s="29"/>
      <c r="CR70" s="29"/>
      <c r="CS70" s="29"/>
      <c r="CT70" s="29"/>
      <c r="CU70" s="29"/>
      <c r="CV70" s="29"/>
      <c r="CW70" s="29"/>
      <c r="CX70" s="29"/>
      <c r="CY70" s="29"/>
      <c r="CZ70" s="29"/>
    </row>
    <row r="71" spans="2:104" ht="15.75" thickBot="1" x14ac:dyDescent="0.3">
      <c r="B71" s="415"/>
      <c r="C71" s="415"/>
      <c r="D71" s="415"/>
      <c r="E71" s="415"/>
      <c r="F71" s="415"/>
      <c r="G71" s="415"/>
      <c r="L71" s="80"/>
      <c r="M71" s="80"/>
      <c r="N71" s="80"/>
      <c r="O71" s="80"/>
      <c r="P71" s="80"/>
      <c r="Q71" s="80"/>
      <c r="R71" s="80"/>
      <c r="S71" s="63"/>
      <c r="T71" s="63"/>
      <c r="U71" s="63"/>
      <c r="V71" s="63"/>
      <c r="W71" s="63"/>
      <c r="X71" s="63"/>
      <c r="Y71" s="63"/>
      <c r="Z71" s="63"/>
      <c r="AA71" s="63"/>
      <c r="AB71" s="63"/>
      <c r="AC71" s="63"/>
      <c r="AD71" s="63"/>
      <c r="AE71" s="63"/>
      <c r="AF71" s="63"/>
      <c r="AG71" s="63"/>
      <c r="AH71" s="63"/>
      <c r="AI71" s="63"/>
      <c r="AJ71" s="63"/>
      <c r="AK71" s="63"/>
      <c r="AL71" s="63"/>
      <c r="AM71" s="63"/>
      <c r="AN71" s="63"/>
      <c r="AO71" s="63"/>
      <c r="AP71" s="63"/>
      <c r="AQ71" s="63"/>
      <c r="AR71" s="63"/>
      <c r="AS71" s="63"/>
      <c r="AT71" s="39"/>
      <c r="AU71" s="40"/>
      <c r="AV71" s="40"/>
      <c r="AW71" s="40"/>
      <c r="AX71" s="40"/>
      <c r="AY71" s="40"/>
      <c r="AZ71" s="40"/>
      <c r="BA71" s="40"/>
      <c r="BB71" s="40"/>
      <c r="BC71" s="40"/>
      <c r="BD71" s="40"/>
      <c r="BE71" s="40"/>
      <c r="BF71" s="62"/>
      <c r="BG71" s="62"/>
      <c r="BH71" s="62"/>
      <c r="BI71" s="62"/>
      <c r="BJ71" s="62"/>
      <c r="BK71" s="62"/>
      <c r="BL71" s="62"/>
      <c r="BM71" s="62"/>
      <c r="BN71" s="62"/>
      <c r="BO71" s="62"/>
      <c r="BP71" s="62"/>
      <c r="BQ71" s="62"/>
      <c r="BR71" s="62"/>
      <c r="BS71" s="62"/>
      <c r="BT71" s="62"/>
      <c r="BU71" s="62"/>
      <c r="BV71" s="62"/>
      <c r="BW71" s="62"/>
      <c r="BX71" s="62"/>
      <c r="BY71" s="62"/>
      <c r="BZ71" s="62"/>
      <c r="CA71" s="62"/>
      <c r="CB71" s="62"/>
      <c r="CC71" s="62"/>
      <c r="CD71" s="62"/>
      <c r="CE71" s="62"/>
      <c r="CF71" s="62"/>
      <c r="CG71" s="62"/>
      <c r="CH71" s="62"/>
      <c r="CI71" s="62"/>
      <c r="CJ71" s="62"/>
      <c r="CK71" s="29"/>
      <c r="CL71" s="29"/>
      <c r="CM71" s="29"/>
      <c r="CN71" s="29"/>
      <c r="CO71" s="29"/>
      <c r="CP71" s="29"/>
      <c r="CQ71" s="29"/>
      <c r="CR71" s="29"/>
      <c r="CS71" s="29"/>
      <c r="CT71" s="29"/>
      <c r="CU71" s="29"/>
      <c r="CV71" s="29"/>
      <c r="CW71" s="29"/>
      <c r="CX71" s="29"/>
      <c r="CY71" s="29"/>
      <c r="CZ71" s="29"/>
    </row>
    <row r="72" spans="2:104" ht="15.75" thickTop="1" x14ac:dyDescent="0.25">
      <c r="B72" s="416" t="s">
        <v>54</v>
      </c>
      <c r="C72" s="416"/>
      <c r="D72" s="416"/>
      <c r="E72" s="416"/>
      <c r="F72" s="416"/>
      <c r="G72" s="416"/>
      <c r="L72" s="80"/>
      <c r="M72" s="80"/>
      <c r="N72" s="80"/>
      <c r="O72" s="80"/>
      <c r="P72" s="80"/>
      <c r="Q72" s="80"/>
      <c r="R72" s="80"/>
      <c r="S72" s="63"/>
      <c r="T72" s="63"/>
      <c r="U72" s="63"/>
      <c r="V72" s="63"/>
      <c r="W72" s="63"/>
      <c r="X72" s="63"/>
      <c r="Y72" s="63"/>
      <c r="Z72" s="63"/>
      <c r="AA72" s="63"/>
      <c r="AB72" s="63"/>
      <c r="AC72" s="63"/>
      <c r="AD72" s="63"/>
      <c r="AE72" s="63"/>
      <c r="AF72" s="63"/>
      <c r="AG72" s="63"/>
      <c r="AH72" s="63"/>
      <c r="AI72" s="63"/>
      <c r="AJ72" s="63"/>
      <c r="AK72" s="63"/>
      <c r="AL72" s="63"/>
      <c r="AM72" s="63"/>
      <c r="AN72" s="63"/>
      <c r="AO72" s="63"/>
      <c r="AP72" s="63"/>
      <c r="AQ72" s="63"/>
      <c r="AR72" s="63"/>
      <c r="AS72" s="63"/>
      <c r="AT72" s="39"/>
      <c r="AU72" s="40"/>
      <c r="AV72" s="40"/>
      <c r="AW72" s="40"/>
      <c r="AX72" s="40"/>
      <c r="AY72" s="40"/>
      <c r="AZ72" s="40"/>
      <c r="BA72" s="40"/>
      <c r="BB72" s="40"/>
      <c r="BC72" s="40"/>
      <c r="BD72" s="40"/>
      <c r="BE72" s="40"/>
      <c r="BF72" s="62"/>
      <c r="BG72" s="62"/>
      <c r="BH72" s="62"/>
      <c r="BI72" s="62"/>
      <c r="BJ72" s="62"/>
      <c r="BK72" s="62"/>
      <c r="BL72" s="62"/>
      <c r="BM72" s="62"/>
      <c r="BN72" s="62"/>
      <c r="BO72" s="62"/>
      <c r="BP72" s="62"/>
      <c r="BQ72" s="62"/>
      <c r="BR72" s="62"/>
      <c r="BS72" s="62"/>
      <c r="BT72" s="62"/>
      <c r="BU72" s="62"/>
      <c r="BV72" s="62"/>
      <c r="BW72" s="62"/>
      <c r="BX72" s="62"/>
      <c r="BY72" s="62"/>
      <c r="BZ72" s="62"/>
      <c r="CA72" s="62"/>
      <c r="CB72" s="62"/>
      <c r="CC72" s="62"/>
      <c r="CD72" s="62"/>
      <c r="CE72" s="62"/>
      <c r="CF72" s="62"/>
      <c r="CG72" s="62"/>
      <c r="CH72" s="62"/>
      <c r="CI72" s="62"/>
      <c r="CJ72" s="62"/>
      <c r="CK72" s="29"/>
      <c r="CL72" s="29"/>
      <c r="CM72" s="29"/>
      <c r="CN72" s="29"/>
      <c r="CO72" s="29"/>
      <c r="CP72" s="29"/>
      <c r="CQ72" s="29"/>
      <c r="CR72" s="29"/>
      <c r="CS72" s="29"/>
      <c r="CT72" s="29"/>
      <c r="CU72" s="29"/>
      <c r="CV72" s="29"/>
      <c r="CW72" s="29"/>
      <c r="CX72" s="29"/>
      <c r="CY72" s="29"/>
      <c r="CZ72" s="29"/>
    </row>
    <row r="73" spans="2:104" x14ac:dyDescent="0.25">
      <c r="B73" s="417"/>
      <c r="C73" s="417"/>
      <c r="D73" s="417"/>
      <c r="E73" s="417"/>
      <c r="F73" s="417"/>
      <c r="G73" s="417"/>
      <c r="L73" s="80"/>
      <c r="M73" s="80"/>
      <c r="N73" s="80"/>
      <c r="O73" s="80"/>
      <c r="P73" s="80"/>
      <c r="Q73" s="80"/>
      <c r="R73" s="80"/>
      <c r="S73" s="63"/>
      <c r="T73" s="63"/>
      <c r="U73" s="63"/>
      <c r="V73" s="63"/>
      <c r="W73" s="63"/>
      <c r="X73" s="63"/>
      <c r="Y73" s="63"/>
      <c r="Z73" s="63"/>
      <c r="AA73" s="63"/>
      <c r="AB73" s="63"/>
      <c r="AC73" s="63"/>
      <c r="AD73" s="63"/>
      <c r="AE73" s="63"/>
      <c r="AF73" s="63"/>
      <c r="AG73" s="63"/>
      <c r="AH73" s="63"/>
      <c r="AI73" s="63"/>
      <c r="AJ73" s="63"/>
      <c r="AK73" s="63"/>
      <c r="AL73" s="63"/>
      <c r="AM73" s="63"/>
      <c r="AN73" s="63"/>
      <c r="AO73" s="63"/>
      <c r="AP73" s="63"/>
      <c r="AQ73" s="63"/>
      <c r="AR73" s="63"/>
      <c r="AS73" s="63"/>
      <c r="AT73" s="39"/>
      <c r="AU73" s="40"/>
      <c r="AV73" s="40"/>
      <c r="AW73" s="40"/>
      <c r="AX73" s="40"/>
      <c r="AY73" s="40"/>
      <c r="AZ73" s="40"/>
      <c r="BA73" s="40"/>
      <c r="BB73" s="40"/>
      <c r="BC73" s="40"/>
      <c r="BD73" s="40"/>
      <c r="BE73" s="40"/>
      <c r="BF73" s="62"/>
      <c r="BG73" s="62"/>
      <c r="BH73" s="62"/>
      <c r="BI73" s="62"/>
      <c r="BJ73" s="62"/>
      <c r="BK73" s="62"/>
      <c r="BL73" s="62"/>
      <c r="BM73" s="62"/>
      <c r="BN73" s="62"/>
      <c r="BO73" s="62"/>
      <c r="BP73" s="62"/>
      <c r="BQ73" s="62"/>
      <c r="BR73" s="62"/>
      <c r="BS73" s="62"/>
      <c r="BT73" s="62"/>
      <c r="BU73" s="62"/>
      <c r="BV73" s="62"/>
      <c r="BW73" s="62"/>
      <c r="BX73" s="62"/>
      <c r="BY73" s="62"/>
      <c r="BZ73" s="62"/>
      <c r="CA73" s="62"/>
      <c r="CB73" s="62"/>
      <c r="CC73" s="62"/>
      <c r="CD73" s="62"/>
      <c r="CE73" s="62"/>
      <c r="CF73" s="62"/>
      <c r="CG73" s="62"/>
      <c r="CH73" s="62"/>
      <c r="CI73" s="62"/>
      <c r="CJ73" s="62"/>
      <c r="CK73" s="29"/>
      <c r="CL73" s="29"/>
      <c r="CM73" s="29"/>
      <c r="CN73" s="29"/>
      <c r="CO73" s="29"/>
      <c r="CP73" s="29"/>
      <c r="CQ73" s="29"/>
      <c r="CR73" s="29"/>
      <c r="CS73" s="29"/>
      <c r="CT73" s="29"/>
      <c r="CU73" s="29"/>
      <c r="CV73" s="29"/>
      <c r="CW73" s="29"/>
      <c r="CX73" s="29"/>
      <c r="CY73" s="29"/>
      <c r="CZ73" s="29"/>
    </row>
    <row r="74" spans="2:104" x14ac:dyDescent="0.25">
      <c r="B74" s="105" t="str">
        <f>CONCATENATE("si cercle ",H35," x ",I35)</f>
        <v>si cercle 18 x 1</v>
      </c>
      <c r="C74" s="99"/>
      <c r="D74" s="105" t="str">
        <f>CONCATENATE("si rectangle ",H38," x ",H39," x ",I38)</f>
        <v>si rectangle 28 x 25 x 1</v>
      </c>
      <c r="E74" s="99"/>
      <c r="F74" s="99"/>
      <c r="G74" s="68"/>
      <c r="L74" s="80"/>
      <c r="M74" s="80"/>
      <c r="N74" s="80"/>
      <c r="O74" s="80"/>
      <c r="P74" s="80"/>
      <c r="Q74" s="80"/>
      <c r="R74" s="80"/>
      <c r="S74" s="63"/>
      <c r="T74" s="63"/>
      <c r="U74" s="63"/>
      <c r="V74" s="63"/>
      <c r="W74" s="63"/>
      <c r="X74" s="63"/>
      <c r="Y74" s="63"/>
      <c r="Z74" s="63"/>
      <c r="AA74" s="63"/>
      <c r="AB74" s="63"/>
      <c r="AC74" s="63"/>
      <c r="AD74" s="63"/>
      <c r="AE74" s="63"/>
      <c r="AF74" s="63"/>
      <c r="AG74" s="63"/>
      <c r="AH74" s="63"/>
      <c r="AI74" s="63"/>
      <c r="AJ74" s="63"/>
      <c r="AK74" s="63"/>
      <c r="AL74" s="63"/>
      <c r="AM74" s="63"/>
      <c r="AN74" s="63"/>
      <c r="AO74" s="63"/>
      <c r="AP74" s="63"/>
      <c r="AQ74" s="63"/>
      <c r="AR74" s="63"/>
      <c r="AS74" s="63"/>
      <c r="AT74" s="39"/>
      <c r="AU74" s="40"/>
      <c r="AV74" s="40"/>
      <c r="AW74" s="40"/>
      <c r="AX74" s="40"/>
      <c r="AY74" s="40"/>
      <c r="AZ74" s="40"/>
      <c r="BA74" s="40"/>
      <c r="BB74" s="40"/>
      <c r="BC74" s="40"/>
      <c r="BD74" s="40"/>
      <c r="BE74" s="40"/>
      <c r="BF74" s="62"/>
      <c r="BG74" s="62"/>
      <c r="BH74" s="62"/>
      <c r="BI74" s="62"/>
      <c r="BJ74" s="62"/>
      <c r="BK74" s="62"/>
      <c r="BL74" s="62"/>
      <c r="BM74" s="62"/>
      <c r="BN74" s="62"/>
      <c r="BO74" s="62"/>
      <c r="BP74" s="62"/>
      <c r="BQ74" s="62"/>
      <c r="BR74" s="62"/>
      <c r="BS74" s="62"/>
      <c r="BT74" s="62"/>
      <c r="BU74" s="62"/>
      <c r="BV74" s="62"/>
      <c r="BW74" s="62"/>
      <c r="BX74" s="62"/>
      <c r="BY74" s="62"/>
      <c r="BZ74" s="62"/>
      <c r="CA74" s="62"/>
      <c r="CB74" s="62"/>
      <c r="CC74" s="62"/>
      <c r="CD74" s="62"/>
      <c r="CE74" s="62"/>
      <c r="CF74" s="62"/>
      <c r="CG74" s="62"/>
      <c r="CH74" s="62"/>
      <c r="CI74" s="62"/>
      <c r="CJ74" s="62"/>
      <c r="CK74" s="29"/>
      <c r="CL74" s="29"/>
      <c r="CM74" s="29"/>
      <c r="CN74" s="29"/>
      <c r="CO74" s="29"/>
      <c r="CP74" s="29"/>
      <c r="CQ74" s="29"/>
      <c r="CR74" s="29"/>
      <c r="CS74" s="29"/>
      <c r="CT74" s="29"/>
      <c r="CU74" s="29"/>
      <c r="CV74" s="29"/>
      <c r="CW74" s="29"/>
      <c r="CX74" s="29"/>
      <c r="CY74" s="29"/>
      <c r="CZ74" s="29"/>
    </row>
    <row r="75" spans="2:104" x14ac:dyDescent="0.25">
      <c r="B75" s="72" t="str">
        <f t="shared" ref="B75:B86" si="9">L31</f>
        <v>blanc d' œuf</v>
      </c>
      <c r="C75" s="72">
        <f t="shared" ref="C75:C86" si="10">J31</f>
        <v>44.883529411764712</v>
      </c>
      <c r="D75" s="72" t="str">
        <f>B75</f>
        <v>blanc d' œuf</v>
      </c>
      <c r="E75" s="99"/>
      <c r="F75" s="99"/>
      <c r="G75" s="72">
        <f t="shared" ref="G75:G86" si="11">M31</f>
        <v>123.5294117647059</v>
      </c>
      <c r="L75" s="80"/>
      <c r="M75" s="80"/>
      <c r="N75" s="80"/>
      <c r="O75" s="80"/>
      <c r="P75" s="80"/>
      <c r="Q75" s="80"/>
      <c r="R75" s="80"/>
      <c r="S75" s="63"/>
      <c r="T75" s="63"/>
      <c r="U75" s="63"/>
      <c r="V75" s="63"/>
      <c r="W75" s="63"/>
      <c r="X75" s="63"/>
      <c r="Y75" s="63"/>
      <c r="Z75" s="63"/>
      <c r="AA75" s="63"/>
      <c r="AB75" s="63"/>
      <c r="AC75" s="63"/>
      <c r="AD75" s="63"/>
      <c r="AE75" s="63"/>
      <c r="AF75" s="63"/>
      <c r="AG75" s="63"/>
      <c r="AH75" s="63"/>
      <c r="AI75" s="63"/>
      <c r="AJ75" s="63"/>
      <c r="AK75" s="63"/>
      <c r="AL75" s="63"/>
      <c r="AM75" s="63"/>
      <c r="AN75" s="63"/>
      <c r="AO75" s="63"/>
      <c r="AP75" s="63"/>
      <c r="AQ75" s="63"/>
      <c r="AR75" s="63"/>
      <c r="AS75" s="63"/>
      <c r="AT75" s="39"/>
      <c r="AU75" s="40"/>
      <c r="AV75" s="40"/>
      <c r="AW75" s="40"/>
      <c r="AX75" s="40"/>
      <c r="AY75" s="40"/>
      <c r="AZ75" s="40"/>
      <c r="BA75" s="40"/>
      <c r="BB75" s="40"/>
      <c r="BC75" s="40"/>
      <c r="BD75" s="40"/>
      <c r="BE75" s="40"/>
      <c r="BF75" s="62"/>
      <c r="BG75" s="62"/>
      <c r="BH75" s="62"/>
      <c r="BI75" s="62"/>
      <c r="BJ75" s="62"/>
      <c r="BK75" s="62"/>
      <c r="BL75" s="62"/>
      <c r="BM75" s="62"/>
      <c r="BN75" s="62"/>
      <c r="BO75" s="62"/>
      <c r="BP75" s="62"/>
      <c r="BQ75" s="62"/>
      <c r="BR75" s="62"/>
      <c r="BS75" s="62"/>
      <c r="BT75" s="62"/>
      <c r="BU75" s="62"/>
      <c r="BV75" s="62"/>
      <c r="BW75" s="62"/>
      <c r="BX75" s="62"/>
      <c r="BY75" s="62"/>
      <c r="BZ75" s="62"/>
      <c r="CA75" s="62"/>
      <c r="CB75" s="62"/>
      <c r="CC75" s="62"/>
      <c r="CD75" s="62"/>
      <c r="CE75" s="62"/>
      <c r="CF75" s="62"/>
      <c r="CG75" s="62"/>
      <c r="CH75" s="62"/>
      <c r="CI75" s="62"/>
      <c r="CJ75" s="62"/>
      <c r="CK75" s="29"/>
      <c r="CL75" s="29"/>
      <c r="CM75" s="29"/>
      <c r="CN75" s="29"/>
      <c r="CO75" s="29"/>
      <c r="CP75" s="29"/>
      <c r="CQ75" s="29"/>
      <c r="CR75" s="29"/>
      <c r="CS75" s="29"/>
      <c r="CT75" s="29"/>
      <c r="CU75" s="29"/>
      <c r="CV75" s="29"/>
      <c r="CW75" s="29"/>
      <c r="CX75" s="29"/>
      <c r="CY75" s="29"/>
      <c r="CZ75" s="29"/>
    </row>
    <row r="76" spans="2:104" x14ac:dyDescent="0.25">
      <c r="B76" s="72" t="str">
        <f t="shared" si="9"/>
        <v>farine</v>
      </c>
      <c r="C76" s="72">
        <f t="shared" si="10"/>
        <v>24.935294117647061</v>
      </c>
      <c r="D76" s="72" t="str">
        <f t="shared" ref="D76:D86" si="12">B76</f>
        <v>farine</v>
      </c>
      <c r="E76" s="99"/>
      <c r="F76" s="99"/>
      <c r="G76" s="72">
        <f t="shared" si="11"/>
        <v>68.627450980392155</v>
      </c>
      <c r="L76" s="80"/>
      <c r="M76" s="80"/>
      <c r="N76" s="80"/>
      <c r="O76" s="80"/>
      <c r="P76" s="80"/>
      <c r="Q76" s="80"/>
      <c r="R76" s="80"/>
      <c r="S76" s="63"/>
      <c r="T76" s="63"/>
      <c r="U76" s="63"/>
      <c r="V76" s="63"/>
      <c r="W76" s="63"/>
      <c r="X76" s="63"/>
      <c r="Y76" s="63"/>
      <c r="Z76" s="63"/>
      <c r="AA76" s="63"/>
      <c r="AB76" s="63"/>
      <c r="AC76" s="63"/>
      <c r="AD76" s="63"/>
      <c r="AE76" s="63"/>
      <c r="AF76" s="63"/>
      <c r="AG76" s="63"/>
      <c r="AH76" s="63"/>
      <c r="AI76" s="63"/>
      <c r="AJ76" s="63"/>
      <c r="AK76" s="63"/>
      <c r="AL76" s="63"/>
      <c r="AM76" s="63"/>
      <c r="AN76" s="63"/>
      <c r="AO76" s="63"/>
      <c r="AP76" s="63"/>
      <c r="AQ76" s="63"/>
      <c r="AR76" s="63"/>
      <c r="AS76" s="63"/>
      <c r="AT76" s="39"/>
      <c r="AU76" s="40"/>
      <c r="AV76" s="40"/>
      <c r="AW76" s="40"/>
      <c r="AX76" s="40"/>
      <c r="AY76" s="40"/>
      <c r="AZ76" s="40"/>
      <c r="BA76" s="40"/>
      <c r="BB76" s="40"/>
      <c r="BC76" s="40"/>
      <c r="BD76" s="40"/>
      <c r="BE76" s="40"/>
      <c r="BF76" s="62"/>
      <c r="BG76" s="62"/>
      <c r="BH76" s="62"/>
      <c r="BI76" s="62"/>
      <c r="BJ76" s="62"/>
      <c r="BK76" s="62"/>
      <c r="BL76" s="62"/>
      <c r="BM76" s="62"/>
      <c r="BN76" s="62"/>
      <c r="BO76" s="62"/>
      <c r="BP76" s="62"/>
      <c r="BQ76" s="62"/>
      <c r="BR76" s="62"/>
      <c r="BS76" s="62"/>
      <c r="BT76" s="62"/>
      <c r="BU76" s="62"/>
      <c r="BV76" s="62"/>
      <c r="BW76" s="62"/>
      <c r="BX76" s="62"/>
      <c r="BY76" s="62"/>
      <c r="BZ76" s="62"/>
      <c r="CA76" s="62"/>
      <c r="CB76" s="62"/>
      <c r="CC76" s="62"/>
      <c r="CD76" s="62"/>
      <c r="CE76" s="62"/>
      <c r="CF76" s="62"/>
      <c r="CG76" s="62"/>
      <c r="CH76" s="62"/>
      <c r="CI76" s="62"/>
      <c r="CJ76" s="62"/>
      <c r="CK76" s="29"/>
      <c r="CL76" s="29"/>
      <c r="CM76" s="29"/>
      <c r="CN76" s="29"/>
      <c r="CO76" s="29"/>
      <c r="CP76" s="29"/>
      <c r="CQ76" s="29"/>
      <c r="CR76" s="29"/>
      <c r="CS76" s="29"/>
      <c r="CT76" s="29"/>
      <c r="CU76" s="29"/>
      <c r="CV76" s="29"/>
      <c r="CW76" s="29"/>
      <c r="CX76" s="29"/>
      <c r="CY76" s="29"/>
      <c r="CZ76" s="29"/>
    </row>
    <row r="77" spans="2:104" x14ac:dyDescent="0.25">
      <c r="B77" s="72" t="str">
        <f t="shared" si="9"/>
        <v>sucre glace</v>
      </c>
      <c r="C77" s="72">
        <f t="shared" si="10"/>
        <v>74.805882352941182</v>
      </c>
      <c r="D77" s="72" t="str">
        <f t="shared" si="12"/>
        <v>sucre glace</v>
      </c>
      <c r="E77" s="99"/>
      <c r="F77" s="99"/>
      <c r="G77" s="72">
        <f t="shared" si="11"/>
        <v>205.88235294117649</v>
      </c>
      <c r="L77" s="80"/>
      <c r="M77" s="80"/>
      <c r="N77" s="80"/>
      <c r="O77" s="80"/>
      <c r="P77" s="80"/>
      <c r="Q77" s="80"/>
      <c r="R77" s="80"/>
      <c r="S77" s="63"/>
      <c r="T77" s="63"/>
      <c r="U77" s="63"/>
      <c r="V77" s="63"/>
      <c r="W77" s="63"/>
      <c r="X77" s="63"/>
      <c r="Y77" s="63"/>
      <c r="Z77" s="63"/>
      <c r="AA77" s="63"/>
      <c r="AB77" s="63"/>
      <c r="AC77" s="63"/>
      <c r="AD77" s="63"/>
      <c r="AE77" s="63"/>
      <c r="AF77" s="63"/>
      <c r="AG77" s="63"/>
      <c r="AH77" s="63"/>
      <c r="AI77" s="63"/>
      <c r="AJ77" s="63"/>
      <c r="AK77" s="63"/>
      <c r="AL77" s="63"/>
      <c r="AM77" s="63"/>
      <c r="AN77" s="63"/>
      <c r="AO77" s="63"/>
      <c r="AP77" s="63"/>
      <c r="AQ77" s="63"/>
      <c r="AR77" s="63"/>
      <c r="AS77" s="63"/>
      <c r="AT77" s="39"/>
      <c r="AU77" s="40"/>
      <c r="AV77" s="40"/>
      <c r="AW77" s="40"/>
      <c r="AX77" s="40"/>
      <c r="AY77" s="40"/>
      <c r="AZ77" s="40"/>
      <c r="BA77" s="40"/>
      <c r="BB77" s="40"/>
      <c r="BC77" s="40"/>
      <c r="BD77" s="40"/>
      <c r="BE77" s="40"/>
      <c r="BF77" s="62"/>
      <c r="BG77" s="62"/>
      <c r="BH77" s="62"/>
      <c r="BI77" s="62"/>
      <c r="BJ77" s="62"/>
      <c r="BK77" s="62"/>
      <c r="BL77" s="62"/>
      <c r="BM77" s="62"/>
      <c r="BN77" s="62"/>
      <c r="BO77" s="62"/>
      <c r="BP77" s="62"/>
      <c r="BQ77" s="62"/>
      <c r="BR77" s="62"/>
      <c r="BS77" s="62"/>
      <c r="BT77" s="62"/>
      <c r="BU77" s="62"/>
      <c r="BV77" s="62"/>
      <c r="BW77" s="62"/>
      <c r="BX77" s="62"/>
      <c r="BY77" s="62"/>
      <c r="BZ77" s="62"/>
      <c r="CA77" s="62"/>
      <c r="CB77" s="62"/>
      <c r="CC77" s="62"/>
      <c r="CD77" s="62"/>
      <c r="CE77" s="62"/>
      <c r="CF77" s="62"/>
      <c r="CG77" s="62"/>
      <c r="CH77" s="62"/>
      <c r="CI77" s="62"/>
      <c r="CJ77" s="62"/>
      <c r="CK77" s="29"/>
      <c r="CL77" s="29"/>
      <c r="CM77" s="29"/>
      <c r="CN77" s="29"/>
      <c r="CO77" s="29"/>
      <c r="CP77" s="29"/>
      <c r="CQ77" s="29"/>
      <c r="CR77" s="29"/>
      <c r="CS77" s="29"/>
      <c r="CT77" s="29"/>
      <c r="CU77" s="29"/>
      <c r="CV77" s="29"/>
      <c r="CW77" s="29"/>
      <c r="CX77" s="29"/>
      <c r="CY77" s="29"/>
      <c r="CZ77" s="29"/>
    </row>
    <row r="78" spans="2:104" x14ac:dyDescent="0.25">
      <c r="B78" s="72" t="str">
        <f t="shared" si="9"/>
        <v>amandes en poudre</v>
      </c>
      <c r="C78" s="72">
        <f t="shared" si="10"/>
        <v>39.896470588235296</v>
      </c>
      <c r="D78" s="72" t="str">
        <f t="shared" si="12"/>
        <v>amandes en poudre</v>
      </c>
      <c r="E78" s="99"/>
      <c r="F78" s="99"/>
      <c r="G78" s="72">
        <f t="shared" si="11"/>
        <v>109.80392156862746</v>
      </c>
      <c r="L78" s="80"/>
      <c r="M78" s="80"/>
      <c r="N78" s="80"/>
      <c r="O78" s="80"/>
      <c r="P78" s="80"/>
      <c r="Q78" s="80"/>
      <c r="R78" s="80"/>
      <c r="S78" s="63"/>
      <c r="T78" s="63"/>
      <c r="U78" s="63"/>
      <c r="V78" s="63"/>
      <c r="W78" s="63"/>
      <c r="X78" s="63"/>
      <c r="Y78" s="63"/>
      <c r="Z78" s="63"/>
      <c r="AA78" s="63"/>
      <c r="AB78" s="63"/>
      <c r="AC78" s="63"/>
      <c r="AD78" s="63"/>
      <c r="AE78" s="63"/>
      <c r="AF78" s="63"/>
      <c r="AG78" s="63"/>
      <c r="AH78" s="63"/>
      <c r="AI78" s="63"/>
      <c r="AJ78" s="63"/>
      <c r="AK78" s="63"/>
      <c r="AL78" s="63"/>
      <c r="AM78" s="63"/>
      <c r="AN78" s="63"/>
      <c r="AO78" s="63"/>
      <c r="AP78" s="63"/>
      <c r="AQ78" s="63"/>
      <c r="AR78" s="63"/>
      <c r="AS78" s="63"/>
      <c r="AT78" s="39"/>
      <c r="AU78" s="40"/>
      <c r="AV78" s="40"/>
      <c r="AW78" s="40"/>
      <c r="AX78" s="40"/>
      <c r="AY78" s="40"/>
      <c r="AZ78" s="40"/>
      <c r="BA78" s="40"/>
      <c r="BB78" s="40"/>
      <c r="BC78" s="40"/>
      <c r="BD78" s="40"/>
      <c r="BE78" s="40"/>
      <c r="BF78" s="62"/>
      <c r="BG78" s="62"/>
      <c r="BH78" s="62"/>
      <c r="BI78" s="62"/>
      <c r="BJ78" s="62"/>
      <c r="BK78" s="62"/>
      <c r="BL78" s="62"/>
      <c r="BM78" s="62"/>
      <c r="BN78" s="62"/>
      <c r="BO78" s="62"/>
      <c r="BP78" s="62"/>
      <c r="BQ78" s="62"/>
      <c r="BR78" s="62"/>
      <c r="BS78" s="62"/>
      <c r="BT78" s="62"/>
      <c r="BU78" s="62"/>
      <c r="BV78" s="62"/>
      <c r="BW78" s="62"/>
      <c r="BX78" s="62"/>
      <c r="BY78" s="62"/>
      <c r="BZ78" s="62"/>
      <c r="CA78" s="62"/>
      <c r="CB78" s="62"/>
      <c r="CC78" s="62"/>
      <c r="CD78" s="62"/>
      <c r="CE78" s="62"/>
      <c r="CF78" s="62"/>
      <c r="CG78" s="62"/>
      <c r="CH78" s="62"/>
      <c r="CI78" s="62"/>
      <c r="CJ78" s="62"/>
      <c r="CK78" s="29"/>
      <c r="CL78" s="29"/>
      <c r="CM78" s="29"/>
      <c r="CN78" s="29"/>
      <c r="CO78" s="29"/>
      <c r="CP78" s="29"/>
      <c r="CQ78" s="29"/>
      <c r="CR78" s="29"/>
      <c r="CS78" s="29"/>
      <c r="CT78" s="29"/>
      <c r="CU78" s="29"/>
      <c r="CV78" s="29"/>
      <c r="CW78" s="29"/>
      <c r="CX78" s="29"/>
      <c r="CY78" s="29"/>
      <c r="CZ78" s="29"/>
    </row>
    <row r="79" spans="2:104" x14ac:dyDescent="0.25">
      <c r="B79" s="72" t="str">
        <f t="shared" si="9"/>
        <v>beurre</v>
      </c>
      <c r="C79" s="72">
        <f t="shared" si="10"/>
        <v>69.818823529411773</v>
      </c>
      <c r="D79" s="72" t="str">
        <f t="shared" si="12"/>
        <v>beurre</v>
      </c>
      <c r="E79" s="99"/>
      <c r="F79" s="99"/>
      <c r="G79" s="72">
        <f t="shared" si="11"/>
        <v>192.15686274509804</v>
      </c>
      <c r="L79" s="80"/>
      <c r="M79" s="80"/>
      <c r="N79" s="80"/>
      <c r="O79" s="80"/>
      <c r="P79" s="80"/>
      <c r="Q79" s="80"/>
      <c r="R79" s="80"/>
      <c r="S79" s="63"/>
      <c r="T79" s="63"/>
      <c r="U79" s="63"/>
      <c r="V79" s="63"/>
      <c r="W79" s="63"/>
      <c r="X79" s="63"/>
      <c r="Y79" s="63"/>
      <c r="Z79" s="63"/>
      <c r="AA79" s="63"/>
      <c r="AB79" s="63"/>
      <c r="AC79" s="63"/>
      <c r="AD79" s="63"/>
      <c r="AE79" s="63"/>
      <c r="AF79" s="63"/>
      <c r="AG79" s="63"/>
      <c r="AH79" s="63"/>
      <c r="AI79" s="63"/>
      <c r="AJ79" s="63"/>
      <c r="AK79" s="63"/>
      <c r="AL79" s="63"/>
      <c r="AM79" s="63"/>
      <c r="AN79" s="63"/>
      <c r="AO79" s="63"/>
      <c r="AP79" s="63"/>
      <c r="AQ79" s="63"/>
      <c r="AR79" s="63"/>
      <c r="AS79" s="63"/>
      <c r="AT79" s="39"/>
      <c r="AU79" s="40"/>
      <c r="AV79" s="40"/>
      <c r="AW79" s="40"/>
      <c r="AX79" s="40"/>
      <c r="AY79" s="40"/>
      <c r="AZ79" s="40"/>
      <c r="BA79" s="40"/>
      <c r="BB79" s="40"/>
      <c r="BC79" s="40"/>
      <c r="BD79" s="40"/>
      <c r="BE79" s="40"/>
      <c r="BF79" s="62"/>
      <c r="BG79" s="62"/>
      <c r="BH79" s="62"/>
      <c r="BI79" s="62"/>
      <c r="BJ79" s="62"/>
      <c r="BK79" s="62"/>
      <c r="BL79" s="62"/>
      <c r="BM79" s="62"/>
      <c r="BN79" s="62"/>
      <c r="BO79" s="62"/>
      <c r="BP79" s="62"/>
      <c r="BQ79" s="62"/>
      <c r="BR79" s="62"/>
      <c r="BS79" s="62"/>
      <c r="BT79" s="62"/>
      <c r="BU79" s="62"/>
      <c r="BV79" s="62"/>
      <c r="BW79" s="62"/>
      <c r="BX79" s="62"/>
      <c r="BY79" s="62"/>
      <c r="BZ79" s="62"/>
      <c r="CA79" s="62"/>
      <c r="CB79" s="62"/>
      <c r="CC79" s="62"/>
      <c r="CD79" s="62"/>
      <c r="CE79" s="62"/>
      <c r="CF79" s="62"/>
      <c r="CG79" s="62"/>
      <c r="CH79" s="62"/>
      <c r="CI79" s="62"/>
      <c r="CJ79" s="62"/>
      <c r="CK79" s="29"/>
      <c r="CL79" s="29"/>
      <c r="CM79" s="29"/>
      <c r="CN79" s="29"/>
      <c r="CO79" s="29"/>
      <c r="CP79" s="29"/>
      <c r="CQ79" s="29"/>
      <c r="CR79" s="29"/>
      <c r="CS79" s="29"/>
      <c r="CT79" s="29"/>
      <c r="CU79" s="29"/>
      <c r="CV79" s="29"/>
      <c r="CW79" s="29"/>
      <c r="CX79" s="29"/>
      <c r="CY79" s="29"/>
      <c r="CZ79" s="29"/>
    </row>
    <row r="80" spans="2:104" x14ac:dyDescent="0.25">
      <c r="B80" s="72" t="str">
        <f t="shared" si="9"/>
        <v/>
      </c>
      <c r="C80" s="72">
        <f t="shared" si="10"/>
        <v>0</v>
      </c>
      <c r="D80" s="72" t="str">
        <f t="shared" si="12"/>
        <v/>
      </c>
      <c r="E80" s="99"/>
      <c r="F80" s="99"/>
      <c r="G80" s="72">
        <f t="shared" si="11"/>
        <v>0</v>
      </c>
      <c r="L80" s="80"/>
      <c r="M80" s="80"/>
      <c r="N80" s="80"/>
      <c r="O80" s="80"/>
      <c r="P80" s="80"/>
      <c r="Q80" s="80"/>
      <c r="R80" s="80"/>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39"/>
      <c r="AU80" s="40"/>
      <c r="AV80" s="40"/>
      <c r="AW80" s="40"/>
      <c r="AX80" s="40"/>
      <c r="AY80" s="40"/>
      <c r="AZ80" s="40"/>
      <c r="BA80" s="40"/>
      <c r="BB80" s="40"/>
      <c r="BC80" s="40"/>
      <c r="BD80" s="40"/>
      <c r="BE80" s="40"/>
      <c r="BF80" s="62"/>
      <c r="BG80" s="62"/>
      <c r="BH80" s="62"/>
      <c r="BI80" s="62"/>
      <c r="BJ80" s="62"/>
      <c r="BK80" s="62"/>
      <c r="BL80" s="62"/>
      <c r="BM80" s="62"/>
      <c r="BN80" s="62"/>
      <c r="BO80" s="62"/>
      <c r="BP80" s="62"/>
      <c r="BQ80" s="62"/>
      <c r="BR80" s="62"/>
      <c r="BS80" s="62"/>
      <c r="BT80" s="62"/>
      <c r="BU80" s="62"/>
      <c r="BV80" s="62"/>
      <c r="BW80" s="62"/>
      <c r="BX80" s="62"/>
      <c r="BY80" s="62"/>
      <c r="BZ80" s="62"/>
      <c r="CA80" s="62"/>
      <c r="CB80" s="62"/>
      <c r="CC80" s="62"/>
      <c r="CD80" s="62"/>
      <c r="CE80" s="62"/>
      <c r="CF80" s="62"/>
      <c r="CG80" s="62"/>
      <c r="CH80" s="62"/>
      <c r="CI80" s="62"/>
      <c r="CJ80" s="62"/>
      <c r="CK80" s="29"/>
      <c r="CL80" s="29"/>
      <c r="CM80" s="29"/>
      <c r="CN80" s="29"/>
      <c r="CO80" s="29"/>
      <c r="CP80" s="29"/>
      <c r="CQ80" s="29"/>
      <c r="CR80" s="29"/>
      <c r="CS80" s="29"/>
      <c r="CT80" s="29"/>
      <c r="CU80" s="29"/>
      <c r="CV80" s="29"/>
      <c r="CW80" s="29"/>
      <c r="CX80" s="29"/>
      <c r="CY80" s="29"/>
      <c r="CZ80" s="29"/>
    </row>
    <row r="81" spans="2:104" x14ac:dyDescent="0.25">
      <c r="B81" s="72" t="str">
        <f t="shared" si="9"/>
        <v/>
      </c>
      <c r="C81" s="72">
        <f t="shared" si="10"/>
        <v>0</v>
      </c>
      <c r="D81" s="72" t="str">
        <f t="shared" si="12"/>
        <v/>
      </c>
      <c r="E81" s="99"/>
      <c r="F81" s="99"/>
      <c r="G81" s="72">
        <f t="shared" si="11"/>
        <v>0</v>
      </c>
      <c r="H81" s="106"/>
      <c r="L81" s="80"/>
      <c r="M81" s="80"/>
      <c r="N81" s="80"/>
      <c r="O81" s="80"/>
      <c r="P81" s="80"/>
      <c r="Q81" s="80"/>
      <c r="R81" s="80"/>
      <c r="S81" s="63"/>
      <c r="T81" s="63"/>
      <c r="U81" s="63"/>
      <c r="V81" s="63"/>
      <c r="W81" s="63"/>
      <c r="X81" s="63"/>
      <c r="Y81" s="63"/>
      <c r="Z81" s="63"/>
      <c r="AA81" s="63"/>
      <c r="AB81" s="63"/>
      <c r="AC81" s="63"/>
      <c r="AD81" s="63"/>
      <c r="AE81" s="63"/>
      <c r="AF81" s="63"/>
      <c r="AG81" s="63"/>
      <c r="AH81" s="63"/>
      <c r="AI81" s="63"/>
      <c r="AJ81" s="63"/>
      <c r="AK81" s="63"/>
      <c r="AL81" s="63"/>
      <c r="AM81" s="63"/>
      <c r="AN81" s="63"/>
      <c r="AO81" s="63"/>
      <c r="AP81" s="63"/>
      <c r="AQ81" s="63"/>
      <c r="AR81" s="63"/>
      <c r="AS81" s="63"/>
      <c r="AT81" s="39"/>
      <c r="AU81" s="40"/>
      <c r="AV81" s="40"/>
      <c r="AW81" s="40"/>
      <c r="AX81" s="40"/>
      <c r="AY81" s="40"/>
      <c r="AZ81" s="40"/>
      <c r="BA81" s="40"/>
      <c r="BB81" s="40"/>
      <c r="BC81" s="40"/>
      <c r="BD81" s="40"/>
      <c r="BE81" s="40"/>
      <c r="BF81" s="62"/>
      <c r="BG81" s="62"/>
      <c r="BH81" s="62"/>
      <c r="BI81" s="62"/>
      <c r="BJ81" s="62"/>
      <c r="BK81" s="62"/>
      <c r="BL81" s="62"/>
      <c r="BM81" s="62"/>
      <c r="BN81" s="62"/>
      <c r="BO81" s="62"/>
      <c r="BP81" s="62"/>
      <c r="BQ81" s="62"/>
      <c r="BR81" s="62"/>
      <c r="BS81" s="62"/>
      <c r="BT81" s="62"/>
      <c r="BU81" s="62"/>
      <c r="BV81" s="62"/>
      <c r="BW81" s="62"/>
      <c r="BX81" s="62"/>
      <c r="BY81" s="62"/>
      <c r="BZ81" s="62"/>
      <c r="CA81" s="62"/>
      <c r="CB81" s="62"/>
      <c r="CC81" s="62"/>
      <c r="CD81" s="62"/>
      <c r="CE81" s="62"/>
      <c r="CF81" s="62"/>
      <c r="CG81" s="62"/>
      <c r="CH81" s="62"/>
      <c r="CI81" s="62"/>
      <c r="CJ81" s="62"/>
      <c r="CK81" s="29"/>
      <c r="CL81" s="29"/>
      <c r="CM81" s="29"/>
      <c r="CN81" s="29"/>
      <c r="CO81" s="29"/>
      <c r="CP81" s="29"/>
      <c r="CQ81" s="29"/>
      <c r="CR81" s="29"/>
      <c r="CS81" s="29"/>
      <c r="CT81" s="29"/>
      <c r="CU81" s="29"/>
      <c r="CV81" s="29"/>
      <c r="CW81" s="29"/>
      <c r="CX81" s="29"/>
      <c r="CY81" s="29"/>
      <c r="CZ81" s="29"/>
    </row>
    <row r="82" spans="2:104" x14ac:dyDescent="0.25">
      <c r="B82" s="72" t="str">
        <f t="shared" si="9"/>
        <v/>
      </c>
      <c r="C82" s="72">
        <f t="shared" si="10"/>
        <v>0</v>
      </c>
      <c r="D82" s="72" t="str">
        <f t="shared" si="12"/>
        <v/>
      </c>
      <c r="E82" s="99"/>
      <c r="F82" s="99"/>
      <c r="G82" s="72">
        <f t="shared" si="11"/>
        <v>0</v>
      </c>
      <c r="L82" s="80"/>
      <c r="M82" s="80"/>
      <c r="N82" s="80"/>
      <c r="O82" s="80"/>
      <c r="P82" s="80"/>
      <c r="Q82" s="80"/>
      <c r="R82" s="80"/>
      <c r="S82" s="63"/>
      <c r="T82" s="63"/>
      <c r="U82" s="63"/>
      <c r="V82" s="63"/>
      <c r="W82" s="63"/>
      <c r="X82" s="63"/>
      <c r="Y82" s="63"/>
      <c r="Z82" s="63"/>
      <c r="AA82" s="63"/>
      <c r="AB82" s="63"/>
      <c r="AC82" s="63"/>
      <c r="AD82" s="63"/>
      <c r="AE82" s="63"/>
      <c r="AF82" s="63"/>
      <c r="AG82" s="63"/>
      <c r="AH82" s="63"/>
      <c r="AI82" s="63"/>
      <c r="AJ82" s="63"/>
      <c r="AK82" s="63"/>
      <c r="AL82" s="63"/>
      <c r="AM82" s="63"/>
      <c r="AN82" s="63"/>
      <c r="AO82" s="63"/>
      <c r="AP82" s="63"/>
      <c r="AQ82" s="63"/>
      <c r="AR82" s="63"/>
      <c r="AS82" s="63"/>
      <c r="AT82" s="39"/>
      <c r="AU82" s="40"/>
      <c r="AV82" s="40"/>
      <c r="AW82" s="40"/>
      <c r="AX82" s="40"/>
      <c r="AY82" s="40"/>
      <c r="AZ82" s="40"/>
      <c r="BA82" s="40"/>
      <c r="BB82" s="40"/>
      <c r="BC82" s="40"/>
      <c r="BD82" s="40"/>
      <c r="BE82" s="40"/>
      <c r="BF82" s="62"/>
      <c r="BG82" s="62"/>
      <c r="BH82" s="62"/>
      <c r="BI82" s="62"/>
      <c r="BJ82" s="62"/>
      <c r="BK82" s="62"/>
      <c r="BL82" s="62"/>
      <c r="BM82" s="62"/>
      <c r="BN82" s="62"/>
      <c r="BO82" s="62"/>
      <c r="BP82" s="62"/>
      <c r="BQ82" s="62"/>
      <c r="BR82" s="62"/>
      <c r="BS82" s="62"/>
      <c r="BT82" s="62"/>
      <c r="BU82" s="62"/>
      <c r="BV82" s="62"/>
      <c r="BW82" s="62"/>
      <c r="BX82" s="62"/>
      <c r="BY82" s="62"/>
      <c r="BZ82" s="62"/>
      <c r="CA82" s="62"/>
      <c r="CB82" s="62"/>
      <c r="CC82" s="62"/>
      <c r="CD82" s="62"/>
      <c r="CE82" s="62"/>
      <c r="CF82" s="62"/>
      <c r="CG82" s="62"/>
      <c r="CH82" s="62"/>
      <c r="CI82" s="62"/>
      <c r="CJ82" s="62"/>
      <c r="CK82" s="29"/>
      <c r="CL82" s="29"/>
      <c r="CM82" s="29"/>
      <c r="CN82" s="29"/>
      <c r="CO82" s="29"/>
      <c r="CP82" s="29"/>
      <c r="CQ82" s="29"/>
      <c r="CR82" s="29"/>
      <c r="CS82" s="29"/>
      <c r="CT82" s="29"/>
      <c r="CU82" s="29"/>
      <c r="CV82" s="29"/>
      <c r="CW82" s="29"/>
      <c r="CX82" s="29"/>
      <c r="CY82" s="29"/>
      <c r="CZ82" s="29"/>
    </row>
    <row r="83" spans="2:104" x14ac:dyDescent="0.25">
      <c r="B83" s="72" t="str">
        <f t="shared" si="9"/>
        <v/>
      </c>
      <c r="C83" s="72">
        <f t="shared" si="10"/>
        <v>0</v>
      </c>
      <c r="D83" s="72" t="str">
        <f t="shared" si="12"/>
        <v/>
      </c>
      <c r="E83" s="99"/>
      <c r="F83" s="99"/>
      <c r="G83" s="72">
        <f t="shared" si="11"/>
        <v>0</v>
      </c>
      <c r="L83" s="80"/>
      <c r="M83" s="80"/>
      <c r="N83" s="80"/>
      <c r="O83" s="80"/>
      <c r="P83" s="80"/>
      <c r="Q83" s="80"/>
      <c r="R83" s="80"/>
      <c r="S83" s="63"/>
      <c r="T83" s="63"/>
      <c r="U83" s="63"/>
      <c r="V83" s="63"/>
      <c r="W83" s="63"/>
      <c r="X83" s="63"/>
      <c r="Y83" s="63"/>
      <c r="Z83" s="63"/>
      <c r="AA83" s="63"/>
      <c r="AB83" s="63"/>
      <c r="AC83" s="63"/>
      <c r="AD83" s="63"/>
      <c r="AE83" s="63"/>
      <c r="AF83" s="63"/>
      <c r="AG83" s="63"/>
      <c r="AH83" s="63"/>
      <c r="AI83" s="63"/>
      <c r="AJ83" s="63"/>
      <c r="AK83" s="63"/>
      <c r="AL83" s="63"/>
      <c r="AM83" s="63"/>
      <c r="AN83" s="63"/>
      <c r="AO83" s="63"/>
      <c r="AP83" s="63"/>
      <c r="AQ83" s="63"/>
      <c r="AR83" s="63"/>
      <c r="AS83" s="63"/>
      <c r="AT83" s="39"/>
      <c r="AU83" s="40"/>
      <c r="AV83" s="40"/>
      <c r="AW83" s="40"/>
      <c r="AX83" s="40"/>
      <c r="AY83" s="40"/>
      <c r="AZ83" s="40"/>
      <c r="BA83" s="40"/>
      <c r="BB83" s="40"/>
      <c r="BC83" s="40"/>
      <c r="BD83" s="40"/>
      <c r="BE83" s="40"/>
      <c r="BF83" s="62"/>
      <c r="BG83" s="62"/>
      <c r="BH83" s="62"/>
      <c r="BI83" s="62"/>
      <c r="BJ83" s="62"/>
      <c r="BK83" s="62"/>
      <c r="BL83" s="62"/>
      <c r="BM83" s="62"/>
      <c r="BN83" s="62"/>
      <c r="BO83" s="62"/>
      <c r="BP83" s="62"/>
      <c r="BQ83" s="62"/>
      <c r="BR83" s="62"/>
      <c r="BS83" s="62"/>
      <c r="BT83" s="62"/>
      <c r="BU83" s="62"/>
      <c r="BV83" s="62"/>
      <c r="BW83" s="62"/>
      <c r="BX83" s="62"/>
      <c r="BY83" s="62"/>
      <c r="BZ83" s="62"/>
      <c r="CA83" s="62"/>
      <c r="CB83" s="62"/>
      <c r="CC83" s="62"/>
      <c r="CD83" s="62"/>
      <c r="CE83" s="62"/>
      <c r="CF83" s="62"/>
      <c r="CG83" s="62"/>
      <c r="CH83" s="62"/>
      <c r="CI83" s="62"/>
      <c r="CJ83" s="62"/>
      <c r="CK83" s="29"/>
      <c r="CL83" s="29"/>
      <c r="CM83" s="29"/>
      <c r="CN83" s="29"/>
      <c r="CO83" s="29"/>
      <c r="CP83" s="29"/>
      <c r="CQ83" s="29"/>
      <c r="CR83" s="29"/>
      <c r="CS83" s="29"/>
      <c r="CT83" s="29"/>
      <c r="CU83" s="29"/>
      <c r="CV83" s="29"/>
      <c r="CW83" s="29"/>
      <c r="CX83" s="29"/>
      <c r="CY83" s="29"/>
      <c r="CZ83" s="29"/>
    </row>
    <row r="84" spans="2:104" x14ac:dyDescent="0.25">
      <c r="B84" s="72" t="str">
        <f t="shared" si="9"/>
        <v/>
      </c>
      <c r="C84" s="72">
        <f t="shared" si="10"/>
        <v>0</v>
      </c>
      <c r="D84" s="72" t="str">
        <f t="shared" si="12"/>
        <v/>
      </c>
      <c r="E84" s="99"/>
      <c r="F84" s="99"/>
      <c r="G84" s="72">
        <f t="shared" si="11"/>
        <v>0</v>
      </c>
      <c r="L84" s="80"/>
      <c r="M84" s="80"/>
      <c r="N84" s="80"/>
      <c r="O84" s="80"/>
      <c r="P84" s="80"/>
      <c r="Q84" s="80"/>
      <c r="R84" s="80"/>
      <c r="S84" s="63"/>
      <c r="T84" s="63"/>
      <c r="U84" s="63"/>
      <c r="V84" s="63"/>
      <c r="W84" s="63"/>
      <c r="X84" s="63"/>
      <c r="Y84" s="63"/>
      <c r="Z84" s="63"/>
      <c r="AA84" s="63"/>
      <c r="AB84" s="63"/>
      <c r="AC84" s="63"/>
      <c r="AD84" s="63"/>
      <c r="AE84" s="63"/>
      <c r="AF84" s="63"/>
      <c r="AG84" s="63"/>
      <c r="AH84" s="63"/>
      <c r="AI84" s="63"/>
      <c r="AJ84" s="63"/>
      <c r="AK84" s="63"/>
      <c r="AL84" s="63"/>
      <c r="AM84" s="63"/>
      <c r="AN84" s="63"/>
      <c r="AO84" s="63"/>
      <c r="AP84" s="63"/>
      <c r="AQ84" s="63"/>
      <c r="AR84" s="63"/>
      <c r="AS84" s="63"/>
      <c r="AT84" s="39"/>
      <c r="AU84" s="40"/>
      <c r="AV84" s="40"/>
      <c r="AW84" s="40"/>
      <c r="AX84" s="40"/>
      <c r="AY84" s="40"/>
      <c r="AZ84" s="40"/>
      <c r="BA84" s="40"/>
      <c r="BB84" s="40"/>
      <c r="BC84" s="40"/>
      <c r="BD84" s="40"/>
      <c r="BE84" s="40"/>
      <c r="BF84" s="62"/>
      <c r="BG84" s="62"/>
      <c r="BH84" s="62"/>
      <c r="BI84" s="62"/>
      <c r="BJ84" s="62"/>
      <c r="BK84" s="62"/>
      <c r="BL84" s="62"/>
      <c r="BM84" s="62"/>
      <c r="BN84" s="62"/>
      <c r="BO84" s="62"/>
      <c r="BP84" s="62"/>
      <c r="BQ84" s="62"/>
      <c r="BR84" s="62"/>
      <c r="BS84" s="62"/>
      <c r="BT84" s="62"/>
      <c r="BU84" s="62"/>
      <c r="BV84" s="62"/>
      <c r="BW84" s="62"/>
      <c r="BX84" s="62"/>
      <c r="BY84" s="62"/>
      <c r="BZ84" s="62"/>
      <c r="CA84" s="62"/>
      <c r="CB84" s="62"/>
      <c r="CC84" s="62"/>
      <c r="CD84" s="62"/>
      <c r="CE84" s="62"/>
      <c r="CF84" s="62"/>
      <c r="CG84" s="62"/>
      <c r="CH84" s="62"/>
      <c r="CI84" s="62"/>
      <c r="CJ84" s="62"/>
      <c r="CK84" s="29"/>
      <c r="CL84" s="29"/>
      <c r="CM84" s="29"/>
      <c r="CN84" s="29"/>
      <c r="CO84" s="29"/>
      <c r="CP84" s="29"/>
      <c r="CQ84" s="29"/>
      <c r="CR84" s="29"/>
      <c r="CS84" s="29"/>
      <c r="CT84" s="29"/>
      <c r="CU84" s="29"/>
      <c r="CV84" s="29"/>
      <c r="CW84" s="29"/>
      <c r="CX84" s="29"/>
      <c r="CY84" s="29"/>
      <c r="CZ84" s="29"/>
    </row>
    <row r="85" spans="2:104" x14ac:dyDescent="0.25">
      <c r="B85" s="72" t="str">
        <f t="shared" si="9"/>
        <v/>
      </c>
      <c r="C85" s="72">
        <f t="shared" si="10"/>
        <v>0</v>
      </c>
      <c r="D85" s="72" t="str">
        <f t="shared" si="12"/>
        <v/>
      </c>
      <c r="E85" s="111"/>
      <c r="F85" s="111"/>
      <c r="G85" s="72">
        <f t="shared" si="11"/>
        <v>0</v>
      </c>
      <c r="L85" s="80"/>
      <c r="M85" s="80"/>
      <c r="N85" s="80"/>
      <c r="O85" s="80"/>
      <c r="P85" s="80"/>
      <c r="Q85" s="80"/>
      <c r="R85" s="80"/>
      <c r="S85" s="63"/>
      <c r="T85" s="63"/>
      <c r="U85" s="63"/>
      <c r="V85" s="63"/>
      <c r="W85" s="63"/>
      <c r="X85" s="63"/>
      <c r="Y85" s="63"/>
      <c r="Z85" s="63"/>
      <c r="AA85" s="63"/>
      <c r="AB85" s="63"/>
      <c r="AC85" s="63"/>
      <c r="AD85" s="63"/>
      <c r="AE85" s="63"/>
      <c r="AF85" s="63"/>
      <c r="AG85" s="63"/>
      <c r="AH85" s="63"/>
      <c r="AI85" s="63"/>
      <c r="AJ85" s="63"/>
      <c r="AK85" s="63"/>
      <c r="AL85" s="63"/>
      <c r="AM85" s="63"/>
      <c r="AN85" s="63"/>
      <c r="AO85" s="63"/>
      <c r="AP85" s="63"/>
      <c r="AQ85" s="63"/>
      <c r="AR85" s="63"/>
      <c r="AS85" s="63"/>
      <c r="AT85" s="39"/>
      <c r="AU85" s="40"/>
      <c r="AV85" s="40"/>
      <c r="AW85" s="40"/>
      <c r="AX85" s="40"/>
      <c r="AY85" s="40"/>
      <c r="AZ85" s="40"/>
      <c r="BA85" s="40"/>
      <c r="BB85" s="40"/>
      <c r="BC85" s="40"/>
      <c r="BD85" s="40"/>
      <c r="BE85" s="40"/>
      <c r="BF85" s="62"/>
      <c r="BG85" s="62"/>
      <c r="BH85" s="62"/>
      <c r="BI85" s="62"/>
      <c r="BJ85" s="62"/>
      <c r="BK85" s="62"/>
      <c r="BL85" s="62"/>
      <c r="BM85" s="62"/>
      <c r="BN85" s="62"/>
      <c r="BO85" s="62"/>
      <c r="BP85" s="62"/>
      <c r="BQ85" s="62"/>
      <c r="BR85" s="62"/>
      <c r="BS85" s="62"/>
      <c r="BT85" s="62"/>
      <c r="BU85" s="62"/>
      <c r="BV85" s="62"/>
      <c r="BW85" s="62"/>
      <c r="BX85" s="62"/>
      <c r="BY85" s="62"/>
      <c r="BZ85" s="62"/>
      <c r="CA85" s="62"/>
      <c r="CB85" s="62"/>
      <c r="CC85" s="62"/>
      <c r="CD85" s="62"/>
      <c r="CE85" s="62"/>
      <c r="CF85" s="62"/>
      <c r="CG85" s="62"/>
      <c r="CH85" s="62"/>
      <c r="CI85" s="62"/>
      <c r="CJ85" s="62"/>
      <c r="CK85" s="29"/>
      <c r="CL85" s="29"/>
      <c r="CM85" s="29"/>
      <c r="CN85" s="29"/>
      <c r="CO85" s="29"/>
      <c r="CP85" s="29"/>
      <c r="CQ85" s="29"/>
      <c r="CR85" s="29"/>
      <c r="CS85" s="29"/>
      <c r="CT85" s="29"/>
      <c r="CU85" s="29"/>
      <c r="CV85" s="29"/>
      <c r="CW85" s="29"/>
      <c r="CX85" s="29"/>
      <c r="CY85" s="29"/>
      <c r="CZ85" s="29"/>
    </row>
    <row r="86" spans="2:104" x14ac:dyDescent="0.25">
      <c r="B86" s="72" t="str">
        <f t="shared" si="9"/>
        <v/>
      </c>
      <c r="C86" s="72">
        <f t="shared" si="10"/>
        <v>0</v>
      </c>
      <c r="D86" s="72" t="str">
        <f t="shared" si="12"/>
        <v/>
      </c>
      <c r="E86" s="111"/>
      <c r="F86" s="111"/>
      <c r="G86" s="72">
        <f t="shared" si="11"/>
        <v>0</v>
      </c>
      <c r="L86" s="80"/>
      <c r="M86" s="80"/>
      <c r="N86" s="80"/>
      <c r="O86" s="80"/>
      <c r="P86" s="80"/>
      <c r="Q86" s="80"/>
      <c r="R86" s="80"/>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c r="AS86" s="63"/>
      <c r="AT86" s="39"/>
      <c r="AU86" s="40"/>
      <c r="AV86" s="40"/>
      <c r="AW86" s="40"/>
      <c r="AX86" s="40"/>
      <c r="AY86" s="40"/>
      <c r="AZ86" s="40"/>
      <c r="BA86" s="40"/>
      <c r="BB86" s="40"/>
      <c r="BC86" s="40"/>
      <c r="BD86" s="40"/>
      <c r="BE86" s="40"/>
      <c r="BF86" s="62"/>
      <c r="BG86" s="62"/>
      <c r="BH86" s="62"/>
      <c r="BI86" s="62"/>
      <c r="BJ86" s="62"/>
      <c r="BK86" s="62"/>
      <c r="BL86" s="62"/>
      <c r="BM86" s="62"/>
      <c r="BN86" s="62"/>
      <c r="BO86" s="62"/>
      <c r="BP86" s="62"/>
      <c r="BQ86" s="62"/>
      <c r="BR86" s="62"/>
      <c r="BS86" s="62"/>
      <c r="BT86" s="62"/>
      <c r="BU86" s="62"/>
      <c r="BV86" s="62"/>
      <c r="BW86" s="62"/>
      <c r="BX86" s="62"/>
      <c r="BY86" s="62"/>
      <c r="BZ86" s="62"/>
      <c r="CA86" s="62"/>
      <c r="CB86" s="62"/>
      <c r="CC86" s="62"/>
      <c r="CD86" s="62"/>
      <c r="CE86" s="62"/>
      <c r="CF86" s="62"/>
      <c r="CG86" s="62"/>
      <c r="CH86" s="62"/>
      <c r="CI86" s="62"/>
      <c r="CJ86" s="62"/>
      <c r="CK86" s="29"/>
      <c r="CL86" s="29"/>
      <c r="CM86" s="29"/>
      <c r="CN86" s="29"/>
      <c r="CO86" s="29"/>
      <c r="CP86" s="29"/>
      <c r="CQ86" s="29"/>
      <c r="CR86" s="29"/>
      <c r="CS86" s="29"/>
      <c r="CT86" s="29"/>
      <c r="CU86" s="29"/>
      <c r="CV86" s="29"/>
      <c r="CW86" s="29"/>
      <c r="CX86" s="29"/>
      <c r="CY86" s="29"/>
      <c r="CZ86" s="29"/>
    </row>
    <row r="87" spans="2:104" x14ac:dyDescent="0.25">
      <c r="B87" s="120"/>
      <c r="C87" s="120"/>
      <c r="D87" s="120"/>
      <c r="E87" s="111"/>
      <c r="F87" s="111"/>
      <c r="G87" s="68"/>
      <c r="L87" s="80"/>
      <c r="M87" s="80"/>
      <c r="N87" s="80"/>
      <c r="O87" s="80"/>
      <c r="P87" s="80"/>
      <c r="Q87" s="80"/>
      <c r="R87" s="80"/>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c r="AS87" s="63"/>
      <c r="AT87" s="39"/>
      <c r="AU87" s="40"/>
      <c r="AV87" s="40"/>
      <c r="AW87" s="40"/>
      <c r="AX87" s="40"/>
      <c r="AY87" s="40"/>
      <c r="AZ87" s="40"/>
      <c r="BA87" s="40"/>
      <c r="BB87" s="40"/>
      <c r="BC87" s="40"/>
      <c r="BD87" s="40"/>
      <c r="BE87" s="40"/>
      <c r="BF87" s="62"/>
      <c r="BG87" s="62"/>
      <c r="BH87" s="62"/>
      <c r="BI87" s="62"/>
      <c r="BJ87" s="62"/>
      <c r="BK87" s="62"/>
      <c r="BL87" s="62"/>
      <c r="BM87" s="62"/>
      <c r="BN87" s="62"/>
      <c r="BO87" s="62"/>
      <c r="BP87" s="62"/>
      <c r="BQ87" s="62"/>
      <c r="BR87" s="62"/>
      <c r="BS87" s="62"/>
      <c r="BT87" s="62"/>
      <c r="BU87" s="62"/>
      <c r="BV87" s="62"/>
      <c r="BW87" s="62"/>
      <c r="BX87" s="62"/>
      <c r="BY87" s="62"/>
      <c r="BZ87" s="62"/>
      <c r="CA87" s="62"/>
      <c r="CB87" s="62"/>
      <c r="CC87" s="62"/>
      <c r="CD87" s="62"/>
      <c r="CE87" s="62"/>
      <c r="CF87" s="62"/>
      <c r="CG87" s="62"/>
      <c r="CH87" s="62"/>
      <c r="CI87" s="62"/>
      <c r="CJ87" s="62"/>
      <c r="CK87" s="29"/>
      <c r="CL87" s="29"/>
      <c r="CM87" s="29"/>
      <c r="CN87" s="29"/>
      <c r="CO87" s="29"/>
      <c r="CP87" s="29"/>
      <c r="CQ87" s="29"/>
      <c r="CR87" s="29"/>
      <c r="CS87" s="29"/>
      <c r="CT87" s="29"/>
      <c r="CU87" s="29"/>
      <c r="CV87" s="29"/>
      <c r="CW87" s="29"/>
      <c r="CX87" s="29"/>
      <c r="CY87" s="29"/>
      <c r="CZ87" s="29"/>
    </row>
    <row r="88" spans="2:104" x14ac:dyDescent="0.25">
      <c r="B88" s="120"/>
      <c r="C88" s="111"/>
      <c r="D88" s="111"/>
      <c r="E88" s="111"/>
      <c r="F88" s="111"/>
      <c r="G88" s="68"/>
      <c r="L88" s="80"/>
      <c r="M88" s="80"/>
      <c r="N88" s="80"/>
      <c r="O88" s="80"/>
      <c r="P88" s="80"/>
      <c r="Q88" s="80"/>
      <c r="R88" s="80"/>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c r="AS88" s="63"/>
      <c r="AT88" s="39"/>
      <c r="AU88" s="40"/>
      <c r="AV88" s="40"/>
      <c r="AW88" s="40"/>
      <c r="AX88" s="40"/>
      <c r="AY88" s="40"/>
      <c r="AZ88" s="40"/>
      <c r="BA88" s="40"/>
      <c r="BB88" s="40"/>
      <c r="BC88" s="40"/>
      <c r="BD88" s="40"/>
      <c r="BE88" s="40"/>
      <c r="BF88" s="62"/>
      <c r="BG88" s="62"/>
      <c r="BH88" s="62"/>
      <c r="BI88" s="62"/>
      <c r="BJ88" s="62"/>
      <c r="BK88" s="62"/>
      <c r="BL88" s="62"/>
      <c r="BM88" s="62"/>
      <c r="BN88" s="62"/>
      <c r="BO88" s="62"/>
      <c r="BP88" s="62"/>
      <c r="BQ88" s="62"/>
      <c r="BR88" s="62"/>
      <c r="BS88" s="62"/>
      <c r="BT88" s="62"/>
      <c r="BU88" s="62"/>
      <c r="BV88" s="62"/>
      <c r="BW88" s="62"/>
      <c r="BX88" s="62"/>
      <c r="BY88" s="62"/>
      <c r="BZ88" s="62"/>
      <c r="CA88" s="62"/>
      <c r="CB88" s="62"/>
      <c r="CC88" s="62"/>
      <c r="CD88" s="62"/>
      <c r="CE88" s="62"/>
      <c r="CF88" s="62"/>
      <c r="CG88" s="62"/>
      <c r="CH88" s="62"/>
      <c r="CI88" s="62"/>
      <c r="CJ88" s="62"/>
      <c r="CK88" s="29"/>
      <c r="CL88" s="29"/>
      <c r="CM88" s="29"/>
      <c r="CN88" s="29"/>
      <c r="CO88" s="29"/>
      <c r="CP88" s="29"/>
      <c r="CQ88" s="29"/>
      <c r="CR88" s="29"/>
      <c r="CS88" s="29"/>
      <c r="CT88" s="29"/>
      <c r="CU88" s="29"/>
      <c r="CV88" s="29"/>
      <c r="CW88" s="29"/>
      <c r="CX88" s="29"/>
      <c r="CY88" s="29"/>
      <c r="CZ88" s="29"/>
    </row>
    <row r="89" spans="2:104" x14ac:dyDescent="0.25">
      <c r="B89" s="120"/>
      <c r="C89" s="120"/>
      <c r="D89" s="111"/>
      <c r="E89" s="111"/>
      <c r="F89" s="111"/>
      <c r="G89" s="68"/>
      <c r="L89" s="81"/>
      <c r="M89" s="81"/>
      <c r="N89" s="81"/>
      <c r="O89" s="81"/>
      <c r="P89" s="81"/>
      <c r="Q89" s="81"/>
      <c r="R89" s="81"/>
      <c r="S89" s="81"/>
      <c r="T89" s="81"/>
      <c r="U89" s="81"/>
      <c r="V89" s="81"/>
      <c r="W89" s="81"/>
      <c r="X89" s="81"/>
      <c r="Y89" s="81"/>
      <c r="Z89" s="81"/>
      <c r="AA89" s="81"/>
      <c r="AB89" s="81"/>
      <c r="AC89" s="81"/>
      <c r="AD89" s="81"/>
      <c r="AE89" s="81"/>
      <c r="AF89" s="81"/>
      <c r="AG89" s="81"/>
      <c r="AH89" s="81"/>
      <c r="AI89" s="81"/>
      <c r="AJ89" s="81"/>
      <c r="AK89" s="81"/>
      <c r="AL89" s="81"/>
      <c r="AM89" s="81"/>
      <c r="AN89" s="81"/>
      <c r="AO89" s="81"/>
      <c r="AP89" s="81"/>
      <c r="AQ89" s="81"/>
      <c r="AR89" s="81"/>
      <c r="AS89" s="81"/>
      <c r="AT89" s="29"/>
      <c r="AU89" s="29"/>
      <c r="AV89" s="29"/>
      <c r="AW89" s="29"/>
      <c r="AX89" s="29"/>
      <c r="AY89" s="29"/>
      <c r="AZ89" s="29"/>
      <c r="BA89" s="29"/>
      <c r="BB89" s="29"/>
      <c r="BC89" s="29"/>
      <c r="BD89" s="29"/>
      <c r="BE89" s="29"/>
      <c r="BF89" s="29"/>
      <c r="BG89" s="29"/>
      <c r="BH89" s="29"/>
      <c r="BI89" s="29"/>
      <c r="BJ89" s="29"/>
      <c r="BK89" s="29"/>
      <c r="BL89" s="29"/>
      <c r="BM89" s="29"/>
      <c r="BN89" s="29"/>
      <c r="BO89" s="29"/>
      <c r="BP89" s="29"/>
      <c r="BQ89" s="29"/>
      <c r="BR89" s="29"/>
      <c r="BS89" s="29"/>
      <c r="BT89" s="29"/>
      <c r="BU89" s="29"/>
      <c r="BV89" s="29"/>
      <c r="BW89" s="29"/>
      <c r="BX89" s="29"/>
      <c r="BY89" s="29"/>
      <c r="BZ89" s="29"/>
      <c r="CA89" s="29"/>
      <c r="CB89" s="29"/>
      <c r="CC89" s="29"/>
      <c r="CD89" s="29"/>
      <c r="CE89" s="29"/>
      <c r="CF89" s="29"/>
      <c r="CG89" s="29"/>
      <c r="CH89" s="29"/>
      <c r="CI89" s="29"/>
      <c r="CJ89" s="29"/>
      <c r="CK89" s="29"/>
      <c r="CL89" s="29"/>
      <c r="CM89" s="29"/>
      <c r="CN89" s="29"/>
      <c r="CO89" s="29"/>
      <c r="CP89" s="29"/>
      <c r="CQ89" s="29"/>
      <c r="CR89" s="29"/>
      <c r="CS89" s="29"/>
      <c r="CT89" s="29"/>
      <c r="CU89" s="29"/>
      <c r="CV89" s="29"/>
      <c r="CW89" s="29"/>
      <c r="CX89" s="29"/>
      <c r="CY89" s="29"/>
      <c r="CZ89" s="29"/>
    </row>
    <row r="90" spans="2:104" x14ac:dyDescent="0.25">
      <c r="B90" s="121"/>
      <c r="C90" s="72"/>
      <c r="D90" s="111"/>
      <c r="E90" s="111"/>
      <c r="F90" s="111"/>
      <c r="G90" s="68"/>
      <c r="L90" s="81"/>
      <c r="M90" s="81"/>
      <c r="N90" s="81"/>
      <c r="O90" s="81"/>
      <c r="P90" s="81"/>
      <c r="Q90" s="81"/>
      <c r="R90" s="81"/>
      <c r="S90" s="81"/>
      <c r="T90" s="81"/>
      <c r="U90" s="81"/>
      <c r="V90" s="81"/>
      <c r="W90" s="81"/>
      <c r="X90" s="81"/>
      <c r="Y90" s="81"/>
      <c r="Z90" s="81"/>
      <c r="AA90" s="81"/>
      <c r="AB90" s="81"/>
      <c r="AC90" s="81"/>
      <c r="AD90" s="81"/>
      <c r="AE90" s="81"/>
      <c r="AF90" s="81"/>
      <c r="AG90" s="81"/>
      <c r="AH90" s="81"/>
      <c r="AI90" s="81"/>
      <c r="AJ90" s="81"/>
      <c r="AK90" s="81"/>
      <c r="AL90" s="81"/>
      <c r="AM90" s="81"/>
      <c r="AN90" s="81"/>
      <c r="AO90" s="81"/>
      <c r="AP90" s="81"/>
      <c r="AQ90" s="81"/>
      <c r="AR90" s="81"/>
      <c r="AS90" s="81"/>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row>
    <row r="91" spans="2:104" x14ac:dyDescent="0.25">
      <c r="B91" s="121"/>
      <c r="C91" s="72"/>
      <c r="D91" s="111"/>
      <c r="E91" s="111"/>
      <c r="F91" s="111"/>
      <c r="G91" s="68"/>
      <c r="L91" s="81"/>
      <c r="M91" s="81"/>
      <c r="N91" s="81"/>
      <c r="O91" s="81"/>
      <c r="P91" s="81"/>
      <c r="Q91" s="81"/>
      <c r="R91" s="81"/>
      <c r="S91" s="81"/>
      <c r="T91" s="81"/>
      <c r="U91" s="81"/>
      <c r="V91" s="81"/>
      <c r="W91" s="81"/>
      <c r="X91" s="81"/>
      <c r="Y91" s="81"/>
      <c r="Z91" s="81"/>
      <c r="AA91" s="81"/>
      <c r="AB91" s="81"/>
      <c r="AC91" s="81"/>
      <c r="AD91" s="81"/>
      <c r="AE91" s="81"/>
      <c r="AF91" s="81"/>
      <c r="AG91" s="81"/>
      <c r="AH91" s="81"/>
      <c r="AI91" s="81"/>
      <c r="AJ91" s="81"/>
      <c r="AK91" s="81"/>
      <c r="AL91" s="81"/>
      <c r="AM91" s="81"/>
      <c r="AN91" s="81"/>
      <c r="AO91" s="81"/>
      <c r="AP91" s="81"/>
      <c r="AQ91" s="81"/>
      <c r="AR91" s="81"/>
      <c r="AS91" s="81"/>
      <c r="AT91" s="29"/>
      <c r="AU91" s="29"/>
      <c r="AV91" s="29"/>
      <c r="AW91" s="29"/>
      <c r="AX91" s="29"/>
      <c r="AY91" s="29"/>
      <c r="AZ91" s="29"/>
      <c r="BA91" s="29"/>
      <c r="BB91" s="29"/>
      <c r="BC91" s="29"/>
      <c r="BD91" s="29"/>
      <c r="BE91" s="29"/>
      <c r="BF91" s="29"/>
      <c r="BG91" s="29"/>
      <c r="BH91" s="29"/>
      <c r="BI91" s="29"/>
      <c r="BJ91" s="29"/>
      <c r="BK91" s="29"/>
      <c r="BL91" s="29"/>
      <c r="BM91" s="29"/>
      <c r="BN91" s="29"/>
      <c r="BO91" s="29"/>
      <c r="BP91" s="29"/>
      <c r="BQ91" s="29"/>
      <c r="BR91" s="29"/>
      <c r="BS91" s="29"/>
      <c r="BT91" s="29"/>
      <c r="BU91" s="29"/>
      <c r="BV91" s="29"/>
      <c r="BW91" s="29"/>
      <c r="BX91" s="29"/>
      <c r="BY91" s="29"/>
      <c r="BZ91" s="29"/>
      <c r="CA91" s="29"/>
      <c r="CB91" s="29"/>
      <c r="CC91" s="29"/>
      <c r="CD91" s="29"/>
      <c r="CE91" s="29"/>
      <c r="CF91" s="29"/>
      <c r="CG91" s="29"/>
      <c r="CH91" s="29"/>
      <c r="CI91" s="29"/>
      <c r="CJ91" s="29"/>
      <c r="CK91" s="29"/>
      <c r="CL91" s="29"/>
      <c r="CM91" s="29"/>
      <c r="CN91" s="29"/>
      <c r="CO91" s="29"/>
      <c r="CP91" s="29"/>
      <c r="CQ91" s="29"/>
      <c r="CR91" s="29"/>
      <c r="CS91" s="29"/>
      <c r="CT91" s="29"/>
      <c r="CU91" s="29"/>
      <c r="CV91" s="29"/>
      <c r="CW91" s="29"/>
      <c r="CX91" s="29"/>
      <c r="CY91" s="29"/>
      <c r="CZ91" s="29"/>
    </row>
    <row r="92" spans="2:104" x14ac:dyDescent="0.25">
      <c r="B92" s="121"/>
      <c r="C92" s="72"/>
      <c r="D92" s="111"/>
      <c r="E92" s="111"/>
      <c r="F92" s="111"/>
      <c r="G92" s="68"/>
      <c r="L92" s="81"/>
      <c r="M92" s="81"/>
      <c r="N92" s="81"/>
      <c r="O92" s="81"/>
      <c r="P92" s="81"/>
      <c r="Q92" s="81"/>
      <c r="R92" s="81"/>
      <c r="S92" s="81"/>
      <c r="T92" s="81"/>
      <c r="U92" s="81"/>
      <c r="V92" s="81"/>
      <c r="W92" s="81"/>
      <c r="X92" s="81"/>
      <c r="Y92" s="81"/>
      <c r="Z92" s="81"/>
      <c r="AA92" s="81"/>
      <c r="AB92" s="81"/>
      <c r="AC92" s="81"/>
      <c r="AD92" s="81"/>
      <c r="AE92" s="81"/>
      <c r="AF92" s="81"/>
      <c r="AG92" s="81"/>
      <c r="AH92" s="81"/>
      <c r="AI92" s="81"/>
      <c r="AJ92" s="81"/>
      <c r="AK92" s="81"/>
      <c r="AL92" s="81"/>
      <c r="AM92" s="81"/>
      <c r="AN92" s="81"/>
      <c r="AO92" s="81"/>
      <c r="AP92" s="81"/>
      <c r="AQ92" s="81"/>
      <c r="AR92" s="81"/>
      <c r="AS92" s="81"/>
      <c r="AT92" s="29"/>
      <c r="AU92" s="29"/>
      <c r="AV92" s="29"/>
      <c r="AW92" s="29"/>
      <c r="AX92" s="29"/>
      <c r="AY92" s="29"/>
      <c r="AZ92" s="29"/>
      <c r="BA92" s="29"/>
      <c r="BB92" s="29"/>
      <c r="BC92" s="29"/>
      <c r="BD92" s="29"/>
      <c r="BE92" s="29"/>
      <c r="BF92" s="29"/>
      <c r="BG92" s="29"/>
      <c r="BH92" s="29"/>
      <c r="BI92" s="29"/>
      <c r="BJ92" s="29"/>
      <c r="BK92" s="29"/>
      <c r="BL92" s="29"/>
      <c r="BM92" s="29"/>
      <c r="BN92" s="29"/>
      <c r="BO92" s="29"/>
      <c r="BP92" s="29"/>
      <c r="BQ92" s="29"/>
      <c r="BR92" s="29"/>
      <c r="BS92" s="29"/>
      <c r="BT92" s="29"/>
      <c r="BU92" s="29"/>
      <c r="BV92" s="29"/>
      <c r="BW92" s="29"/>
      <c r="BX92" s="29"/>
      <c r="BY92" s="29"/>
      <c r="BZ92" s="29"/>
      <c r="CA92" s="29"/>
      <c r="CB92" s="29"/>
      <c r="CC92" s="29"/>
      <c r="CD92" s="29"/>
      <c r="CE92" s="29"/>
      <c r="CF92" s="29"/>
      <c r="CG92" s="29"/>
      <c r="CH92" s="29"/>
      <c r="CI92" s="29"/>
      <c r="CJ92" s="29"/>
      <c r="CK92" s="29"/>
      <c r="CL92" s="29"/>
      <c r="CM92" s="29"/>
      <c r="CN92" s="29"/>
      <c r="CO92" s="29"/>
      <c r="CP92" s="29"/>
      <c r="CQ92" s="29"/>
      <c r="CR92" s="29"/>
      <c r="CS92" s="29"/>
      <c r="CT92" s="29"/>
      <c r="CU92" s="29"/>
      <c r="CV92" s="29"/>
      <c r="CW92" s="29"/>
      <c r="CX92" s="29"/>
      <c r="CY92" s="29"/>
      <c r="CZ92" s="29"/>
    </row>
    <row r="93" spans="2:104" x14ac:dyDescent="0.25">
      <c r="B93" s="121"/>
      <c r="C93" s="72"/>
      <c r="D93" s="111"/>
      <c r="E93" s="111"/>
      <c r="F93" s="111"/>
      <c r="G93" s="68"/>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29"/>
      <c r="AU93" s="29"/>
      <c r="AV93" s="29"/>
      <c r="AW93" s="29"/>
      <c r="AX93" s="29"/>
      <c r="AY93" s="29"/>
      <c r="AZ93" s="29"/>
      <c r="BA93" s="29"/>
      <c r="BB93" s="29"/>
      <c r="BC93" s="29"/>
      <c r="BD93" s="29"/>
      <c r="BE93" s="29"/>
      <c r="BF93" s="29"/>
      <c r="BG93" s="29"/>
      <c r="BH93" s="29"/>
      <c r="BI93" s="29"/>
      <c r="BJ93" s="29"/>
      <c r="BK93" s="29"/>
      <c r="BL93" s="29"/>
      <c r="BM93" s="29"/>
      <c r="BN93" s="29"/>
      <c r="BO93" s="29"/>
      <c r="BP93" s="29"/>
      <c r="BQ93" s="29"/>
      <c r="BR93" s="29"/>
      <c r="BS93" s="29"/>
      <c r="BT93" s="29"/>
      <c r="BU93" s="29"/>
      <c r="BV93" s="29"/>
      <c r="BW93" s="29"/>
      <c r="BX93" s="29"/>
      <c r="BY93" s="29"/>
      <c r="BZ93" s="29"/>
      <c r="CA93" s="29"/>
      <c r="CB93" s="29"/>
      <c r="CC93" s="29"/>
      <c r="CD93" s="29"/>
      <c r="CE93" s="29"/>
      <c r="CF93" s="29"/>
      <c r="CG93" s="29"/>
      <c r="CH93" s="29"/>
      <c r="CI93" s="29"/>
      <c r="CJ93" s="29"/>
      <c r="CK93" s="29"/>
      <c r="CL93" s="29"/>
      <c r="CM93" s="29"/>
      <c r="CN93" s="29"/>
      <c r="CO93" s="29"/>
      <c r="CP93" s="29"/>
      <c r="CQ93" s="29"/>
      <c r="CR93" s="29"/>
      <c r="CS93" s="29"/>
      <c r="CT93" s="29"/>
      <c r="CU93" s="29"/>
      <c r="CV93" s="29"/>
      <c r="CW93" s="29"/>
      <c r="CX93" s="29"/>
      <c r="CY93" s="29"/>
      <c r="CZ93" s="29"/>
    </row>
    <row r="94" spans="2:104" x14ac:dyDescent="0.25">
      <c r="B94" s="121"/>
      <c r="C94" s="72"/>
      <c r="D94" s="111"/>
      <c r="E94" s="111"/>
      <c r="F94" s="111"/>
      <c r="G94" s="68"/>
      <c r="L94" s="81"/>
      <c r="M94" s="81"/>
      <c r="N94" s="81"/>
      <c r="O94" s="81"/>
      <c r="P94" s="81"/>
      <c r="Q94" s="81"/>
      <c r="R94" s="81"/>
      <c r="S94" s="81"/>
      <c r="T94" s="81"/>
      <c r="U94" s="81"/>
      <c r="V94" s="81"/>
      <c r="W94" s="81"/>
      <c r="X94" s="81"/>
      <c r="Y94" s="81"/>
      <c r="Z94" s="81"/>
      <c r="AA94" s="81"/>
      <c r="AB94" s="81"/>
      <c r="AC94" s="81"/>
      <c r="AD94" s="81"/>
      <c r="AE94" s="81"/>
      <c r="AF94" s="81"/>
      <c r="AG94" s="81"/>
      <c r="AH94" s="81"/>
      <c r="AI94" s="81"/>
      <c r="AJ94" s="81"/>
      <c r="AK94" s="81"/>
      <c r="AL94" s="81"/>
      <c r="AM94" s="81"/>
      <c r="AN94" s="81"/>
      <c r="AO94" s="81"/>
      <c r="AP94" s="81"/>
      <c r="AQ94" s="81"/>
      <c r="AR94" s="81"/>
      <c r="AS94" s="81"/>
      <c r="AT94" s="29"/>
      <c r="AU94" s="29"/>
      <c r="AV94" s="29"/>
      <c r="AW94" s="29"/>
      <c r="AX94" s="29"/>
      <c r="AY94" s="29"/>
      <c r="AZ94" s="29"/>
      <c r="BA94" s="29"/>
      <c r="BB94" s="29"/>
      <c r="BC94" s="29"/>
      <c r="BD94" s="29"/>
      <c r="BE94" s="29"/>
      <c r="BF94" s="29"/>
      <c r="BG94" s="29"/>
      <c r="BH94" s="29"/>
      <c r="BI94" s="29"/>
      <c r="BJ94" s="29"/>
      <c r="BK94" s="29"/>
      <c r="BL94" s="29"/>
      <c r="BM94" s="29"/>
      <c r="BN94" s="29"/>
      <c r="BO94" s="29"/>
      <c r="BP94" s="29"/>
      <c r="BQ94" s="29"/>
      <c r="BR94" s="29"/>
      <c r="BS94" s="29"/>
      <c r="BT94" s="29"/>
      <c r="BU94" s="29"/>
      <c r="BV94" s="29"/>
      <c r="BW94" s="29"/>
      <c r="BX94" s="29"/>
      <c r="BY94" s="29"/>
      <c r="BZ94" s="29"/>
      <c r="CA94" s="29"/>
      <c r="CB94" s="29"/>
      <c r="CC94" s="29"/>
      <c r="CD94" s="29"/>
      <c r="CE94" s="29"/>
      <c r="CF94" s="29"/>
      <c r="CG94" s="29"/>
      <c r="CH94" s="29"/>
      <c r="CI94" s="29"/>
      <c r="CJ94" s="29"/>
      <c r="CK94" s="29"/>
      <c r="CL94" s="29"/>
      <c r="CM94" s="29"/>
      <c r="CN94" s="29"/>
      <c r="CO94" s="29"/>
      <c r="CP94" s="29"/>
      <c r="CQ94" s="29"/>
      <c r="CR94" s="29"/>
      <c r="CS94" s="29"/>
      <c r="CT94" s="29"/>
      <c r="CU94" s="29"/>
      <c r="CV94" s="29"/>
    </row>
    <row r="95" spans="2:104" x14ac:dyDescent="0.25">
      <c r="B95" s="121"/>
      <c r="C95" s="72"/>
      <c r="D95" s="111"/>
      <c r="E95" s="111"/>
      <c r="F95" s="111"/>
      <c r="G95" s="68"/>
      <c r="L95" s="81"/>
      <c r="M95" s="81"/>
      <c r="N95" s="81"/>
      <c r="O95" s="81"/>
      <c r="P95" s="81"/>
      <c r="Q95" s="81"/>
      <c r="R95" s="81"/>
      <c r="S95" s="81"/>
      <c r="T95" s="81"/>
      <c r="U95" s="81"/>
      <c r="V95" s="81"/>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29"/>
      <c r="AU95" s="29"/>
      <c r="AV95" s="29"/>
      <c r="AW95" s="29"/>
      <c r="AX95" s="29"/>
      <c r="AY95" s="29"/>
      <c r="AZ95" s="29"/>
      <c r="BA95" s="29"/>
      <c r="BB95" s="29"/>
      <c r="BC95" s="29"/>
      <c r="BD95" s="29"/>
      <c r="BE95" s="29"/>
      <c r="BF95" s="29"/>
      <c r="BG95" s="29"/>
      <c r="BH95" s="29"/>
      <c r="BI95" s="29"/>
      <c r="BJ95" s="29"/>
      <c r="BK95" s="29"/>
      <c r="BL95" s="29"/>
      <c r="BM95" s="29"/>
      <c r="BN95" s="29"/>
      <c r="BO95" s="29"/>
      <c r="BP95" s="29"/>
      <c r="BQ95" s="29"/>
      <c r="BR95" s="29"/>
      <c r="BS95" s="29"/>
      <c r="BT95" s="29"/>
      <c r="BU95" s="29"/>
      <c r="BV95" s="29"/>
      <c r="BW95" s="29"/>
      <c r="BX95" s="29"/>
      <c r="BY95" s="29"/>
      <c r="BZ95" s="29"/>
      <c r="CA95" s="29"/>
      <c r="CB95" s="29"/>
      <c r="CC95" s="29"/>
      <c r="CD95" s="29"/>
      <c r="CE95" s="29"/>
      <c r="CF95" s="29"/>
      <c r="CG95" s="29"/>
      <c r="CH95" s="29"/>
      <c r="CI95" s="29"/>
      <c r="CJ95" s="29"/>
      <c r="CK95" s="29"/>
      <c r="CL95" s="29"/>
      <c r="CM95" s="29"/>
      <c r="CN95" s="29"/>
      <c r="CO95" s="29"/>
      <c r="CP95" s="29"/>
      <c r="CQ95" s="29"/>
      <c r="CR95" s="29"/>
      <c r="CS95" s="29"/>
      <c r="CT95" s="29"/>
      <c r="CU95" s="29"/>
      <c r="CV95" s="29"/>
    </row>
    <row r="96" spans="2:104" x14ac:dyDescent="0.25">
      <c r="B96" s="111"/>
      <c r="C96" s="111"/>
      <c r="D96" s="111"/>
      <c r="E96" s="111"/>
      <c r="F96" s="111"/>
      <c r="G96" s="68"/>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29"/>
      <c r="AU96" s="29"/>
      <c r="AV96" s="29"/>
      <c r="AW96" s="29"/>
      <c r="AX96" s="29"/>
      <c r="AY96" s="29"/>
      <c r="AZ96" s="29"/>
      <c r="BA96" s="29"/>
      <c r="BB96" s="29"/>
      <c r="BC96" s="29"/>
      <c r="BD96" s="29"/>
      <c r="BE96" s="29"/>
      <c r="BF96" s="29"/>
      <c r="BG96" s="29"/>
      <c r="BH96" s="29"/>
      <c r="BI96" s="29"/>
      <c r="BJ96" s="29"/>
      <c r="BK96" s="29"/>
      <c r="BL96" s="29"/>
      <c r="BM96" s="29"/>
      <c r="BN96" s="29"/>
      <c r="BO96" s="29"/>
      <c r="BP96" s="29"/>
      <c r="BQ96" s="29"/>
      <c r="BR96" s="29"/>
      <c r="BS96" s="29"/>
      <c r="BT96" s="29"/>
      <c r="BU96" s="29"/>
      <c r="BV96" s="29"/>
      <c r="BW96" s="29"/>
      <c r="BX96" s="29"/>
      <c r="BY96" s="29"/>
      <c r="BZ96" s="29"/>
      <c r="CA96" s="29"/>
      <c r="CB96" s="29"/>
      <c r="CC96" s="29"/>
      <c r="CD96" s="29"/>
      <c r="CE96" s="29"/>
      <c r="CF96" s="29"/>
      <c r="CG96" s="29"/>
      <c r="CH96" s="29"/>
      <c r="CI96" s="29"/>
      <c r="CJ96" s="29"/>
      <c r="CK96" s="29"/>
      <c r="CL96" s="29"/>
      <c r="CM96" s="29"/>
      <c r="CN96" s="29"/>
      <c r="CO96" s="29"/>
      <c r="CP96" s="29"/>
      <c r="CQ96" s="29"/>
      <c r="CR96" s="29"/>
      <c r="CS96" s="29"/>
      <c r="CT96" s="29"/>
      <c r="CU96" s="29"/>
      <c r="CV96" s="29"/>
    </row>
    <row r="97" spans="1:100" x14ac:dyDescent="0.25">
      <c r="B97" s="111"/>
      <c r="C97" s="111"/>
      <c r="D97" s="111"/>
      <c r="E97" s="111"/>
      <c r="F97" s="111"/>
      <c r="G97" s="68"/>
      <c r="L97" s="81"/>
      <c r="M97" s="81"/>
      <c r="N97" s="81"/>
      <c r="O97" s="81"/>
      <c r="P97" s="81"/>
      <c r="Q97" s="81"/>
      <c r="R97" s="81"/>
      <c r="S97" s="81"/>
      <c r="T97" s="81"/>
      <c r="U97" s="81"/>
      <c r="V97" s="81"/>
      <c r="W97" s="81"/>
      <c r="X97" s="81"/>
      <c r="Y97" s="81"/>
      <c r="Z97" s="81"/>
      <c r="AA97" s="81"/>
      <c r="AB97" s="81"/>
      <c r="AC97" s="81"/>
      <c r="AD97" s="81"/>
      <c r="AE97" s="81"/>
      <c r="AF97" s="81"/>
      <c r="AG97" s="81"/>
      <c r="AH97" s="81"/>
      <c r="AI97" s="81"/>
      <c r="AJ97" s="81"/>
      <c r="AK97" s="81"/>
      <c r="AL97" s="81"/>
      <c r="AM97" s="81"/>
      <c r="AN97" s="81"/>
      <c r="AO97" s="81"/>
      <c r="AP97" s="81"/>
      <c r="AQ97" s="81"/>
      <c r="AR97" s="81"/>
      <c r="AS97" s="81"/>
      <c r="AT97" s="29"/>
      <c r="AU97" s="29"/>
      <c r="AV97" s="29"/>
      <c r="AW97" s="29"/>
      <c r="AX97" s="29"/>
      <c r="AY97" s="29"/>
      <c r="AZ97" s="29"/>
      <c r="BA97" s="29"/>
      <c r="BB97" s="29"/>
      <c r="BC97" s="29"/>
      <c r="BD97" s="29"/>
      <c r="BE97" s="29"/>
      <c r="BF97" s="29"/>
      <c r="BG97" s="29"/>
      <c r="BH97" s="29"/>
      <c r="BI97" s="29"/>
      <c r="BJ97" s="29"/>
      <c r="BK97" s="29"/>
      <c r="BL97" s="29"/>
      <c r="BM97" s="29"/>
      <c r="BN97" s="29"/>
      <c r="BO97" s="29"/>
      <c r="BP97" s="29"/>
      <c r="BQ97" s="29"/>
      <c r="BR97" s="29"/>
      <c r="BS97" s="29"/>
      <c r="BT97" s="29"/>
      <c r="BU97" s="29"/>
      <c r="BV97" s="29"/>
      <c r="BW97" s="29"/>
      <c r="BX97" s="29"/>
      <c r="BY97" s="29"/>
      <c r="BZ97" s="29"/>
      <c r="CA97" s="29"/>
      <c r="CB97" s="29"/>
      <c r="CC97" s="29"/>
      <c r="CD97" s="29"/>
      <c r="CE97" s="29"/>
      <c r="CF97" s="29"/>
      <c r="CG97" s="29"/>
      <c r="CH97" s="29"/>
      <c r="CI97" s="29"/>
      <c r="CJ97" s="29"/>
      <c r="CK97" s="29"/>
      <c r="CL97" s="29"/>
      <c r="CM97" s="29"/>
      <c r="CN97" s="29"/>
      <c r="CO97" s="29"/>
      <c r="CP97" s="29"/>
      <c r="CQ97" s="29"/>
      <c r="CR97" s="29"/>
      <c r="CS97" s="29"/>
      <c r="CT97" s="29"/>
      <c r="CU97" s="29"/>
      <c r="CV97" s="29"/>
    </row>
    <row r="98" spans="1:100" x14ac:dyDescent="0.25">
      <c r="B98" s="120"/>
      <c r="C98" s="120"/>
      <c r="D98" s="120"/>
      <c r="E98" s="111"/>
      <c r="F98" s="111"/>
      <c r="G98" s="68"/>
      <c r="L98" s="81"/>
      <c r="M98" s="81"/>
      <c r="N98" s="81"/>
      <c r="O98" s="81"/>
      <c r="P98" s="81"/>
      <c r="Q98" s="81"/>
      <c r="R98" s="81"/>
      <c r="S98" s="81"/>
      <c r="T98" s="81"/>
      <c r="U98" s="81"/>
      <c r="V98" s="81"/>
      <c r="W98" s="81"/>
      <c r="X98" s="81"/>
      <c r="Y98" s="81"/>
      <c r="Z98" s="81"/>
      <c r="AA98" s="81"/>
      <c r="AB98" s="81"/>
      <c r="AC98" s="81"/>
      <c r="AD98" s="81"/>
      <c r="AE98" s="81"/>
      <c r="AF98" s="81"/>
      <c r="AG98" s="81"/>
      <c r="AH98" s="81"/>
      <c r="AI98" s="81"/>
      <c r="AJ98" s="81"/>
      <c r="AK98" s="81"/>
      <c r="AL98" s="81"/>
      <c r="AM98" s="81"/>
      <c r="AN98" s="81"/>
      <c r="AO98" s="81"/>
      <c r="AP98" s="81"/>
      <c r="AQ98" s="81"/>
      <c r="AR98" s="81"/>
      <c r="AS98" s="81"/>
      <c r="AT98" s="29"/>
      <c r="AU98" s="29"/>
      <c r="AV98" s="29"/>
      <c r="AW98" s="29"/>
      <c r="AX98" s="29"/>
      <c r="AY98" s="29"/>
      <c r="AZ98" s="29"/>
      <c r="BA98" s="29"/>
      <c r="BB98" s="29"/>
      <c r="BC98" s="29"/>
      <c r="BD98" s="29"/>
      <c r="BE98" s="29"/>
      <c r="BF98" s="29"/>
      <c r="BG98" s="29"/>
      <c r="BH98" s="29"/>
      <c r="BI98" s="29"/>
      <c r="BJ98" s="29"/>
      <c r="BK98" s="29"/>
      <c r="BL98" s="29"/>
      <c r="BM98" s="29"/>
      <c r="BN98" s="29"/>
      <c r="BO98" s="29"/>
      <c r="BP98" s="29"/>
      <c r="BQ98" s="29"/>
      <c r="BR98" s="29"/>
      <c r="BS98" s="29"/>
      <c r="BT98" s="29"/>
      <c r="BU98" s="29"/>
      <c r="BV98" s="29"/>
      <c r="BW98" s="29"/>
      <c r="BX98" s="29"/>
      <c r="BY98" s="29"/>
      <c r="BZ98" s="29"/>
      <c r="CA98" s="29"/>
      <c r="CB98" s="29"/>
      <c r="CC98" s="29"/>
      <c r="CD98" s="29"/>
      <c r="CE98" s="29"/>
      <c r="CF98" s="29"/>
      <c r="CG98" s="29"/>
      <c r="CH98" s="29"/>
      <c r="CI98" s="29"/>
      <c r="CJ98" s="29"/>
      <c r="CK98" s="29"/>
      <c r="CL98" s="29"/>
      <c r="CM98" s="29"/>
      <c r="CN98" s="29"/>
      <c r="CO98" s="29"/>
      <c r="CP98" s="29"/>
      <c r="CQ98" s="29"/>
      <c r="CR98" s="29"/>
      <c r="CS98" s="29"/>
      <c r="CT98" s="29"/>
      <c r="CU98" s="29"/>
      <c r="CV98" s="29"/>
    </row>
    <row r="99" spans="1:100" x14ac:dyDescent="0.25">
      <c r="B99" s="120"/>
      <c r="C99" s="120"/>
      <c r="D99" s="120"/>
      <c r="E99" s="111"/>
      <c r="F99" s="111"/>
      <c r="G99" s="68"/>
      <c r="L99" s="81"/>
      <c r="M99" s="81"/>
      <c r="N99" s="81"/>
      <c r="O99" s="81"/>
      <c r="P99" s="81"/>
      <c r="Q99" s="81"/>
      <c r="R99" s="81"/>
      <c r="S99" s="81"/>
      <c r="T99" s="81"/>
      <c r="U99" s="81"/>
      <c r="V99" s="81"/>
      <c r="W99" s="81"/>
      <c r="X99" s="81"/>
      <c r="Y99" s="81"/>
      <c r="Z99" s="81"/>
      <c r="AA99" s="81"/>
      <c r="AB99" s="81"/>
      <c r="AC99" s="81"/>
      <c r="AD99" s="81"/>
      <c r="AE99" s="81"/>
      <c r="AF99" s="81"/>
      <c r="AG99" s="81"/>
      <c r="AH99" s="81"/>
      <c r="AI99" s="81"/>
      <c r="AJ99" s="81"/>
      <c r="AK99" s="81"/>
      <c r="AL99" s="81"/>
      <c r="AM99" s="81"/>
      <c r="AN99" s="81"/>
      <c r="AO99" s="81"/>
      <c r="AP99" s="81"/>
      <c r="AQ99" s="81"/>
      <c r="AR99" s="81"/>
      <c r="AS99" s="81"/>
      <c r="AT99" s="29"/>
      <c r="AU99" s="29"/>
      <c r="AV99" s="29"/>
      <c r="AW99" s="29"/>
      <c r="AX99" s="29"/>
      <c r="AY99" s="29"/>
      <c r="AZ99" s="29"/>
      <c r="BA99" s="29"/>
      <c r="BB99" s="29"/>
      <c r="BC99" s="29"/>
      <c r="BD99" s="29"/>
      <c r="BE99" s="29"/>
      <c r="BF99" s="29"/>
      <c r="BG99" s="29"/>
      <c r="BH99" s="29"/>
      <c r="BI99" s="29"/>
      <c r="BJ99" s="29"/>
      <c r="BK99" s="29"/>
      <c r="BL99" s="29"/>
      <c r="BM99" s="29"/>
      <c r="BN99" s="29"/>
      <c r="BO99" s="29"/>
      <c r="BP99" s="29"/>
      <c r="BQ99" s="29"/>
      <c r="BR99" s="29"/>
      <c r="BS99" s="29"/>
      <c r="BT99" s="29"/>
      <c r="BU99" s="29"/>
      <c r="BV99" s="29"/>
      <c r="BW99" s="29"/>
      <c r="BX99" s="29"/>
      <c r="BY99" s="29"/>
      <c r="BZ99" s="29"/>
      <c r="CA99" s="29"/>
      <c r="CB99" s="29"/>
      <c r="CC99" s="29"/>
      <c r="CD99" s="29"/>
      <c r="CE99" s="29"/>
      <c r="CF99" s="29"/>
      <c r="CG99" s="29"/>
      <c r="CH99" s="29"/>
      <c r="CI99" s="29"/>
      <c r="CJ99" s="29"/>
      <c r="CK99" s="29"/>
      <c r="CL99" s="29"/>
      <c r="CM99" s="29"/>
      <c r="CN99" s="29"/>
      <c r="CO99" s="29"/>
      <c r="CP99" s="29"/>
      <c r="CQ99" s="29"/>
      <c r="CR99" s="29"/>
      <c r="CS99" s="29"/>
      <c r="CT99" s="29"/>
      <c r="CU99" s="29"/>
      <c r="CV99" s="29"/>
    </row>
    <row r="100" spans="1:100" x14ac:dyDescent="0.25">
      <c r="A100" s="34">
        <f>MIN($M$28)</f>
        <v>0</v>
      </c>
      <c r="B100" s="120"/>
      <c r="C100" s="120"/>
      <c r="D100" s="120"/>
      <c r="E100" s="111"/>
      <c r="F100" s="111"/>
      <c r="G100" s="68"/>
      <c r="L100" s="81"/>
      <c r="M100" s="81"/>
      <c r="N100" s="81"/>
      <c r="O100" s="81"/>
      <c r="P100" s="81"/>
      <c r="Q100" s="81"/>
      <c r="R100" s="81"/>
      <c r="S100" s="81"/>
      <c r="T100" s="81"/>
      <c r="U100" s="81"/>
      <c r="V100" s="81"/>
      <c r="W100" s="81"/>
      <c r="X100" s="81"/>
      <c r="Y100" s="81"/>
      <c r="Z100" s="81"/>
      <c r="AA100" s="81"/>
      <c r="AB100" s="81"/>
      <c r="AC100" s="81"/>
      <c r="AD100" s="81"/>
      <c r="AE100" s="81"/>
      <c r="AF100" s="81"/>
      <c r="AG100" s="81"/>
      <c r="AH100" s="81"/>
      <c r="AI100" s="81"/>
      <c r="AJ100" s="81"/>
      <c r="AK100" s="81"/>
      <c r="AL100" s="81"/>
      <c r="AM100" s="81"/>
      <c r="AN100" s="81"/>
      <c r="AO100" s="81"/>
      <c r="AP100" s="81"/>
      <c r="AQ100" s="81"/>
      <c r="AR100" s="81"/>
      <c r="AS100" s="81"/>
      <c r="AT100" s="29"/>
      <c r="AU100" s="29"/>
      <c r="AV100" s="29"/>
      <c r="AW100" s="29"/>
      <c r="AX100" s="29"/>
      <c r="AY100" s="29"/>
      <c r="AZ100" s="29"/>
      <c r="BA100" s="29"/>
      <c r="BB100" s="29"/>
      <c r="BC100" s="29"/>
      <c r="BD100" s="29"/>
      <c r="BE100" s="29"/>
      <c r="BF100" s="29"/>
      <c r="BG100" s="29"/>
      <c r="BH100" s="29"/>
      <c r="BI100" s="29"/>
      <c r="BJ100" s="29"/>
      <c r="BK100" s="29"/>
      <c r="BL100" s="29"/>
      <c r="BM100" s="29"/>
      <c r="BN100" s="29"/>
      <c r="BO100" s="29"/>
      <c r="BP100" s="29"/>
      <c r="BQ100" s="29"/>
      <c r="BR100" s="29"/>
      <c r="BS100" s="29"/>
      <c r="BT100" s="29"/>
      <c r="BU100" s="29"/>
      <c r="BV100" s="29"/>
      <c r="BW100" s="29"/>
      <c r="BX100" s="29"/>
      <c r="BY100" s="29"/>
      <c r="BZ100" s="29"/>
      <c r="CA100" s="29"/>
      <c r="CB100" s="29"/>
      <c r="CC100" s="29"/>
      <c r="CD100" s="29"/>
      <c r="CE100" s="29"/>
      <c r="CF100" s="29"/>
      <c r="CG100" s="29"/>
      <c r="CH100" s="29"/>
      <c r="CI100" s="29"/>
      <c r="CJ100" s="29"/>
      <c r="CK100" s="29"/>
      <c r="CL100" s="29"/>
      <c r="CM100" s="29"/>
      <c r="CN100" s="29"/>
      <c r="CO100" s="29"/>
      <c r="CP100" s="29"/>
      <c r="CQ100" s="29"/>
      <c r="CR100" s="29"/>
      <c r="CS100" s="29"/>
      <c r="CT100" s="29"/>
      <c r="CU100" s="29"/>
      <c r="CV100" s="29"/>
    </row>
    <row r="101" spans="1:100" x14ac:dyDescent="0.25">
      <c r="A101" s="1">
        <f>COUNT($H$23)</f>
        <v>1</v>
      </c>
      <c r="B101" s="120"/>
      <c r="C101" s="120"/>
      <c r="D101" s="120"/>
      <c r="E101" s="111"/>
      <c r="F101" s="111"/>
      <c r="G101" s="68"/>
      <c r="L101" s="81"/>
      <c r="M101" s="81"/>
      <c r="N101" s="81"/>
      <c r="O101" s="81"/>
      <c r="P101" s="81"/>
      <c r="Q101" s="81"/>
      <c r="R101" s="81"/>
      <c r="S101" s="81"/>
      <c r="T101" s="81"/>
      <c r="U101" s="81"/>
      <c r="V101" s="81"/>
      <c r="W101" s="81"/>
      <c r="X101" s="81"/>
      <c r="Y101" s="81"/>
      <c r="Z101" s="81"/>
      <c r="AA101" s="81"/>
      <c r="AB101" s="81"/>
      <c r="AC101" s="81"/>
      <c r="AD101" s="81"/>
      <c r="AE101" s="81"/>
      <c r="AF101" s="81"/>
      <c r="AG101" s="81"/>
      <c r="AH101" s="81"/>
      <c r="AI101" s="81"/>
      <c r="AJ101" s="81"/>
      <c r="AK101" s="81"/>
      <c r="AL101" s="81"/>
      <c r="AM101" s="81"/>
      <c r="AN101" s="81"/>
      <c r="AO101" s="81"/>
      <c r="AP101" s="81"/>
      <c r="AQ101" s="81"/>
      <c r="AR101" s="81"/>
      <c r="AS101" s="81"/>
      <c r="AT101" s="29"/>
      <c r="AU101" s="29"/>
      <c r="AV101" s="29"/>
      <c r="AW101" s="29"/>
      <c r="AX101" s="29"/>
      <c r="AY101" s="29"/>
      <c r="AZ101" s="29"/>
      <c r="BA101" s="29"/>
      <c r="BB101" s="29"/>
      <c r="BC101" s="29"/>
      <c r="BD101" s="29"/>
      <c r="BE101" s="29"/>
      <c r="BF101" s="29"/>
      <c r="BG101" s="29"/>
      <c r="BH101" s="29"/>
      <c r="BI101" s="29"/>
      <c r="BJ101" s="29"/>
      <c r="BK101" s="29"/>
      <c r="BL101" s="29"/>
      <c r="BM101" s="29"/>
      <c r="BN101" s="29"/>
      <c r="BO101" s="29"/>
      <c r="BP101" s="29"/>
      <c r="BQ101" s="29"/>
      <c r="BR101" s="29"/>
      <c r="BS101" s="29"/>
      <c r="BT101" s="29"/>
      <c r="BU101" s="29"/>
      <c r="BV101" s="29"/>
      <c r="BW101" s="29"/>
      <c r="BX101" s="29"/>
      <c r="BY101" s="29"/>
      <c r="BZ101" s="29"/>
      <c r="CA101" s="29"/>
      <c r="CB101" s="29"/>
      <c r="CC101" s="29"/>
      <c r="CD101" s="29"/>
      <c r="CE101" s="29"/>
      <c r="CF101" s="29"/>
      <c r="CG101" s="29"/>
      <c r="CH101" s="29"/>
      <c r="CI101" s="29"/>
      <c r="CJ101" s="29"/>
      <c r="CK101" s="29"/>
      <c r="CL101" s="29"/>
      <c r="CM101" s="29"/>
      <c r="CN101" s="29"/>
      <c r="CO101" s="29"/>
      <c r="CP101" s="29"/>
      <c r="CQ101" s="29"/>
      <c r="CR101" s="29"/>
      <c r="CS101" s="29"/>
      <c r="CT101" s="29"/>
      <c r="CU101" s="29"/>
      <c r="CV101" s="29"/>
    </row>
    <row r="102" spans="1:100" x14ac:dyDescent="0.25">
      <c r="A102" s="1" t="e">
        <f>$G$24=$I$24</f>
        <v>#N/A</v>
      </c>
      <c r="B102" s="120"/>
      <c r="C102" s="120"/>
      <c r="D102" s="120"/>
      <c r="E102" s="111"/>
      <c r="F102" s="111"/>
      <c r="G102" s="68"/>
      <c r="L102" s="81"/>
      <c r="M102" s="81"/>
      <c r="N102" s="81"/>
      <c r="O102" s="81"/>
      <c r="P102" s="81"/>
      <c r="Q102" s="81"/>
      <c r="R102" s="81"/>
      <c r="S102" s="81"/>
      <c r="T102" s="81"/>
      <c r="U102" s="81"/>
      <c r="V102" s="81"/>
      <c r="W102" s="81"/>
      <c r="X102" s="81"/>
      <c r="Y102" s="81"/>
      <c r="Z102" s="81"/>
      <c r="AA102" s="81"/>
      <c r="AB102" s="81"/>
      <c r="AC102" s="81"/>
      <c r="AD102" s="81"/>
      <c r="AE102" s="81"/>
      <c r="AF102" s="81"/>
      <c r="AG102" s="81"/>
      <c r="AH102" s="81"/>
      <c r="AI102" s="81"/>
      <c r="AJ102" s="81"/>
      <c r="AK102" s="81"/>
      <c r="AL102" s="81"/>
      <c r="AM102" s="81"/>
      <c r="AN102" s="81"/>
      <c r="AO102" s="81"/>
      <c r="AP102" s="81"/>
      <c r="AQ102" s="81"/>
      <c r="AR102" s="81"/>
      <c r="AS102" s="81"/>
      <c r="AT102" s="29"/>
      <c r="AU102" s="29"/>
      <c r="AV102" s="29"/>
      <c r="AW102" s="29"/>
      <c r="AX102" s="29"/>
      <c r="AY102" s="29"/>
      <c r="AZ102" s="29"/>
      <c r="BA102" s="29"/>
      <c r="BB102" s="29"/>
      <c r="BC102" s="29"/>
      <c r="BD102" s="29"/>
      <c r="BE102" s="29"/>
      <c r="BF102" s="29"/>
      <c r="BG102" s="29"/>
      <c r="BH102" s="29"/>
      <c r="BI102" s="29"/>
      <c r="BJ102" s="29"/>
      <c r="BK102" s="29"/>
      <c r="BL102" s="29"/>
      <c r="BM102" s="29"/>
      <c r="BN102" s="29"/>
      <c r="BO102" s="29"/>
      <c r="BP102" s="29"/>
      <c r="BQ102" s="29"/>
      <c r="BR102" s="29"/>
      <c r="BS102" s="29"/>
      <c r="BT102" s="29"/>
      <c r="BU102" s="29"/>
      <c r="BV102" s="29"/>
      <c r="BW102" s="29"/>
      <c r="BX102" s="29"/>
      <c r="BY102" s="29"/>
      <c r="BZ102" s="29"/>
      <c r="CA102" s="29"/>
      <c r="CB102" s="29"/>
      <c r="CC102" s="29"/>
      <c r="CD102" s="29"/>
      <c r="CE102" s="29"/>
      <c r="CF102" s="29"/>
      <c r="CG102" s="29"/>
      <c r="CH102" s="29"/>
      <c r="CI102" s="29"/>
      <c r="CJ102" s="29"/>
      <c r="CK102" s="29"/>
      <c r="CL102" s="29"/>
      <c r="CM102" s="29"/>
      <c r="CN102" s="29"/>
      <c r="CO102" s="29"/>
      <c r="CP102" s="29"/>
      <c r="CQ102" s="29"/>
      <c r="CR102" s="29"/>
      <c r="CS102" s="29"/>
      <c r="CT102" s="29"/>
      <c r="CU102" s="29"/>
      <c r="CV102" s="29"/>
    </row>
    <row r="103" spans="1:100" x14ac:dyDescent="0.25">
      <c r="A103" s="1">
        <f>{32767;32767;0.000001;0.01;FALSE;FALSE;FALSE;1;2;1;0.0001;TRUE}</f>
        <v>32767</v>
      </c>
      <c r="B103" s="120"/>
      <c r="C103" s="120"/>
      <c r="D103" s="120"/>
      <c r="E103" s="111"/>
      <c r="F103" s="111"/>
      <c r="G103" s="68"/>
      <c r="L103" s="81"/>
      <c r="M103" s="81"/>
      <c r="N103" s="81"/>
      <c r="O103" s="81"/>
      <c r="P103" s="81"/>
      <c r="Q103" s="81"/>
      <c r="R103" s="81"/>
      <c r="S103" s="81"/>
      <c r="T103" s="81"/>
      <c r="U103" s="81"/>
      <c r="V103" s="81"/>
      <c r="W103" s="81"/>
      <c r="X103" s="81"/>
      <c r="Y103" s="81"/>
      <c r="Z103" s="81"/>
      <c r="AA103" s="81"/>
      <c r="AB103" s="81"/>
      <c r="AC103" s="81"/>
      <c r="AD103" s="81"/>
      <c r="AE103" s="81"/>
      <c r="AF103" s="81"/>
      <c r="AG103" s="81"/>
      <c r="AH103" s="81"/>
      <c r="AI103" s="81"/>
      <c r="AJ103" s="81"/>
      <c r="AK103" s="81"/>
      <c r="AL103" s="81"/>
      <c r="AM103" s="81"/>
      <c r="AN103" s="81"/>
      <c r="AO103" s="81"/>
      <c r="AP103" s="81"/>
      <c r="AQ103" s="81"/>
      <c r="AR103" s="81"/>
      <c r="AS103" s="81"/>
      <c r="AT103" s="29"/>
      <c r="AU103" s="29"/>
      <c r="AV103" s="29"/>
      <c r="AW103" s="29"/>
      <c r="AX103" s="29"/>
      <c r="AY103" s="29"/>
      <c r="AZ103" s="29"/>
      <c r="BA103" s="29"/>
      <c r="BB103" s="29"/>
      <c r="BC103" s="29"/>
      <c r="BD103" s="29"/>
      <c r="BE103" s="29"/>
      <c r="BF103" s="29"/>
      <c r="BG103" s="29"/>
      <c r="BH103" s="29"/>
      <c r="BI103" s="29"/>
      <c r="BJ103" s="29"/>
      <c r="BK103" s="29"/>
      <c r="BL103" s="29"/>
      <c r="BM103" s="29"/>
      <c r="BN103" s="29"/>
      <c r="BO103" s="29"/>
      <c r="BP103" s="29"/>
      <c r="BQ103" s="29"/>
      <c r="BR103" s="29"/>
      <c r="BS103" s="29"/>
      <c r="BT103" s="29"/>
      <c r="BU103" s="29"/>
      <c r="BV103" s="29"/>
      <c r="BW103" s="29"/>
      <c r="BX103" s="29"/>
      <c r="BY103" s="29"/>
      <c r="BZ103" s="29"/>
      <c r="CA103" s="29"/>
      <c r="CB103" s="29"/>
      <c r="CC103" s="29"/>
      <c r="CD103" s="29"/>
      <c r="CE103" s="29"/>
      <c r="CF103" s="29"/>
      <c r="CG103" s="29"/>
      <c r="CH103" s="29"/>
      <c r="CI103" s="29"/>
      <c r="CJ103" s="29"/>
      <c r="CK103" s="29"/>
      <c r="CL103" s="29"/>
      <c r="CM103" s="29"/>
      <c r="CN103" s="29"/>
      <c r="CO103" s="29"/>
      <c r="CP103" s="29"/>
      <c r="CQ103" s="29"/>
      <c r="CR103" s="29"/>
      <c r="CS103" s="29"/>
      <c r="CT103" s="29"/>
      <c r="CU103" s="29"/>
      <c r="CV103" s="29"/>
    </row>
    <row r="104" spans="1:100" x14ac:dyDescent="0.25">
      <c r="A104" s="1">
        <f>{0;0;1;100;0;FALSE;FALSE;0.075;0;0;FALSE;30}</f>
        <v>0</v>
      </c>
      <c r="B104" s="120"/>
      <c r="C104" s="120"/>
      <c r="D104" s="120"/>
      <c r="E104" s="111"/>
      <c r="F104" s="111"/>
      <c r="G104" s="68"/>
      <c r="L104" s="81"/>
      <c r="M104" s="81"/>
      <c r="N104" s="81"/>
      <c r="O104" s="81"/>
      <c r="P104" s="81"/>
      <c r="Q104" s="81"/>
      <c r="R104" s="81"/>
      <c r="S104" s="81"/>
      <c r="T104" s="81"/>
      <c r="U104" s="81"/>
      <c r="V104" s="81"/>
      <c r="W104" s="81"/>
      <c r="X104" s="81"/>
      <c r="Y104" s="81"/>
      <c r="Z104" s="81"/>
      <c r="AA104" s="81"/>
      <c r="AB104" s="81"/>
      <c r="AC104" s="81"/>
      <c r="AD104" s="81"/>
      <c r="AE104" s="81"/>
      <c r="AF104" s="81"/>
      <c r="AG104" s="81"/>
      <c r="AH104" s="81"/>
      <c r="AI104" s="81"/>
      <c r="AJ104" s="81"/>
      <c r="AK104" s="81"/>
      <c r="AL104" s="81"/>
      <c r="AM104" s="81"/>
      <c r="AN104" s="81"/>
      <c r="AO104" s="81"/>
      <c r="AP104" s="81"/>
      <c r="AQ104" s="81"/>
      <c r="AR104" s="81"/>
      <c r="AS104" s="81"/>
      <c r="AT104" s="29"/>
      <c r="AU104" s="29"/>
      <c r="AV104" s="29"/>
      <c r="AW104" s="29"/>
      <c r="AX104" s="29"/>
      <c r="AY104" s="29"/>
      <c r="AZ104" s="29"/>
      <c r="BA104" s="29"/>
      <c r="BB104" s="29"/>
      <c r="BC104" s="29"/>
      <c r="BD104" s="29"/>
      <c r="BE104" s="29"/>
      <c r="BF104" s="29"/>
      <c r="BG104" s="29"/>
      <c r="BH104" s="29"/>
      <c r="BI104" s="29"/>
      <c r="BJ104" s="29"/>
      <c r="BK104" s="29"/>
      <c r="BL104" s="29"/>
      <c r="BM104" s="29"/>
      <c r="BN104" s="29"/>
      <c r="BO104" s="29"/>
      <c r="BP104" s="29"/>
      <c r="BQ104" s="29"/>
      <c r="BR104" s="29"/>
      <c r="BS104" s="29"/>
      <c r="BT104" s="29"/>
      <c r="BU104" s="29"/>
      <c r="BV104" s="29"/>
      <c r="BW104" s="29"/>
      <c r="BX104" s="29"/>
      <c r="BY104" s="29"/>
      <c r="BZ104" s="29"/>
      <c r="CA104" s="29"/>
      <c r="CB104" s="29"/>
      <c r="CC104" s="29"/>
      <c r="CD104" s="29"/>
      <c r="CE104" s="29"/>
      <c r="CF104" s="29"/>
      <c r="CG104" s="29"/>
      <c r="CH104" s="29"/>
      <c r="CI104" s="29"/>
      <c r="CJ104" s="29"/>
      <c r="CK104" s="29"/>
      <c r="CL104" s="29"/>
      <c r="CM104" s="29"/>
      <c r="CN104" s="29"/>
      <c r="CO104" s="29"/>
      <c r="CP104" s="29"/>
      <c r="CQ104" s="29"/>
      <c r="CR104" s="29"/>
      <c r="CS104" s="29"/>
      <c r="CT104" s="29"/>
      <c r="CU104" s="29"/>
      <c r="CV104" s="29"/>
    </row>
    <row r="105" spans="1:100" x14ac:dyDescent="0.25">
      <c r="B105" s="120"/>
      <c r="C105" s="120"/>
      <c r="D105" s="120"/>
      <c r="E105" s="111"/>
      <c r="F105" s="111"/>
      <c r="G105" s="68"/>
      <c r="L105" s="81"/>
      <c r="M105" s="81"/>
      <c r="N105" s="81"/>
      <c r="O105" s="81"/>
      <c r="P105" s="81"/>
      <c r="Q105" s="81"/>
      <c r="R105" s="81"/>
      <c r="S105" s="81"/>
      <c r="T105" s="81"/>
      <c r="U105" s="81"/>
      <c r="V105" s="81"/>
      <c r="W105" s="81"/>
      <c r="X105" s="81"/>
      <c r="Y105" s="81"/>
      <c r="Z105" s="81"/>
      <c r="AA105" s="81"/>
      <c r="AB105" s="81"/>
      <c r="AC105" s="81"/>
      <c r="AD105" s="81"/>
      <c r="AE105" s="81"/>
      <c r="AF105" s="81"/>
      <c r="AG105" s="81"/>
      <c r="AH105" s="81"/>
      <c r="AI105" s="81"/>
      <c r="AJ105" s="81"/>
      <c r="AK105" s="81"/>
      <c r="AL105" s="81"/>
      <c r="AM105" s="81"/>
      <c r="AN105" s="81"/>
      <c r="AO105" s="81"/>
      <c r="AP105" s="81"/>
      <c r="AQ105" s="81"/>
      <c r="AR105" s="81"/>
      <c r="AS105" s="81"/>
      <c r="AT105" s="29"/>
      <c r="AU105" s="29"/>
      <c r="AV105" s="29"/>
      <c r="AW105" s="29"/>
      <c r="AX105" s="29"/>
      <c r="AY105" s="29"/>
      <c r="AZ105" s="29"/>
      <c r="BA105" s="29"/>
      <c r="BB105" s="29"/>
      <c r="BC105" s="29"/>
      <c r="BD105" s="29"/>
      <c r="BE105" s="29"/>
      <c r="BF105" s="29"/>
      <c r="BG105" s="29"/>
      <c r="BH105" s="29"/>
      <c r="BI105" s="29"/>
      <c r="BJ105" s="29"/>
      <c r="BK105" s="29"/>
      <c r="BL105" s="29"/>
      <c r="BM105" s="29"/>
      <c r="BN105" s="29"/>
      <c r="BO105" s="29"/>
      <c r="BP105" s="29"/>
      <c r="BQ105" s="29"/>
      <c r="BR105" s="29"/>
      <c r="BS105" s="29"/>
      <c r="BT105" s="29"/>
      <c r="BU105" s="29"/>
      <c r="BV105" s="29"/>
      <c r="BW105" s="29"/>
      <c r="BX105" s="29"/>
      <c r="BY105" s="29"/>
      <c r="BZ105" s="29"/>
      <c r="CA105" s="29"/>
      <c r="CB105" s="29"/>
      <c r="CC105" s="29"/>
      <c r="CD105" s="29"/>
      <c r="CE105" s="29"/>
      <c r="CF105" s="29"/>
      <c r="CG105" s="29"/>
      <c r="CH105" s="29"/>
      <c r="CI105" s="29"/>
      <c r="CJ105" s="29"/>
      <c r="CK105" s="29"/>
      <c r="CL105" s="29"/>
      <c r="CM105" s="29"/>
      <c r="CN105" s="29"/>
      <c r="CO105" s="29"/>
      <c r="CP105" s="29"/>
      <c r="CQ105" s="29"/>
      <c r="CR105" s="29"/>
      <c r="CS105" s="29"/>
      <c r="CT105" s="29"/>
      <c r="CU105" s="29"/>
      <c r="CV105" s="29"/>
    </row>
    <row r="106" spans="1:100" x14ac:dyDescent="0.25">
      <c r="E106" s="70"/>
      <c r="F106" s="70"/>
      <c r="G106" s="69"/>
      <c r="L106" s="81"/>
      <c r="M106" s="81"/>
      <c r="N106" s="81"/>
      <c r="O106" s="81"/>
      <c r="P106" s="81"/>
      <c r="Q106" s="81"/>
      <c r="R106" s="81"/>
      <c r="S106" s="81"/>
      <c r="T106" s="81"/>
      <c r="U106" s="81"/>
      <c r="V106" s="81"/>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29"/>
      <c r="AU106" s="29"/>
      <c r="AV106" s="29"/>
      <c r="AW106" s="29"/>
      <c r="AX106" s="29"/>
      <c r="AY106" s="29"/>
      <c r="AZ106" s="29"/>
      <c r="BA106" s="29"/>
      <c r="BB106" s="29"/>
      <c r="BC106" s="29"/>
      <c r="BD106" s="29"/>
      <c r="BE106" s="29"/>
      <c r="BF106" s="29"/>
      <c r="BG106" s="29"/>
      <c r="BH106" s="29"/>
      <c r="BI106" s="29"/>
      <c r="BJ106" s="29"/>
      <c r="BK106" s="29"/>
      <c r="BL106" s="29"/>
      <c r="BM106" s="29"/>
      <c r="BN106" s="29"/>
      <c r="BO106" s="29"/>
      <c r="BP106" s="29"/>
      <c r="BQ106" s="29"/>
      <c r="BR106" s="29"/>
      <c r="BS106" s="29"/>
      <c r="BT106" s="29"/>
      <c r="BU106" s="29"/>
      <c r="BV106" s="29"/>
      <c r="BW106" s="29"/>
      <c r="BX106" s="29"/>
      <c r="BY106" s="29"/>
      <c r="BZ106" s="29"/>
      <c r="CA106" s="29"/>
      <c r="CB106" s="29"/>
      <c r="CC106" s="29"/>
      <c r="CD106" s="29"/>
      <c r="CE106" s="29"/>
      <c r="CF106" s="29"/>
      <c r="CG106" s="29"/>
      <c r="CH106" s="29"/>
      <c r="CI106" s="29"/>
      <c r="CJ106" s="29"/>
      <c r="CK106" s="29"/>
      <c r="CL106" s="29"/>
      <c r="CM106" s="29"/>
      <c r="CN106" s="29"/>
      <c r="CO106" s="29"/>
      <c r="CP106" s="29"/>
      <c r="CQ106" s="29"/>
      <c r="CR106" s="29"/>
      <c r="CS106" s="29"/>
      <c r="CT106" s="29"/>
      <c r="CU106" s="29"/>
      <c r="CV106" s="29"/>
    </row>
    <row r="107" spans="1:100" x14ac:dyDescent="0.25">
      <c r="B107" s="70"/>
      <c r="C107" s="70"/>
      <c r="D107" s="70"/>
      <c r="E107" s="70"/>
      <c r="F107" s="70"/>
      <c r="G107" s="69"/>
      <c r="L107" s="81"/>
      <c r="M107" s="81"/>
      <c r="N107" s="81"/>
      <c r="O107" s="81"/>
      <c r="P107" s="81"/>
      <c r="Q107" s="81"/>
      <c r="R107" s="81"/>
      <c r="S107" s="81"/>
      <c r="T107" s="81"/>
      <c r="U107" s="81"/>
      <c r="V107" s="81"/>
      <c r="W107" s="81"/>
      <c r="X107" s="81"/>
      <c r="Y107" s="81"/>
      <c r="Z107" s="81"/>
      <c r="AA107" s="81"/>
      <c r="AB107" s="81"/>
      <c r="AC107" s="81"/>
      <c r="AD107" s="81"/>
      <c r="AE107" s="81"/>
      <c r="AF107" s="81"/>
      <c r="AG107" s="81"/>
      <c r="AH107" s="81"/>
      <c r="AI107" s="81"/>
      <c r="AJ107" s="81"/>
      <c r="AK107" s="81"/>
      <c r="AL107" s="81"/>
      <c r="AM107" s="81"/>
      <c r="AN107" s="81"/>
      <c r="AO107" s="81"/>
      <c r="AP107" s="81"/>
      <c r="AQ107" s="81"/>
      <c r="AR107" s="81"/>
      <c r="AS107" s="81"/>
      <c r="AT107" s="29"/>
      <c r="AU107" s="29"/>
      <c r="AV107" s="29"/>
      <c r="AW107" s="29"/>
      <c r="AX107" s="29"/>
      <c r="AY107" s="29"/>
      <c r="AZ107" s="29"/>
      <c r="BA107" s="29"/>
      <c r="BB107" s="29"/>
      <c r="BC107" s="29"/>
      <c r="BD107" s="29"/>
      <c r="BE107" s="29"/>
      <c r="BF107" s="29"/>
      <c r="BG107" s="29"/>
      <c r="BH107" s="29"/>
      <c r="BI107" s="29"/>
      <c r="BJ107" s="29"/>
      <c r="BK107" s="29"/>
      <c r="BL107" s="29"/>
      <c r="BM107" s="29"/>
      <c r="BN107" s="29"/>
      <c r="BO107" s="29"/>
      <c r="BP107" s="29"/>
      <c r="BQ107" s="29"/>
      <c r="BR107" s="29"/>
      <c r="BS107" s="29"/>
      <c r="BT107" s="29"/>
      <c r="BU107" s="29"/>
      <c r="BV107" s="29"/>
      <c r="BW107" s="29"/>
      <c r="BX107" s="29"/>
      <c r="BY107" s="29"/>
      <c r="BZ107" s="29"/>
      <c r="CA107" s="29"/>
      <c r="CB107" s="29"/>
      <c r="CC107" s="29"/>
      <c r="CD107" s="29"/>
      <c r="CE107" s="29"/>
      <c r="CF107" s="29"/>
      <c r="CG107" s="29"/>
      <c r="CH107" s="29"/>
      <c r="CI107" s="29"/>
      <c r="CJ107" s="29"/>
      <c r="CK107" s="29"/>
      <c r="CL107" s="29"/>
      <c r="CM107" s="29"/>
      <c r="CN107" s="29"/>
      <c r="CO107" s="29"/>
      <c r="CP107" s="29"/>
      <c r="CQ107" s="29"/>
      <c r="CR107" s="29"/>
      <c r="CS107" s="29"/>
      <c r="CT107" s="29"/>
      <c r="CU107" s="29"/>
      <c r="CV107" s="29"/>
    </row>
    <row r="108" spans="1:100" x14ac:dyDescent="0.25">
      <c r="B108" s="70"/>
      <c r="C108" s="70"/>
      <c r="D108" s="70"/>
      <c r="E108" s="70"/>
      <c r="F108" s="70"/>
      <c r="G108" s="69"/>
      <c r="L108" s="81"/>
      <c r="M108" s="81"/>
      <c r="N108" s="81"/>
      <c r="O108" s="81"/>
      <c r="P108" s="81"/>
      <c r="Q108" s="81"/>
      <c r="R108" s="81"/>
      <c r="S108" s="81"/>
      <c r="T108" s="81"/>
      <c r="U108" s="81"/>
      <c r="V108" s="81"/>
      <c r="W108" s="81"/>
      <c r="X108" s="81"/>
      <c r="Y108" s="81"/>
      <c r="Z108" s="81"/>
      <c r="AA108" s="81"/>
      <c r="AB108" s="81"/>
      <c r="AC108" s="81"/>
      <c r="AD108" s="81"/>
      <c r="AE108" s="81"/>
      <c r="AF108" s="81"/>
      <c r="AG108" s="81"/>
      <c r="AH108" s="81"/>
      <c r="AI108" s="81"/>
      <c r="AJ108" s="81"/>
      <c r="AK108" s="81"/>
      <c r="AL108" s="81"/>
      <c r="AM108" s="81"/>
      <c r="AN108" s="81"/>
      <c r="AO108" s="81"/>
      <c r="AP108" s="81"/>
      <c r="AQ108" s="81"/>
      <c r="AR108" s="81"/>
      <c r="AS108" s="81"/>
      <c r="AT108" s="29"/>
      <c r="AU108" s="29"/>
      <c r="AV108" s="29"/>
      <c r="AW108" s="29"/>
      <c r="AX108" s="29"/>
      <c r="AY108" s="29"/>
      <c r="AZ108" s="29"/>
      <c r="BA108" s="29"/>
      <c r="BB108" s="29"/>
      <c r="BC108" s="29"/>
      <c r="BD108" s="29"/>
      <c r="BE108" s="29"/>
      <c r="BF108" s="29"/>
      <c r="BG108" s="29"/>
      <c r="BH108" s="29"/>
      <c r="BI108" s="29"/>
      <c r="BJ108" s="29"/>
      <c r="BK108" s="29"/>
      <c r="BL108" s="29"/>
      <c r="BM108" s="29"/>
      <c r="BN108" s="29"/>
      <c r="BO108" s="29"/>
      <c r="BP108" s="29"/>
      <c r="BQ108" s="29"/>
      <c r="BR108" s="29"/>
      <c r="BS108" s="29"/>
      <c r="BT108" s="29"/>
      <c r="BU108" s="29"/>
      <c r="BV108" s="29"/>
      <c r="BW108" s="29"/>
      <c r="BX108" s="29"/>
      <c r="BY108" s="29"/>
      <c r="BZ108" s="29"/>
      <c r="CA108" s="29"/>
      <c r="CB108" s="29"/>
      <c r="CC108" s="29"/>
      <c r="CD108" s="29"/>
      <c r="CE108" s="29"/>
      <c r="CF108" s="29"/>
      <c r="CG108" s="29"/>
      <c r="CH108" s="29"/>
      <c r="CI108" s="29"/>
      <c r="CJ108" s="29"/>
      <c r="CK108" s="29"/>
      <c r="CL108" s="29"/>
      <c r="CM108" s="29"/>
      <c r="CN108" s="29"/>
      <c r="CO108" s="29"/>
      <c r="CP108" s="29"/>
      <c r="CQ108" s="29"/>
      <c r="CR108" s="29"/>
      <c r="CS108" s="29"/>
      <c r="CT108" s="29"/>
      <c r="CU108" s="29"/>
      <c r="CV108" s="29"/>
    </row>
    <row r="109" spans="1:100" x14ac:dyDescent="0.25">
      <c r="B109" s="70"/>
      <c r="C109" s="70"/>
      <c r="D109" s="70"/>
      <c r="E109" s="70"/>
      <c r="F109" s="70"/>
      <c r="G109" s="69"/>
      <c r="L109" s="81"/>
      <c r="M109" s="81"/>
      <c r="N109" s="81"/>
      <c r="O109" s="81"/>
      <c r="P109" s="81"/>
      <c r="Q109" s="81"/>
      <c r="R109" s="81"/>
      <c r="S109" s="81"/>
      <c r="T109" s="81"/>
      <c r="U109" s="81"/>
      <c r="V109" s="81"/>
      <c r="W109" s="81"/>
      <c r="X109" s="81"/>
      <c r="Y109" s="81"/>
      <c r="Z109" s="81"/>
      <c r="AA109" s="81"/>
      <c r="AB109" s="81"/>
      <c r="AC109" s="81"/>
      <c r="AD109" s="81"/>
      <c r="AE109" s="81"/>
      <c r="AF109" s="81"/>
      <c r="AG109" s="81"/>
      <c r="AH109" s="81"/>
      <c r="AI109" s="81"/>
      <c r="AJ109" s="81"/>
      <c r="AK109" s="81"/>
      <c r="AL109" s="81"/>
      <c r="AM109" s="81"/>
      <c r="AN109" s="81"/>
      <c r="AO109" s="81"/>
      <c r="AP109" s="81"/>
      <c r="AQ109" s="81"/>
      <c r="AR109" s="81"/>
      <c r="AS109" s="81"/>
      <c r="AT109" s="29"/>
      <c r="AU109" s="29"/>
      <c r="AV109" s="29"/>
      <c r="AW109" s="29"/>
      <c r="AX109" s="29"/>
      <c r="AY109" s="29"/>
      <c r="AZ109" s="29"/>
      <c r="BA109" s="29"/>
      <c r="BB109" s="29"/>
      <c r="BC109" s="29"/>
      <c r="BD109" s="29"/>
      <c r="BE109" s="29"/>
      <c r="BF109" s="29"/>
      <c r="BG109" s="29"/>
      <c r="BH109" s="29"/>
      <c r="BI109" s="29"/>
      <c r="BJ109" s="29"/>
      <c r="BK109" s="29"/>
      <c r="BL109" s="29"/>
      <c r="BM109" s="29"/>
      <c r="BN109" s="29"/>
      <c r="BO109" s="29"/>
      <c r="BP109" s="29"/>
      <c r="BQ109" s="29"/>
      <c r="BR109" s="29"/>
      <c r="BS109" s="29"/>
      <c r="BT109" s="29"/>
      <c r="BU109" s="29"/>
      <c r="BV109" s="29"/>
      <c r="BW109" s="29"/>
      <c r="BX109" s="29"/>
      <c r="BY109" s="29"/>
      <c r="BZ109" s="29"/>
      <c r="CA109" s="29"/>
      <c r="CB109" s="29"/>
      <c r="CC109" s="29"/>
      <c r="CD109" s="29"/>
      <c r="CE109" s="29"/>
      <c r="CF109" s="29"/>
      <c r="CG109" s="29"/>
      <c r="CH109" s="29"/>
      <c r="CI109" s="29"/>
      <c r="CJ109" s="29"/>
      <c r="CK109" s="29"/>
      <c r="CL109" s="29"/>
      <c r="CM109" s="29"/>
      <c r="CN109" s="29"/>
      <c r="CO109" s="29"/>
      <c r="CP109" s="29"/>
      <c r="CQ109" s="29"/>
      <c r="CR109" s="29"/>
      <c r="CS109" s="29"/>
      <c r="CT109" s="29"/>
      <c r="CU109" s="29"/>
      <c r="CV109" s="29"/>
    </row>
    <row r="110" spans="1:100" x14ac:dyDescent="0.25">
      <c r="B110" s="70"/>
      <c r="C110" s="70"/>
      <c r="D110" s="70"/>
      <c r="E110" s="70"/>
      <c r="F110" s="70"/>
      <c r="G110" s="69"/>
      <c r="L110" s="81"/>
      <c r="M110" s="81"/>
      <c r="N110" s="81"/>
      <c r="O110" s="81"/>
      <c r="P110" s="81"/>
      <c r="Q110" s="81"/>
      <c r="R110" s="81"/>
      <c r="S110" s="81"/>
      <c r="T110" s="81"/>
      <c r="U110" s="81"/>
      <c r="V110" s="81"/>
      <c r="W110" s="81"/>
      <c r="X110" s="81"/>
      <c r="Y110" s="81"/>
      <c r="Z110" s="81"/>
      <c r="AA110" s="81"/>
      <c r="AB110" s="81"/>
      <c r="AC110" s="81"/>
      <c r="AD110" s="81"/>
      <c r="AE110" s="81"/>
      <c r="AF110" s="81"/>
      <c r="AG110" s="81"/>
      <c r="AH110" s="81"/>
      <c r="AI110" s="81"/>
      <c r="AJ110" s="81"/>
      <c r="AK110" s="81"/>
      <c r="AL110" s="81"/>
      <c r="AM110" s="81"/>
      <c r="AN110" s="81"/>
      <c r="AO110" s="81"/>
      <c r="AP110" s="81"/>
      <c r="AQ110" s="81"/>
      <c r="AR110" s="81"/>
      <c r="AS110" s="81"/>
      <c r="AT110" s="29"/>
      <c r="AU110" s="29"/>
      <c r="AV110" s="29"/>
      <c r="AW110" s="29"/>
      <c r="AX110" s="29"/>
      <c r="AY110" s="29"/>
      <c r="AZ110" s="29"/>
      <c r="BA110" s="29"/>
      <c r="BB110" s="29"/>
      <c r="BC110" s="29"/>
      <c r="BD110" s="29"/>
      <c r="BE110" s="29"/>
      <c r="BF110" s="29"/>
      <c r="BG110" s="29"/>
      <c r="BH110" s="29"/>
      <c r="BI110" s="29"/>
      <c r="BJ110" s="29"/>
      <c r="BK110" s="29"/>
      <c r="BL110" s="29"/>
      <c r="BM110" s="29"/>
      <c r="BN110" s="29"/>
      <c r="BO110" s="29"/>
      <c r="BP110" s="29"/>
      <c r="BQ110" s="29"/>
      <c r="BR110" s="29"/>
      <c r="BS110" s="29"/>
      <c r="BT110" s="29"/>
      <c r="BU110" s="29"/>
      <c r="BV110" s="29"/>
      <c r="BW110" s="29"/>
      <c r="BX110" s="29"/>
      <c r="BY110" s="29"/>
      <c r="BZ110" s="29"/>
      <c r="CA110" s="29"/>
      <c r="CB110" s="29"/>
      <c r="CC110" s="29"/>
      <c r="CD110" s="29"/>
      <c r="CE110" s="29"/>
      <c r="CF110" s="29"/>
      <c r="CG110" s="29"/>
      <c r="CH110" s="29"/>
      <c r="CI110" s="29"/>
      <c r="CJ110" s="29"/>
      <c r="CK110" s="29"/>
      <c r="CL110" s="29"/>
      <c r="CM110" s="29"/>
      <c r="CN110" s="29"/>
      <c r="CO110" s="29"/>
      <c r="CP110" s="29"/>
      <c r="CQ110" s="29"/>
      <c r="CR110" s="29"/>
      <c r="CS110" s="29"/>
      <c r="CT110" s="29"/>
      <c r="CU110" s="29"/>
      <c r="CV110" s="29"/>
    </row>
    <row r="111" spans="1:100" x14ac:dyDescent="0.25">
      <c r="B111" s="70"/>
      <c r="C111" s="70"/>
      <c r="D111" s="70"/>
      <c r="E111" s="70"/>
      <c r="F111" s="70"/>
      <c r="G111" s="69"/>
      <c r="L111" s="81"/>
      <c r="M111" s="81"/>
      <c r="N111" s="81"/>
      <c r="O111" s="81"/>
      <c r="P111" s="81"/>
      <c r="Q111" s="81"/>
      <c r="R111" s="81"/>
      <c r="S111" s="81"/>
      <c r="T111" s="81"/>
      <c r="U111" s="81"/>
      <c r="V111" s="81"/>
      <c r="W111" s="81"/>
      <c r="X111" s="81"/>
      <c r="Y111" s="81"/>
      <c r="Z111" s="81"/>
      <c r="AA111" s="81"/>
      <c r="AB111" s="81"/>
      <c r="AC111" s="81"/>
      <c r="AD111" s="81"/>
      <c r="AE111" s="81"/>
      <c r="AF111" s="81"/>
      <c r="AG111" s="81"/>
      <c r="AH111" s="81"/>
      <c r="AI111" s="81"/>
      <c r="AJ111" s="81"/>
      <c r="AK111" s="81"/>
      <c r="AL111" s="81"/>
      <c r="AM111" s="81"/>
      <c r="AN111" s="81"/>
      <c r="AO111" s="81"/>
      <c r="AP111" s="81"/>
      <c r="AQ111" s="81"/>
      <c r="AR111" s="81"/>
      <c r="AS111" s="81"/>
      <c r="AT111" s="29"/>
      <c r="AU111" s="29"/>
      <c r="AV111" s="29"/>
      <c r="AW111" s="29"/>
      <c r="AX111" s="29"/>
      <c r="AY111" s="29"/>
      <c r="AZ111" s="29"/>
      <c r="BA111" s="29"/>
      <c r="BB111" s="29"/>
      <c r="BC111" s="29"/>
      <c r="BD111" s="29"/>
      <c r="BE111" s="29"/>
      <c r="BF111" s="29"/>
      <c r="BG111" s="29"/>
      <c r="BH111" s="29"/>
      <c r="BI111" s="29"/>
      <c r="BJ111" s="29"/>
      <c r="BK111" s="29"/>
      <c r="BL111" s="29"/>
      <c r="BM111" s="29"/>
      <c r="BN111" s="29"/>
      <c r="BO111" s="29"/>
      <c r="BP111" s="29"/>
      <c r="BQ111" s="29"/>
      <c r="BR111" s="29"/>
      <c r="BS111" s="29"/>
      <c r="BT111" s="29"/>
      <c r="BU111" s="29"/>
      <c r="BV111" s="29"/>
      <c r="BW111" s="29"/>
      <c r="BX111" s="29"/>
      <c r="BY111" s="29"/>
      <c r="BZ111" s="29"/>
      <c r="CA111" s="29"/>
      <c r="CB111" s="29"/>
      <c r="CC111" s="29"/>
      <c r="CD111" s="29"/>
      <c r="CE111" s="29"/>
      <c r="CF111" s="29"/>
      <c r="CG111" s="29"/>
      <c r="CH111" s="29"/>
      <c r="CI111" s="29"/>
      <c r="CJ111" s="29"/>
      <c r="CK111" s="29"/>
      <c r="CL111" s="29"/>
      <c r="CM111" s="29"/>
      <c r="CN111" s="29"/>
      <c r="CO111" s="29"/>
      <c r="CP111" s="29"/>
      <c r="CQ111" s="29"/>
      <c r="CR111" s="29"/>
      <c r="CS111" s="29"/>
      <c r="CT111" s="29"/>
      <c r="CU111" s="29"/>
      <c r="CV111" s="29"/>
    </row>
    <row r="112" spans="1:100" x14ac:dyDescent="0.25">
      <c r="B112" s="70"/>
      <c r="C112" s="70"/>
      <c r="D112" s="70"/>
      <c r="E112" s="70"/>
      <c r="F112" s="70"/>
      <c r="G112" s="69"/>
      <c r="L112" s="81"/>
      <c r="M112" s="81"/>
      <c r="N112" s="81"/>
      <c r="O112" s="81"/>
      <c r="P112" s="81"/>
      <c r="Q112" s="81"/>
      <c r="R112" s="81"/>
      <c r="S112" s="81"/>
      <c r="T112" s="81"/>
      <c r="U112" s="81"/>
      <c r="V112" s="81"/>
      <c r="W112" s="81"/>
      <c r="X112" s="81"/>
      <c r="Y112" s="81"/>
      <c r="Z112" s="81"/>
      <c r="AA112" s="81"/>
      <c r="AB112" s="81"/>
      <c r="AC112" s="81"/>
      <c r="AD112" s="81"/>
      <c r="AE112" s="81"/>
      <c r="AF112" s="81"/>
      <c r="AG112" s="81"/>
      <c r="AH112" s="81"/>
      <c r="AI112" s="81"/>
      <c r="AJ112" s="81"/>
      <c r="AK112" s="81"/>
      <c r="AL112" s="81"/>
      <c r="AM112" s="81"/>
      <c r="AN112" s="81"/>
      <c r="AO112" s="81"/>
      <c r="AP112" s="81"/>
      <c r="AQ112" s="81"/>
      <c r="AR112" s="81"/>
      <c r="AS112" s="81"/>
      <c r="AT112" s="29"/>
      <c r="AU112" s="29"/>
      <c r="AV112" s="29"/>
      <c r="AW112" s="29"/>
      <c r="AX112" s="29"/>
      <c r="AY112" s="29"/>
      <c r="AZ112" s="29"/>
      <c r="BA112" s="29"/>
      <c r="BB112" s="29"/>
      <c r="BC112" s="29"/>
      <c r="BD112" s="29"/>
      <c r="BE112" s="29"/>
      <c r="BF112" s="29"/>
      <c r="BG112" s="29"/>
      <c r="BH112" s="29"/>
      <c r="BI112" s="29"/>
      <c r="BJ112" s="29"/>
      <c r="BK112" s="29"/>
      <c r="BL112" s="29"/>
      <c r="BM112" s="29"/>
      <c r="BN112" s="29"/>
      <c r="BO112" s="29"/>
      <c r="BP112" s="29"/>
      <c r="BQ112" s="29"/>
      <c r="BR112" s="29"/>
      <c r="BS112" s="29"/>
      <c r="BT112" s="29"/>
      <c r="BU112" s="29"/>
      <c r="BV112" s="29"/>
      <c r="BW112" s="29"/>
      <c r="BX112" s="29"/>
      <c r="BY112" s="29"/>
      <c r="BZ112" s="29"/>
      <c r="CA112" s="29"/>
      <c r="CB112" s="29"/>
      <c r="CC112" s="29"/>
      <c r="CD112" s="29"/>
      <c r="CE112" s="29"/>
      <c r="CF112" s="29"/>
      <c r="CG112" s="29"/>
      <c r="CH112" s="29"/>
      <c r="CI112" s="29"/>
      <c r="CJ112" s="29"/>
      <c r="CK112" s="29"/>
      <c r="CL112" s="29"/>
      <c r="CM112" s="29"/>
      <c r="CN112" s="29"/>
      <c r="CO112" s="29"/>
      <c r="CP112" s="29"/>
      <c r="CQ112" s="29"/>
      <c r="CR112" s="29"/>
      <c r="CS112" s="29"/>
      <c r="CT112" s="29"/>
      <c r="CU112" s="29"/>
      <c r="CV112" s="29"/>
    </row>
    <row r="113" spans="2:100" x14ac:dyDescent="0.25">
      <c r="B113" s="70"/>
      <c r="C113" s="70"/>
      <c r="D113" s="70"/>
      <c r="E113" s="70"/>
      <c r="F113" s="70"/>
      <c r="G113" s="69"/>
      <c r="L113" s="81"/>
      <c r="M113" s="81"/>
      <c r="N113" s="81"/>
      <c r="O113" s="81"/>
      <c r="P113" s="81"/>
      <c r="Q113" s="81"/>
      <c r="R113" s="81"/>
      <c r="S113" s="81"/>
      <c r="T113" s="81"/>
      <c r="U113" s="81"/>
      <c r="V113" s="81"/>
      <c r="W113" s="81"/>
      <c r="X113" s="81"/>
      <c r="Y113" s="81"/>
      <c r="Z113" s="81"/>
      <c r="AA113" s="81"/>
      <c r="AB113" s="81"/>
      <c r="AC113" s="81"/>
      <c r="AD113" s="81"/>
      <c r="AE113" s="81"/>
      <c r="AF113" s="81"/>
      <c r="AG113" s="81"/>
      <c r="AH113" s="81"/>
      <c r="AI113" s="81"/>
      <c r="AJ113" s="81"/>
      <c r="AK113" s="81"/>
      <c r="AL113" s="81"/>
      <c r="AM113" s="81"/>
      <c r="AN113" s="81"/>
      <c r="AO113" s="81"/>
      <c r="AP113" s="81"/>
      <c r="AQ113" s="81"/>
      <c r="AR113" s="81"/>
      <c r="AS113" s="81"/>
      <c r="AT113" s="29"/>
      <c r="AU113" s="29"/>
      <c r="AV113" s="29"/>
      <c r="AW113" s="29"/>
      <c r="AX113" s="29"/>
      <c r="AY113" s="29"/>
      <c r="AZ113" s="29"/>
      <c r="BA113" s="29"/>
      <c r="BB113" s="29"/>
      <c r="BC113" s="29"/>
      <c r="BD113" s="29"/>
      <c r="BE113" s="29"/>
      <c r="BF113" s="29"/>
      <c r="BG113" s="29"/>
      <c r="BH113" s="29"/>
      <c r="BI113" s="29"/>
      <c r="BJ113" s="29"/>
      <c r="BK113" s="29"/>
      <c r="BL113" s="29"/>
      <c r="BM113" s="29"/>
      <c r="BN113" s="29"/>
      <c r="BO113" s="29"/>
      <c r="BP113" s="29"/>
      <c r="BQ113" s="29"/>
      <c r="BR113" s="29"/>
      <c r="BS113" s="29"/>
      <c r="BT113" s="29"/>
      <c r="BU113" s="29"/>
      <c r="BV113" s="29"/>
      <c r="BW113" s="29"/>
      <c r="BX113" s="29"/>
      <c r="BY113" s="29"/>
      <c r="BZ113" s="29"/>
      <c r="CA113" s="29"/>
      <c r="CB113" s="29"/>
      <c r="CC113" s="29"/>
      <c r="CD113" s="29"/>
      <c r="CE113" s="29"/>
      <c r="CF113" s="29"/>
      <c r="CG113" s="29"/>
      <c r="CH113" s="29"/>
      <c r="CI113" s="29"/>
      <c r="CJ113" s="29"/>
      <c r="CK113" s="29"/>
      <c r="CL113" s="29"/>
      <c r="CM113" s="29"/>
      <c r="CN113" s="29"/>
      <c r="CO113" s="29"/>
      <c r="CP113" s="29"/>
      <c r="CQ113" s="29"/>
      <c r="CR113" s="29"/>
      <c r="CS113" s="29"/>
      <c r="CT113" s="29"/>
      <c r="CU113" s="29"/>
      <c r="CV113" s="29"/>
    </row>
    <row r="114" spans="2:100" x14ac:dyDescent="0.25">
      <c r="B114" s="70"/>
      <c r="C114" s="70"/>
      <c r="D114" s="70"/>
      <c r="E114" s="70"/>
      <c r="F114" s="70"/>
      <c r="G114" s="69"/>
      <c r="L114" s="81"/>
      <c r="M114" s="81"/>
      <c r="N114" s="81"/>
      <c r="O114" s="81"/>
      <c r="P114" s="81"/>
      <c r="Q114" s="81"/>
      <c r="R114" s="81"/>
      <c r="S114" s="81"/>
      <c r="T114" s="81"/>
      <c r="U114" s="81"/>
      <c r="V114" s="81"/>
      <c r="W114" s="81"/>
      <c r="X114" s="81"/>
      <c r="Y114" s="81"/>
      <c r="Z114" s="81"/>
      <c r="AA114" s="81"/>
      <c r="AB114" s="81"/>
      <c r="AC114" s="81"/>
      <c r="AD114" s="81"/>
      <c r="AE114" s="81"/>
      <c r="AF114" s="81"/>
      <c r="AG114" s="81"/>
      <c r="AH114" s="81"/>
      <c r="AI114" s="81"/>
      <c r="AJ114" s="81"/>
      <c r="AK114" s="81"/>
      <c r="AL114" s="81"/>
      <c r="AM114" s="81"/>
      <c r="AN114" s="81"/>
      <c r="AO114" s="81"/>
      <c r="AP114" s="81"/>
      <c r="AQ114" s="81"/>
      <c r="AR114" s="81"/>
      <c r="AS114" s="81"/>
      <c r="AT114" s="29"/>
      <c r="AU114" s="29"/>
      <c r="AV114" s="29"/>
      <c r="AW114" s="29"/>
      <c r="AX114" s="29"/>
      <c r="AY114" s="29"/>
      <c r="AZ114" s="29"/>
      <c r="BA114" s="29"/>
      <c r="BB114" s="29"/>
      <c r="BC114" s="29"/>
      <c r="BD114" s="29"/>
      <c r="BE114" s="29"/>
      <c r="BF114" s="29"/>
      <c r="BG114" s="29"/>
      <c r="BH114" s="29"/>
      <c r="BI114" s="29"/>
      <c r="BJ114" s="29"/>
      <c r="BK114" s="29"/>
      <c r="BL114" s="29"/>
      <c r="BM114" s="29"/>
      <c r="BN114" s="29"/>
      <c r="BO114" s="29"/>
      <c r="BP114" s="29"/>
      <c r="BQ114" s="29"/>
      <c r="BR114" s="29"/>
      <c r="BS114" s="29"/>
      <c r="BT114" s="29"/>
      <c r="BU114" s="29"/>
      <c r="BV114" s="29"/>
      <c r="BW114" s="29"/>
      <c r="BX114" s="29"/>
      <c r="BY114" s="29"/>
      <c r="BZ114" s="29"/>
      <c r="CA114" s="29"/>
      <c r="CB114" s="29"/>
      <c r="CC114" s="29"/>
      <c r="CD114" s="29"/>
      <c r="CE114" s="29"/>
      <c r="CF114" s="29"/>
      <c r="CG114" s="29"/>
      <c r="CH114" s="29"/>
      <c r="CI114" s="29"/>
      <c r="CJ114" s="29"/>
      <c r="CK114" s="29"/>
      <c r="CL114" s="29"/>
      <c r="CM114" s="29"/>
      <c r="CN114" s="29"/>
      <c r="CO114" s="29"/>
      <c r="CP114" s="29"/>
      <c r="CQ114" s="29"/>
      <c r="CR114" s="29"/>
      <c r="CS114" s="29"/>
      <c r="CT114" s="29"/>
      <c r="CU114" s="29"/>
      <c r="CV114" s="29"/>
    </row>
    <row r="115" spans="2:100" x14ac:dyDescent="0.25">
      <c r="B115" s="70"/>
      <c r="C115" s="70"/>
      <c r="D115" s="70"/>
      <c r="E115" s="70"/>
      <c r="F115" s="70"/>
      <c r="G115" s="69"/>
      <c r="L115" s="81"/>
      <c r="M115" s="81"/>
      <c r="N115" s="81"/>
      <c r="O115" s="81"/>
      <c r="P115" s="81"/>
      <c r="Q115" s="81"/>
      <c r="R115" s="81"/>
      <c r="S115" s="81"/>
      <c r="T115" s="81"/>
      <c r="U115" s="81"/>
      <c r="V115" s="81"/>
      <c r="W115" s="81"/>
      <c r="X115" s="81"/>
      <c r="Y115" s="81"/>
      <c r="Z115" s="81"/>
      <c r="AA115" s="81"/>
      <c r="AB115" s="81"/>
      <c r="AC115" s="81"/>
      <c r="AD115" s="81"/>
      <c r="AE115" s="81"/>
      <c r="AF115" s="81"/>
      <c r="AG115" s="81"/>
      <c r="AH115" s="81"/>
      <c r="AI115" s="81"/>
      <c r="AJ115" s="81"/>
      <c r="AK115" s="81"/>
      <c r="AL115" s="81"/>
      <c r="AM115" s="81"/>
      <c r="AN115" s="81"/>
      <c r="AO115" s="81"/>
      <c r="AP115" s="81"/>
      <c r="AQ115" s="81"/>
      <c r="AR115" s="81"/>
      <c r="AS115" s="81"/>
      <c r="AT115" s="29"/>
      <c r="AU115" s="29"/>
      <c r="AV115" s="29"/>
      <c r="AW115" s="29"/>
      <c r="AX115" s="29"/>
      <c r="AY115" s="29"/>
      <c r="AZ115" s="29"/>
      <c r="BA115" s="29"/>
      <c r="BB115" s="29"/>
      <c r="BC115" s="29"/>
      <c r="BD115" s="29"/>
      <c r="BE115" s="29"/>
      <c r="BF115" s="29"/>
      <c r="BG115" s="29"/>
      <c r="BH115" s="29"/>
      <c r="BI115" s="29"/>
      <c r="BJ115" s="29"/>
      <c r="BK115" s="29"/>
      <c r="BL115" s="29"/>
      <c r="BM115" s="29"/>
      <c r="BN115" s="29"/>
      <c r="BO115" s="29"/>
      <c r="BP115" s="29"/>
      <c r="BQ115" s="29"/>
      <c r="BR115" s="29"/>
      <c r="BS115" s="29"/>
      <c r="BT115" s="29"/>
      <c r="BU115" s="29"/>
      <c r="BV115" s="29"/>
      <c r="BW115" s="29"/>
      <c r="BX115" s="29"/>
      <c r="BY115" s="29"/>
      <c r="BZ115" s="29"/>
      <c r="CA115" s="29"/>
      <c r="CB115" s="29"/>
      <c r="CC115" s="29"/>
      <c r="CD115" s="29"/>
      <c r="CE115" s="29"/>
      <c r="CF115" s="29"/>
      <c r="CG115" s="29"/>
      <c r="CH115" s="29"/>
      <c r="CI115" s="29"/>
      <c r="CJ115" s="29"/>
      <c r="CK115" s="29"/>
      <c r="CL115" s="29"/>
      <c r="CM115" s="29"/>
      <c r="CN115" s="29"/>
      <c r="CO115" s="29"/>
      <c r="CP115" s="29"/>
      <c r="CQ115" s="29"/>
      <c r="CR115" s="29"/>
      <c r="CS115" s="29"/>
      <c r="CT115" s="29"/>
      <c r="CU115" s="29"/>
      <c r="CV115" s="29"/>
    </row>
    <row r="116" spans="2:100" x14ac:dyDescent="0.25">
      <c r="B116" s="70"/>
      <c r="C116" s="70"/>
      <c r="D116" s="70"/>
      <c r="E116" s="70"/>
      <c r="F116" s="70"/>
      <c r="G116" s="69"/>
      <c r="L116" s="81"/>
      <c r="M116" s="81"/>
      <c r="N116" s="81"/>
      <c r="O116" s="81"/>
      <c r="P116" s="81"/>
      <c r="Q116" s="81"/>
      <c r="R116" s="81"/>
      <c r="S116" s="81"/>
      <c r="T116" s="81"/>
      <c r="U116" s="81"/>
      <c r="V116" s="81"/>
      <c r="W116" s="81"/>
      <c r="X116" s="81"/>
      <c r="Y116" s="81"/>
      <c r="Z116" s="81"/>
      <c r="AA116" s="81"/>
      <c r="AB116" s="81"/>
      <c r="AC116" s="81"/>
      <c r="AD116" s="81"/>
      <c r="AE116" s="81"/>
      <c r="AF116" s="81"/>
      <c r="AG116" s="81"/>
      <c r="AH116" s="81"/>
      <c r="AI116" s="81"/>
      <c r="AJ116" s="81"/>
      <c r="AK116" s="81"/>
      <c r="AL116" s="81"/>
      <c r="AM116" s="81"/>
      <c r="AN116" s="81"/>
      <c r="AO116" s="81"/>
      <c r="AP116" s="81"/>
      <c r="AQ116" s="81"/>
      <c r="AR116" s="81"/>
      <c r="AS116" s="81"/>
      <c r="AT116" s="29"/>
      <c r="AU116" s="29"/>
      <c r="AV116" s="29"/>
      <c r="AW116" s="29"/>
      <c r="AX116" s="29"/>
      <c r="AY116" s="29"/>
      <c r="AZ116" s="29"/>
      <c r="BA116" s="29"/>
      <c r="BB116" s="29"/>
      <c r="BC116" s="29"/>
      <c r="BD116" s="29"/>
      <c r="BE116" s="29"/>
      <c r="BF116" s="29"/>
      <c r="BG116" s="29"/>
      <c r="BH116" s="29"/>
      <c r="BI116" s="29"/>
      <c r="BJ116" s="29"/>
      <c r="BK116" s="29"/>
      <c r="BL116" s="29"/>
      <c r="BM116" s="29"/>
      <c r="BN116" s="29"/>
      <c r="BO116" s="29"/>
      <c r="BP116" s="29"/>
      <c r="BQ116" s="29"/>
      <c r="BR116" s="29"/>
      <c r="BS116" s="29"/>
      <c r="BT116" s="29"/>
      <c r="BU116" s="29"/>
      <c r="BV116" s="29"/>
      <c r="BW116" s="29"/>
      <c r="BX116" s="29"/>
      <c r="BY116" s="29"/>
      <c r="BZ116" s="29"/>
      <c r="CA116" s="29"/>
      <c r="CB116" s="29"/>
      <c r="CC116" s="29"/>
      <c r="CD116" s="29"/>
      <c r="CE116" s="29"/>
      <c r="CF116" s="29"/>
      <c r="CG116" s="29"/>
      <c r="CH116" s="29"/>
      <c r="CI116" s="29"/>
      <c r="CJ116" s="29"/>
      <c r="CK116" s="29"/>
      <c r="CL116" s="29"/>
      <c r="CM116" s="29"/>
      <c r="CN116" s="29"/>
      <c r="CO116" s="29"/>
      <c r="CP116" s="29"/>
      <c r="CQ116" s="29"/>
      <c r="CR116" s="29"/>
      <c r="CS116" s="29"/>
      <c r="CT116" s="29"/>
      <c r="CU116" s="29"/>
      <c r="CV116" s="29"/>
    </row>
    <row r="117" spans="2:100" x14ac:dyDescent="0.25">
      <c r="B117" s="70"/>
      <c r="C117" s="70"/>
      <c r="D117" s="70"/>
      <c r="E117" s="70"/>
      <c r="F117" s="70"/>
      <c r="G117" s="69"/>
      <c r="L117" s="81"/>
      <c r="M117" s="81"/>
      <c r="N117" s="81"/>
      <c r="O117" s="81"/>
      <c r="P117" s="81"/>
      <c r="Q117" s="81"/>
      <c r="R117" s="81"/>
      <c r="S117" s="81"/>
      <c r="T117" s="81"/>
      <c r="U117" s="81"/>
      <c r="V117" s="81"/>
      <c r="W117" s="81"/>
      <c r="X117" s="81"/>
      <c r="Y117" s="81"/>
      <c r="Z117" s="81"/>
      <c r="AA117" s="81"/>
      <c r="AB117" s="81"/>
      <c r="AC117" s="81"/>
      <c r="AD117" s="81"/>
      <c r="AE117" s="81"/>
      <c r="AF117" s="81"/>
      <c r="AG117" s="81"/>
      <c r="AH117" s="81"/>
      <c r="AI117" s="81"/>
      <c r="AJ117" s="81"/>
      <c r="AK117" s="81"/>
      <c r="AL117" s="81"/>
      <c r="AM117" s="81"/>
      <c r="AN117" s="81"/>
      <c r="AO117" s="81"/>
      <c r="AP117" s="81"/>
      <c r="AQ117" s="81"/>
      <c r="AR117" s="81"/>
      <c r="AS117" s="81"/>
      <c r="AT117" s="29"/>
      <c r="AU117" s="29"/>
      <c r="AV117" s="29"/>
      <c r="AW117" s="29"/>
      <c r="AX117" s="29"/>
      <c r="AY117" s="29"/>
      <c r="AZ117" s="29"/>
      <c r="BA117" s="29"/>
      <c r="BB117" s="29"/>
      <c r="BC117" s="29"/>
      <c r="BD117" s="29"/>
      <c r="BE117" s="29"/>
      <c r="BF117" s="29"/>
      <c r="BG117" s="29"/>
      <c r="BH117" s="29"/>
      <c r="BI117" s="29"/>
      <c r="BJ117" s="29"/>
      <c r="BK117" s="29"/>
      <c r="BL117" s="29"/>
      <c r="BM117" s="29"/>
      <c r="BN117" s="29"/>
      <c r="BO117" s="29"/>
      <c r="BP117" s="29"/>
      <c r="BQ117" s="29"/>
      <c r="BR117" s="29"/>
      <c r="BS117" s="29"/>
      <c r="BT117" s="29"/>
      <c r="BU117" s="29"/>
      <c r="BV117" s="29"/>
      <c r="BW117" s="29"/>
      <c r="BX117" s="29"/>
      <c r="BY117" s="29"/>
      <c r="BZ117" s="29"/>
      <c r="CA117" s="29"/>
      <c r="CB117" s="29"/>
      <c r="CC117" s="29"/>
      <c r="CD117" s="29"/>
      <c r="CE117" s="29"/>
      <c r="CF117" s="29"/>
      <c r="CG117" s="29"/>
      <c r="CH117" s="29"/>
      <c r="CI117" s="29"/>
      <c r="CJ117" s="29"/>
      <c r="CK117" s="29"/>
      <c r="CL117" s="29"/>
      <c r="CM117" s="29"/>
      <c r="CN117" s="29"/>
      <c r="CO117" s="29"/>
      <c r="CP117" s="29"/>
      <c r="CQ117" s="29"/>
      <c r="CR117" s="29"/>
      <c r="CS117" s="29"/>
      <c r="CT117" s="29"/>
      <c r="CU117" s="29"/>
      <c r="CV117" s="29"/>
    </row>
    <row r="118" spans="2:100" x14ac:dyDescent="0.25">
      <c r="B118" s="70"/>
      <c r="C118" s="70"/>
      <c r="D118" s="70"/>
      <c r="E118" s="70"/>
      <c r="F118" s="70"/>
      <c r="G118" s="69"/>
      <c r="L118" s="81"/>
      <c r="M118" s="81"/>
      <c r="N118" s="81"/>
      <c r="O118" s="81"/>
      <c r="P118" s="81"/>
      <c r="Q118" s="81"/>
      <c r="R118" s="81"/>
      <c r="S118" s="81"/>
      <c r="T118" s="81"/>
      <c r="U118" s="81"/>
      <c r="V118" s="81"/>
      <c r="W118" s="81"/>
      <c r="X118" s="81"/>
      <c r="Y118" s="81"/>
      <c r="Z118" s="81"/>
      <c r="AA118" s="81"/>
      <c r="AB118" s="81"/>
      <c r="AC118" s="81"/>
      <c r="AD118" s="81"/>
      <c r="AE118" s="81"/>
      <c r="AF118" s="81"/>
      <c r="AG118" s="81"/>
      <c r="AH118" s="81"/>
      <c r="AI118" s="81"/>
      <c r="AJ118" s="81"/>
      <c r="AK118" s="81"/>
      <c r="AL118" s="81"/>
      <c r="AM118" s="81"/>
      <c r="AN118" s="81"/>
      <c r="AO118" s="81"/>
      <c r="AP118" s="81"/>
      <c r="AQ118" s="81"/>
      <c r="AR118" s="81"/>
      <c r="AS118" s="81"/>
      <c r="AT118" s="29"/>
      <c r="AU118" s="29"/>
      <c r="AV118" s="29"/>
      <c r="AW118" s="29"/>
      <c r="AX118" s="29"/>
      <c r="AY118" s="29"/>
      <c r="AZ118" s="29"/>
      <c r="BA118" s="29"/>
      <c r="BB118" s="29"/>
      <c r="BC118" s="29"/>
      <c r="BD118" s="29"/>
      <c r="BE118" s="29"/>
      <c r="BF118" s="29"/>
      <c r="BG118" s="29"/>
      <c r="BH118" s="29"/>
      <c r="BI118" s="29"/>
      <c r="BJ118" s="29"/>
      <c r="BK118" s="29"/>
      <c r="BL118" s="29"/>
      <c r="BM118" s="29"/>
      <c r="BN118" s="29"/>
      <c r="BO118" s="29"/>
      <c r="BP118" s="29"/>
      <c r="BQ118" s="29"/>
      <c r="BR118" s="29"/>
      <c r="BS118" s="29"/>
      <c r="BT118" s="29"/>
      <c r="BU118" s="29"/>
      <c r="BV118" s="29"/>
      <c r="BW118" s="29"/>
      <c r="BX118" s="29"/>
      <c r="BY118" s="29"/>
      <c r="BZ118" s="29"/>
      <c r="CA118" s="29"/>
      <c r="CB118" s="29"/>
      <c r="CC118" s="29"/>
      <c r="CD118" s="29"/>
      <c r="CE118" s="29"/>
      <c r="CF118" s="29"/>
      <c r="CG118" s="29"/>
      <c r="CH118" s="29"/>
      <c r="CI118" s="29"/>
      <c r="CJ118" s="29"/>
      <c r="CK118" s="29"/>
      <c r="CL118" s="29"/>
      <c r="CM118" s="29"/>
      <c r="CN118" s="29"/>
      <c r="CO118" s="29"/>
      <c r="CP118" s="29"/>
      <c r="CQ118" s="29"/>
      <c r="CR118" s="29"/>
      <c r="CS118" s="29"/>
      <c r="CT118" s="29"/>
      <c r="CU118" s="29"/>
      <c r="CV118" s="29"/>
    </row>
    <row r="119" spans="2:100" x14ac:dyDescent="0.25">
      <c r="B119" s="70"/>
      <c r="C119" s="70"/>
      <c r="D119" s="70"/>
      <c r="E119" s="70"/>
      <c r="F119" s="70"/>
      <c r="G119" s="69"/>
      <c r="L119" s="81"/>
      <c r="M119" s="81"/>
      <c r="N119" s="81"/>
      <c r="O119" s="81"/>
      <c r="P119" s="81"/>
      <c r="Q119" s="81"/>
      <c r="R119" s="81"/>
      <c r="S119" s="81"/>
      <c r="T119" s="81"/>
      <c r="U119" s="81"/>
      <c r="V119" s="81"/>
      <c r="W119" s="81"/>
      <c r="X119" s="81"/>
      <c r="Y119" s="81"/>
      <c r="Z119" s="81"/>
      <c r="AA119" s="81"/>
      <c r="AB119" s="81"/>
      <c r="AC119" s="81"/>
      <c r="AD119" s="81"/>
      <c r="AE119" s="81"/>
      <c r="AF119" s="81"/>
      <c r="AG119" s="81"/>
      <c r="AH119" s="81"/>
      <c r="AI119" s="81"/>
      <c r="AJ119" s="81"/>
      <c r="AK119" s="81"/>
      <c r="AL119" s="81"/>
      <c r="AM119" s="81"/>
      <c r="AN119" s="81"/>
      <c r="AO119" s="81"/>
      <c r="AP119" s="81"/>
      <c r="AQ119" s="81"/>
      <c r="AR119" s="81"/>
      <c r="AS119" s="81"/>
      <c r="AT119" s="29"/>
      <c r="AU119" s="29"/>
      <c r="AV119" s="29"/>
      <c r="AW119" s="29"/>
      <c r="AX119" s="29"/>
      <c r="AY119" s="29"/>
      <c r="AZ119" s="29"/>
      <c r="BA119" s="29"/>
      <c r="BB119" s="29"/>
      <c r="BC119" s="29"/>
      <c r="BD119" s="29"/>
      <c r="BE119" s="29"/>
      <c r="BF119" s="29"/>
      <c r="BG119" s="29"/>
      <c r="BH119" s="29"/>
      <c r="BI119" s="29"/>
      <c r="BJ119" s="29"/>
      <c r="BK119" s="29"/>
      <c r="BL119" s="29"/>
      <c r="BM119" s="29"/>
      <c r="BN119" s="29"/>
      <c r="BO119" s="29"/>
      <c r="BP119" s="29"/>
      <c r="BQ119" s="29"/>
      <c r="BR119" s="29"/>
      <c r="BS119" s="29"/>
      <c r="BT119" s="29"/>
      <c r="BU119" s="29"/>
      <c r="BV119" s="29"/>
      <c r="BW119" s="29"/>
      <c r="BX119" s="29"/>
      <c r="BY119" s="29"/>
      <c r="BZ119" s="29"/>
      <c r="CA119" s="29"/>
      <c r="CB119" s="29"/>
      <c r="CC119" s="29"/>
      <c r="CD119" s="29"/>
      <c r="CE119" s="29"/>
      <c r="CF119" s="29"/>
      <c r="CG119" s="29"/>
      <c r="CH119" s="29"/>
      <c r="CI119" s="29"/>
      <c r="CJ119" s="29"/>
      <c r="CK119" s="29"/>
      <c r="CL119" s="29"/>
      <c r="CM119" s="29"/>
      <c r="CN119" s="29"/>
      <c r="CO119" s="29"/>
      <c r="CP119" s="29"/>
      <c r="CQ119" s="29"/>
      <c r="CR119" s="29"/>
      <c r="CS119" s="29"/>
      <c r="CT119" s="29"/>
      <c r="CU119" s="29"/>
      <c r="CV119" s="29"/>
    </row>
    <row r="120" spans="2:100" x14ac:dyDescent="0.25">
      <c r="B120" s="70"/>
      <c r="C120" s="70"/>
      <c r="D120" s="70"/>
      <c r="E120" s="70"/>
      <c r="F120" s="70"/>
      <c r="G120" s="69"/>
      <c r="L120" s="81"/>
      <c r="M120" s="81"/>
      <c r="N120" s="81"/>
      <c r="O120" s="81"/>
      <c r="P120" s="81"/>
      <c r="Q120" s="81"/>
      <c r="R120" s="81"/>
      <c r="S120" s="81"/>
      <c r="T120" s="81"/>
      <c r="U120" s="81"/>
      <c r="V120" s="81"/>
      <c r="W120" s="81"/>
      <c r="X120" s="81"/>
      <c r="Y120" s="81"/>
      <c r="Z120" s="81"/>
      <c r="AA120" s="81"/>
      <c r="AB120" s="81"/>
      <c r="AC120" s="81"/>
      <c r="AD120" s="81"/>
      <c r="AE120" s="81"/>
      <c r="AF120" s="81"/>
      <c r="AG120" s="81"/>
      <c r="AH120" s="81"/>
      <c r="AI120" s="81"/>
      <c r="AJ120" s="81"/>
      <c r="AK120" s="81"/>
      <c r="AL120" s="81"/>
      <c r="AM120" s="81"/>
      <c r="AN120" s="81"/>
      <c r="AO120" s="81"/>
      <c r="AP120" s="81"/>
      <c r="AQ120" s="81"/>
      <c r="AR120" s="81"/>
      <c r="AS120" s="81"/>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c r="BP120" s="29"/>
      <c r="BQ120" s="29"/>
      <c r="BR120" s="29"/>
      <c r="BS120" s="29"/>
      <c r="BT120" s="29"/>
      <c r="BU120" s="29"/>
      <c r="BV120" s="29"/>
      <c r="BW120" s="29"/>
      <c r="BX120" s="29"/>
      <c r="BY120" s="29"/>
      <c r="BZ120" s="29"/>
      <c r="CA120" s="29"/>
      <c r="CB120" s="29"/>
      <c r="CC120" s="29"/>
      <c r="CD120" s="29"/>
      <c r="CE120" s="29"/>
      <c r="CF120" s="29"/>
      <c r="CG120" s="29"/>
      <c r="CH120" s="29"/>
      <c r="CI120" s="29"/>
      <c r="CJ120" s="29"/>
      <c r="CK120" s="29"/>
      <c r="CL120" s="29"/>
      <c r="CM120" s="29"/>
      <c r="CN120" s="29"/>
      <c r="CO120" s="29"/>
      <c r="CP120" s="29"/>
      <c r="CQ120" s="29"/>
      <c r="CR120" s="29"/>
      <c r="CS120" s="29"/>
      <c r="CT120" s="29"/>
      <c r="CU120" s="29"/>
      <c r="CV120" s="29"/>
    </row>
    <row r="121" spans="2:100" x14ac:dyDescent="0.25">
      <c r="B121" s="70"/>
      <c r="C121" s="70"/>
      <c r="D121" s="70"/>
      <c r="E121" s="70"/>
      <c r="F121" s="70"/>
      <c r="G121" s="69"/>
      <c r="L121" s="81"/>
      <c r="M121" s="81"/>
      <c r="N121" s="81"/>
      <c r="O121" s="81"/>
      <c r="P121" s="81"/>
      <c r="Q121" s="81"/>
      <c r="R121" s="81"/>
      <c r="S121" s="81"/>
      <c r="T121" s="81"/>
      <c r="U121" s="81"/>
      <c r="V121" s="81"/>
      <c r="W121" s="81"/>
      <c r="X121" s="81"/>
      <c r="Y121" s="81"/>
      <c r="Z121" s="81"/>
      <c r="AA121" s="81"/>
      <c r="AB121" s="81"/>
      <c r="AC121" s="81"/>
      <c r="AD121" s="81"/>
      <c r="AE121" s="81"/>
      <c r="AF121" s="81"/>
      <c r="AG121" s="81"/>
      <c r="AH121" s="81"/>
      <c r="AI121" s="81"/>
      <c r="AJ121" s="81"/>
      <c r="AK121" s="81"/>
      <c r="AL121" s="81"/>
      <c r="AM121" s="81"/>
      <c r="AN121" s="81"/>
      <c r="AO121" s="81"/>
      <c r="AP121" s="81"/>
      <c r="AQ121" s="81"/>
      <c r="AR121" s="81"/>
      <c r="AS121" s="81"/>
      <c r="AT121" s="29"/>
      <c r="AU121" s="29"/>
      <c r="AV121" s="29"/>
      <c r="AW121" s="29"/>
      <c r="AX121" s="29"/>
      <c r="AY121" s="29"/>
      <c r="AZ121" s="29"/>
      <c r="BA121" s="29"/>
      <c r="BB121" s="29"/>
      <c r="BC121" s="29"/>
      <c r="BD121" s="29"/>
      <c r="BE121" s="29"/>
      <c r="BF121" s="29"/>
      <c r="BG121" s="29"/>
      <c r="BH121" s="29"/>
      <c r="BI121" s="29"/>
      <c r="BJ121" s="29"/>
      <c r="BK121" s="29"/>
      <c r="BL121" s="29"/>
      <c r="BM121" s="29"/>
      <c r="BN121" s="29"/>
      <c r="BO121" s="29"/>
      <c r="BP121" s="29"/>
      <c r="BQ121" s="29"/>
      <c r="BR121" s="29"/>
      <c r="BS121" s="29"/>
      <c r="BT121" s="29"/>
      <c r="BU121" s="29"/>
      <c r="BV121" s="29"/>
      <c r="BW121" s="29"/>
      <c r="BX121" s="29"/>
      <c r="BY121" s="29"/>
      <c r="BZ121" s="29"/>
      <c r="CA121" s="29"/>
      <c r="CB121" s="29"/>
      <c r="CC121" s="29"/>
      <c r="CD121" s="29"/>
      <c r="CE121" s="29"/>
      <c r="CF121" s="29"/>
      <c r="CG121" s="29"/>
      <c r="CH121" s="29"/>
      <c r="CI121" s="29"/>
      <c r="CJ121" s="29"/>
      <c r="CK121" s="29"/>
      <c r="CL121" s="29"/>
      <c r="CM121" s="29"/>
      <c r="CN121" s="29"/>
      <c r="CO121" s="29"/>
      <c r="CP121" s="29"/>
      <c r="CQ121" s="29"/>
      <c r="CR121" s="29"/>
      <c r="CS121" s="29"/>
      <c r="CT121" s="29"/>
      <c r="CU121" s="29"/>
      <c r="CV121" s="29"/>
    </row>
    <row r="122" spans="2:100" x14ac:dyDescent="0.25">
      <c r="B122" s="70"/>
      <c r="C122" s="70"/>
      <c r="D122" s="70"/>
      <c r="E122" s="70"/>
      <c r="F122" s="70"/>
      <c r="G122" s="69"/>
      <c r="L122" s="81"/>
      <c r="M122" s="81"/>
      <c r="N122" s="81"/>
      <c r="O122" s="81"/>
      <c r="P122" s="81"/>
      <c r="Q122" s="81"/>
      <c r="R122" s="81"/>
      <c r="S122" s="81"/>
      <c r="T122" s="81"/>
      <c r="U122" s="81"/>
      <c r="V122" s="81"/>
      <c r="W122" s="81"/>
      <c r="X122" s="81"/>
      <c r="Y122" s="81"/>
      <c r="Z122" s="81"/>
      <c r="AA122" s="81"/>
      <c r="AB122" s="81"/>
      <c r="AC122" s="81"/>
      <c r="AD122" s="81"/>
      <c r="AE122" s="81"/>
      <c r="AF122" s="81"/>
      <c r="AG122" s="81"/>
      <c r="AH122" s="81"/>
      <c r="AI122" s="81"/>
      <c r="AJ122" s="81"/>
      <c r="AK122" s="81"/>
      <c r="AL122" s="81"/>
      <c r="AM122" s="81"/>
      <c r="AN122" s="81"/>
      <c r="AO122" s="81"/>
      <c r="AP122" s="81"/>
      <c r="AQ122" s="81"/>
      <c r="AR122" s="81"/>
      <c r="AS122" s="81"/>
      <c r="AT122" s="29"/>
      <c r="AU122" s="29"/>
      <c r="AV122" s="29"/>
      <c r="AW122" s="29"/>
      <c r="AX122" s="29"/>
      <c r="AY122" s="29"/>
      <c r="AZ122" s="29"/>
      <c r="BA122" s="29"/>
      <c r="BB122" s="29"/>
      <c r="BC122" s="29"/>
      <c r="BD122" s="29"/>
      <c r="BE122" s="29"/>
      <c r="BF122" s="29"/>
      <c r="BG122" s="29"/>
      <c r="BH122" s="29"/>
      <c r="BI122" s="29"/>
      <c r="BJ122" s="29"/>
      <c r="BK122" s="29"/>
      <c r="BL122" s="29"/>
      <c r="BM122" s="29"/>
      <c r="BN122" s="29"/>
      <c r="BO122" s="29"/>
      <c r="BP122" s="29"/>
      <c r="BQ122" s="29"/>
      <c r="BR122" s="29"/>
      <c r="BS122" s="29"/>
      <c r="BT122" s="29"/>
      <c r="BU122" s="29"/>
      <c r="BV122" s="29"/>
      <c r="BW122" s="29"/>
      <c r="BX122" s="29"/>
      <c r="BY122" s="29"/>
      <c r="BZ122" s="29"/>
      <c r="CA122" s="29"/>
      <c r="CB122" s="29"/>
      <c r="CC122" s="29"/>
      <c r="CD122" s="29"/>
      <c r="CE122" s="29"/>
      <c r="CF122" s="29"/>
      <c r="CG122" s="29"/>
      <c r="CH122" s="29"/>
      <c r="CI122" s="29"/>
      <c r="CJ122" s="29"/>
      <c r="CK122" s="29"/>
      <c r="CL122" s="29"/>
      <c r="CM122" s="29"/>
      <c r="CN122" s="29"/>
      <c r="CO122" s="29"/>
      <c r="CP122" s="29"/>
      <c r="CQ122" s="29"/>
      <c r="CR122" s="29"/>
      <c r="CS122" s="29"/>
      <c r="CT122" s="29"/>
      <c r="CU122" s="29"/>
      <c r="CV122" s="29"/>
    </row>
    <row r="123" spans="2:100" x14ac:dyDescent="0.25">
      <c r="B123" s="70"/>
      <c r="C123" s="70"/>
      <c r="D123" s="70"/>
      <c r="E123" s="70"/>
      <c r="F123" s="70"/>
      <c r="G123" s="69"/>
      <c r="L123" s="81"/>
      <c r="M123" s="81"/>
      <c r="N123" s="81"/>
      <c r="O123" s="81"/>
      <c r="P123" s="81"/>
      <c r="Q123" s="81"/>
      <c r="R123" s="81"/>
      <c r="S123" s="81"/>
      <c r="T123" s="81"/>
      <c r="U123" s="81"/>
      <c r="V123" s="81"/>
      <c r="W123" s="81"/>
      <c r="X123" s="81"/>
      <c r="Y123" s="81"/>
      <c r="Z123" s="81"/>
      <c r="AA123" s="81"/>
      <c r="AB123" s="81"/>
      <c r="AC123" s="81"/>
      <c r="AD123" s="81"/>
      <c r="AE123" s="81"/>
      <c r="AF123" s="81"/>
      <c r="AG123" s="81"/>
      <c r="AH123" s="81"/>
      <c r="AI123" s="81"/>
      <c r="AJ123" s="81"/>
      <c r="AK123" s="81"/>
      <c r="AL123" s="81"/>
      <c r="AM123" s="81"/>
      <c r="AN123" s="81"/>
      <c r="AO123" s="81"/>
      <c r="AP123" s="81"/>
      <c r="AQ123" s="81"/>
      <c r="AR123" s="81"/>
      <c r="AS123" s="81"/>
      <c r="AT123" s="29"/>
      <c r="AU123" s="29"/>
      <c r="AV123" s="29"/>
      <c r="AW123" s="29"/>
      <c r="AX123" s="29"/>
      <c r="AY123" s="29"/>
      <c r="AZ123" s="29"/>
      <c r="BA123" s="29"/>
      <c r="BB123" s="29"/>
      <c r="BC123" s="29"/>
      <c r="BD123" s="29"/>
      <c r="BE123" s="29"/>
      <c r="BF123" s="29"/>
      <c r="BG123" s="29"/>
      <c r="BH123" s="29"/>
      <c r="BI123" s="29"/>
      <c r="BJ123" s="29"/>
      <c r="BK123" s="29"/>
      <c r="BL123" s="29"/>
      <c r="BM123" s="29"/>
      <c r="BN123" s="29"/>
      <c r="BO123" s="29"/>
      <c r="BP123" s="29"/>
      <c r="BQ123" s="29"/>
      <c r="BR123" s="29"/>
      <c r="BS123" s="29"/>
      <c r="BT123" s="29"/>
      <c r="BU123" s="29"/>
      <c r="BV123" s="29"/>
      <c r="BW123" s="29"/>
      <c r="BX123" s="29"/>
      <c r="BY123" s="29"/>
      <c r="BZ123" s="29"/>
      <c r="CA123" s="29"/>
      <c r="CB123" s="29"/>
      <c r="CC123" s="29"/>
      <c r="CD123" s="29"/>
      <c r="CE123" s="29"/>
      <c r="CF123" s="29"/>
      <c r="CG123" s="29"/>
      <c r="CH123" s="29"/>
      <c r="CI123" s="29"/>
      <c r="CJ123" s="29"/>
      <c r="CK123" s="29"/>
      <c r="CL123" s="29"/>
      <c r="CM123" s="29"/>
      <c r="CN123" s="29"/>
      <c r="CO123" s="29"/>
      <c r="CP123" s="29"/>
      <c r="CQ123" s="29"/>
      <c r="CR123" s="29"/>
      <c r="CS123" s="29"/>
      <c r="CT123" s="29"/>
      <c r="CU123" s="29"/>
      <c r="CV123" s="29"/>
    </row>
    <row r="124" spans="2:100" x14ac:dyDescent="0.25">
      <c r="B124" s="70"/>
      <c r="C124" s="70"/>
      <c r="D124" s="70"/>
      <c r="E124" s="70"/>
      <c r="F124" s="70"/>
      <c r="G124" s="69"/>
      <c r="L124" s="81"/>
      <c r="M124" s="81"/>
      <c r="N124" s="81"/>
      <c r="O124" s="81"/>
      <c r="P124" s="81"/>
      <c r="Q124" s="81"/>
      <c r="R124" s="81"/>
      <c r="S124" s="81"/>
      <c r="T124" s="81"/>
      <c r="U124" s="81"/>
      <c r="V124" s="81"/>
      <c r="W124" s="81"/>
      <c r="X124" s="81"/>
      <c r="Y124" s="81"/>
      <c r="Z124" s="81"/>
      <c r="AA124" s="81"/>
      <c r="AB124" s="81"/>
      <c r="AC124" s="81"/>
      <c r="AD124" s="81"/>
      <c r="AE124" s="81"/>
      <c r="AF124" s="81"/>
      <c r="AG124" s="81"/>
      <c r="AH124" s="81"/>
      <c r="AI124" s="81"/>
      <c r="AJ124" s="81"/>
      <c r="AK124" s="81"/>
      <c r="AL124" s="81"/>
      <c r="AM124" s="81"/>
      <c r="AN124" s="81"/>
      <c r="AO124" s="81"/>
      <c r="AP124" s="81"/>
      <c r="AQ124" s="81"/>
      <c r="AR124" s="81"/>
      <c r="AS124" s="81"/>
      <c r="AT124" s="29"/>
      <c r="AU124" s="29"/>
      <c r="AV124" s="29"/>
      <c r="AW124" s="29"/>
      <c r="AX124" s="29"/>
      <c r="AY124" s="29"/>
      <c r="AZ124" s="29"/>
      <c r="BA124" s="29"/>
      <c r="BB124" s="29"/>
      <c r="BC124" s="29"/>
      <c r="BD124" s="29"/>
      <c r="BE124" s="29"/>
      <c r="BF124" s="29"/>
      <c r="BG124" s="29"/>
      <c r="BH124" s="29"/>
      <c r="BI124" s="29"/>
      <c r="BJ124" s="29"/>
      <c r="BK124" s="29"/>
      <c r="BL124" s="29"/>
      <c r="BM124" s="29"/>
      <c r="BN124" s="29"/>
      <c r="BO124" s="29"/>
      <c r="BP124" s="29"/>
      <c r="BQ124" s="29"/>
      <c r="BR124" s="29"/>
      <c r="BS124" s="29"/>
      <c r="BT124" s="29"/>
      <c r="BU124" s="29"/>
      <c r="BV124" s="29"/>
      <c r="BW124" s="29"/>
      <c r="BX124" s="29"/>
      <c r="BY124" s="29"/>
      <c r="BZ124" s="29"/>
      <c r="CA124" s="29"/>
      <c r="CB124" s="29"/>
      <c r="CC124" s="29"/>
      <c r="CD124" s="29"/>
      <c r="CE124" s="29"/>
      <c r="CF124" s="29"/>
      <c r="CG124" s="29"/>
      <c r="CH124" s="29"/>
      <c r="CI124" s="29"/>
      <c r="CJ124" s="29"/>
      <c r="CK124" s="29"/>
      <c r="CL124" s="29"/>
      <c r="CM124" s="29"/>
      <c r="CN124" s="29"/>
      <c r="CO124" s="29"/>
      <c r="CP124" s="29"/>
      <c r="CQ124" s="29"/>
      <c r="CR124" s="29"/>
      <c r="CS124" s="29"/>
      <c r="CT124" s="29"/>
      <c r="CU124" s="29"/>
      <c r="CV124" s="29"/>
    </row>
    <row r="125" spans="2:100" x14ac:dyDescent="0.25">
      <c r="B125" s="70"/>
      <c r="C125" s="70"/>
      <c r="D125" s="70"/>
      <c r="E125" s="70"/>
      <c r="F125" s="70"/>
      <c r="G125" s="69"/>
      <c r="L125" s="81"/>
      <c r="M125" s="81"/>
      <c r="N125" s="81"/>
      <c r="O125" s="81"/>
      <c r="P125" s="81"/>
      <c r="Q125" s="81"/>
      <c r="R125" s="81"/>
      <c r="S125" s="81"/>
      <c r="T125" s="81"/>
      <c r="U125" s="81"/>
      <c r="V125" s="81"/>
      <c r="W125" s="81"/>
      <c r="X125" s="81"/>
      <c r="Y125" s="81"/>
      <c r="Z125" s="81"/>
      <c r="AA125" s="81"/>
      <c r="AB125" s="81"/>
      <c r="AC125" s="81"/>
      <c r="AD125" s="81"/>
      <c r="AE125" s="81"/>
      <c r="AF125" s="81"/>
      <c r="AG125" s="81"/>
      <c r="AH125" s="81"/>
      <c r="AI125" s="81"/>
      <c r="AJ125" s="81"/>
      <c r="AK125" s="81"/>
      <c r="AL125" s="81"/>
      <c r="AM125" s="81"/>
      <c r="AN125" s="81"/>
      <c r="AO125" s="81"/>
      <c r="AP125" s="81"/>
      <c r="AQ125" s="81"/>
      <c r="AR125" s="81"/>
      <c r="AS125" s="81"/>
      <c r="AT125" s="29"/>
      <c r="AU125" s="29"/>
      <c r="AV125" s="29"/>
      <c r="AW125" s="29"/>
      <c r="AX125" s="29"/>
      <c r="AY125" s="29"/>
      <c r="AZ125" s="29"/>
      <c r="BA125" s="29"/>
      <c r="BB125" s="29"/>
      <c r="BC125" s="29"/>
      <c r="BD125" s="29"/>
      <c r="BE125" s="29"/>
      <c r="BF125" s="29"/>
      <c r="BG125" s="29"/>
      <c r="BH125" s="29"/>
      <c r="BI125" s="29"/>
      <c r="BJ125" s="29"/>
      <c r="BK125" s="29"/>
      <c r="BL125" s="29"/>
      <c r="BM125" s="29"/>
      <c r="BN125" s="29"/>
      <c r="BO125" s="29"/>
      <c r="BP125" s="29"/>
      <c r="BQ125" s="29"/>
      <c r="BR125" s="29"/>
      <c r="BS125" s="29"/>
      <c r="BT125" s="29"/>
      <c r="BU125" s="29"/>
      <c r="BV125" s="29"/>
      <c r="BW125" s="29"/>
      <c r="BX125" s="29"/>
      <c r="BY125" s="29"/>
      <c r="BZ125" s="29"/>
      <c r="CA125" s="29"/>
      <c r="CB125" s="29"/>
      <c r="CC125" s="29"/>
      <c r="CD125" s="29"/>
      <c r="CE125" s="29"/>
      <c r="CF125" s="29"/>
      <c r="CG125" s="29"/>
      <c r="CH125" s="29"/>
      <c r="CI125" s="29"/>
      <c r="CJ125" s="29"/>
      <c r="CK125" s="29"/>
      <c r="CL125" s="29"/>
      <c r="CM125" s="29"/>
      <c r="CN125" s="29"/>
      <c r="CO125" s="29"/>
      <c r="CP125" s="29"/>
      <c r="CQ125" s="29"/>
      <c r="CR125" s="29"/>
      <c r="CS125" s="29"/>
      <c r="CT125" s="29"/>
      <c r="CU125" s="29"/>
      <c r="CV125" s="29"/>
    </row>
    <row r="126" spans="2:100" x14ac:dyDescent="0.25">
      <c r="B126" s="70"/>
      <c r="C126" s="70"/>
      <c r="D126" s="70"/>
      <c r="E126" s="70"/>
      <c r="F126" s="70"/>
      <c r="G126" s="69"/>
      <c r="L126" s="81"/>
      <c r="M126" s="81"/>
      <c r="N126" s="81"/>
      <c r="O126" s="81"/>
      <c r="P126" s="81"/>
      <c r="Q126" s="81"/>
      <c r="R126" s="81"/>
      <c r="S126" s="81"/>
      <c r="T126" s="81"/>
      <c r="U126" s="81"/>
      <c r="V126" s="81"/>
      <c r="W126" s="81"/>
      <c r="X126" s="81"/>
      <c r="Y126" s="81"/>
      <c r="Z126" s="81"/>
      <c r="AA126" s="81"/>
      <c r="AB126" s="81"/>
      <c r="AC126" s="81"/>
      <c r="AD126" s="81"/>
      <c r="AE126" s="81"/>
      <c r="AF126" s="81"/>
      <c r="AG126" s="81"/>
      <c r="AH126" s="81"/>
      <c r="AI126" s="81"/>
      <c r="AJ126" s="81"/>
      <c r="AK126" s="81"/>
      <c r="AL126" s="81"/>
      <c r="AM126" s="81"/>
      <c r="AN126" s="81"/>
      <c r="AO126" s="81"/>
      <c r="AP126" s="81"/>
      <c r="AQ126" s="81"/>
      <c r="AR126" s="81"/>
      <c r="AS126" s="81"/>
      <c r="AT126" s="29"/>
      <c r="AU126" s="29"/>
      <c r="AV126" s="29"/>
      <c r="AW126" s="29"/>
      <c r="AX126" s="29"/>
      <c r="AY126" s="29"/>
      <c r="AZ126" s="29"/>
      <c r="BA126" s="29"/>
      <c r="BB126" s="29"/>
      <c r="BC126" s="29"/>
      <c r="BD126" s="29"/>
      <c r="BE126" s="29"/>
      <c r="BF126" s="29"/>
      <c r="BG126" s="29"/>
      <c r="BH126" s="29"/>
      <c r="BI126" s="29"/>
      <c r="BJ126" s="29"/>
      <c r="BK126" s="29"/>
      <c r="BL126" s="29"/>
      <c r="BM126" s="29"/>
      <c r="BN126" s="29"/>
      <c r="BO126" s="29"/>
      <c r="BP126" s="29"/>
      <c r="BQ126" s="29"/>
      <c r="BR126" s="29"/>
      <c r="BS126" s="29"/>
      <c r="BT126" s="29"/>
      <c r="BU126" s="29"/>
      <c r="BV126" s="29"/>
      <c r="BW126" s="29"/>
      <c r="BX126" s="29"/>
      <c r="BY126" s="29"/>
      <c r="BZ126" s="29"/>
      <c r="CA126" s="29"/>
      <c r="CB126" s="29"/>
      <c r="CC126" s="29"/>
      <c r="CD126" s="29"/>
      <c r="CE126" s="29"/>
      <c r="CF126" s="29"/>
      <c r="CG126" s="29"/>
      <c r="CH126" s="29"/>
      <c r="CI126" s="29"/>
      <c r="CJ126" s="29"/>
      <c r="CK126" s="29"/>
      <c r="CL126" s="29"/>
      <c r="CM126" s="29"/>
      <c r="CN126" s="29"/>
      <c r="CO126" s="29"/>
      <c r="CP126" s="29"/>
      <c r="CQ126" s="29"/>
      <c r="CR126" s="29"/>
      <c r="CS126" s="29"/>
      <c r="CT126" s="29"/>
      <c r="CU126" s="29"/>
      <c r="CV126" s="29"/>
    </row>
    <row r="127" spans="2:100" x14ac:dyDescent="0.25">
      <c r="B127" s="70"/>
      <c r="C127" s="70"/>
      <c r="D127" s="70"/>
      <c r="E127" s="70"/>
      <c r="F127" s="70"/>
      <c r="G127" s="69"/>
      <c r="L127" s="81"/>
      <c r="M127" s="81"/>
      <c r="N127" s="81"/>
      <c r="O127" s="81"/>
      <c r="P127" s="81"/>
      <c r="Q127" s="81"/>
      <c r="R127" s="81"/>
      <c r="S127" s="81"/>
      <c r="T127" s="81"/>
      <c r="U127" s="81"/>
      <c r="V127" s="81"/>
      <c r="W127" s="81"/>
      <c r="X127" s="81"/>
      <c r="Y127" s="81"/>
      <c r="Z127" s="81"/>
      <c r="AA127" s="81"/>
      <c r="AB127" s="81"/>
      <c r="AC127" s="81"/>
      <c r="AD127" s="81"/>
      <c r="AE127" s="81"/>
      <c r="AF127" s="81"/>
      <c r="AG127" s="81"/>
      <c r="AH127" s="81"/>
      <c r="AI127" s="81"/>
      <c r="AJ127" s="81"/>
      <c r="AK127" s="81"/>
      <c r="AL127" s="81"/>
      <c r="AM127" s="81"/>
      <c r="AN127" s="81"/>
      <c r="AO127" s="81"/>
      <c r="AP127" s="81"/>
      <c r="AQ127" s="81"/>
      <c r="AR127" s="81"/>
      <c r="AS127" s="81"/>
      <c r="AT127" s="29"/>
      <c r="AU127" s="29"/>
      <c r="AV127" s="29"/>
      <c r="AW127" s="29"/>
      <c r="AX127" s="29"/>
      <c r="AY127" s="29"/>
      <c r="AZ127" s="29"/>
      <c r="BA127" s="29"/>
      <c r="BB127" s="29"/>
      <c r="BC127" s="29"/>
      <c r="BD127" s="29"/>
      <c r="BE127" s="29"/>
      <c r="BF127" s="29"/>
      <c r="BG127" s="29"/>
      <c r="BH127" s="29"/>
      <c r="BI127" s="29"/>
      <c r="BJ127" s="29"/>
      <c r="BK127" s="29"/>
      <c r="BL127" s="29"/>
      <c r="BM127" s="29"/>
      <c r="BN127" s="29"/>
      <c r="BO127" s="29"/>
      <c r="BP127" s="29"/>
      <c r="BQ127" s="29"/>
      <c r="BR127" s="29"/>
      <c r="BS127" s="29"/>
      <c r="BT127" s="29"/>
      <c r="BU127" s="29"/>
      <c r="BV127" s="29"/>
      <c r="BW127" s="29"/>
      <c r="BX127" s="29"/>
      <c r="BY127" s="29"/>
      <c r="BZ127" s="29"/>
      <c r="CA127" s="29"/>
      <c r="CB127" s="29"/>
      <c r="CC127" s="29"/>
      <c r="CD127" s="29"/>
      <c r="CE127" s="29"/>
      <c r="CF127" s="29"/>
      <c r="CG127" s="29"/>
      <c r="CH127" s="29"/>
      <c r="CI127" s="29"/>
      <c r="CJ127" s="29"/>
      <c r="CK127" s="29"/>
      <c r="CL127" s="29"/>
      <c r="CM127" s="29"/>
      <c r="CN127" s="29"/>
      <c r="CO127" s="29"/>
      <c r="CP127" s="29"/>
      <c r="CQ127" s="29"/>
      <c r="CR127" s="29"/>
      <c r="CS127" s="29"/>
      <c r="CT127" s="29"/>
      <c r="CU127" s="29"/>
      <c r="CV127" s="29"/>
    </row>
    <row r="128" spans="2:100" x14ac:dyDescent="0.25">
      <c r="B128" s="70"/>
      <c r="C128" s="70"/>
      <c r="D128" s="70"/>
      <c r="E128" s="70"/>
      <c r="F128" s="70"/>
      <c r="G128" s="69"/>
      <c r="L128" s="81"/>
      <c r="M128" s="81"/>
      <c r="N128" s="81"/>
      <c r="O128" s="81"/>
      <c r="P128" s="81"/>
      <c r="Q128" s="81"/>
      <c r="R128" s="81"/>
      <c r="S128" s="81"/>
      <c r="T128" s="81"/>
      <c r="U128" s="81"/>
      <c r="V128" s="81"/>
      <c r="W128" s="81"/>
      <c r="X128" s="81"/>
      <c r="Y128" s="81"/>
      <c r="Z128" s="81"/>
      <c r="AA128" s="81"/>
      <c r="AB128" s="81"/>
      <c r="AC128" s="81"/>
      <c r="AD128" s="81"/>
      <c r="AE128" s="81"/>
      <c r="AF128" s="81"/>
      <c r="AG128" s="81"/>
      <c r="AH128" s="81"/>
      <c r="AI128" s="81"/>
      <c r="AJ128" s="81"/>
      <c r="AK128" s="81"/>
      <c r="AL128" s="81"/>
      <c r="AM128" s="81"/>
      <c r="AN128" s="81"/>
      <c r="AO128" s="81"/>
      <c r="AP128" s="81"/>
      <c r="AQ128" s="81"/>
      <c r="AR128" s="81"/>
      <c r="AS128" s="81"/>
      <c r="AT128" s="29"/>
      <c r="AU128" s="29"/>
      <c r="AV128" s="29"/>
      <c r="AW128" s="29"/>
      <c r="AX128" s="29"/>
      <c r="AY128" s="29"/>
      <c r="AZ128" s="29"/>
      <c r="BA128" s="29"/>
      <c r="BB128" s="29"/>
      <c r="BC128" s="29"/>
      <c r="BD128" s="29"/>
      <c r="BE128" s="29"/>
      <c r="BF128" s="29"/>
      <c r="BG128" s="29"/>
      <c r="BH128" s="29"/>
      <c r="BI128" s="29"/>
      <c r="BJ128" s="29"/>
      <c r="BK128" s="29"/>
      <c r="BL128" s="29"/>
      <c r="BM128" s="29"/>
      <c r="BN128" s="29"/>
      <c r="BO128" s="29"/>
      <c r="BP128" s="29"/>
      <c r="BQ128" s="29"/>
      <c r="BR128" s="29"/>
      <c r="BS128" s="29"/>
      <c r="BT128" s="29"/>
      <c r="BU128" s="29"/>
      <c r="BV128" s="29"/>
      <c r="BW128" s="29"/>
      <c r="BX128" s="29"/>
      <c r="BY128" s="29"/>
      <c r="BZ128" s="29"/>
      <c r="CA128" s="29"/>
      <c r="CB128" s="29"/>
      <c r="CC128" s="29"/>
      <c r="CD128" s="29"/>
      <c r="CE128" s="29"/>
      <c r="CF128" s="29"/>
      <c r="CG128" s="29"/>
      <c r="CH128" s="29"/>
      <c r="CI128" s="29"/>
      <c r="CJ128" s="29"/>
      <c r="CK128" s="29"/>
      <c r="CL128" s="29"/>
      <c r="CM128" s="29"/>
      <c r="CN128" s="29"/>
      <c r="CO128" s="29"/>
      <c r="CP128" s="29"/>
      <c r="CQ128" s="29"/>
      <c r="CR128" s="29"/>
      <c r="CS128" s="29"/>
      <c r="CT128" s="29"/>
      <c r="CU128" s="29"/>
      <c r="CV128" s="29"/>
    </row>
    <row r="129" spans="2:100" x14ac:dyDescent="0.25">
      <c r="B129" s="70"/>
      <c r="C129" s="70"/>
      <c r="D129" s="70"/>
      <c r="E129" s="70"/>
      <c r="F129" s="70"/>
      <c r="G129" s="69"/>
      <c r="L129" s="81"/>
      <c r="M129" s="81"/>
      <c r="N129" s="81"/>
      <c r="O129" s="81"/>
      <c r="P129" s="81"/>
      <c r="Q129" s="81"/>
      <c r="R129" s="81"/>
      <c r="S129" s="81"/>
      <c r="T129" s="81"/>
      <c r="U129" s="81"/>
      <c r="V129" s="81"/>
      <c r="W129" s="81"/>
      <c r="X129" s="81"/>
      <c r="Y129" s="81"/>
      <c r="Z129" s="81"/>
      <c r="AA129" s="81"/>
      <c r="AB129" s="81"/>
      <c r="AC129" s="81"/>
      <c r="AD129" s="81"/>
      <c r="AE129" s="81"/>
      <c r="AF129" s="81"/>
      <c r="AG129" s="81"/>
      <c r="AH129" s="81"/>
      <c r="AI129" s="81"/>
      <c r="AJ129" s="81"/>
      <c r="AK129" s="81"/>
      <c r="AL129" s="81"/>
      <c r="AM129" s="81"/>
      <c r="AN129" s="81"/>
      <c r="AO129" s="81"/>
      <c r="AP129" s="81"/>
      <c r="AQ129" s="81"/>
      <c r="AR129" s="81"/>
      <c r="AS129" s="81"/>
      <c r="AT129" s="29"/>
      <c r="AU129" s="29"/>
      <c r="AV129" s="29"/>
      <c r="AW129" s="29"/>
      <c r="AX129" s="29"/>
      <c r="AY129" s="29"/>
      <c r="AZ129" s="29"/>
      <c r="BA129" s="29"/>
      <c r="BB129" s="29"/>
      <c r="BC129" s="29"/>
      <c r="BD129" s="29"/>
      <c r="BE129" s="29"/>
      <c r="BF129" s="29"/>
      <c r="BG129" s="29"/>
      <c r="BH129" s="29"/>
      <c r="BI129" s="29"/>
      <c r="BJ129" s="29"/>
      <c r="BK129" s="29"/>
      <c r="BL129" s="29"/>
      <c r="BM129" s="29"/>
      <c r="BN129" s="29"/>
      <c r="BO129" s="29"/>
      <c r="BP129" s="29"/>
      <c r="BQ129" s="29"/>
      <c r="BR129" s="29"/>
      <c r="BS129" s="29"/>
      <c r="BT129" s="29"/>
      <c r="BU129" s="29"/>
      <c r="BV129" s="29"/>
      <c r="BW129" s="29"/>
      <c r="BX129" s="29"/>
      <c r="BY129" s="29"/>
      <c r="BZ129" s="29"/>
      <c r="CA129" s="29"/>
      <c r="CB129" s="29"/>
      <c r="CC129" s="29"/>
      <c r="CD129" s="29"/>
      <c r="CE129" s="29"/>
      <c r="CF129" s="29"/>
      <c r="CG129" s="29"/>
      <c r="CH129" s="29"/>
      <c r="CI129" s="29"/>
      <c r="CJ129" s="29"/>
      <c r="CK129" s="29"/>
      <c r="CL129" s="29"/>
      <c r="CM129" s="29"/>
      <c r="CN129" s="29"/>
      <c r="CO129" s="29"/>
      <c r="CP129" s="29"/>
      <c r="CQ129" s="29"/>
      <c r="CR129" s="29"/>
      <c r="CS129" s="29"/>
      <c r="CT129" s="29"/>
      <c r="CU129" s="29"/>
      <c r="CV129" s="29"/>
    </row>
    <row r="130" spans="2:100" x14ac:dyDescent="0.25">
      <c r="B130" s="70"/>
      <c r="C130" s="70"/>
      <c r="D130" s="70"/>
      <c r="E130" s="70"/>
      <c r="F130" s="70"/>
      <c r="G130" s="69"/>
      <c r="L130" s="81"/>
      <c r="M130" s="81"/>
      <c r="N130" s="81"/>
      <c r="O130" s="81"/>
      <c r="P130" s="81"/>
      <c r="Q130" s="81"/>
      <c r="R130" s="81"/>
      <c r="S130" s="81"/>
      <c r="T130" s="81"/>
      <c r="U130" s="81"/>
      <c r="V130" s="81"/>
      <c r="W130" s="81"/>
      <c r="X130" s="81"/>
      <c r="Y130" s="81"/>
      <c r="Z130" s="81"/>
      <c r="AA130" s="81"/>
      <c r="AB130" s="81"/>
      <c r="AC130" s="81"/>
      <c r="AD130" s="81"/>
      <c r="AE130" s="81"/>
      <c r="AF130" s="81"/>
      <c r="AG130" s="81"/>
      <c r="AH130" s="81"/>
      <c r="AI130" s="81"/>
      <c r="AJ130" s="81"/>
      <c r="AK130" s="81"/>
      <c r="AL130" s="81"/>
      <c r="AM130" s="81"/>
      <c r="AN130" s="81"/>
      <c r="AO130" s="81"/>
      <c r="AP130" s="81"/>
      <c r="AQ130" s="81"/>
      <c r="AR130" s="81"/>
      <c r="AS130" s="81"/>
      <c r="AT130" s="29"/>
      <c r="AU130" s="29"/>
      <c r="AV130" s="29"/>
      <c r="AW130" s="29"/>
      <c r="AX130" s="29"/>
      <c r="AY130" s="29"/>
      <c r="AZ130" s="29"/>
      <c r="BA130" s="29"/>
      <c r="BB130" s="29"/>
      <c r="BC130" s="29"/>
      <c r="BD130" s="29"/>
      <c r="BE130" s="29"/>
      <c r="BF130" s="29"/>
      <c r="BG130" s="29"/>
      <c r="BH130" s="29"/>
      <c r="BI130" s="29"/>
      <c r="BJ130" s="29"/>
      <c r="BK130" s="29"/>
      <c r="BL130" s="29"/>
      <c r="BM130" s="29"/>
      <c r="BN130" s="29"/>
      <c r="BO130" s="29"/>
      <c r="BP130" s="29"/>
      <c r="BQ130" s="29"/>
      <c r="BR130" s="29"/>
      <c r="BS130" s="29"/>
      <c r="BT130" s="29"/>
      <c r="BU130" s="29"/>
      <c r="BV130" s="29"/>
      <c r="BW130" s="29"/>
      <c r="BX130" s="29"/>
      <c r="BY130" s="29"/>
      <c r="BZ130" s="29"/>
      <c r="CA130" s="29"/>
      <c r="CB130" s="29"/>
      <c r="CC130" s="29"/>
      <c r="CD130" s="29"/>
      <c r="CE130" s="29"/>
      <c r="CF130" s="29"/>
      <c r="CG130" s="29"/>
      <c r="CH130" s="29"/>
      <c r="CI130" s="29"/>
      <c r="CJ130" s="29"/>
      <c r="CK130" s="29"/>
      <c r="CL130" s="29"/>
      <c r="CM130" s="29"/>
      <c r="CN130" s="29"/>
      <c r="CO130" s="29"/>
      <c r="CP130" s="29"/>
      <c r="CQ130" s="29"/>
      <c r="CR130" s="29"/>
      <c r="CS130" s="29"/>
      <c r="CT130" s="29"/>
      <c r="CU130" s="29"/>
      <c r="CV130" s="29"/>
    </row>
    <row r="131" spans="2:100" x14ac:dyDescent="0.25">
      <c r="B131" s="70"/>
      <c r="C131" s="70"/>
      <c r="D131" s="70"/>
      <c r="E131" s="70"/>
      <c r="F131" s="70"/>
      <c r="G131" s="69"/>
      <c r="L131" s="81"/>
      <c r="M131" s="81"/>
      <c r="N131" s="81"/>
      <c r="O131" s="81"/>
      <c r="P131" s="81"/>
      <c r="Q131" s="81"/>
      <c r="R131" s="81"/>
      <c r="S131" s="81"/>
      <c r="T131" s="81"/>
      <c r="U131" s="81"/>
      <c r="V131" s="81"/>
      <c r="W131" s="81"/>
      <c r="X131" s="81"/>
      <c r="Y131" s="81"/>
      <c r="Z131" s="81"/>
      <c r="AA131" s="81"/>
      <c r="AB131" s="81"/>
      <c r="AC131" s="81"/>
      <c r="AD131" s="81"/>
      <c r="AE131" s="81"/>
      <c r="AF131" s="81"/>
      <c r="AG131" s="81"/>
      <c r="AH131" s="81"/>
      <c r="AI131" s="81"/>
      <c r="AJ131" s="81"/>
      <c r="AK131" s="81"/>
      <c r="AL131" s="81"/>
      <c r="AM131" s="81"/>
      <c r="AN131" s="81"/>
      <c r="AO131" s="81"/>
      <c r="AP131" s="81"/>
      <c r="AQ131" s="81"/>
      <c r="AR131" s="81"/>
      <c r="AS131" s="81"/>
      <c r="AT131" s="29"/>
      <c r="AU131" s="29"/>
      <c r="AV131" s="29"/>
      <c r="AW131" s="29"/>
      <c r="AX131" s="29"/>
      <c r="AY131" s="29"/>
      <c r="AZ131" s="29"/>
      <c r="BA131" s="29"/>
      <c r="BB131" s="29"/>
      <c r="BC131" s="29"/>
      <c r="BD131" s="29"/>
      <c r="BE131" s="29"/>
      <c r="BF131" s="29"/>
      <c r="BG131" s="29"/>
      <c r="BH131" s="29"/>
      <c r="BI131" s="29"/>
      <c r="BJ131" s="29"/>
      <c r="BK131" s="29"/>
      <c r="BL131" s="29"/>
      <c r="BM131" s="29"/>
      <c r="BN131" s="29"/>
      <c r="BO131" s="29"/>
      <c r="BP131" s="29"/>
      <c r="BQ131" s="29"/>
      <c r="BR131" s="29"/>
      <c r="BS131" s="29"/>
      <c r="BT131" s="29"/>
      <c r="BU131" s="29"/>
      <c r="BV131" s="29"/>
      <c r="BW131" s="29"/>
      <c r="BX131" s="29"/>
      <c r="BY131" s="29"/>
      <c r="BZ131" s="29"/>
      <c r="CA131" s="29"/>
      <c r="CB131" s="29"/>
      <c r="CC131" s="29"/>
      <c r="CD131" s="29"/>
      <c r="CE131" s="29"/>
      <c r="CF131" s="29"/>
      <c r="CG131" s="29"/>
      <c r="CH131" s="29"/>
      <c r="CI131" s="29"/>
      <c r="CJ131" s="29"/>
      <c r="CK131" s="29"/>
      <c r="CL131" s="29"/>
      <c r="CM131" s="29"/>
      <c r="CN131" s="29"/>
      <c r="CO131" s="29"/>
      <c r="CP131" s="29"/>
      <c r="CQ131" s="29"/>
      <c r="CR131" s="29"/>
      <c r="CS131" s="29"/>
      <c r="CT131" s="29"/>
      <c r="CU131" s="29"/>
      <c r="CV131" s="29"/>
    </row>
    <row r="132" spans="2:100" x14ac:dyDescent="0.25">
      <c r="B132" s="70"/>
      <c r="C132" s="70"/>
      <c r="D132" s="70"/>
      <c r="E132" s="70"/>
      <c r="F132" s="70"/>
      <c r="G132" s="69"/>
      <c r="L132" s="81"/>
      <c r="M132" s="81"/>
      <c r="N132" s="81"/>
      <c r="O132" s="81"/>
      <c r="P132" s="81"/>
      <c r="Q132" s="81"/>
      <c r="R132" s="81"/>
      <c r="S132" s="81"/>
      <c r="T132" s="81"/>
      <c r="U132" s="81"/>
      <c r="V132" s="81"/>
      <c r="W132" s="81"/>
      <c r="X132" s="81"/>
      <c r="Y132" s="81"/>
      <c r="Z132" s="81"/>
      <c r="AA132" s="81"/>
      <c r="AB132" s="81"/>
      <c r="AC132" s="81"/>
      <c r="AD132" s="81"/>
      <c r="AE132" s="81"/>
      <c r="AF132" s="81"/>
      <c r="AG132" s="81"/>
      <c r="AH132" s="81"/>
      <c r="AI132" s="81"/>
      <c r="AJ132" s="81"/>
      <c r="AK132" s="81"/>
      <c r="AL132" s="81"/>
      <c r="AM132" s="81"/>
      <c r="AN132" s="81"/>
      <c r="AO132" s="81"/>
      <c r="AP132" s="81"/>
      <c r="AQ132" s="81"/>
      <c r="AR132" s="81"/>
      <c r="AS132" s="29"/>
      <c r="AT132" s="29"/>
      <c r="AU132" s="29"/>
      <c r="AV132" s="29"/>
      <c r="AW132" s="29"/>
      <c r="AX132" s="29"/>
      <c r="AY132" s="29"/>
      <c r="AZ132" s="29"/>
      <c r="BA132" s="29"/>
      <c r="BB132" s="29"/>
      <c r="BC132" s="29"/>
      <c r="BD132" s="29"/>
      <c r="BE132" s="29"/>
      <c r="BF132" s="29"/>
      <c r="BG132" s="29"/>
      <c r="BH132" s="29"/>
      <c r="BI132" s="29"/>
      <c r="BJ132" s="29"/>
      <c r="BK132" s="29"/>
      <c r="BL132" s="29"/>
      <c r="BM132" s="29"/>
      <c r="BN132" s="29"/>
      <c r="BO132" s="29"/>
      <c r="BP132" s="29"/>
      <c r="BQ132" s="29"/>
      <c r="BR132" s="29"/>
      <c r="BS132" s="29"/>
      <c r="BT132" s="29"/>
      <c r="BU132" s="29"/>
      <c r="BV132" s="29"/>
      <c r="BW132" s="29"/>
      <c r="BX132" s="29"/>
      <c r="BY132" s="29"/>
      <c r="BZ132" s="29"/>
      <c r="CA132" s="29"/>
      <c r="CB132" s="29"/>
      <c r="CC132" s="29"/>
      <c r="CD132" s="29"/>
      <c r="CE132" s="29"/>
      <c r="CF132" s="29"/>
      <c r="CG132" s="29"/>
      <c r="CH132" s="29"/>
      <c r="CI132" s="29"/>
      <c r="CJ132" s="29"/>
      <c r="CK132" s="29"/>
      <c r="CL132" s="29"/>
      <c r="CM132" s="29"/>
      <c r="CN132" s="29"/>
      <c r="CO132" s="29"/>
      <c r="CP132" s="29"/>
      <c r="CQ132" s="29"/>
      <c r="CR132" s="29"/>
      <c r="CS132" s="29"/>
      <c r="CT132" s="29"/>
      <c r="CU132" s="29"/>
      <c r="CV132" s="29"/>
    </row>
    <row r="133" spans="2:100" x14ac:dyDescent="0.25">
      <c r="B133" s="70"/>
      <c r="C133" s="70"/>
      <c r="D133" s="70"/>
      <c r="E133" s="70"/>
      <c r="F133" s="70"/>
      <c r="G133" s="69"/>
      <c r="L133" s="81"/>
      <c r="M133" s="81"/>
      <c r="N133" s="81"/>
      <c r="O133" s="81"/>
      <c r="P133" s="81"/>
      <c r="Q133" s="81"/>
      <c r="R133" s="81"/>
      <c r="S133" s="81"/>
      <c r="T133" s="81"/>
      <c r="U133" s="81"/>
      <c r="V133" s="81"/>
      <c r="W133" s="81"/>
      <c r="X133" s="81"/>
      <c r="Y133" s="81"/>
      <c r="Z133" s="81"/>
      <c r="AA133" s="81"/>
      <c r="AB133" s="81"/>
      <c r="AC133" s="81"/>
      <c r="AD133" s="81"/>
      <c r="AE133" s="81"/>
      <c r="AF133" s="81"/>
      <c r="AG133" s="81"/>
      <c r="AH133" s="81"/>
      <c r="AI133" s="81"/>
      <c r="AJ133" s="81"/>
      <c r="AK133" s="81"/>
      <c r="AL133" s="81"/>
      <c r="AM133" s="81"/>
      <c r="AN133" s="81"/>
      <c r="AO133" s="81"/>
      <c r="AP133" s="81"/>
      <c r="AQ133" s="81"/>
      <c r="AR133" s="81"/>
      <c r="AS133" s="29"/>
      <c r="AT133" s="29"/>
      <c r="AU133" s="29"/>
      <c r="AV133" s="29"/>
      <c r="AW133" s="29"/>
      <c r="AX133" s="29"/>
      <c r="AY133" s="29"/>
      <c r="AZ133" s="29"/>
      <c r="BA133" s="29"/>
      <c r="BB133" s="29"/>
      <c r="BC133" s="29"/>
      <c r="BD133" s="29"/>
      <c r="BE133" s="29"/>
      <c r="BF133" s="29"/>
      <c r="BG133" s="29"/>
      <c r="BH133" s="29"/>
      <c r="BI133" s="29"/>
      <c r="BJ133" s="29"/>
      <c r="BK133" s="29"/>
      <c r="BL133" s="29"/>
      <c r="BM133" s="29"/>
      <c r="BN133" s="29"/>
      <c r="BO133" s="29"/>
      <c r="BP133" s="29"/>
      <c r="BQ133" s="29"/>
      <c r="BR133" s="29"/>
      <c r="BS133" s="29"/>
      <c r="BT133" s="29"/>
      <c r="BU133" s="29"/>
      <c r="BV133" s="29"/>
      <c r="BW133" s="29"/>
      <c r="BX133" s="29"/>
      <c r="BY133" s="29"/>
      <c r="BZ133" s="29"/>
      <c r="CA133" s="29"/>
      <c r="CB133" s="29"/>
      <c r="CC133" s="29"/>
      <c r="CD133" s="29"/>
      <c r="CE133" s="29"/>
      <c r="CF133" s="29"/>
      <c r="CG133" s="29"/>
      <c r="CH133" s="29"/>
      <c r="CI133" s="29"/>
      <c r="CJ133" s="29"/>
      <c r="CK133" s="29"/>
      <c r="CL133" s="29"/>
      <c r="CM133" s="29"/>
      <c r="CN133" s="29"/>
      <c r="CO133" s="29"/>
      <c r="CP133" s="29"/>
      <c r="CQ133" s="29"/>
      <c r="CR133" s="29"/>
      <c r="CS133" s="29"/>
      <c r="CT133" s="29"/>
      <c r="CU133" s="29"/>
      <c r="CV133" s="29"/>
    </row>
    <row r="134" spans="2:100" x14ac:dyDescent="0.25">
      <c r="B134" s="70"/>
      <c r="C134" s="70"/>
      <c r="D134" s="70"/>
      <c r="E134" s="70"/>
      <c r="F134" s="70"/>
      <c r="G134" s="69"/>
      <c r="L134" s="81"/>
      <c r="M134" s="81"/>
      <c r="N134" s="81"/>
      <c r="O134" s="81"/>
      <c r="P134" s="81"/>
      <c r="Q134" s="81"/>
      <c r="R134" s="81"/>
      <c r="S134" s="81"/>
      <c r="T134" s="81"/>
      <c r="U134" s="81"/>
      <c r="V134" s="81"/>
      <c r="W134" s="81"/>
      <c r="X134" s="81"/>
      <c r="Y134" s="81"/>
      <c r="Z134" s="81"/>
      <c r="AA134" s="81"/>
      <c r="AB134" s="81"/>
      <c r="AC134" s="81"/>
      <c r="AD134" s="81"/>
      <c r="AE134" s="81"/>
      <c r="AF134" s="81"/>
      <c r="AG134" s="81"/>
      <c r="AH134" s="81"/>
      <c r="AI134" s="81"/>
      <c r="AJ134" s="81"/>
      <c r="AK134" s="81"/>
      <c r="AL134" s="81"/>
      <c r="AM134" s="81"/>
      <c r="AN134" s="81"/>
      <c r="AO134" s="81"/>
      <c r="AP134" s="81"/>
      <c r="AQ134" s="81"/>
      <c r="AR134" s="81"/>
      <c r="AS134" s="29"/>
      <c r="AT134" s="29"/>
      <c r="AU134" s="29"/>
      <c r="AV134" s="29"/>
      <c r="AW134" s="29"/>
      <c r="AX134" s="29"/>
      <c r="AY134" s="29"/>
      <c r="AZ134" s="29"/>
      <c r="BA134" s="29"/>
      <c r="BB134" s="29"/>
      <c r="BC134" s="29"/>
      <c r="BD134" s="29"/>
      <c r="BE134" s="29"/>
      <c r="BF134" s="29"/>
      <c r="BG134" s="29"/>
      <c r="BH134" s="29"/>
      <c r="BI134" s="29"/>
      <c r="BJ134" s="29"/>
      <c r="BK134" s="29"/>
      <c r="BL134" s="29"/>
      <c r="BM134" s="29"/>
      <c r="BN134" s="29"/>
      <c r="BO134" s="29"/>
      <c r="BP134" s="29"/>
      <c r="BQ134" s="29"/>
      <c r="BR134" s="29"/>
      <c r="BS134" s="29"/>
      <c r="BT134" s="29"/>
      <c r="BU134" s="29"/>
      <c r="BV134" s="29"/>
      <c r="BW134" s="29"/>
      <c r="BX134" s="29"/>
      <c r="BY134" s="29"/>
      <c r="BZ134" s="29"/>
      <c r="CA134" s="29"/>
      <c r="CB134" s="29"/>
      <c r="CC134" s="29"/>
      <c r="CD134" s="29"/>
      <c r="CE134" s="29"/>
      <c r="CF134" s="29"/>
      <c r="CG134" s="29"/>
      <c r="CH134" s="29"/>
      <c r="CI134" s="29"/>
      <c r="CJ134" s="29"/>
      <c r="CK134" s="29"/>
      <c r="CL134" s="29"/>
      <c r="CM134" s="29"/>
      <c r="CN134" s="29"/>
      <c r="CO134" s="29"/>
      <c r="CP134" s="29"/>
      <c r="CQ134" s="29"/>
      <c r="CR134" s="29"/>
      <c r="CS134" s="29"/>
      <c r="CT134" s="29"/>
      <c r="CU134" s="29"/>
      <c r="CV134" s="29"/>
    </row>
    <row r="135" spans="2:100" x14ac:dyDescent="0.25">
      <c r="B135" s="70"/>
      <c r="C135" s="70"/>
      <c r="D135" s="70"/>
      <c r="E135" s="70"/>
      <c r="F135" s="70"/>
      <c r="G135" s="69"/>
      <c r="L135" s="81"/>
      <c r="M135" s="81"/>
      <c r="N135" s="81"/>
      <c r="O135" s="81"/>
      <c r="P135" s="81"/>
      <c r="Q135" s="81"/>
      <c r="R135" s="81"/>
      <c r="S135" s="81"/>
      <c r="T135" s="81"/>
      <c r="U135" s="81"/>
      <c r="V135" s="81"/>
      <c r="W135" s="81"/>
      <c r="X135" s="81"/>
      <c r="Y135" s="81"/>
      <c r="Z135" s="81"/>
      <c r="AA135" s="81"/>
      <c r="AB135" s="81"/>
      <c r="AC135" s="81"/>
      <c r="AD135" s="81"/>
      <c r="AE135" s="81"/>
      <c r="AF135" s="81"/>
      <c r="AG135" s="81"/>
      <c r="AH135" s="81"/>
      <c r="AI135" s="81"/>
      <c r="AJ135" s="81"/>
      <c r="AK135" s="81"/>
      <c r="AL135" s="29"/>
      <c r="AM135" s="29"/>
      <c r="AN135" s="29"/>
      <c r="AO135" s="29"/>
      <c r="AP135" s="29"/>
      <c r="AQ135" s="29"/>
      <c r="AR135" s="29"/>
      <c r="AS135" s="29"/>
      <c r="AT135" s="29"/>
      <c r="AU135" s="29"/>
      <c r="AV135" s="29"/>
      <c r="AW135" s="29"/>
      <c r="AX135" s="29"/>
      <c r="AY135" s="29"/>
      <c r="AZ135" s="29"/>
      <c r="BA135" s="29"/>
      <c r="BB135" s="29"/>
      <c r="BC135" s="29"/>
      <c r="BD135" s="29"/>
      <c r="BE135" s="29"/>
      <c r="BF135" s="29"/>
      <c r="BG135" s="29"/>
      <c r="BH135" s="29"/>
      <c r="BI135" s="29"/>
      <c r="BJ135" s="29"/>
      <c r="BK135" s="29"/>
      <c r="BL135" s="29"/>
      <c r="BM135" s="29"/>
      <c r="BN135" s="29"/>
      <c r="BO135" s="29"/>
      <c r="BP135" s="29"/>
      <c r="BQ135" s="29"/>
      <c r="BR135" s="29"/>
      <c r="BS135" s="29"/>
      <c r="BT135" s="29"/>
      <c r="BU135" s="29"/>
      <c r="BV135" s="29"/>
      <c r="BW135" s="29"/>
      <c r="BX135" s="29"/>
      <c r="BY135" s="29"/>
      <c r="BZ135" s="29"/>
      <c r="CA135" s="29"/>
      <c r="CB135" s="29"/>
      <c r="CC135" s="29"/>
      <c r="CD135" s="29"/>
      <c r="CE135" s="29"/>
      <c r="CF135" s="29"/>
      <c r="CG135" s="29"/>
      <c r="CH135" s="29"/>
      <c r="CI135" s="29"/>
      <c r="CJ135" s="29"/>
      <c r="CK135" s="29"/>
      <c r="CL135" s="29"/>
      <c r="CM135" s="29"/>
      <c r="CN135" s="29"/>
      <c r="CO135" s="29"/>
      <c r="CP135" s="29"/>
      <c r="CQ135" s="29"/>
      <c r="CR135" s="29"/>
      <c r="CS135" s="29"/>
      <c r="CT135" s="29"/>
      <c r="CU135" s="29"/>
      <c r="CV135" s="29"/>
    </row>
    <row r="136" spans="2:100" x14ac:dyDescent="0.25">
      <c r="B136" s="70"/>
      <c r="C136" s="70"/>
      <c r="D136" s="70"/>
      <c r="E136" s="70"/>
      <c r="F136" s="70"/>
      <c r="G136" s="69"/>
      <c r="L136" s="81"/>
      <c r="M136" s="81"/>
      <c r="N136" s="81"/>
      <c r="O136" s="81"/>
      <c r="P136" s="81"/>
      <c r="Q136" s="81"/>
      <c r="R136" s="81"/>
      <c r="S136" s="81"/>
      <c r="T136" s="81"/>
      <c r="U136" s="81"/>
      <c r="V136" s="81"/>
      <c r="W136" s="81"/>
      <c r="X136" s="81"/>
      <c r="Y136" s="81"/>
      <c r="Z136" s="81"/>
      <c r="AA136" s="81"/>
      <c r="AB136" s="81"/>
      <c r="AC136" s="81"/>
      <c r="AD136" s="81"/>
      <c r="AE136" s="81"/>
      <c r="AF136" s="81"/>
      <c r="AG136" s="81"/>
      <c r="AH136" s="81"/>
      <c r="AI136" s="81"/>
      <c r="AJ136" s="81"/>
      <c r="AK136" s="81"/>
      <c r="AL136" s="29"/>
      <c r="AM136" s="29"/>
      <c r="AN136" s="29"/>
      <c r="AO136" s="29"/>
      <c r="AP136" s="29"/>
      <c r="AQ136" s="29"/>
      <c r="AR136" s="29"/>
      <c r="AS136" s="29"/>
      <c r="AT136" s="29"/>
      <c r="AU136" s="29"/>
      <c r="AV136" s="29"/>
      <c r="AW136" s="29"/>
      <c r="AX136" s="29"/>
      <c r="AY136" s="29"/>
      <c r="AZ136" s="29"/>
      <c r="BA136" s="29"/>
      <c r="BB136" s="29"/>
      <c r="BC136" s="29"/>
      <c r="BD136" s="29"/>
      <c r="BE136" s="29"/>
      <c r="BF136" s="29"/>
      <c r="BG136" s="29"/>
      <c r="BH136" s="29"/>
      <c r="BI136" s="29"/>
      <c r="BJ136" s="29"/>
      <c r="BK136" s="29"/>
      <c r="BL136" s="29"/>
      <c r="BM136" s="29"/>
      <c r="BN136" s="29"/>
      <c r="BO136" s="29"/>
      <c r="BP136" s="29"/>
      <c r="BQ136" s="29"/>
      <c r="BR136" s="29"/>
      <c r="BS136" s="29"/>
      <c r="BT136" s="29"/>
      <c r="BU136" s="29"/>
      <c r="BV136" s="29"/>
      <c r="BW136" s="29"/>
      <c r="BX136" s="29"/>
      <c r="BY136" s="29"/>
      <c r="BZ136" s="29"/>
      <c r="CA136" s="29"/>
      <c r="CB136" s="29"/>
      <c r="CC136" s="29"/>
      <c r="CD136" s="29"/>
      <c r="CE136" s="29"/>
      <c r="CF136" s="29"/>
      <c r="CG136" s="29"/>
      <c r="CH136" s="29"/>
      <c r="CI136" s="29"/>
      <c r="CJ136" s="29"/>
      <c r="CK136" s="29"/>
      <c r="CL136" s="29"/>
      <c r="CM136" s="29"/>
      <c r="CN136" s="29"/>
      <c r="CO136" s="29"/>
      <c r="CP136" s="29"/>
      <c r="CQ136" s="29"/>
      <c r="CR136" s="29"/>
      <c r="CS136" s="29"/>
      <c r="CT136" s="29"/>
      <c r="CU136" s="29"/>
      <c r="CV136" s="29"/>
    </row>
    <row r="137" spans="2:100" x14ac:dyDescent="0.25">
      <c r="B137" s="70"/>
      <c r="C137" s="70"/>
      <c r="D137" s="70"/>
      <c r="E137" s="70"/>
      <c r="F137" s="70"/>
      <c r="G137" s="69"/>
      <c r="L137" s="81"/>
      <c r="M137" s="81"/>
      <c r="N137" s="81"/>
      <c r="O137" s="81"/>
      <c r="P137" s="81"/>
      <c r="Q137" s="81"/>
      <c r="R137" s="81"/>
      <c r="S137" s="81"/>
      <c r="T137" s="81"/>
      <c r="U137" s="81"/>
      <c r="V137" s="81"/>
      <c r="W137" s="81"/>
      <c r="X137" s="81"/>
      <c r="Y137" s="81"/>
      <c r="Z137" s="81"/>
      <c r="AA137" s="81"/>
      <c r="AB137" s="81"/>
      <c r="AC137" s="81"/>
      <c r="AD137" s="81"/>
      <c r="AE137" s="81"/>
      <c r="AF137" s="81"/>
      <c r="AG137" s="81"/>
      <c r="AH137" s="81"/>
      <c r="AI137" s="81"/>
      <c r="AJ137" s="81"/>
      <c r="AK137" s="81"/>
      <c r="AL137" s="29"/>
      <c r="AM137" s="29"/>
      <c r="AN137" s="29"/>
      <c r="AO137" s="29"/>
      <c r="AP137" s="29"/>
      <c r="AQ137" s="29"/>
      <c r="AR137" s="29"/>
      <c r="AS137" s="29"/>
      <c r="AT137" s="29"/>
      <c r="AU137" s="29"/>
      <c r="AV137" s="29"/>
      <c r="AW137" s="29"/>
      <c r="AX137" s="29"/>
      <c r="AY137" s="29"/>
      <c r="AZ137" s="29"/>
      <c r="BA137" s="29"/>
      <c r="BB137" s="29"/>
      <c r="BC137" s="29"/>
      <c r="BD137" s="29"/>
      <c r="BE137" s="29"/>
      <c r="BF137" s="29"/>
      <c r="BG137" s="29"/>
      <c r="BH137" s="29"/>
      <c r="BI137" s="29"/>
      <c r="BJ137" s="29"/>
      <c r="BK137" s="29"/>
      <c r="BL137" s="29"/>
      <c r="BM137" s="29"/>
      <c r="BN137" s="29"/>
      <c r="BO137" s="29"/>
      <c r="BP137" s="29"/>
      <c r="BQ137" s="29"/>
      <c r="BR137" s="29"/>
      <c r="BS137" s="29"/>
      <c r="BT137" s="29"/>
      <c r="BU137" s="29"/>
      <c r="BV137" s="29"/>
      <c r="BW137" s="29"/>
      <c r="BX137" s="29"/>
      <c r="BY137" s="29"/>
      <c r="BZ137" s="29"/>
      <c r="CA137" s="29"/>
      <c r="CB137" s="29"/>
      <c r="CC137" s="29"/>
      <c r="CD137" s="29"/>
      <c r="CE137" s="29"/>
      <c r="CF137" s="29"/>
      <c r="CG137" s="29"/>
      <c r="CH137" s="29"/>
      <c r="CI137" s="29"/>
      <c r="CJ137" s="29"/>
      <c r="CK137" s="29"/>
      <c r="CL137" s="29"/>
      <c r="CM137" s="29"/>
      <c r="CN137" s="29"/>
      <c r="CO137" s="29"/>
      <c r="CP137" s="29"/>
      <c r="CQ137" s="29"/>
      <c r="CR137" s="29"/>
      <c r="CS137" s="29"/>
      <c r="CT137" s="29"/>
      <c r="CU137" s="29"/>
      <c r="CV137" s="29"/>
    </row>
    <row r="138" spans="2:100" x14ac:dyDescent="0.25">
      <c r="B138" s="70"/>
      <c r="C138" s="70"/>
      <c r="D138" s="70"/>
      <c r="E138" s="70"/>
      <c r="F138" s="70"/>
      <c r="G138" s="69"/>
      <c r="L138" s="81"/>
      <c r="M138" s="81"/>
      <c r="N138" s="81"/>
      <c r="O138" s="81"/>
      <c r="P138" s="81"/>
      <c r="Q138" s="81"/>
      <c r="R138" s="81"/>
      <c r="S138" s="81"/>
      <c r="T138" s="81"/>
      <c r="U138" s="81"/>
      <c r="V138" s="81"/>
      <c r="W138" s="81"/>
      <c r="X138" s="81"/>
      <c r="Y138" s="81"/>
      <c r="Z138" s="81"/>
      <c r="AA138" s="81"/>
      <c r="AB138" s="81"/>
      <c r="AC138" s="81"/>
      <c r="AD138" s="81"/>
      <c r="AE138" s="81"/>
      <c r="AF138" s="81"/>
      <c r="AG138" s="81"/>
      <c r="AH138" s="81"/>
      <c r="AI138" s="81"/>
      <c r="AJ138" s="81"/>
      <c r="AK138" s="81"/>
      <c r="AL138" s="29"/>
      <c r="AM138" s="29"/>
      <c r="AN138" s="29"/>
      <c r="AO138" s="29"/>
      <c r="AP138" s="29"/>
      <c r="AQ138" s="29"/>
      <c r="AR138" s="29"/>
      <c r="AS138" s="29"/>
      <c r="AT138" s="29"/>
      <c r="AU138" s="29"/>
      <c r="AV138" s="29"/>
      <c r="AW138" s="29"/>
      <c r="AX138" s="29"/>
      <c r="AY138" s="29"/>
      <c r="AZ138" s="29"/>
      <c r="BA138" s="29"/>
      <c r="BB138" s="29"/>
      <c r="BC138" s="29"/>
      <c r="BD138" s="29"/>
      <c r="BE138" s="29"/>
      <c r="BF138" s="29"/>
      <c r="BG138" s="29"/>
      <c r="BH138" s="29"/>
      <c r="BI138" s="29"/>
      <c r="BJ138" s="29"/>
      <c r="BK138" s="29"/>
      <c r="BL138" s="29"/>
      <c r="BM138" s="29"/>
      <c r="BN138" s="29"/>
      <c r="BO138" s="29"/>
      <c r="BP138" s="29"/>
      <c r="BQ138" s="29"/>
      <c r="BR138" s="29"/>
      <c r="BS138" s="29"/>
      <c r="BT138" s="29"/>
      <c r="BU138" s="29"/>
      <c r="BV138" s="29"/>
      <c r="BW138" s="29"/>
      <c r="BX138" s="29"/>
      <c r="BY138" s="29"/>
      <c r="BZ138" s="29"/>
      <c r="CA138" s="29"/>
      <c r="CB138" s="29"/>
      <c r="CC138" s="29"/>
      <c r="CD138" s="29"/>
      <c r="CE138" s="29"/>
      <c r="CF138" s="29"/>
      <c r="CG138" s="29"/>
      <c r="CH138" s="29"/>
      <c r="CI138" s="29"/>
      <c r="CJ138" s="29"/>
      <c r="CK138" s="29"/>
      <c r="CL138" s="29"/>
      <c r="CM138" s="29"/>
      <c r="CN138" s="29"/>
      <c r="CO138" s="29"/>
      <c r="CP138" s="29"/>
      <c r="CQ138" s="29"/>
      <c r="CR138" s="29"/>
      <c r="CS138" s="29"/>
      <c r="CT138" s="29"/>
      <c r="CU138" s="29"/>
      <c r="CV138" s="29"/>
    </row>
    <row r="139" spans="2:100" x14ac:dyDescent="0.25">
      <c r="B139" s="70"/>
      <c r="C139" s="70"/>
      <c r="D139" s="70"/>
      <c r="E139" s="70"/>
      <c r="F139" s="70"/>
      <c r="G139" s="69"/>
      <c r="L139" s="81"/>
      <c r="M139" s="81"/>
      <c r="N139" s="81"/>
      <c r="O139" s="81"/>
      <c r="P139" s="81"/>
      <c r="Q139" s="81"/>
      <c r="R139" s="81"/>
      <c r="S139" s="81"/>
      <c r="T139" s="81"/>
      <c r="U139" s="81"/>
      <c r="V139" s="81"/>
      <c r="W139" s="81"/>
      <c r="X139" s="81"/>
      <c r="Y139" s="81"/>
      <c r="Z139" s="81"/>
      <c r="AA139" s="81"/>
      <c r="AB139" s="81"/>
      <c r="AC139" s="81"/>
      <c r="AD139" s="81"/>
      <c r="AE139" s="81"/>
      <c r="AF139" s="81"/>
      <c r="AG139" s="81"/>
      <c r="AH139" s="81"/>
      <c r="AI139" s="81"/>
      <c r="AJ139" s="81"/>
      <c r="AK139" s="81"/>
      <c r="AL139" s="29"/>
      <c r="AM139" s="29"/>
      <c r="AN139" s="29"/>
      <c r="AO139" s="29"/>
      <c r="AP139" s="29"/>
      <c r="AQ139" s="29"/>
      <c r="AR139" s="29"/>
      <c r="AS139" s="29"/>
      <c r="AT139" s="29"/>
      <c r="AU139" s="29"/>
      <c r="AV139" s="29"/>
      <c r="AW139" s="29"/>
      <c r="AX139" s="29"/>
      <c r="AY139" s="29"/>
      <c r="AZ139" s="29"/>
      <c r="BA139" s="29"/>
      <c r="BB139" s="29"/>
      <c r="BC139" s="29"/>
      <c r="BD139" s="29"/>
      <c r="BE139" s="29"/>
      <c r="BF139" s="29"/>
      <c r="BG139" s="29"/>
      <c r="BH139" s="29"/>
      <c r="BI139" s="29"/>
      <c r="BJ139" s="29"/>
      <c r="BK139" s="29"/>
      <c r="BL139" s="29"/>
      <c r="BM139" s="29"/>
      <c r="BN139" s="29"/>
      <c r="BO139" s="29"/>
      <c r="BP139" s="29"/>
      <c r="BQ139" s="29"/>
      <c r="BR139" s="29"/>
      <c r="BS139" s="29"/>
      <c r="BT139" s="29"/>
      <c r="BU139" s="29"/>
      <c r="BV139" s="29"/>
      <c r="BW139" s="29"/>
      <c r="BX139" s="29"/>
      <c r="BY139" s="29"/>
      <c r="BZ139" s="29"/>
      <c r="CA139" s="29"/>
      <c r="CB139" s="29"/>
      <c r="CC139" s="29"/>
      <c r="CD139" s="29"/>
      <c r="CE139" s="29"/>
      <c r="CF139" s="29"/>
      <c r="CG139" s="29"/>
      <c r="CH139" s="29"/>
      <c r="CI139" s="29"/>
      <c r="CJ139" s="29"/>
      <c r="CK139" s="29"/>
      <c r="CL139" s="29"/>
      <c r="CM139" s="29"/>
      <c r="CN139" s="29"/>
      <c r="CO139" s="29"/>
      <c r="CP139" s="29"/>
      <c r="CQ139" s="29"/>
      <c r="CR139" s="29"/>
      <c r="CS139" s="29"/>
      <c r="CT139" s="29"/>
      <c r="CU139" s="29"/>
      <c r="CV139" s="29"/>
    </row>
    <row r="140" spans="2:100" x14ac:dyDescent="0.25">
      <c r="B140" s="70"/>
      <c r="C140" s="70"/>
      <c r="D140" s="70"/>
      <c r="E140" s="70"/>
      <c r="F140" s="70"/>
      <c r="G140" s="69"/>
      <c r="L140" s="81"/>
      <c r="M140" s="81"/>
      <c r="N140" s="81"/>
      <c r="O140" s="81"/>
      <c r="P140" s="81"/>
      <c r="Q140" s="81"/>
      <c r="R140" s="81"/>
      <c r="S140" s="81"/>
      <c r="T140" s="81"/>
      <c r="U140" s="81"/>
      <c r="V140" s="81"/>
      <c r="W140" s="81"/>
      <c r="X140" s="81"/>
      <c r="Y140" s="81"/>
      <c r="Z140" s="81"/>
      <c r="AA140" s="81"/>
      <c r="AB140" s="81"/>
      <c r="AC140" s="81"/>
      <c r="AD140" s="81"/>
      <c r="AE140" s="81"/>
      <c r="AF140" s="81"/>
      <c r="AG140" s="81"/>
      <c r="AH140" s="81"/>
      <c r="AI140" s="81"/>
      <c r="AJ140" s="81"/>
      <c r="AK140" s="81"/>
      <c r="AL140" s="29"/>
      <c r="AM140" s="29"/>
      <c r="AN140" s="29"/>
      <c r="AO140" s="29"/>
      <c r="AP140" s="29"/>
      <c r="AQ140" s="29"/>
      <c r="AR140" s="29"/>
      <c r="AS140" s="29"/>
      <c r="AT140" s="29"/>
      <c r="AU140" s="29"/>
      <c r="AV140" s="29"/>
      <c r="AW140" s="29"/>
      <c r="AX140" s="29"/>
      <c r="AY140" s="29"/>
      <c r="AZ140" s="29"/>
      <c r="BA140" s="29"/>
      <c r="BB140" s="29"/>
      <c r="BC140" s="29"/>
      <c r="BD140" s="29"/>
      <c r="BE140" s="29"/>
      <c r="BF140" s="29"/>
      <c r="BG140" s="29"/>
      <c r="BH140" s="29"/>
      <c r="BI140" s="29"/>
      <c r="BJ140" s="29"/>
      <c r="BK140" s="29"/>
      <c r="BL140" s="29"/>
      <c r="BM140" s="29"/>
      <c r="BN140" s="29"/>
      <c r="BO140" s="29"/>
      <c r="BP140" s="29"/>
      <c r="BQ140" s="29"/>
      <c r="BR140" s="29"/>
      <c r="BS140" s="29"/>
      <c r="BT140" s="29"/>
      <c r="BU140" s="29"/>
      <c r="BV140" s="29"/>
      <c r="BW140" s="29"/>
      <c r="BX140" s="29"/>
      <c r="BY140" s="29"/>
      <c r="BZ140" s="29"/>
      <c r="CA140" s="29"/>
      <c r="CB140" s="29"/>
      <c r="CC140" s="29"/>
      <c r="CD140" s="29"/>
      <c r="CE140" s="29"/>
      <c r="CF140" s="29"/>
      <c r="CG140" s="29"/>
      <c r="CH140" s="29"/>
      <c r="CI140" s="29"/>
      <c r="CJ140" s="29"/>
      <c r="CK140" s="29"/>
      <c r="CL140" s="29"/>
      <c r="CM140" s="29"/>
      <c r="CN140" s="29"/>
      <c r="CO140" s="29"/>
      <c r="CP140" s="29"/>
      <c r="CQ140" s="29"/>
      <c r="CR140" s="29"/>
      <c r="CS140" s="29"/>
      <c r="CT140" s="29"/>
      <c r="CU140" s="29"/>
      <c r="CV140" s="29"/>
    </row>
    <row r="141" spans="2:100" x14ac:dyDescent="0.25">
      <c r="B141" s="70"/>
      <c r="C141" s="70"/>
      <c r="D141" s="70"/>
      <c r="E141" s="70"/>
      <c r="F141" s="70"/>
      <c r="G141" s="69"/>
      <c r="L141" s="81"/>
      <c r="M141" s="81"/>
      <c r="N141" s="81"/>
      <c r="O141" s="81"/>
      <c r="P141" s="81"/>
      <c r="Q141" s="81"/>
      <c r="R141" s="81"/>
      <c r="S141" s="81"/>
      <c r="T141" s="81"/>
      <c r="U141" s="81"/>
      <c r="V141" s="81"/>
      <c r="W141" s="81"/>
      <c r="X141" s="81"/>
      <c r="Y141" s="81"/>
      <c r="Z141" s="81"/>
      <c r="AA141" s="81"/>
      <c r="AB141" s="81"/>
      <c r="AC141" s="81"/>
      <c r="AD141" s="81"/>
      <c r="AE141" s="81"/>
      <c r="AF141" s="81"/>
      <c r="AG141" s="81"/>
      <c r="AH141" s="81"/>
      <c r="AI141" s="81"/>
      <c r="AJ141" s="81"/>
      <c r="AK141" s="81"/>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c r="BP141" s="29"/>
      <c r="BQ141" s="29"/>
      <c r="BR141" s="29"/>
      <c r="BS141" s="29"/>
      <c r="BT141" s="29"/>
      <c r="BU141" s="29"/>
      <c r="BV141" s="29"/>
      <c r="BW141" s="29"/>
      <c r="BX141" s="29"/>
      <c r="BY141" s="29"/>
      <c r="BZ141" s="29"/>
      <c r="CA141" s="29"/>
      <c r="CB141" s="29"/>
      <c r="CC141" s="29"/>
      <c r="CD141" s="29"/>
      <c r="CE141" s="29"/>
      <c r="CF141" s="29"/>
      <c r="CG141" s="29"/>
      <c r="CH141" s="29"/>
      <c r="CI141" s="29"/>
      <c r="CJ141" s="29"/>
      <c r="CK141" s="29"/>
      <c r="CL141" s="29"/>
      <c r="CM141" s="29"/>
      <c r="CN141" s="29"/>
      <c r="CO141" s="29"/>
      <c r="CP141" s="29"/>
      <c r="CQ141" s="29"/>
      <c r="CR141" s="29"/>
      <c r="CS141" s="29"/>
      <c r="CT141" s="29"/>
      <c r="CU141" s="29"/>
      <c r="CV141" s="29"/>
    </row>
    <row r="142" spans="2:100" x14ac:dyDescent="0.25">
      <c r="B142" s="69"/>
      <c r="C142" s="69"/>
      <c r="D142" s="69"/>
      <c r="E142" s="69"/>
      <c r="F142" s="69"/>
      <c r="G142" s="69"/>
      <c r="L142" s="81"/>
      <c r="M142" s="81"/>
      <c r="N142" s="81"/>
      <c r="O142" s="81"/>
      <c r="P142" s="81"/>
      <c r="Q142" s="81"/>
      <c r="R142" s="81"/>
      <c r="S142" s="81"/>
      <c r="T142" s="81"/>
      <c r="U142" s="81"/>
      <c r="V142" s="81"/>
      <c r="W142" s="81"/>
      <c r="X142" s="81"/>
      <c r="Y142" s="81"/>
      <c r="Z142" s="81"/>
      <c r="AA142" s="81"/>
      <c r="AB142" s="81"/>
      <c r="AC142" s="81"/>
      <c r="AD142" s="81"/>
      <c r="AE142" s="81"/>
      <c r="AF142" s="81"/>
      <c r="AG142" s="81"/>
      <c r="AH142" s="81"/>
      <c r="AI142" s="81"/>
      <c r="AJ142" s="81"/>
      <c r="AK142" s="81"/>
      <c r="AL142" s="29"/>
      <c r="AM142" s="29"/>
      <c r="AN142" s="29"/>
      <c r="AO142" s="29"/>
      <c r="AP142" s="29"/>
      <c r="AQ142" s="29"/>
      <c r="AR142" s="29"/>
      <c r="AS142" s="29"/>
      <c r="AT142" s="29"/>
      <c r="AU142" s="29"/>
      <c r="AV142" s="29"/>
      <c r="AW142" s="29"/>
      <c r="AX142" s="29"/>
      <c r="AY142" s="29"/>
      <c r="AZ142" s="29"/>
      <c r="BA142" s="29"/>
      <c r="BB142" s="29"/>
      <c r="BC142" s="29"/>
      <c r="BD142" s="29"/>
      <c r="BE142" s="29"/>
      <c r="BF142" s="29"/>
      <c r="BG142" s="29"/>
      <c r="BH142" s="29"/>
      <c r="BI142" s="29"/>
      <c r="BJ142" s="29"/>
      <c r="BK142" s="29"/>
      <c r="BL142" s="29"/>
      <c r="BM142" s="29"/>
      <c r="BN142" s="29"/>
      <c r="BO142" s="29"/>
      <c r="BP142" s="29"/>
      <c r="BQ142" s="29"/>
      <c r="BR142" s="29"/>
      <c r="BS142" s="29"/>
      <c r="BT142" s="29"/>
      <c r="BU142" s="29"/>
      <c r="BV142" s="29"/>
      <c r="BW142" s="29"/>
      <c r="BX142" s="29"/>
      <c r="BY142" s="29"/>
      <c r="BZ142" s="29"/>
      <c r="CA142" s="29"/>
      <c r="CB142" s="29"/>
      <c r="CC142" s="29"/>
      <c r="CD142" s="29"/>
      <c r="CE142" s="29"/>
      <c r="CF142" s="29"/>
      <c r="CG142" s="29"/>
      <c r="CH142" s="29"/>
      <c r="CI142" s="29"/>
      <c r="CJ142" s="29"/>
      <c r="CK142" s="29"/>
      <c r="CL142" s="29"/>
      <c r="CM142" s="29"/>
      <c r="CN142" s="29"/>
      <c r="CO142" s="29"/>
      <c r="CP142" s="29"/>
      <c r="CQ142" s="29"/>
      <c r="CR142" s="29"/>
      <c r="CS142" s="29"/>
      <c r="CT142" s="29"/>
      <c r="CU142" s="29"/>
      <c r="CV142" s="29"/>
    </row>
    <row r="143" spans="2:100" x14ac:dyDescent="0.25">
      <c r="B143" s="69"/>
      <c r="C143" s="69"/>
      <c r="D143" s="69"/>
      <c r="E143" s="69"/>
      <c r="F143" s="69"/>
      <c r="G143" s="69"/>
      <c r="L143" s="81"/>
      <c r="M143" s="81"/>
      <c r="N143" s="81"/>
      <c r="O143" s="81"/>
      <c r="P143" s="81"/>
      <c r="Q143" s="81"/>
      <c r="R143" s="81"/>
      <c r="S143" s="81"/>
      <c r="T143" s="81"/>
      <c r="U143" s="81"/>
      <c r="V143" s="81"/>
      <c r="W143" s="81"/>
      <c r="X143" s="81"/>
      <c r="Y143" s="81"/>
      <c r="Z143" s="81"/>
      <c r="AA143" s="81"/>
      <c r="AB143" s="81"/>
      <c r="AC143" s="81"/>
      <c r="AD143" s="81"/>
      <c r="AE143" s="81"/>
      <c r="AF143" s="81"/>
      <c r="AG143" s="81"/>
      <c r="AH143" s="81"/>
      <c r="AI143" s="81"/>
      <c r="AJ143" s="81"/>
      <c r="AK143" s="81"/>
      <c r="AL143" s="29"/>
      <c r="AM143" s="29"/>
      <c r="AN143" s="29"/>
      <c r="AO143" s="29"/>
      <c r="AP143" s="29"/>
      <c r="AQ143" s="29"/>
      <c r="AR143" s="29"/>
      <c r="AS143" s="29"/>
      <c r="AT143" s="29"/>
      <c r="AU143" s="29"/>
      <c r="AV143" s="29"/>
      <c r="AW143" s="29"/>
      <c r="AX143" s="29"/>
      <c r="AY143" s="29"/>
      <c r="AZ143" s="29"/>
      <c r="BA143" s="29"/>
      <c r="BB143" s="29"/>
      <c r="BC143" s="29"/>
      <c r="BD143" s="29"/>
      <c r="BE143" s="29"/>
      <c r="BF143" s="29"/>
      <c r="BG143" s="29"/>
      <c r="BH143" s="29"/>
      <c r="BI143" s="29"/>
      <c r="BJ143" s="29"/>
      <c r="BK143" s="29"/>
      <c r="BL143" s="29"/>
      <c r="BM143" s="29"/>
      <c r="BN143" s="29"/>
      <c r="BO143" s="29"/>
      <c r="BP143" s="29"/>
      <c r="BQ143" s="29"/>
      <c r="BR143" s="29"/>
      <c r="BS143" s="29"/>
      <c r="BT143" s="29"/>
      <c r="BU143" s="29"/>
      <c r="BV143" s="29"/>
      <c r="BW143" s="29"/>
      <c r="BX143" s="29"/>
      <c r="BY143" s="29"/>
      <c r="BZ143" s="29"/>
      <c r="CA143" s="29"/>
      <c r="CB143" s="29"/>
      <c r="CC143" s="29"/>
      <c r="CD143" s="29"/>
      <c r="CE143" s="29"/>
      <c r="CF143" s="29"/>
      <c r="CG143" s="29"/>
      <c r="CH143" s="29"/>
      <c r="CI143" s="29"/>
      <c r="CJ143" s="29"/>
      <c r="CK143" s="29"/>
      <c r="CL143" s="29"/>
      <c r="CM143" s="29"/>
      <c r="CN143" s="29"/>
      <c r="CO143" s="29"/>
      <c r="CP143" s="29"/>
      <c r="CQ143" s="29"/>
      <c r="CR143" s="29"/>
      <c r="CS143" s="29"/>
      <c r="CT143" s="29"/>
      <c r="CU143" s="29"/>
      <c r="CV143" s="29"/>
    </row>
    <row r="144" spans="2:100" x14ac:dyDescent="0.25">
      <c r="B144" s="69"/>
      <c r="C144" s="69"/>
      <c r="D144" s="69"/>
      <c r="E144" s="69"/>
      <c r="F144" s="69"/>
      <c r="G144" s="69"/>
      <c r="L144" s="81"/>
      <c r="M144" s="81"/>
      <c r="N144" s="81"/>
      <c r="O144" s="81"/>
      <c r="P144" s="81"/>
      <c r="Q144" s="81"/>
      <c r="R144" s="81"/>
      <c r="S144" s="81"/>
      <c r="T144" s="81"/>
      <c r="U144" s="81"/>
      <c r="V144" s="81"/>
      <c r="W144" s="81"/>
      <c r="X144" s="81"/>
      <c r="Y144" s="81"/>
      <c r="Z144" s="81"/>
      <c r="AA144" s="81"/>
      <c r="AB144" s="81"/>
      <c r="AC144" s="81"/>
      <c r="AD144" s="81"/>
      <c r="AE144" s="81"/>
      <c r="AF144" s="81"/>
      <c r="AG144" s="81"/>
      <c r="AH144" s="81"/>
      <c r="AI144" s="81"/>
      <c r="AJ144" s="81"/>
      <c r="AK144" s="81"/>
      <c r="AL144" s="29"/>
      <c r="AM144" s="29"/>
      <c r="AN144" s="29"/>
      <c r="AO144" s="29"/>
      <c r="AP144" s="29"/>
      <c r="AQ144" s="29"/>
      <c r="AR144" s="29"/>
      <c r="AS144" s="29"/>
      <c r="AT144" s="29"/>
      <c r="AU144" s="29"/>
      <c r="AV144" s="29"/>
      <c r="AW144" s="29"/>
      <c r="AX144" s="29"/>
      <c r="AY144" s="29"/>
      <c r="AZ144" s="29"/>
      <c r="BA144" s="29"/>
      <c r="BB144" s="29"/>
      <c r="BC144" s="29"/>
      <c r="BD144" s="29"/>
      <c r="BE144" s="29"/>
      <c r="BF144" s="29"/>
      <c r="BG144" s="29"/>
      <c r="BH144" s="29"/>
      <c r="BI144" s="29"/>
      <c r="BJ144" s="29"/>
      <c r="BK144" s="29"/>
      <c r="BL144" s="29"/>
      <c r="BM144" s="29"/>
      <c r="BN144" s="29"/>
      <c r="BO144" s="29"/>
      <c r="BP144" s="29"/>
      <c r="BQ144" s="29"/>
      <c r="BR144" s="29"/>
      <c r="BS144" s="29"/>
      <c r="BT144" s="29"/>
      <c r="BU144" s="29"/>
      <c r="BV144" s="29"/>
      <c r="BW144" s="29"/>
      <c r="BX144" s="29"/>
      <c r="BY144" s="29"/>
      <c r="BZ144" s="29"/>
      <c r="CA144" s="29"/>
      <c r="CB144" s="29"/>
      <c r="CC144" s="29"/>
      <c r="CD144" s="29"/>
      <c r="CE144" s="29"/>
      <c r="CF144" s="29"/>
      <c r="CG144" s="29"/>
      <c r="CH144" s="29"/>
      <c r="CI144" s="29"/>
      <c r="CJ144" s="29"/>
      <c r="CK144" s="29"/>
      <c r="CL144" s="29"/>
      <c r="CM144" s="29"/>
      <c r="CN144" s="29"/>
      <c r="CO144" s="29"/>
      <c r="CP144" s="29"/>
      <c r="CQ144" s="29"/>
      <c r="CR144" s="29"/>
      <c r="CS144" s="29"/>
      <c r="CT144" s="29"/>
      <c r="CU144" s="29"/>
      <c r="CV144" s="29"/>
    </row>
    <row r="145" spans="2:100" x14ac:dyDescent="0.25">
      <c r="B145" s="69"/>
      <c r="C145" s="69"/>
      <c r="D145" s="69"/>
      <c r="E145" s="69"/>
      <c r="F145" s="69"/>
      <c r="G145" s="69"/>
      <c r="L145" s="81"/>
      <c r="M145" s="81"/>
      <c r="N145" s="81"/>
      <c r="O145" s="81"/>
      <c r="P145" s="81"/>
      <c r="Q145" s="81"/>
      <c r="R145" s="81"/>
      <c r="S145" s="81"/>
      <c r="T145" s="81"/>
      <c r="U145" s="81"/>
      <c r="V145" s="81"/>
      <c r="W145" s="81"/>
      <c r="X145" s="81"/>
      <c r="Y145" s="81"/>
      <c r="Z145" s="81"/>
      <c r="AA145" s="81"/>
      <c r="AB145" s="81"/>
      <c r="AC145" s="81"/>
      <c r="AD145" s="81"/>
      <c r="AE145" s="81"/>
      <c r="AF145" s="81"/>
      <c r="AG145" s="81"/>
      <c r="AH145" s="81"/>
      <c r="AI145" s="81"/>
      <c r="AJ145" s="81"/>
      <c r="AK145" s="81"/>
      <c r="AL145" s="29"/>
      <c r="AM145" s="29"/>
      <c r="AN145" s="29"/>
      <c r="AO145" s="29"/>
      <c r="AP145" s="29"/>
      <c r="AQ145" s="29"/>
      <c r="AR145" s="29"/>
      <c r="AS145" s="29"/>
      <c r="AT145" s="29"/>
      <c r="AU145" s="29"/>
      <c r="AV145" s="29"/>
      <c r="AW145" s="29"/>
      <c r="AX145" s="29"/>
      <c r="AY145" s="29"/>
      <c r="AZ145" s="29"/>
      <c r="BA145" s="29"/>
      <c r="BB145" s="29"/>
      <c r="BC145" s="29"/>
      <c r="BD145" s="29"/>
      <c r="BE145" s="29"/>
      <c r="BF145" s="29"/>
      <c r="BG145" s="29"/>
      <c r="BH145" s="29"/>
      <c r="BI145" s="29"/>
      <c r="BJ145" s="29"/>
      <c r="BK145" s="29"/>
      <c r="BL145" s="29"/>
      <c r="BM145" s="29"/>
      <c r="BN145" s="29"/>
      <c r="BO145" s="29"/>
      <c r="BP145" s="29"/>
      <c r="BQ145" s="29"/>
      <c r="BR145" s="29"/>
      <c r="BS145" s="29"/>
      <c r="BT145" s="29"/>
      <c r="BU145" s="29"/>
      <c r="BV145" s="29"/>
      <c r="BW145" s="29"/>
      <c r="BX145" s="29"/>
      <c r="BY145" s="29"/>
      <c r="BZ145" s="29"/>
      <c r="CA145" s="29"/>
      <c r="CB145" s="29"/>
      <c r="CC145" s="29"/>
      <c r="CD145" s="29"/>
      <c r="CE145" s="29"/>
      <c r="CF145" s="29"/>
      <c r="CG145" s="29"/>
      <c r="CH145" s="29"/>
      <c r="CI145" s="29"/>
      <c r="CJ145" s="29"/>
      <c r="CK145" s="29"/>
      <c r="CL145" s="29"/>
      <c r="CM145" s="29"/>
      <c r="CN145" s="29"/>
      <c r="CO145" s="29"/>
      <c r="CP145" s="29"/>
      <c r="CQ145" s="29"/>
      <c r="CR145" s="29"/>
      <c r="CS145" s="29"/>
      <c r="CT145" s="29"/>
      <c r="CU145" s="29"/>
      <c r="CV145" s="29"/>
    </row>
    <row r="146" spans="2:100" x14ac:dyDescent="0.25">
      <c r="B146" s="69"/>
      <c r="C146" s="69"/>
      <c r="D146" s="69"/>
      <c r="E146" s="69"/>
      <c r="F146" s="69"/>
      <c r="G146" s="69"/>
      <c r="L146" s="81"/>
      <c r="M146" s="81"/>
      <c r="N146" s="81"/>
      <c r="O146" s="81"/>
      <c r="P146" s="81"/>
      <c r="Q146" s="81"/>
      <c r="R146" s="81"/>
      <c r="S146" s="81"/>
      <c r="T146" s="81"/>
      <c r="U146" s="81"/>
      <c r="V146" s="81"/>
      <c r="W146" s="81"/>
      <c r="X146" s="81"/>
      <c r="Y146" s="81"/>
      <c r="Z146" s="81"/>
      <c r="AA146" s="81"/>
      <c r="AB146" s="81"/>
      <c r="AC146" s="81"/>
      <c r="AD146" s="81"/>
      <c r="AE146" s="81"/>
      <c r="AF146" s="81"/>
      <c r="AG146" s="81"/>
      <c r="AH146" s="81"/>
      <c r="AI146" s="81"/>
      <c r="AJ146" s="81"/>
      <c r="AK146" s="81"/>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BN146" s="29"/>
      <c r="BO146" s="29"/>
      <c r="BP146" s="29"/>
      <c r="BQ146" s="29"/>
      <c r="BR146" s="29"/>
      <c r="BS146" s="29"/>
      <c r="BT146" s="29"/>
      <c r="BU146" s="29"/>
      <c r="BV146" s="29"/>
      <c r="BW146" s="29"/>
      <c r="BX146" s="29"/>
      <c r="BY146" s="29"/>
      <c r="BZ146" s="29"/>
      <c r="CA146" s="29"/>
      <c r="CB146" s="29"/>
      <c r="CC146" s="29"/>
      <c r="CD146" s="29"/>
      <c r="CE146" s="29"/>
      <c r="CF146" s="29"/>
      <c r="CG146" s="29"/>
      <c r="CH146" s="29"/>
      <c r="CI146" s="29"/>
      <c r="CJ146" s="29"/>
      <c r="CK146" s="29"/>
      <c r="CL146" s="29"/>
      <c r="CM146" s="29"/>
      <c r="CN146" s="29"/>
      <c r="CO146" s="29"/>
      <c r="CP146" s="29"/>
      <c r="CQ146" s="29"/>
      <c r="CR146" s="29"/>
      <c r="CS146" s="29"/>
      <c r="CT146" s="29"/>
      <c r="CU146" s="29"/>
      <c r="CV146" s="29"/>
    </row>
    <row r="147" spans="2:100" x14ac:dyDescent="0.25">
      <c r="B147" s="69"/>
      <c r="C147" s="69"/>
      <c r="D147" s="69"/>
      <c r="E147" s="69"/>
      <c r="F147" s="69"/>
      <c r="G147" s="69"/>
      <c r="L147" s="81"/>
      <c r="M147" s="81"/>
      <c r="N147" s="81"/>
      <c r="O147" s="81"/>
      <c r="P147" s="81"/>
      <c r="Q147" s="81"/>
      <c r="R147" s="81"/>
      <c r="S147" s="81"/>
      <c r="T147" s="81"/>
      <c r="U147" s="81"/>
      <c r="V147" s="81"/>
      <c r="W147" s="81"/>
      <c r="X147" s="81"/>
      <c r="Y147" s="81"/>
      <c r="Z147" s="81"/>
      <c r="AA147" s="81"/>
      <c r="AB147" s="81"/>
      <c r="AC147" s="81"/>
      <c r="AD147" s="81"/>
      <c r="AE147" s="81"/>
      <c r="AF147" s="81"/>
      <c r="AG147" s="81"/>
      <c r="AH147" s="81"/>
      <c r="AI147" s="81"/>
      <c r="AJ147" s="81"/>
      <c r="AK147" s="81"/>
      <c r="AL147" s="29"/>
      <c r="AM147" s="29"/>
      <c r="AN147" s="29"/>
      <c r="AO147" s="29"/>
      <c r="AP147" s="29"/>
      <c r="AQ147" s="29"/>
      <c r="AR147" s="29"/>
      <c r="AS147" s="29"/>
      <c r="AT147" s="29"/>
      <c r="AU147" s="29"/>
      <c r="AV147" s="29"/>
      <c r="AW147" s="29"/>
      <c r="AX147" s="29"/>
      <c r="AY147" s="29"/>
      <c r="AZ147" s="29"/>
      <c r="BA147" s="29"/>
      <c r="BB147" s="29"/>
      <c r="BC147" s="29"/>
      <c r="BD147" s="29"/>
      <c r="BE147" s="29"/>
      <c r="BF147" s="29"/>
      <c r="BG147" s="29"/>
      <c r="BH147" s="29"/>
      <c r="BI147" s="29"/>
      <c r="BJ147" s="29"/>
      <c r="BK147" s="29"/>
      <c r="BL147" s="29"/>
      <c r="BM147" s="29"/>
      <c r="BN147" s="29"/>
      <c r="BO147" s="29"/>
      <c r="BP147" s="29"/>
      <c r="BQ147" s="29"/>
      <c r="BR147" s="29"/>
      <c r="BS147" s="29"/>
      <c r="BT147" s="29"/>
      <c r="BU147" s="29"/>
      <c r="BV147" s="29"/>
      <c r="BW147" s="29"/>
      <c r="BX147" s="29"/>
      <c r="BY147" s="29"/>
      <c r="BZ147" s="29"/>
      <c r="CA147" s="29"/>
      <c r="CB147" s="29"/>
      <c r="CC147" s="29"/>
      <c r="CD147" s="29"/>
      <c r="CE147" s="29"/>
      <c r="CF147" s="29"/>
      <c r="CG147" s="29"/>
      <c r="CH147" s="29"/>
      <c r="CI147" s="29"/>
      <c r="CJ147" s="29"/>
      <c r="CK147" s="29"/>
      <c r="CL147" s="29"/>
      <c r="CM147" s="29"/>
      <c r="CN147" s="29"/>
      <c r="CO147" s="29"/>
      <c r="CP147" s="29"/>
      <c r="CQ147" s="29"/>
      <c r="CR147" s="29"/>
      <c r="CS147" s="29"/>
      <c r="CT147" s="29"/>
      <c r="CU147" s="29"/>
      <c r="CV147" s="29"/>
    </row>
    <row r="148" spans="2:100" x14ac:dyDescent="0.25">
      <c r="B148" s="69"/>
      <c r="C148" s="69"/>
      <c r="D148" s="69"/>
      <c r="E148" s="69"/>
      <c r="F148" s="69"/>
      <c r="G148" s="69"/>
      <c r="L148" s="81"/>
      <c r="M148" s="81"/>
      <c r="N148" s="81"/>
      <c r="O148" s="81"/>
      <c r="P148" s="81"/>
      <c r="Q148" s="81"/>
      <c r="R148" s="81"/>
      <c r="S148" s="81"/>
      <c r="T148" s="81"/>
      <c r="U148" s="81"/>
      <c r="V148" s="81"/>
      <c r="W148" s="81"/>
      <c r="X148" s="81"/>
      <c r="Y148" s="81"/>
      <c r="Z148" s="81"/>
      <c r="AA148" s="81"/>
      <c r="AB148" s="81"/>
      <c r="AC148" s="81"/>
      <c r="AD148" s="81"/>
      <c r="AE148" s="81"/>
      <c r="AF148" s="81"/>
      <c r="AG148" s="81"/>
      <c r="AH148" s="81"/>
      <c r="AI148" s="81"/>
      <c r="AJ148" s="81"/>
      <c r="AK148" s="81"/>
      <c r="AL148" s="29"/>
      <c r="AM148" s="29"/>
      <c r="AN148" s="29"/>
      <c r="AO148" s="29"/>
      <c r="AP148" s="29"/>
      <c r="AQ148" s="29"/>
      <c r="AR148" s="29"/>
      <c r="AS148" s="29"/>
      <c r="AT148" s="29"/>
      <c r="AU148" s="29"/>
      <c r="AV148" s="29"/>
      <c r="AW148" s="29"/>
      <c r="AX148" s="29"/>
      <c r="AY148" s="29"/>
      <c r="AZ148" s="29"/>
      <c r="BA148" s="29"/>
      <c r="BB148" s="29"/>
      <c r="BC148" s="29"/>
      <c r="BD148" s="29"/>
      <c r="BE148" s="29"/>
      <c r="BF148" s="29"/>
      <c r="BG148" s="29"/>
      <c r="BH148" s="29"/>
      <c r="BI148" s="29"/>
      <c r="BJ148" s="29"/>
      <c r="BK148" s="29"/>
      <c r="BL148" s="29"/>
      <c r="BM148" s="29"/>
      <c r="BN148" s="29"/>
      <c r="BO148" s="29"/>
      <c r="BP148" s="29"/>
      <c r="BQ148" s="29"/>
      <c r="BR148" s="29"/>
      <c r="BS148" s="29"/>
      <c r="BT148" s="29"/>
      <c r="BU148" s="29"/>
      <c r="BV148" s="29"/>
      <c r="BW148" s="29"/>
      <c r="BX148" s="29"/>
      <c r="BY148" s="29"/>
      <c r="BZ148" s="29"/>
      <c r="CA148" s="29"/>
      <c r="CB148" s="29"/>
      <c r="CC148" s="29"/>
      <c r="CD148" s="29"/>
      <c r="CE148" s="29"/>
      <c r="CF148" s="29"/>
      <c r="CG148" s="29"/>
      <c r="CH148" s="29"/>
      <c r="CI148" s="29"/>
      <c r="CJ148" s="29"/>
      <c r="CK148" s="29"/>
      <c r="CL148" s="29"/>
      <c r="CM148" s="29"/>
      <c r="CN148" s="29"/>
      <c r="CO148" s="29"/>
      <c r="CP148" s="29"/>
      <c r="CQ148" s="29"/>
      <c r="CR148" s="29"/>
      <c r="CS148" s="29"/>
      <c r="CT148" s="29"/>
      <c r="CU148" s="29"/>
      <c r="CV148" s="29"/>
    </row>
    <row r="149" spans="2:100" x14ac:dyDescent="0.25">
      <c r="B149" s="69"/>
      <c r="C149" s="69"/>
      <c r="D149" s="69"/>
      <c r="E149" s="69"/>
      <c r="F149" s="69"/>
      <c r="G149" s="69"/>
      <c r="L149" s="81"/>
      <c r="M149" s="81"/>
      <c r="N149" s="81"/>
      <c r="O149" s="81"/>
      <c r="P149" s="81"/>
      <c r="Q149" s="81"/>
      <c r="R149" s="81"/>
      <c r="S149" s="81"/>
      <c r="T149" s="81"/>
      <c r="U149" s="81"/>
      <c r="V149" s="81"/>
      <c r="W149" s="81"/>
      <c r="X149" s="81"/>
      <c r="Y149" s="81"/>
      <c r="Z149" s="81"/>
      <c r="AA149" s="81"/>
      <c r="AB149" s="81"/>
      <c r="AC149" s="81"/>
      <c r="AD149" s="81"/>
      <c r="AE149" s="81"/>
      <c r="AF149" s="81"/>
      <c r="AG149" s="81"/>
      <c r="AH149" s="81"/>
      <c r="AI149" s="81"/>
      <c r="AJ149" s="81"/>
      <c r="AK149" s="81"/>
      <c r="AL149" s="29"/>
      <c r="AM149" s="29"/>
      <c r="AN149" s="29"/>
      <c r="AO149" s="29"/>
      <c r="AP149" s="29"/>
      <c r="AQ149" s="29"/>
      <c r="AR149" s="29"/>
      <c r="AS149" s="29"/>
      <c r="AT149" s="29"/>
      <c r="AU149" s="29"/>
      <c r="AV149" s="29"/>
      <c r="AW149" s="29"/>
      <c r="AX149" s="29"/>
      <c r="AY149" s="29"/>
      <c r="AZ149" s="29"/>
      <c r="BA149" s="29"/>
      <c r="BB149" s="29"/>
      <c r="BC149" s="29"/>
      <c r="BD149" s="29"/>
      <c r="BE149" s="29"/>
      <c r="BF149" s="29"/>
      <c r="BG149" s="29"/>
      <c r="BH149" s="29"/>
      <c r="BI149" s="29"/>
      <c r="BJ149" s="29"/>
      <c r="BK149" s="29"/>
      <c r="BL149" s="29"/>
      <c r="BM149" s="29"/>
      <c r="BN149" s="29"/>
      <c r="BO149" s="29"/>
      <c r="BP149" s="29"/>
      <c r="BQ149" s="29"/>
      <c r="BR149" s="29"/>
      <c r="BS149" s="29"/>
      <c r="BT149" s="29"/>
      <c r="BU149" s="29"/>
      <c r="BV149" s="29"/>
      <c r="BW149" s="29"/>
      <c r="BX149" s="29"/>
      <c r="BY149" s="29"/>
      <c r="BZ149" s="29"/>
      <c r="CA149" s="29"/>
      <c r="CB149" s="29"/>
      <c r="CC149" s="29"/>
      <c r="CD149" s="29"/>
      <c r="CE149" s="29"/>
      <c r="CF149" s="29"/>
      <c r="CG149" s="29"/>
      <c r="CH149" s="29"/>
      <c r="CI149" s="29"/>
      <c r="CJ149" s="29"/>
      <c r="CK149" s="29"/>
      <c r="CL149" s="29"/>
      <c r="CM149" s="29"/>
      <c r="CN149" s="29"/>
      <c r="CO149" s="29"/>
      <c r="CP149" s="29"/>
      <c r="CQ149" s="29"/>
      <c r="CR149" s="29"/>
      <c r="CS149" s="29"/>
      <c r="CT149" s="29"/>
      <c r="CU149" s="29"/>
      <c r="CV149" s="29"/>
    </row>
    <row r="150" spans="2:100" x14ac:dyDescent="0.25">
      <c r="B150" s="69"/>
      <c r="C150" s="69"/>
      <c r="D150" s="69"/>
      <c r="E150" s="69"/>
      <c r="F150" s="69"/>
      <c r="G150" s="69"/>
      <c r="L150" s="81"/>
      <c r="M150" s="81"/>
      <c r="N150" s="81"/>
      <c r="O150" s="81"/>
      <c r="P150" s="81"/>
      <c r="Q150" s="81"/>
      <c r="R150" s="81"/>
      <c r="S150" s="81"/>
      <c r="T150" s="81"/>
      <c r="U150" s="81"/>
      <c r="V150" s="81"/>
      <c r="W150" s="81"/>
      <c r="X150" s="81"/>
      <c r="Y150" s="81"/>
      <c r="Z150" s="81"/>
      <c r="AA150" s="81"/>
      <c r="AB150" s="81"/>
      <c r="AC150" s="81"/>
      <c r="AD150" s="81"/>
      <c r="AE150" s="81"/>
      <c r="AF150" s="81"/>
      <c r="AG150" s="81"/>
      <c r="AH150" s="81"/>
      <c r="AI150" s="81"/>
      <c r="AJ150" s="81"/>
      <c r="AK150" s="81"/>
      <c r="AL150" s="29"/>
      <c r="AM150" s="29"/>
      <c r="AN150" s="29"/>
      <c r="AO150" s="29"/>
      <c r="AP150" s="29"/>
      <c r="AQ150" s="29"/>
      <c r="AR150" s="29"/>
      <c r="AS150" s="29"/>
      <c r="AT150" s="29"/>
      <c r="AU150" s="29"/>
      <c r="AV150" s="29"/>
      <c r="AW150" s="29"/>
      <c r="AX150" s="29"/>
      <c r="AY150" s="29"/>
      <c r="AZ150" s="29"/>
      <c r="BA150" s="29"/>
      <c r="BB150" s="29"/>
      <c r="BC150" s="29"/>
      <c r="BD150" s="29"/>
      <c r="BE150" s="29"/>
      <c r="BF150" s="29"/>
      <c r="BG150" s="29"/>
      <c r="BH150" s="29"/>
      <c r="BI150" s="29"/>
      <c r="BJ150" s="29"/>
      <c r="BK150" s="29"/>
      <c r="BL150" s="29"/>
      <c r="BM150" s="29"/>
      <c r="BN150" s="29"/>
      <c r="BO150" s="29"/>
      <c r="BP150" s="29"/>
      <c r="BQ150" s="29"/>
      <c r="BR150" s="29"/>
      <c r="BS150" s="29"/>
      <c r="BT150" s="29"/>
      <c r="BU150" s="29"/>
      <c r="BV150" s="29"/>
      <c r="BW150" s="29"/>
      <c r="BX150" s="29"/>
      <c r="BY150" s="29"/>
      <c r="BZ150" s="29"/>
      <c r="CA150" s="29"/>
      <c r="CB150" s="29"/>
      <c r="CC150" s="29"/>
      <c r="CD150" s="29"/>
      <c r="CE150" s="29"/>
      <c r="CF150" s="29"/>
      <c r="CG150" s="29"/>
      <c r="CH150" s="29"/>
      <c r="CI150" s="29"/>
      <c r="CJ150" s="29"/>
      <c r="CK150" s="29"/>
      <c r="CL150" s="29"/>
      <c r="CM150" s="29"/>
      <c r="CN150" s="29"/>
      <c r="CO150" s="29"/>
      <c r="CP150" s="29"/>
      <c r="CQ150" s="29"/>
      <c r="CR150" s="29"/>
      <c r="CS150" s="29"/>
      <c r="CT150" s="29"/>
      <c r="CU150" s="29"/>
      <c r="CV150" s="29"/>
    </row>
    <row r="151" spans="2:100" x14ac:dyDescent="0.25">
      <c r="B151" s="69"/>
      <c r="C151" s="69"/>
      <c r="D151" s="69"/>
      <c r="E151" s="69"/>
      <c r="F151" s="69"/>
      <c r="G151" s="69"/>
      <c r="L151" s="81"/>
      <c r="M151" s="81"/>
      <c r="N151" s="81"/>
      <c r="O151" s="81"/>
      <c r="P151" s="81"/>
      <c r="Q151" s="81"/>
      <c r="R151" s="81"/>
      <c r="S151" s="81"/>
      <c r="T151" s="81"/>
      <c r="U151" s="81"/>
      <c r="V151" s="81"/>
      <c r="W151" s="81"/>
      <c r="X151" s="81"/>
      <c r="Y151" s="81"/>
      <c r="Z151" s="81"/>
      <c r="AA151" s="81"/>
      <c r="AB151" s="81"/>
      <c r="AC151" s="81"/>
      <c r="AD151" s="81"/>
      <c r="AE151" s="81"/>
      <c r="AF151" s="81"/>
      <c r="AG151" s="81"/>
      <c r="AH151" s="81"/>
      <c r="AI151" s="81"/>
      <c r="AJ151" s="81"/>
      <c r="AK151" s="29"/>
      <c r="AL151" s="29"/>
      <c r="AM151" s="29"/>
      <c r="AN151" s="29"/>
      <c r="AO151" s="29"/>
      <c r="AP151" s="29"/>
      <c r="AQ151" s="29"/>
      <c r="AR151" s="29"/>
      <c r="AS151" s="29"/>
      <c r="AT151" s="29"/>
      <c r="AU151" s="29"/>
      <c r="AV151" s="29"/>
      <c r="AW151" s="29"/>
      <c r="AX151" s="29"/>
      <c r="AY151" s="29"/>
      <c r="AZ151" s="29"/>
      <c r="BA151" s="29"/>
      <c r="BB151" s="29"/>
      <c r="BC151" s="29"/>
      <c r="BD151" s="29"/>
      <c r="BE151" s="29"/>
      <c r="BF151" s="29"/>
      <c r="BG151" s="29"/>
      <c r="BH151" s="29"/>
      <c r="BI151" s="29"/>
      <c r="BJ151" s="29"/>
      <c r="BK151" s="29"/>
      <c r="BL151" s="29"/>
      <c r="BM151" s="29"/>
      <c r="BN151" s="29"/>
      <c r="BO151" s="29"/>
      <c r="BP151" s="29"/>
      <c r="BQ151" s="29"/>
      <c r="BR151" s="29"/>
      <c r="BS151" s="29"/>
      <c r="BT151" s="29"/>
      <c r="BU151" s="29"/>
      <c r="BV151" s="29"/>
      <c r="BW151" s="29"/>
      <c r="BX151" s="29"/>
      <c r="BY151" s="29"/>
      <c r="BZ151" s="29"/>
      <c r="CA151" s="29"/>
      <c r="CB151" s="29"/>
      <c r="CC151" s="29"/>
      <c r="CD151" s="29"/>
      <c r="CE151" s="29"/>
      <c r="CF151" s="29"/>
      <c r="CG151" s="29"/>
      <c r="CH151" s="29"/>
      <c r="CI151" s="29"/>
      <c r="CJ151" s="29"/>
      <c r="CK151" s="29"/>
      <c r="CL151" s="29"/>
      <c r="CM151" s="29"/>
      <c r="CN151" s="29"/>
      <c r="CO151" s="29"/>
      <c r="CP151" s="29"/>
      <c r="CQ151" s="29"/>
      <c r="CR151" s="29"/>
      <c r="CS151" s="29"/>
      <c r="CT151" s="29"/>
      <c r="CU151" s="29"/>
      <c r="CV151" s="29"/>
    </row>
    <row r="152" spans="2:100" x14ac:dyDescent="0.25">
      <c r="B152" s="69"/>
      <c r="C152" s="69"/>
      <c r="D152" s="69"/>
      <c r="E152" s="69"/>
      <c r="F152" s="69"/>
      <c r="G152" s="69"/>
      <c r="L152" s="81"/>
      <c r="M152" s="81"/>
      <c r="N152" s="81"/>
      <c r="O152" s="81"/>
      <c r="P152" s="81"/>
      <c r="Q152" s="81"/>
      <c r="R152" s="81"/>
      <c r="S152" s="81"/>
      <c r="T152" s="81"/>
      <c r="U152" s="81"/>
      <c r="V152" s="81"/>
      <c r="W152" s="81"/>
      <c r="X152" s="81"/>
      <c r="Y152" s="81"/>
      <c r="Z152" s="81"/>
      <c r="AA152" s="81"/>
      <c r="AB152" s="81"/>
      <c r="AC152" s="81"/>
      <c r="AD152" s="81"/>
      <c r="AE152" s="81"/>
      <c r="AF152" s="81"/>
      <c r="AG152" s="81"/>
      <c r="AH152" s="81"/>
      <c r="AI152" s="81"/>
      <c r="AJ152" s="81"/>
      <c r="AK152" s="29"/>
      <c r="AL152" s="29"/>
      <c r="AM152" s="29"/>
      <c r="AN152" s="29"/>
      <c r="AO152" s="29"/>
      <c r="AP152" s="29"/>
      <c r="AQ152" s="29"/>
      <c r="AR152" s="29"/>
      <c r="AS152" s="29"/>
      <c r="AT152" s="29"/>
      <c r="AU152" s="29"/>
      <c r="AV152" s="29"/>
      <c r="AW152" s="29"/>
      <c r="AX152" s="29"/>
      <c r="AY152" s="29"/>
      <c r="AZ152" s="29"/>
      <c r="BA152" s="29"/>
      <c r="BB152" s="29"/>
      <c r="BC152" s="29"/>
      <c r="BD152" s="29"/>
      <c r="BE152" s="29"/>
      <c r="BF152" s="29"/>
      <c r="BG152" s="29"/>
      <c r="BH152" s="29"/>
      <c r="BI152" s="29"/>
      <c r="BJ152" s="29"/>
      <c r="BK152" s="29"/>
      <c r="BL152" s="29"/>
      <c r="BM152" s="29"/>
      <c r="BN152" s="29"/>
      <c r="BO152" s="29"/>
      <c r="BP152" s="29"/>
      <c r="BQ152" s="29"/>
      <c r="BR152" s="29"/>
      <c r="BS152" s="29"/>
      <c r="BT152" s="29"/>
      <c r="BU152" s="29"/>
      <c r="BV152" s="29"/>
      <c r="BW152" s="29"/>
      <c r="BX152" s="29"/>
      <c r="BY152" s="29"/>
      <c r="BZ152" s="29"/>
      <c r="CA152" s="29"/>
      <c r="CB152" s="29"/>
      <c r="CC152" s="29"/>
      <c r="CD152" s="29"/>
      <c r="CE152" s="29"/>
      <c r="CF152" s="29"/>
      <c r="CG152" s="29"/>
      <c r="CH152" s="29"/>
      <c r="CI152" s="29"/>
      <c r="CJ152" s="29"/>
      <c r="CK152" s="29"/>
      <c r="CL152" s="29"/>
      <c r="CM152" s="29"/>
      <c r="CN152" s="29"/>
      <c r="CO152" s="29"/>
      <c r="CP152" s="29"/>
      <c r="CQ152" s="29"/>
      <c r="CR152" s="29"/>
      <c r="CS152" s="29"/>
      <c r="CT152" s="29"/>
      <c r="CU152" s="29"/>
      <c r="CV152" s="29"/>
    </row>
    <row r="153" spans="2:100" x14ac:dyDescent="0.25">
      <c r="B153" s="69"/>
      <c r="C153" s="69"/>
      <c r="D153" s="69"/>
      <c r="E153" s="69"/>
      <c r="F153" s="69"/>
      <c r="G153" s="69"/>
      <c r="L153" s="81"/>
      <c r="M153" s="81"/>
      <c r="N153" s="81"/>
      <c r="O153" s="81"/>
      <c r="P153" s="81"/>
      <c r="Q153" s="81"/>
      <c r="R153" s="81"/>
      <c r="S153" s="81"/>
      <c r="T153" s="81"/>
      <c r="U153" s="81"/>
      <c r="V153" s="81"/>
      <c r="W153" s="81"/>
      <c r="X153" s="81"/>
      <c r="Y153" s="81"/>
      <c r="Z153" s="81"/>
      <c r="AA153" s="81"/>
      <c r="AB153" s="81"/>
      <c r="AC153" s="81"/>
      <c r="AD153" s="81"/>
      <c r="AE153" s="81"/>
      <c r="AF153" s="81"/>
      <c r="AG153" s="81"/>
      <c r="AH153" s="81"/>
      <c r="AI153" s="81"/>
      <c r="AJ153" s="81"/>
      <c r="AK153" s="29"/>
      <c r="AL153" s="29"/>
      <c r="AM153" s="29"/>
      <c r="AN153" s="29"/>
      <c r="AO153" s="29"/>
      <c r="AP153" s="29"/>
      <c r="AQ153" s="29"/>
      <c r="AR153" s="29"/>
      <c r="AS153" s="29"/>
      <c r="AT153" s="29"/>
      <c r="AU153" s="29"/>
      <c r="AV153" s="29"/>
      <c r="AW153" s="29"/>
      <c r="AX153" s="29"/>
      <c r="AY153" s="29"/>
      <c r="AZ153" s="29"/>
      <c r="BA153" s="29"/>
      <c r="BB153" s="29"/>
      <c r="BC153" s="29"/>
      <c r="BD153" s="29"/>
      <c r="BE153" s="29"/>
      <c r="BF153" s="29"/>
      <c r="BG153" s="29"/>
      <c r="BH153" s="29"/>
      <c r="BI153" s="29"/>
      <c r="BJ153" s="29"/>
      <c r="BK153" s="29"/>
      <c r="BL153" s="29"/>
      <c r="BM153" s="29"/>
      <c r="BN153" s="29"/>
      <c r="BO153" s="29"/>
      <c r="BP153" s="29"/>
      <c r="BQ153" s="29"/>
      <c r="BR153" s="29"/>
      <c r="BS153" s="29"/>
      <c r="BT153" s="29"/>
      <c r="BU153" s="29"/>
      <c r="BV153" s="29"/>
      <c r="BW153" s="29"/>
      <c r="BX153" s="29"/>
      <c r="BY153" s="29"/>
      <c r="BZ153" s="29"/>
      <c r="CA153" s="29"/>
      <c r="CB153" s="29"/>
      <c r="CC153" s="29"/>
      <c r="CD153" s="29"/>
      <c r="CE153" s="29"/>
      <c r="CF153" s="29"/>
      <c r="CG153" s="29"/>
      <c r="CH153" s="29"/>
      <c r="CI153" s="29"/>
      <c r="CJ153" s="29"/>
      <c r="CK153" s="29"/>
      <c r="CL153" s="29"/>
      <c r="CM153" s="29"/>
      <c r="CN153" s="29"/>
      <c r="CO153" s="29"/>
      <c r="CP153" s="29"/>
      <c r="CQ153" s="29"/>
      <c r="CR153" s="29"/>
      <c r="CS153" s="29"/>
      <c r="CT153" s="29"/>
      <c r="CU153" s="29"/>
      <c r="CV153" s="29"/>
    </row>
    <row r="154" spans="2:100" x14ac:dyDescent="0.25">
      <c r="B154" s="69"/>
      <c r="C154" s="69"/>
      <c r="D154" s="69"/>
      <c r="E154" s="69"/>
      <c r="F154" s="69"/>
      <c r="G154" s="69"/>
      <c r="L154" s="81"/>
      <c r="M154" s="81"/>
      <c r="N154" s="81"/>
      <c r="O154" s="81"/>
      <c r="P154" s="81"/>
      <c r="Q154" s="81"/>
      <c r="R154" s="81"/>
      <c r="S154" s="81"/>
      <c r="T154" s="81"/>
      <c r="U154" s="81"/>
      <c r="V154" s="81"/>
      <c r="W154" s="81"/>
      <c r="X154" s="81"/>
      <c r="Y154" s="81"/>
      <c r="Z154" s="81"/>
      <c r="AA154" s="81"/>
      <c r="AB154" s="81"/>
      <c r="AC154" s="81"/>
      <c r="AD154" s="81"/>
      <c r="AE154" s="81"/>
      <c r="AF154" s="81"/>
      <c r="AG154" s="81"/>
      <c r="AH154" s="81"/>
      <c r="AI154" s="81"/>
      <c r="AJ154" s="81"/>
      <c r="AK154" s="29"/>
      <c r="AL154" s="29"/>
      <c r="AM154" s="29"/>
      <c r="AN154" s="29"/>
      <c r="AO154" s="29"/>
      <c r="AP154" s="29"/>
      <c r="AQ154" s="29"/>
      <c r="AR154" s="29"/>
      <c r="AS154" s="29"/>
      <c r="AT154" s="29"/>
      <c r="AU154" s="29"/>
      <c r="AV154" s="29"/>
      <c r="AW154" s="29"/>
      <c r="AX154" s="29"/>
      <c r="AY154" s="29"/>
      <c r="AZ154" s="29"/>
      <c r="BA154" s="29"/>
      <c r="BB154" s="29"/>
      <c r="BC154" s="29"/>
      <c r="BD154" s="29"/>
      <c r="BE154" s="29"/>
      <c r="BF154" s="29"/>
      <c r="BG154" s="29"/>
      <c r="BH154" s="29"/>
      <c r="BI154" s="29"/>
      <c r="BJ154" s="29"/>
      <c r="BK154" s="29"/>
      <c r="BL154" s="29"/>
      <c r="BM154" s="29"/>
      <c r="BN154" s="29"/>
      <c r="BO154" s="29"/>
      <c r="BP154" s="29"/>
      <c r="BQ154" s="29"/>
      <c r="BR154" s="29"/>
      <c r="BS154" s="29"/>
      <c r="BT154" s="29"/>
      <c r="BU154" s="29"/>
      <c r="BV154" s="29"/>
      <c r="BW154" s="29"/>
      <c r="BX154" s="29"/>
      <c r="BY154" s="29"/>
      <c r="BZ154" s="29"/>
      <c r="CA154" s="29"/>
      <c r="CB154" s="29"/>
      <c r="CC154" s="29"/>
      <c r="CD154" s="29"/>
      <c r="CE154" s="29"/>
      <c r="CF154" s="29"/>
      <c r="CG154" s="29"/>
      <c r="CH154" s="29"/>
      <c r="CI154" s="29"/>
      <c r="CJ154" s="29"/>
      <c r="CK154" s="29"/>
      <c r="CL154" s="29"/>
      <c r="CM154" s="29"/>
      <c r="CN154" s="29"/>
      <c r="CO154" s="29"/>
      <c r="CP154" s="29"/>
      <c r="CQ154" s="29"/>
      <c r="CR154" s="29"/>
      <c r="CS154" s="29"/>
      <c r="CT154" s="29"/>
      <c r="CU154" s="29"/>
      <c r="CV154" s="29"/>
    </row>
    <row r="155" spans="2:100" x14ac:dyDescent="0.25">
      <c r="B155" s="69"/>
      <c r="C155" s="69"/>
      <c r="D155" s="69"/>
      <c r="E155" s="69"/>
      <c r="F155" s="69"/>
      <c r="G155" s="69"/>
      <c r="L155" s="81"/>
      <c r="M155" s="81"/>
      <c r="N155" s="81"/>
      <c r="O155" s="81"/>
      <c r="P155" s="81"/>
      <c r="Q155" s="81"/>
      <c r="R155" s="81"/>
      <c r="S155" s="81"/>
      <c r="T155" s="81"/>
      <c r="U155" s="81"/>
      <c r="V155" s="81"/>
      <c r="W155" s="81"/>
      <c r="X155" s="81"/>
      <c r="Y155" s="81"/>
      <c r="Z155" s="81"/>
      <c r="AA155" s="81"/>
      <c r="AB155" s="81"/>
      <c r="AC155" s="81"/>
      <c r="AD155" s="81"/>
      <c r="AE155" s="81"/>
      <c r="AF155" s="81"/>
      <c r="AG155" s="81"/>
      <c r="AH155" s="81"/>
      <c r="AI155" s="81"/>
      <c r="AJ155" s="81"/>
      <c r="AK155" s="29"/>
      <c r="AL155" s="29"/>
      <c r="AM155" s="29"/>
      <c r="AN155" s="29"/>
      <c r="AO155" s="29"/>
      <c r="AP155" s="29"/>
      <c r="AQ155" s="29"/>
      <c r="AR155" s="29"/>
      <c r="AS155" s="29"/>
      <c r="AT155" s="29"/>
      <c r="AU155" s="29"/>
      <c r="AV155" s="29"/>
      <c r="AW155" s="29"/>
      <c r="AX155" s="29"/>
      <c r="AY155" s="29"/>
      <c r="AZ155" s="29"/>
      <c r="BA155" s="29"/>
      <c r="BB155" s="29"/>
      <c r="BC155" s="29"/>
      <c r="BD155" s="29"/>
      <c r="BE155" s="29"/>
      <c r="BF155" s="29"/>
      <c r="BG155" s="29"/>
      <c r="BH155" s="29"/>
      <c r="BI155" s="29"/>
      <c r="BJ155" s="29"/>
      <c r="BK155" s="29"/>
      <c r="BL155" s="29"/>
      <c r="BM155" s="29"/>
      <c r="BN155" s="29"/>
      <c r="BO155" s="29"/>
      <c r="BP155" s="29"/>
      <c r="BQ155" s="29"/>
      <c r="BR155" s="29"/>
      <c r="BS155" s="29"/>
      <c r="BT155" s="29"/>
      <c r="BU155" s="29"/>
      <c r="BV155" s="29"/>
      <c r="BW155" s="29"/>
      <c r="BX155" s="29"/>
      <c r="BY155" s="29"/>
      <c r="BZ155" s="29"/>
      <c r="CA155" s="29"/>
      <c r="CB155" s="29"/>
      <c r="CC155" s="29"/>
      <c r="CD155" s="29"/>
      <c r="CE155" s="29"/>
      <c r="CF155" s="29"/>
      <c r="CG155" s="29"/>
      <c r="CH155" s="29"/>
      <c r="CI155" s="29"/>
      <c r="CJ155" s="29"/>
      <c r="CK155" s="29"/>
      <c r="CL155" s="29"/>
      <c r="CM155" s="29"/>
      <c r="CN155" s="29"/>
      <c r="CO155" s="29"/>
      <c r="CP155" s="29"/>
      <c r="CQ155" s="29"/>
      <c r="CR155" s="29"/>
      <c r="CS155" s="29"/>
      <c r="CT155" s="29"/>
      <c r="CU155" s="29"/>
      <c r="CV155" s="29"/>
    </row>
    <row r="156" spans="2:100" x14ac:dyDescent="0.25">
      <c r="B156" s="69"/>
      <c r="C156" s="69"/>
      <c r="D156" s="69"/>
      <c r="E156" s="69"/>
      <c r="F156" s="69"/>
      <c r="G156" s="69"/>
      <c r="L156" s="81"/>
      <c r="M156" s="81"/>
      <c r="N156" s="81"/>
      <c r="O156" s="81"/>
      <c r="P156" s="81"/>
      <c r="Q156" s="81"/>
      <c r="R156" s="81"/>
      <c r="S156" s="81"/>
      <c r="T156" s="81"/>
      <c r="U156" s="81"/>
      <c r="V156" s="81"/>
      <c r="W156" s="81"/>
      <c r="X156" s="81"/>
      <c r="Y156" s="81"/>
      <c r="Z156" s="81"/>
      <c r="AA156" s="81"/>
      <c r="AB156" s="81"/>
      <c r="AC156" s="81"/>
      <c r="AD156" s="81"/>
      <c r="AE156" s="81"/>
      <c r="AF156" s="81"/>
      <c r="AG156" s="81"/>
      <c r="AH156" s="81"/>
      <c r="AI156" s="81"/>
      <c r="AJ156" s="81"/>
      <c r="AK156" s="29"/>
      <c r="AL156" s="29"/>
      <c r="AM156" s="29"/>
      <c r="AN156" s="29"/>
      <c r="AO156" s="29"/>
      <c r="AP156" s="29"/>
      <c r="AQ156" s="29"/>
      <c r="AR156" s="29"/>
      <c r="AS156" s="29"/>
      <c r="AT156" s="29"/>
      <c r="AU156" s="29"/>
      <c r="AV156" s="29"/>
      <c r="AW156" s="29"/>
      <c r="AX156" s="29"/>
      <c r="AY156" s="29"/>
      <c r="AZ156" s="29"/>
      <c r="BA156" s="29"/>
      <c r="BB156" s="29"/>
      <c r="BC156" s="29"/>
      <c r="BD156" s="29"/>
      <c r="BE156" s="29"/>
      <c r="BF156" s="29"/>
      <c r="BG156" s="29"/>
      <c r="BH156" s="29"/>
      <c r="BI156" s="29"/>
      <c r="BJ156" s="29"/>
      <c r="BK156" s="29"/>
      <c r="BL156" s="29"/>
      <c r="BM156" s="29"/>
      <c r="BN156" s="29"/>
      <c r="BO156" s="29"/>
      <c r="BP156" s="29"/>
      <c r="BQ156" s="29"/>
      <c r="BR156" s="29"/>
      <c r="BS156" s="29"/>
      <c r="BT156" s="29"/>
      <c r="BU156" s="29"/>
      <c r="BV156" s="29"/>
      <c r="BW156" s="29"/>
      <c r="BX156" s="29"/>
      <c r="BY156" s="29"/>
      <c r="BZ156" s="29"/>
      <c r="CA156" s="29"/>
      <c r="CB156" s="29"/>
      <c r="CC156" s="29"/>
      <c r="CD156" s="29"/>
      <c r="CE156" s="29"/>
      <c r="CF156" s="29"/>
      <c r="CG156" s="29"/>
      <c r="CH156" s="29"/>
      <c r="CI156" s="29"/>
      <c r="CJ156" s="29"/>
      <c r="CK156" s="29"/>
      <c r="CL156" s="29"/>
      <c r="CM156" s="29"/>
      <c r="CN156" s="29"/>
      <c r="CO156" s="29"/>
      <c r="CP156" s="29"/>
      <c r="CQ156" s="29"/>
      <c r="CR156" s="29"/>
      <c r="CS156" s="29"/>
      <c r="CT156" s="29"/>
      <c r="CU156" s="29"/>
      <c r="CV156" s="29"/>
    </row>
    <row r="157" spans="2:100" x14ac:dyDescent="0.25">
      <c r="B157" s="69"/>
      <c r="C157" s="69"/>
      <c r="D157" s="69"/>
      <c r="E157" s="69"/>
      <c r="F157" s="69"/>
      <c r="G157" s="69"/>
      <c r="L157" s="81"/>
      <c r="M157" s="81"/>
      <c r="N157" s="81"/>
      <c r="O157" s="81"/>
      <c r="P157" s="81"/>
      <c r="Q157" s="81"/>
      <c r="R157" s="81"/>
      <c r="S157" s="81"/>
      <c r="T157" s="81"/>
      <c r="U157" s="81"/>
      <c r="V157" s="81"/>
      <c r="W157" s="81"/>
      <c r="X157" s="81"/>
      <c r="Y157" s="81"/>
      <c r="Z157" s="81"/>
      <c r="AA157" s="81"/>
      <c r="AB157" s="81"/>
      <c r="AC157" s="81"/>
      <c r="AD157" s="81"/>
      <c r="AE157" s="81"/>
      <c r="AF157" s="81"/>
      <c r="AG157" s="81"/>
      <c r="AH157" s="81"/>
      <c r="AI157" s="81"/>
      <c r="AJ157" s="81"/>
      <c r="AK157" s="29"/>
      <c r="AL157" s="29"/>
      <c r="AM157" s="29"/>
      <c r="AN157" s="29"/>
      <c r="AO157" s="29"/>
      <c r="AP157" s="29"/>
      <c r="AQ157" s="29"/>
      <c r="AR157" s="29"/>
      <c r="AS157" s="29"/>
      <c r="AT157" s="29"/>
      <c r="AU157" s="29"/>
      <c r="AV157" s="29"/>
      <c r="AW157" s="29"/>
      <c r="AX157" s="29"/>
      <c r="AY157" s="29"/>
      <c r="AZ157" s="29"/>
      <c r="BA157" s="29"/>
      <c r="BB157" s="29"/>
      <c r="BC157" s="29"/>
      <c r="BD157" s="29"/>
      <c r="BE157" s="29"/>
      <c r="BF157" s="29"/>
      <c r="BG157" s="29"/>
      <c r="BH157" s="29"/>
      <c r="BI157" s="29"/>
      <c r="BJ157" s="29"/>
      <c r="BK157" s="29"/>
      <c r="BL157" s="29"/>
      <c r="BM157" s="29"/>
      <c r="BN157" s="29"/>
      <c r="BO157" s="29"/>
      <c r="BP157" s="29"/>
      <c r="BQ157" s="29"/>
      <c r="BR157" s="29"/>
      <c r="BS157" s="29"/>
      <c r="BT157" s="29"/>
      <c r="BU157" s="29"/>
      <c r="BV157" s="29"/>
      <c r="BW157" s="29"/>
      <c r="BX157" s="29"/>
      <c r="BY157" s="29"/>
      <c r="BZ157" s="29"/>
      <c r="CA157" s="29"/>
      <c r="CB157" s="29"/>
      <c r="CC157" s="29"/>
      <c r="CD157" s="29"/>
      <c r="CE157" s="29"/>
      <c r="CF157" s="29"/>
      <c r="CG157" s="29"/>
      <c r="CH157" s="29"/>
      <c r="CI157" s="29"/>
      <c r="CJ157" s="29"/>
      <c r="CK157" s="29"/>
      <c r="CL157" s="29"/>
      <c r="CM157" s="29"/>
      <c r="CN157" s="29"/>
      <c r="CO157" s="29"/>
      <c r="CP157" s="29"/>
      <c r="CQ157" s="29"/>
      <c r="CR157" s="29"/>
      <c r="CS157" s="29"/>
      <c r="CT157" s="29"/>
      <c r="CU157" s="29"/>
      <c r="CV157" s="29"/>
    </row>
    <row r="158" spans="2:100" x14ac:dyDescent="0.25">
      <c r="B158" s="69"/>
      <c r="C158" s="69"/>
      <c r="D158" s="69"/>
      <c r="E158" s="69"/>
      <c r="F158" s="69"/>
      <c r="G158" s="69"/>
      <c r="L158" s="81"/>
      <c r="M158" s="81"/>
      <c r="N158" s="81"/>
      <c r="O158" s="81"/>
      <c r="P158" s="81"/>
      <c r="Q158" s="81"/>
      <c r="R158" s="81"/>
      <c r="S158" s="81"/>
      <c r="T158" s="81"/>
      <c r="U158" s="81"/>
      <c r="V158" s="81"/>
      <c r="W158" s="81"/>
      <c r="X158" s="81"/>
      <c r="Y158" s="81"/>
      <c r="Z158" s="81"/>
      <c r="AA158" s="81"/>
      <c r="AB158" s="81"/>
      <c r="AC158" s="81"/>
      <c r="AD158" s="81"/>
      <c r="AE158" s="81"/>
      <c r="AF158" s="81"/>
      <c r="AG158" s="81"/>
      <c r="AH158" s="81"/>
      <c r="AI158" s="81"/>
      <c r="AJ158" s="81"/>
      <c r="AK158" s="29"/>
      <c r="AL158" s="29"/>
      <c r="AM158" s="29"/>
      <c r="AN158" s="29"/>
      <c r="AO158" s="29"/>
      <c r="AP158" s="29"/>
      <c r="AQ158" s="29"/>
      <c r="AR158" s="29"/>
      <c r="AS158" s="29"/>
      <c r="AT158" s="29"/>
      <c r="AU158" s="29"/>
      <c r="AV158" s="29"/>
      <c r="AW158" s="29"/>
      <c r="AX158" s="29"/>
      <c r="AY158" s="29"/>
      <c r="AZ158" s="29"/>
      <c r="BA158" s="29"/>
      <c r="BB158" s="29"/>
      <c r="BC158" s="29"/>
      <c r="BD158" s="29"/>
      <c r="BE158" s="29"/>
      <c r="BF158" s="29"/>
      <c r="BG158" s="29"/>
      <c r="BH158" s="29"/>
      <c r="BI158" s="29"/>
      <c r="BJ158" s="29"/>
      <c r="BK158" s="29"/>
      <c r="BL158" s="29"/>
      <c r="BM158" s="29"/>
      <c r="BN158" s="29"/>
      <c r="BO158" s="29"/>
      <c r="BP158" s="29"/>
      <c r="BQ158" s="29"/>
      <c r="BR158" s="29"/>
      <c r="BS158" s="29"/>
      <c r="BT158" s="29"/>
      <c r="BU158" s="29"/>
      <c r="BV158" s="29"/>
      <c r="BW158" s="29"/>
      <c r="BX158" s="29"/>
      <c r="BY158" s="29"/>
      <c r="BZ158" s="29"/>
      <c r="CA158" s="29"/>
      <c r="CB158" s="29"/>
      <c r="CC158" s="29"/>
      <c r="CD158" s="29"/>
      <c r="CE158" s="29"/>
      <c r="CF158" s="29"/>
      <c r="CG158" s="29"/>
      <c r="CH158" s="29"/>
      <c r="CI158" s="29"/>
      <c r="CJ158" s="29"/>
      <c r="CK158" s="29"/>
      <c r="CL158" s="29"/>
      <c r="CM158" s="29"/>
      <c r="CN158" s="29"/>
      <c r="CO158" s="29"/>
      <c r="CP158" s="29"/>
      <c r="CQ158" s="29"/>
      <c r="CR158" s="29"/>
      <c r="CS158" s="29"/>
      <c r="CT158" s="29"/>
      <c r="CU158" s="29"/>
      <c r="CV158" s="29"/>
    </row>
    <row r="159" spans="2:100" x14ac:dyDescent="0.25">
      <c r="B159" s="69"/>
      <c r="C159" s="69"/>
      <c r="D159" s="69"/>
      <c r="E159" s="69"/>
      <c r="F159" s="69"/>
      <c r="G159" s="69"/>
      <c r="L159" s="81"/>
      <c r="M159" s="81"/>
      <c r="N159" s="81"/>
      <c r="O159" s="81"/>
      <c r="P159" s="81"/>
      <c r="Q159" s="81"/>
      <c r="R159" s="81"/>
      <c r="S159" s="81"/>
      <c r="T159" s="81"/>
      <c r="U159" s="81"/>
      <c r="V159" s="81"/>
      <c r="W159" s="81"/>
      <c r="X159" s="81"/>
      <c r="Y159" s="81"/>
      <c r="Z159" s="81"/>
      <c r="AA159" s="81"/>
      <c r="AB159" s="81"/>
      <c r="AC159" s="81"/>
      <c r="AD159" s="81"/>
      <c r="AE159" s="81"/>
      <c r="AF159" s="81"/>
      <c r="AG159" s="81"/>
      <c r="AH159" s="81"/>
      <c r="AI159" s="81"/>
      <c r="AJ159" s="81"/>
      <c r="AK159" s="29"/>
      <c r="AL159" s="29"/>
      <c r="AM159" s="29"/>
      <c r="AN159" s="29"/>
      <c r="AO159" s="29"/>
      <c r="AP159" s="29"/>
      <c r="AQ159" s="29"/>
      <c r="AR159" s="29"/>
      <c r="AS159" s="29"/>
      <c r="AT159" s="29"/>
      <c r="AU159" s="29"/>
      <c r="AV159" s="29"/>
      <c r="AW159" s="29"/>
      <c r="AX159" s="29"/>
      <c r="AY159" s="29"/>
      <c r="AZ159" s="29"/>
      <c r="BA159" s="29"/>
      <c r="BB159" s="29"/>
      <c r="BC159" s="29"/>
      <c r="BD159" s="29"/>
      <c r="BE159" s="29"/>
      <c r="BF159" s="29"/>
      <c r="BG159" s="29"/>
      <c r="BH159" s="29"/>
      <c r="BI159" s="29"/>
      <c r="BJ159" s="29"/>
      <c r="BK159" s="29"/>
      <c r="BL159" s="29"/>
      <c r="BM159" s="29"/>
      <c r="BN159" s="29"/>
      <c r="BO159" s="29"/>
      <c r="BP159" s="29"/>
      <c r="BQ159" s="29"/>
      <c r="BR159" s="29"/>
      <c r="BS159" s="29"/>
      <c r="BT159" s="29"/>
      <c r="BU159" s="29"/>
      <c r="BV159" s="29"/>
      <c r="BW159" s="29"/>
      <c r="BX159" s="29"/>
      <c r="BY159" s="29"/>
      <c r="BZ159" s="29"/>
      <c r="CA159" s="29"/>
      <c r="CB159" s="29"/>
      <c r="CC159" s="29"/>
      <c r="CD159" s="29"/>
      <c r="CE159" s="29"/>
      <c r="CF159" s="29"/>
      <c r="CG159" s="29"/>
      <c r="CH159" s="29"/>
      <c r="CI159" s="29"/>
      <c r="CJ159" s="29"/>
      <c r="CK159" s="29"/>
      <c r="CL159" s="29"/>
      <c r="CM159" s="29"/>
      <c r="CN159" s="29"/>
      <c r="CO159" s="29"/>
      <c r="CP159" s="29"/>
      <c r="CQ159" s="29"/>
      <c r="CR159" s="29"/>
      <c r="CS159" s="29"/>
      <c r="CT159" s="29"/>
      <c r="CU159" s="29"/>
      <c r="CV159" s="29"/>
    </row>
    <row r="160" spans="2:100" x14ac:dyDescent="0.25">
      <c r="B160" s="69"/>
      <c r="C160" s="69"/>
      <c r="D160" s="69"/>
      <c r="E160" s="69"/>
      <c r="F160" s="69"/>
      <c r="G160" s="69"/>
      <c r="L160" s="81"/>
      <c r="M160" s="81"/>
      <c r="N160" s="81"/>
      <c r="O160" s="81"/>
      <c r="P160" s="81"/>
      <c r="Q160" s="81"/>
      <c r="R160" s="81"/>
      <c r="S160" s="81"/>
      <c r="T160" s="81"/>
      <c r="U160" s="81"/>
      <c r="V160" s="81"/>
      <c r="W160" s="81"/>
      <c r="X160" s="81"/>
      <c r="Y160" s="81"/>
      <c r="Z160" s="81"/>
      <c r="AA160" s="81"/>
      <c r="AB160" s="81"/>
      <c r="AC160" s="81"/>
      <c r="AD160" s="81"/>
      <c r="AE160" s="81"/>
      <c r="AF160" s="81"/>
      <c r="AG160" s="81"/>
      <c r="AH160" s="81"/>
      <c r="AI160" s="81"/>
      <c r="AJ160" s="81"/>
      <c r="AK160" s="29"/>
      <c r="AL160" s="29"/>
      <c r="AM160" s="29"/>
      <c r="AN160" s="29"/>
      <c r="AO160" s="29"/>
      <c r="AP160" s="29"/>
      <c r="AQ160" s="29"/>
      <c r="AR160" s="29"/>
      <c r="AS160" s="29"/>
      <c r="AT160" s="29"/>
      <c r="AU160" s="29"/>
      <c r="AV160" s="29"/>
      <c r="AW160" s="29"/>
      <c r="AX160" s="29"/>
      <c r="AY160" s="29"/>
      <c r="AZ160" s="29"/>
      <c r="BA160" s="29"/>
      <c r="BB160" s="29"/>
      <c r="BC160" s="29"/>
      <c r="BD160" s="29"/>
      <c r="BE160" s="29"/>
      <c r="BF160" s="29"/>
      <c r="BG160" s="29"/>
      <c r="BH160" s="29"/>
      <c r="BI160" s="29"/>
      <c r="BJ160" s="29"/>
      <c r="BK160" s="29"/>
      <c r="BL160" s="29"/>
      <c r="BM160" s="29"/>
      <c r="BN160" s="29"/>
      <c r="BO160" s="29"/>
      <c r="BP160" s="29"/>
      <c r="BQ160" s="29"/>
      <c r="BR160" s="29"/>
      <c r="BS160" s="29"/>
      <c r="BT160" s="29"/>
      <c r="BU160" s="29"/>
      <c r="BV160" s="29"/>
      <c r="BW160" s="29"/>
      <c r="BX160" s="29"/>
      <c r="BY160" s="29"/>
      <c r="BZ160" s="29"/>
      <c r="CA160" s="29"/>
      <c r="CB160" s="29"/>
      <c r="CC160" s="29"/>
      <c r="CD160" s="29"/>
      <c r="CE160" s="29"/>
      <c r="CF160" s="29"/>
      <c r="CG160" s="29"/>
      <c r="CH160" s="29"/>
      <c r="CI160" s="29"/>
      <c r="CJ160" s="29"/>
      <c r="CK160" s="29"/>
      <c r="CL160" s="29"/>
      <c r="CM160" s="29"/>
      <c r="CN160" s="29"/>
      <c r="CO160" s="29"/>
      <c r="CP160" s="29"/>
      <c r="CQ160" s="29"/>
      <c r="CR160" s="29"/>
      <c r="CS160" s="29"/>
      <c r="CT160" s="29"/>
      <c r="CU160" s="29"/>
      <c r="CV160" s="29"/>
    </row>
    <row r="161" spans="2:100" x14ac:dyDescent="0.25">
      <c r="B161" s="69"/>
      <c r="C161" s="69"/>
      <c r="D161" s="69"/>
      <c r="E161" s="69"/>
      <c r="F161" s="69"/>
      <c r="G161" s="69"/>
      <c r="L161" s="81"/>
      <c r="M161" s="81"/>
      <c r="N161" s="81"/>
      <c r="O161" s="81"/>
      <c r="P161" s="81"/>
      <c r="Q161" s="81"/>
      <c r="R161" s="81"/>
      <c r="S161" s="81"/>
      <c r="T161" s="81"/>
      <c r="U161" s="81"/>
      <c r="V161" s="81"/>
      <c r="W161" s="81"/>
      <c r="X161" s="81"/>
      <c r="Y161" s="81"/>
      <c r="Z161" s="81"/>
      <c r="AA161" s="81"/>
      <c r="AB161" s="81"/>
      <c r="AC161" s="81"/>
      <c r="AD161" s="81"/>
      <c r="AE161" s="81"/>
      <c r="AF161" s="81"/>
      <c r="AG161" s="81"/>
      <c r="AH161" s="81"/>
      <c r="AI161" s="81"/>
      <c r="AJ161" s="81"/>
      <c r="AK161" s="29"/>
      <c r="AL161" s="29"/>
      <c r="AM161" s="29"/>
      <c r="AN161" s="29"/>
      <c r="AO161" s="29"/>
      <c r="AP161" s="29"/>
      <c r="AQ161" s="29"/>
      <c r="AR161" s="29"/>
      <c r="AS161" s="29"/>
      <c r="AT161" s="29"/>
      <c r="AU161" s="29"/>
      <c r="AV161" s="29"/>
      <c r="AW161" s="29"/>
      <c r="AX161" s="29"/>
      <c r="AY161" s="29"/>
      <c r="AZ161" s="29"/>
      <c r="BA161" s="29"/>
      <c r="BB161" s="29"/>
      <c r="BC161" s="29"/>
      <c r="BD161" s="29"/>
      <c r="BE161" s="29"/>
      <c r="BF161" s="29"/>
      <c r="BG161" s="29"/>
      <c r="BH161" s="29"/>
      <c r="BI161" s="29"/>
      <c r="BJ161" s="29"/>
      <c r="BK161" s="29"/>
      <c r="BL161" s="29"/>
      <c r="BM161" s="29"/>
      <c r="BN161" s="29"/>
      <c r="BO161" s="29"/>
      <c r="BP161" s="29"/>
      <c r="BQ161" s="29"/>
      <c r="BR161" s="29"/>
      <c r="BS161" s="29"/>
      <c r="BT161" s="29"/>
      <c r="BU161" s="29"/>
      <c r="BV161" s="29"/>
      <c r="BW161" s="29"/>
      <c r="BX161" s="29"/>
      <c r="BY161" s="29"/>
      <c r="BZ161" s="29"/>
      <c r="CA161" s="29"/>
      <c r="CB161" s="29"/>
      <c r="CC161" s="29"/>
      <c r="CD161" s="29"/>
      <c r="CE161" s="29"/>
      <c r="CF161" s="29"/>
      <c r="CG161" s="29"/>
      <c r="CH161" s="29"/>
      <c r="CI161" s="29"/>
      <c r="CJ161" s="29"/>
      <c r="CK161" s="29"/>
      <c r="CL161" s="29"/>
      <c r="CM161" s="29"/>
      <c r="CN161" s="29"/>
      <c r="CO161" s="29"/>
      <c r="CP161" s="29"/>
      <c r="CQ161" s="29"/>
      <c r="CR161" s="29"/>
      <c r="CS161" s="29"/>
      <c r="CT161" s="29"/>
      <c r="CU161" s="29"/>
      <c r="CV161" s="29"/>
    </row>
    <row r="162" spans="2:100" x14ac:dyDescent="0.25">
      <c r="B162" s="69"/>
      <c r="C162" s="69"/>
      <c r="D162" s="69"/>
      <c r="E162" s="69"/>
      <c r="F162" s="69"/>
      <c r="G162" s="69"/>
      <c r="L162" s="81"/>
      <c r="M162" s="81"/>
      <c r="N162" s="81"/>
      <c r="O162" s="81"/>
      <c r="P162" s="81"/>
      <c r="Q162" s="81"/>
      <c r="R162" s="81"/>
      <c r="S162" s="81"/>
      <c r="T162" s="81"/>
      <c r="U162" s="81"/>
      <c r="V162" s="81"/>
      <c r="W162" s="81"/>
      <c r="X162" s="81"/>
      <c r="Y162" s="81"/>
      <c r="Z162" s="81"/>
      <c r="AA162" s="81"/>
      <c r="AB162" s="81"/>
      <c r="AC162" s="81"/>
      <c r="AD162" s="81"/>
      <c r="AE162" s="81"/>
      <c r="AF162" s="81"/>
      <c r="AG162" s="81"/>
      <c r="AH162" s="81"/>
      <c r="AI162" s="81"/>
      <c r="AJ162" s="81"/>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c r="BP162" s="29"/>
      <c r="BQ162" s="29"/>
      <c r="BR162" s="29"/>
      <c r="BS162" s="29"/>
      <c r="BT162" s="29"/>
      <c r="BU162" s="29"/>
      <c r="BV162" s="29"/>
      <c r="BW162" s="29"/>
      <c r="BX162" s="29"/>
      <c r="BY162" s="29"/>
      <c r="BZ162" s="29"/>
      <c r="CA162" s="29"/>
      <c r="CB162" s="29"/>
      <c r="CC162" s="29"/>
      <c r="CD162" s="29"/>
      <c r="CE162" s="29"/>
      <c r="CF162" s="29"/>
      <c r="CG162" s="29"/>
      <c r="CH162" s="29"/>
      <c r="CI162" s="29"/>
      <c r="CJ162" s="29"/>
      <c r="CK162" s="29"/>
      <c r="CL162" s="29"/>
      <c r="CM162" s="29"/>
      <c r="CN162" s="29"/>
      <c r="CO162" s="29"/>
      <c r="CP162" s="29"/>
      <c r="CQ162" s="29"/>
      <c r="CR162" s="29"/>
      <c r="CS162" s="29"/>
      <c r="CT162" s="29"/>
      <c r="CU162" s="29"/>
      <c r="CV162" s="29"/>
    </row>
    <row r="163" spans="2:100" x14ac:dyDescent="0.25">
      <c r="B163" s="69"/>
      <c r="C163" s="69"/>
      <c r="D163" s="69"/>
      <c r="E163" s="69"/>
      <c r="F163" s="69"/>
      <c r="G163" s="69"/>
      <c r="L163" s="81"/>
      <c r="M163" s="81"/>
      <c r="N163" s="81"/>
      <c r="O163" s="81"/>
      <c r="P163" s="81"/>
      <c r="Q163" s="81"/>
      <c r="R163" s="81"/>
      <c r="S163" s="81"/>
      <c r="T163" s="81"/>
      <c r="U163" s="81"/>
      <c r="V163" s="81"/>
      <c r="W163" s="81"/>
      <c r="X163" s="81"/>
      <c r="Y163" s="81"/>
      <c r="Z163" s="81"/>
      <c r="AA163" s="81"/>
      <c r="AB163" s="81"/>
      <c r="AC163" s="81"/>
      <c r="AD163" s="81"/>
      <c r="AE163" s="81"/>
      <c r="AF163" s="81"/>
      <c r="AG163" s="81"/>
      <c r="AH163" s="81"/>
      <c r="AI163" s="81"/>
      <c r="AJ163" s="81"/>
      <c r="AK163" s="29"/>
      <c r="AL163" s="29"/>
      <c r="AM163" s="29"/>
      <c r="AN163" s="29"/>
      <c r="AO163" s="29"/>
      <c r="AP163" s="29"/>
      <c r="AQ163" s="29"/>
      <c r="AR163" s="29"/>
      <c r="AS163" s="29"/>
      <c r="AT163" s="29"/>
      <c r="AU163" s="29"/>
      <c r="AV163" s="29"/>
      <c r="AW163" s="29"/>
      <c r="AX163" s="29"/>
      <c r="AY163" s="29"/>
      <c r="AZ163" s="29"/>
      <c r="BA163" s="29"/>
      <c r="BB163" s="29"/>
      <c r="BC163" s="29"/>
      <c r="BD163" s="29"/>
      <c r="BE163" s="29"/>
      <c r="BF163" s="29"/>
      <c r="BG163" s="29"/>
      <c r="BH163" s="29"/>
      <c r="BI163" s="29"/>
      <c r="BJ163" s="29"/>
      <c r="BK163" s="29"/>
      <c r="BL163" s="29"/>
      <c r="BM163" s="29"/>
      <c r="BN163" s="29"/>
      <c r="BO163" s="29"/>
      <c r="BP163" s="29"/>
      <c r="BQ163" s="29"/>
      <c r="BR163" s="29"/>
      <c r="BS163" s="29"/>
      <c r="BT163" s="29"/>
      <c r="BU163" s="29"/>
      <c r="BV163" s="29"/>
      <c r="BW163" s="29"/>
      <c r="BX163" s="29"/>
      <c r="BY163" s="29"/>
      <c r="BZ163" s="29"/>
      <c r="CA163" s="29"/>
      <c r="CB163" s="29"/>
      <c r="CC163" s="29"/>
      <c r="CD163" s="29"/>
      <c r="CE163" s="29"/>
      <c r="CF163" s="29"/>
      <c r="CG163" s="29"/>
      <c r="CH163" s="29"/>
      <c r="CI163" s="29"/>
      <c r="CJ163" s="29"/>
      <c r="CK163" s="29"/>
      <c r="CL163" s="29"/>
      <c r="CM163" s="29"/>
      <c r="CN163" s="29"/>
      <c r="CO163" s="29"/>
      <c r="CP163" s="29"/>
      <c r="CQ163" s="29"/>
      <c r="CR163" s="29"/>
      <c r="CS163" s="29"/>
      <c r="CT163" s="29"/>
      <c r="CU163" s="29"/>
      <c r="CV163" s="29"/>
    </row>
    <row r="164" spans="2:100" x14ac:dyDescent="0.25">
      <c r="B164" s="69"/>
      <c r="C164" s="69"/>
      <c r="D164" s="69"/>
      <c r="E164" s="69"/>
      <c r="F164" s="69"/>
      <c r="G164" s="69"/>
      <c r="L164" s="81"/>
      <c r="M164" s="81"/>
      <c r="N164" s="81"/>
      <c r="O164" s="81"/>
      <c r="P164" s="81"/>
      <c r="Q164" s="81"/>
      <c r="R164" s="81"/>
      <c r="S164" s="81"/>
      <c r="T164" s="81"/>
      <c r="U164" s="81"/>
      <c r="V164" s="81"/>
      <c r="W164" s="81"/>
      <c r="X164" s="81"/>
      <c r="Y164" s="81"/>
      <c r="Z164" s="81"/>
      <c r="AA164" s="81"/>
      <c r="AB164" s="81"/>
      <c r="AC164" s="81"/>
      <c r="AD164" s="81"/>
      <c r="AE164" s="81"/>
      <c r="AF164" s="81"/>
      <c r="AG164" s="81"/>
      <c r="AH164" s="81"/>
      <c r="AI164" s="81"/>
      <c r="AJ164" s="81"/>
      <c r="AK164" s="29"/>
      <c r="AL164" s="29"/>
      <c r="AM164" s="29"/>
      <c r="AN164" s="29"/>
      <c r="AO164" s="29"/>
      <c r="AP164" s="29"/>
      <c r="AQ164" s="29"/>
      <c r="AR164" s="29"/>
      <c r="AS164" s="29"/>
      <c r="AT164" s="29"/>
      <c r="AU164" s="29"/>
      <c r="AV164" s="29"/>
      <c r="AW164" s="29"/>
      <c r="AX164" s="29"/>
      <c r="AY164" s="29"/>
      <c r="AZ164" s="29"/>
      <c r="BA164" s="29"/>
      <c r="BB164" s="29"/>
      <c r="BC164" s="29"/>
      <c r="BD164" s="29"/>
      <c r="BE164" s="29"/>
      <c r="BF164" s="29"/>
      <c r="BG164" s="29"/>
      <c r="BH164" s="29"/>
      <c r="BI164" s="29"/>
      <c r="BJ164" s="29"/>
      <c r="BK164" s="29"/>
      <c r="BL164" s="29"/>
      <c r="BM164" s="29"/>
      <c r="BN164" s="29"/>
      <c r="BO164" s="29"/>
      <c r="BP164" s="29"/>
      <c r="BQ164" s="29"/>
      <c r="BR164" s="29"/>
      <c r="BS164" s="29"/>
      <c r="BT164" s="29"/>
      <c r="BU164" s="29"/>
      <c r="BV164" s="29"/>
      <c r="BW164" s="29"/>
      <c r="BX164" s="29"/>
      <c r="BY164" s="29"/>
      <c r="BZ164" s="29"/>
      <c r="CA164" s="29"/>
      <c r="CB164" s="29"/>
      <c r="CC164" s="29"/>
      <c r="CD164" s="29"/>
      <c r="CE164" s="29"/>
      <c r="CF164" s="29"/>
      <c r="CG164" s="29"/>
      <c r="CH164" s="29"/>
      <c r="CI164" s="29"/>
      <c r="CJ164" s="29"/>
      <c r="CK164" s="29"/>
      <c r="CL164" s="29"/>
      <c r="CM164" s="29"/>
      <c r="CN164" s="29"/>
      <c r="CO164" s="29"/>
      <c r="CP164" s="29"/>
      <c r="CQ164" s="29"/>
      <c r="CR164" s="29"/>
      <c r="CS164" s="29"/>
      <c r="CT164" s="29"/>
      <c r="CU164" s="29"/>
      <c r="CV164" s="29"/>
    </row>
    <row r="165" spans="2:100" x14ac:dyDescent="0.25">
      <c r="B165" s="69"/>
      <c r="C165" s="69"/>
      <c r="D165" s="69"/>
      <c r="E165" s="69"/>
      <c r="F165" s="69"/>
      <c r="G165" s="69"/>
      <c r="L165" s="81"/>
      <c r="M165" s="81"/>
      <c r="N165" s="81"/>
      <c r="O165" s="81"/>
      <c r="P165" s="81"/>
      <c r="Q165" s="81"/>
      <c r="R165" s="81"/>
      <c r="S165" s="81"/>
      <c r="T165" s="81"/>
      <c r="U165" s="81"/>
      <c r="V165" s="81"/>
      <c r="W165" s="81"/>
      <c r="X165" s="81"/>
      <c r="Y165" s="81"/>
      <c r="Z165" s="81"/>
      <c r="AA165" s="81"/>
      <c r="AB165" s="81"/>
      <c r="AC165" s="81"/>
      <c r="AD165" s="81"/>
      <c r="AE165" s="81"/>
      <c r="AF165" s="81"/>
      <c r="AG165" s="81"/>
      <c r="AH165" s="81"/>
      <c r="AI165" s="81"/>
      <c r="AJ165" s="81"/>
      <c r="AK165" s="29"/>
      <c r="AL165" s="29"/>
      <c r="AM165" s="29"/>
      <c r="AN165" s="29"/>
      <c r="AO165" s="29"/>
      <c r="AP165" s="29"/>
      <c r="AQ165" s="29"/>
      <c r="AR165" s="29"/>
      <c r="AS165" s="29"/>
      <c r="AT165" s="29"/>
      <c r="AU165" s="29"/>
      <c r="AV165" s="29"/>
      <c r="AW165" s="29"/>
      <c r="AX165" s="29"/>
      <c r="AY165" s="29"/>
      <c r="AZ165" s="29"/>
      <c r="BA165" s="29"/>
      <c r="BB165" s="29"/>
      <c r="BC165" s="29"/>
      <c r="BD165" s="29"/>
      <c r="BE165" s="29"/>
      <c r="BF165" s="29"/>
      <c r="BG165" s="29"/>
      <c r="BH165" s="29"/>
      <c r="BI165" s="29"/>
      <c r="BJ165" s="29"/>
      <c r="BK165" s="29"/>
      <c r="BL165" s="29"/>
      <c r="BM165" s="29"/>
      <c r="BN165" s="29"/>
      <c r="BO165" s="29"/>
      <c r="BP165" s="29"/>
      <c r="BQ165" s="29"/>
      <c r="BR165" s="29"/>
      <c r="BS165" s="29"/>
      <c r="BT165" s="29"/>
      <c r="BU165" s="29"/>
      <c r="BV165" s="29"/>
      <c r="BW165" s="29"/>
      <c r="BX165" s="29"/>
      <c r="BY165" s="29"/>
      <c r="BZ165" s="29"/>
      <c r="CA165" s="29"/>
      <c r="CB165" s="29"/>
      <c r="CC165" s="29"/>
      <c r="CD165" s="29"/>
      <c r="CE165" s="29"/>
      <c r="CF165" s="29"/>
      <c r="CG165" s="29"/>
      <c r="CH165" s="29"/>
      <c r="CI165" s="29"/>
      <c r="CJ165" s="29"/>
      <c r="CK165" s="29"/>
      <c r="CL165" s="29"/>
      <c r="CM165" s="29"/>
      <c r="CN165" s="29"/>
      <c r="CO165" s="29"/>
      <c r="CP165" s="29"/>
      <c r="CQ165" s="29"/>
      <c r="CR165" s="29"/>
      <c r="CS165" s="29"/>
      <c r="CT165" s="29"/>
      <c r="CU165" s="29"/>
      <c r="CV165" s="29"/>
    </row>
    <row r="166" spans="2:100" x14ac:dyDescent="0.25">
      <c r="B166" s="69"/>
      <c r="C166" s="69"/>
      <c r="D166" s="69"/>
      <c r="E166" s="69"/>
      <c r="F166" s="69"/>
      <c r="G166" s="69"/>
      <c r="L166" s="81"/>
      <c r="M166" s="81"/>
      <c r="N166" s="81"/>
      <c r="O166" s="81"/>
      <c r="P166" s="81"/>
      <c r="Q166" s="81"/>
      <c r="R166" s="81"/>
      <c r="S166" s="81"/>
      <c r="T166" s="81"/>
      <c r="U166" s="81"/>
      <c r="V166" s="81"/>
      <c r="W166" s="81"/>
      <c r="X166" s="81"/>
      <c r="Y166" s="81"/>
      <c r="Z166" s="81"/>
      <c r="AA166" s="81"/>
      <c r="AB166" s="81"/>
      <c r="AC166" s="81"/>
      <c r="AD166" s="81"/>
      <c r="AE166" s="81"/>
      <c r="AF166" s="81"/>
      <c r="AG166" s="81"/>
      <c r="AH166" s="81"/>
      <c r="AI166" s="81"/>
      <c r="AJ166" s="81"/>
      <c r="AK166" s="29"/>
      <c r="AL166" s="29"/>
      <c r="AM166" s="29"/>
      <c r="AN166" s="29"/>
      <c r="AO166" s="29"/>
      <c r="AP166" s="29"/>
      <c r="AQ166" s="29"/>
      <c r="AR166" s="29"/>
      <c r="AS166" s="29"/>
      <c r="AT166" s="29"/>
      <c r="AU166" s="29"/>
      <c r="AV166" s="29"/>
      <c r="AW166" s="29"/>
      <c r="AX166" s="29"/>
      <c r="AY166" s="29"/>
      <c r="AZ166" s="29"/>
      <c r="BA166" s="29"/>
      <c r="BB166" s="29"/>
      <c r="BC166" s="29"/>
      <c r="BD166" s="29"/>
      <c r="BE166" s="29"/>
      <c r="BF166" s="29"/>
      <c r="BG166" s="29"/>
      <c r="BH166" s="29"/>
      <c r="BI166" s="29"/>
      <c r="BJ166" s="29"/>
      <c r="BK166" s="29"/>
      <c r="BL166" s="29"/>
      <c r="BM166" s="29"/>
      <c r="BN166" s="29"/>
      <c r="BO166" s="29"/>
      <c r="BP166" s="29"/>
      <c r="BQ166" s="29"/>
      <c r="BR166" s="29"/>
      <c r="BS166" s="29"/>
      <c r="BT166" s="29"/>
      <c r="BU166" s="29"/>
      <c r="BV166" s="29"/>
      <c r="BW166" s="29"/>
      <c r="BX166" s="29"/>
      <c r="BY166" s="29"/>
      <c r="BZ166" s="29"/>
      <c r="CA166" s="29"/>
      <c r="CB166" s="29"/>
      <c r="CC166" s="29"/>
      <c r="CD166" s="29"/>
      <c r="CE166" s="29"/>
      <c r="CF166" s="29"/>
      <c r="CG166" s="29"/>
      <c r="CH166" s="29"/>
      <c r="CI166" s="29"/>
      <c r="CJ166" s="29"/>
      <c r="CK166" s="29"/>
      <c r="CL166" s="29"/>
      <c r="CM166" s="29"/>
      <c r="CN166" s="29"/>
      <c r="CO166" s="29"/>
      <c r="CP166" s="29"/>
      <c r="CQ166" s="29"/>
      <c r="CR166" s="29"/>
      <c r="CS166" s="29"/>
      <c r="CT166" s="29"/>
      <c r="CU166" s="29"/>
      <c r="CV166" s="29"/>
    </row>
    <row r="167" spans="2:100" x14ac:dyDescent="0.25">
      <c r="B167" s="69"/>
      <c r="C167" s="69"/>
      <c r="D167" s="69"/>
      <c r="E167" s="69"/>
      <c r="F167" s="69"/>
      <c r="G167" s="69"/>
      <c r="L167" s="81"/>
      <c r="M167" s="81"/>
      <c r="N167" s="81"/>
      <c r="O167" s="81"/>
      <c r="P167" s="81"/>
      <c r="Q167" s="81"/>
      <c r="R167" s="81"/>
      <c r="S167" s="81"/>
      <c r="T167" s="81"/>
      <c r="U167" s="81"/>
      <c r="V167" s="81"/>
      <c r="W167" s="81"/>
      <c r="X167" s="81"/>
      <c r="Y167" s="81"/>
      <c r="Z167" s="81"/>
      <c r="AA167" s="81"/>
      <c r="AB167" s="81"/>
      <c r="AC167" s="81"/>
      <c r="AD167" s="81"/>
      <c r="AE167" s="81"/>
      <c r="AF167" s="81"/>
      <c r="AG167" s="81"/>
      <c r="AH167" s="81"/>
      <c r="AI167" s="81"/>
      <c r="AJ167" s="81"/>
      <c r="AK167" s="29"/>
      <c r="AL167" s="29"/>
      <c r="AM167" s="29"/>
      <c r="AN167" s="29"/>
      <c r="AO167" s="29"/>
      <c r="AP167" s="29"/>
      <c r="AQ167" s="29"/>
      <c r="AR167" s="29"/>
      <c r="AS167" s="29"/>
      <c r="AT167" s="29"/>
      <c r="AU167" s="29"/>
      <c r="AV167" s="29"/>
      <c r="AW167" s="29"/>
      <c r="AX167" s="29"/>
      <c r="AY167" s="29"/>
      <c r="AZ167" s="29"/>
      <c r="BA167" s="29"/>
      <c r="BB167" s="29"/>
      <c r="BC167" s="29"/>
      <c r="BD167" s="29"/>
      <c r="BE167" s="29"/>
      <c r="BF167" s="29"/>
      <c r="BG167" s="29"/>
      <c r="BH167" s="29"/>
      <c r="BI167" s="29"/>
      <c r="BJ167" s="29"/>
      <c r="BK167" s="29"/>
      <c r="BL167" s="29"/>
      <c r="BM167" s="29"/>
      <c r="BN167" s="29"/>
      <c r="BO167" s="29"/>
      <c r="BP167" s="29"/>
      <c r="BQ167" s="29"/>
      <c r="BR167" s="29"/>
      <c r="BS167" s="29"/>
      <c r="BT167" s="29"/>
      <c r="BU167" s="29"/>
      <c r="BV167" s="29"/>
      <c r="BW167" s="29"/>
      <c r="BX167" s="29"/>
      <c r="BY167" s="29"/>
      <c r="BZ167" s="29"/>
      <c r="CA167" s="29"/>
      <c r="CB167" s="29"/>
      <c r="CC167" s="29"/>
      <c r="CD167" s="29"/>
      <c r="CE167" s="29"/>
      <c r="CF167" s="29"/>
      <c r="CG167" s="29"/>
      <c r="CH167" s="29"/>
      <c r="CI167" s="29"/>
      <c r="CJ167" s="29"/>
      <c r="CK167" s="29"/>
      <c r="CL167" s="29"/>
      <c r="CM167" s="29"/>
      <c r="CN167" s="29"/>
      <c r="CO167" s="29"/>
      <c r="CP167" s="29"/>
      <c r="CQ167" s="29"/>
      <c r="CR167" s="29"/>
      <c r="CS167" s="29"/>
      <c r="CT167" s="29"/>
      <c r="CU167" s="29"/>
      <c r="CV167" s="29"/>
    </row>
    <row r="168" spans="2:100" x14ac:dyDescent="0.25">
      <c r="B168" s="69"/>
      <c r="C168" s="69"/>
      <c r="D168" s="69"/>
      <c r="E168" s="69"/>
      <c r="F168" s="69"/>
      <c r="G168" s="69"/>
      <c r="L168" s="81"/>
      <c r="M168" s="81"/>
      <c r="N168" s="81"/>
      <c r="O168" s="81"/>
      <c r="P168" s="81"/>
      <c r="Q168" s="81"/>
      <c r="R168" s="81"/>
      <c r="S168" s="81"/>
      <c r="T168" s="81"/>
      <c r="U168" s="81"/>
      <c r="V168" s="81"/>
      <c r="W168" s="81"/>
      <c r="X168" s="81"/>
      <c r="Y168" s="81"/>
      <c r="Z168" s="81"/>
      <c r="AA168" s="81"/>
      <c r="AB168" s="81"/>
      <c r="AC168" s="81"/>
      <c r="AD168" s="81"/>
      <c r="AE168" s="81"/>
      <c r="AF168" s="81"/>
      <c r="AG168" s="81"/>
      <c r="AH168" s="81"/>
      <c r="AI168" s="81"/>
      <c r="AJ168" s="81"/>
      <c r="AK168" s="29"/>
      <c r="AL168" s="29"/>
      <c r="AM168" s="29"/>
      <c r="AN168" s="29"/>
      <c r="AO168" s="29"/>
      <c r="AP168" s="29"/>
      <c r="AQ168" s="29"/>
      <c r="AR168" s="29"/>
      <c r="AS168" s="29"/>
      <c r="AT168" s="29"/>
      <c r="AU168" s="29"/>
      <c r="AV168" s="29"/>
      <c r="AW168" s="29"/>
      <c r="AX168" s="29"/>
      <c r="AY168" s="29"/>
      <c r="AZ168" s="29"/>
      <c r="BA168" s="29"/>
      <c r="BB168" s="29"/>
      <c r="BC168" s="29"/>
      <c r="BD168" s="29"/>
      <c r="BE168" s="29"/>
      <c r="BF168" s="29"/>
      <c r="BG168" s="29"/>
      <c r="BH168" s="29"/>
      <c r="BI168" s="29"/>
      <c r="BJ168" s="29"/>
      <c r="BK168" s="29"/>
      <c r="BL168" s="29"/>
      <c r="BM168" s="29"/>
      <c r="BN168" s="29"/>
      <c r="BO168" s="29"/>
      <c r="BP168" s="29"/>
      <c r="BQ168" s="29"/>
      <c r="BR168" s="29"/>
      <c r="BS168" s="29"/>
      <c r="BT168" s="29"/>
      <c r="BU168" s="29"/>
      <c r="BV168" s="29"/>
      <c r="BW168" s="29"/>
      <c r="BX168" s="29"/>
      <c r="BY168" s="29"/>
      <c r="BZ168" s="29"/>
      <c r="CA168" s="29"/>
      <c r="CB168" s="29"/>
      <c r="CC168" s="29"/>
      <c r="CD168" s="29"/>
      <c r="CE168" s="29"/>
      <c r="CF168" s="29"/>
      <c r="CG168" s="29"/>
      <c r="CH168" s="29"/>
      <c r="CI168" s="29"/>
      <c r="CJ168" s="29"/>
      <c r="CK168" s="29"/>
      <c r="CL168" s="29"/>
      <c r="CM168" s="29"/>
      <c r="CN168" s="29"/>
      <c r="CO168" s="29"/>
      <c r="CP168" s="29"/>
      <c r="CQ168" s="29"/>
      <c r="CR168" s="29"/>
      <c r="CS168" s="29"/>
      <c r="CT168" s="29"/>
      <c r="CU168" s="29"/>
      <c r="CV168" s="29"/>
    </row>
    <row r="169" spans="2:100" x14ac:dyDescent="0.25">
      <c r="B169" s="69"/>
      <c r="C169" s="69"/>
      <c r="D169" s="69"/>
      <c r="E169" s="69"/>
      <c r="F169" s="69"/>
      <c r="G169" s="69"/>
      <c r="L169" s="81"/>
      <c r="M169" s="81"/>
      <c r="N169" s="81"/>
      <c r="O169" s="81"/>
      <c r="P169" s="81"/>
      <c r="Q169" s="81"/>
      <c r="R169" s="81"/>
      <c r="S169" s="81"/>
      <c r="T169" s="81"/>
      <c r="U169" s="81"/>
      <c r="V169" s="81"/>
      <c r="W169" s="81"/>
      <c r="X169" s="81"/>
      <c r="Y169" s="81"/>
      <c r="Z169" s="81"/>
      <c r="AA169" s="81"/>
      <c r="AB169" s="81"/>
      <c r="AC169" s="81"/>
      <c r="AD169" s="81"/>
      <c r="AE169" s="81"/>
      <c r="AF169" s="81"/>
      <c r="AG169" s="81"/>
      <c r="AH169" s="81"/>
      <c r="AI169" s="81"/>
      <c r="AJ169" s="81"/>
      <c r="AK169" s="29"/>
      <c r="AL169" s="29"/>
      <c r="AM169" s="29"/>
      <c r="AN169" s="29"/>
      <c r="AO169" s="29"/>
      <c r="AP169" s="29"/>
      <c r="AQ169" s="29"/>
      <c r="AR169" s="29"/>
      <c r="AS169" s="29"/>
      <c r="AT169" s="29"/>
      <c r="AU169" s="29"/>
      <c r="AV169" s="29"/>
      <c r="AW169" s="29"/>
      <c r="AX169" s="29"/>
      <c r="AY169" s="29"/>
      <c r="AZ169" s="29"/>
      <c r="BA169" s="29"/>
      <c r="BB169" s="29"/>
      <c r="BC169" s="29"/>
      <c r="BD169" s="29"/>
      <c r="BE169" s="29"/>
      <c r="BF169" s="29"/>
      <c r="BG169" s="29"/>
      <c r="BH169" s="29"/>
      <c r="BI169" s="29"/>
      <c r="BJ169" s="29"/>
      <c r="BK169" s="29"/>
      <c r="BL169" s="29"/>
      <c r="BM169" s="29"/>
      <c r="BN169" s="29"/>
      <c r="BO169" s="29"/>
      <c r="BP169" s="29"/>
      <c r="BQ169" s="29"/>
      <c r="BR169" s="29"/>
      <c r="BS169" s="29"/>
      <c r="BT169" s="29"/>
      <c r="BU169" s="29"/>
      <c r="BV169" s="29"/>
      <c r="BW169" s="29"/>
      <c r="BX169" s="29"/>
      <c r="BY169" s="29"/>
      <c r="BZ169" s="29"/>
      <c r="CA169" s="29"/>
      <c r="CB169" s="29"/>
      <c r="CC169" s="29"/>
      <c r="CD169" s="29"/>
      <c r="CE169" s="29"/>
      <c r="CF169" s="29"/>
      <c r="CG169" s="29"/>
      <c r="CH169" s="29"/>
      <c r="CI169" s="29"/>
      <c r="CJ169" s="29"/>
      <c r="CK169" s="29"/>
      <c r="CL169" s="29"/>
      <c r="CM169" s="29"/>
      <c r="CN169" s="29"/>
      <c r="CO169" s="29"/>
      <c r="CP169" s="29"/>
      <c r="CQ169" s="29"/>
      <c r="CR169" s="29"/>
      <c r="CS169" s="29"/>
      <c r="CT169" s="29"/>
      <c r="CU169" s="29"/>
      <c r="CV169" s="29"/>
    </row>
    <row r="170" spans="2:100" x14ac:dyDescent="0.25">
      <c r="B170" s="69"/>
      <c r="C170" s="69"/>
      <c r="D170" s="69"/>
      <c r="E170" s="69"/>
      <c r="F170" s="69"/>
      <c r="G170" s="69"/>
      <c r="L170" s="81"/>
      <c r="M170" s="81"/>
      <c r="N170" s="81"/>
      <c r="O170" s="81"/>
      <c r="P170" s="81"/>
      <c r="Q170" s="81"/>
      <c r="R170" s="81"/>
      <c r="S170" s="81"/>
      <c r="T170" s="81"/>
      <c r="U170" s="81"/>
      <c r="V170" s="81"/>
      <c r="W170" s="81"/>
      <c r="X170" s="81"/>
      <c r="Y170" s="81"/>
      <c r="Z170" s="81"/>
      <c r="AA170" s="81"/>
      <c r="AB170" s="81"/>
      <c r="AC170" s="81"/>
      <c r="AD170" s="81"/>
      <c r="AE170" s="81"/>
      <c r="AF170" s="81"/>
      <c r="AG170" s="81"/>
      <c r="AH170" s="81"/>
      <c r="AI170" s="81"/>
      <c r="AJ170" s="81"/>
      <c r="AK170" s="29"/>
      <c r="AL170" s="29"/>
      <c r="AM170" s="29"/>
      <c r="AN170" s="29"/>
      <c r="AO170" s="29"/>
      <c r="AP170" s="29"/>
      <c r="AQ170" s="29"/>
      <c r="AR170" s="29"/>
      <c r="AS170" s="29"/>
      <c r="AT170" s="29"/>
      <c r="AU170" s="29"/>
      <c r="AV170" s="29"/>
      <c r="AW170" s="29"/>
      <c r="AX170" s="29"/>
      <c r="AY170" s="29"/>
      <c r="AZ170" s="29"/>
      <c r="BA170" s="29"/>
      <c r="BB170" s="29"/>
      <c r="BC170" s="29"/>
      <c r="BD170" s="29"/>
      <c r="BE170" s="29"/>
      <c r="BF170" s="29"/>
      <c r="BG170" s="29"/>
      <c r="BH170" s="29"/>
      <c r="BI170" s="29"/>
      <c r="BJ170" s="29"/>
      <c r="BK170" s="29"/>
      <c r="BL170" s="29"/>
      <c r="BM170" s="29"/>
      <c r="BN170" s="29"/>
      <c r="BO170" s="29"/>
      <c r="BP170" s="29"/>
      <c r="BQ170" s="29"/>
      <c r="BR170" s="29"/>
      <c r="BS170" s="29"/>
      <c r="BT170" s="29"/>
      <c r="BU170" s="29"/>
      <c r="BV170" s="29"/>
      <c r="BW170" s="29"/>
      <c r="BX170" s="29"/>
      <c r="BY170" s="29"/>
      <c r="BZ170" s="29"/>
      <c r="CA170" s="29"/>
      <c r="CB170" s="29"/>
      <c r="CC170" s="29"/>
      <c r="CD170" s="29"/>
      <c r="CE170" s="29"/>
      <c r="CF170" s="29"/>
      <c r="CG170" s="29"/>
      <c r="CH170" s="29"/>
      <c r="CI170" s="29"/>
      <c r="CJ170" s="29"/>
      <c r="CK170" s="29"/>
      <c r="CL170" s="29"/>
      <c r="CM170" s="29"/>
      <c r="CN170" s="29"/>
      <c r="CO170" s="29"/>
      <c r="CP170" s="29"/>
      <c r="CQ170" s="29"/>
      <c r="CR170" s="29"/>
      <c r="CS170" s="29"/>
      <c r="CT170" s="29"/>
      <c r="CU170" s="29"/>
      <c r="CV170" s="29"/>
    </row>
    <row r="171" spans="2:100" x14ac:dyDescent="0.25">
      <c r="L171" s="81"/>
      <c r="M171" s="81"/>
      <c r="N171" s="81"/>
      <c r="O171" s="81"/>
      <c r="P171" s="81"/>
      <c r="Q171" s="81"/>
      <c r="R171" s="81"/>
      <c r="S171" s="81"/>
      <c r="T171" s="81"/>
      <c r="U171" s="81"/>
      <c r="V171" s="81"/>
      <c r="W171" s="81"/>
      <c r="X171" s="81"/>
      <c r="Y171" s="81"/>
      <c r="Z171" s="81"/>
      <c r="AA171" s="81"/>
      <c r="AB171" s="81"/>
      <c r="AC171" s="81"/>
      <c r="AD171" s="81"/>
      <c r="AE171" s="81"/>
      <c r="AF171" s="81"/>
      <c r="AG171" s="81"/>
      <c r="AH171" s="81"/>
      <c r="AI171" s="81"/>
      <c r="AJ171" s="81"/>
      <c r="AK171" s="29"/>
      <c r="AL171" s="29"/>
      <c r="AM171" s="29"/>
      <c r="AN171" s="29"/>
      <c r="AO171" s="29"/>
      <c r="AP171" s="29"/>
      <c r="AQ171" s="29"/>
      <c r="AR171" s="29"/>
      <c r="AS171" s="29"/>
      <c r="AT171" s="29"/>
      <c r="AU171" s="29"/>
      <c r="AV171" s="29"/>
      <c r="AW171" s="29"/>
      <c r="AX171" s="29"/>
      <c r="AY171" s="29"/>
      <c r="AZ171" s="29"/>
      <c r="BA171" s="29"/>
      <c r="BB171" s="29"/>
      <c r="BC171" s="29"/>
      <c r="BD171" s="29"/>
      <c r="BE171" s="29"/>
      <c r="BF171" s="29"/>
      <c r="BG171" s="29"/>
      <c r="BH171" s="29"/>
      <c r="BI171" s="29"/>
      <c r="BJ171" s="29"/>
      <c r="BK171" s="29"/>
      <c r="BL171" s="29"/>
      <c r="BM171" s="29"/>
      <c r="BN171" s="29"/>
      <c r="BO171" s="29"/>
      <c r="BP171" s="29"/>
      <c r="BQ171" s="29"/>
      <c r="BR171" s="29"/>
      <c r="BS171" s="29"/>
      <c r="BT171" s="29"/>
      <c r="BU171" s="29"/>
      <c r="BV171" s="29"/>
      <c r="BW171" s="29"/>
      <c r="BX171" s="29"/>
      <c r="BY171" s="29"/>
      <c r="BZ171" s="29"/>
      <c r="CA171" s="29"/>
      <c r="CB171" s="29"/>
      <c r="CC171" s="29"/>
      <c r="CD171" s="29"/>
      <c r="CE171" s="29"/>
      <c r="CF171" s="29"/>
      <c r="CG171" s="29"/>
      <c r="CH171" s="29"/>
      <c r="CI171" s="29"/>
      <c r="CJ171" s="29"/>
      <c r="CK171" s="29"/>
      <c r="CL171" s="29"/>
      <c r="CM171" s="29"/>
      <c r="CN171" s="29"/>
      <c r="CO171" s="29"/>
      <c r="CP171" s="29"/>
      <c r="CQ171" s="29"/>
      <c r="CR171" s="29"/>
      <c r="CS171" s="29"/>
      <c r="CT171" s="29"/>
      <c r="CU171" s="29"/>
      <c r="CV171" s="29"/>
    </row>
    <row r="172" spans="2:100" x14ac:dyDescent="0.25">
      <c r="L172" s="81"/>
      <c r="M172" s="81"/>
      <c r="N172" s="81"/>
      <c r="O172" s="81"/>
      <c r="P172" s="81"/>
      <c r="Q172" s="81"/>
      <c r="R172" s="81"/>
      <c r="S172" s="81"/>
      <c r="T172" s="81"/>
      <c r="U172" s="81"/>
      <c r="V172" s="81"/>
      <c r="W172" s="81"/>
      <c r="X172" s="81"/>
      <c r="Y172" s="81"/>
      <c r="Z172" s="81"/>
      <c r="AA172" s="81"/>
      <c r="AB172" s="81"/>
      <c r="AC172" s="81"/>
      <c r="AD172" s="81"/>
      <c r="AE172" s="81"/>
      <c r="AF172" s="81"/>
      <c r="AG172" s="81"/>
      <c r="AH172" s="81"/>
      <c r="AI172" s="81"/>
      <c r="AJ172" s="81"/>
      <c r="AK172" s="29"/>
      <c r="AL172" s="29"/>
      <c r="AM172" s="29"/>
      <c r="AN172" s="29"/>
      <c r="AO172" s="29"/>
      <c r="AP172" s="29"/>
      <c r="AQ172" s="29"/>
      <c r="AR172" s="29"/>
      <c r="AS172" s="29"/>
      <c r="AT172" s="29"/>
      <c r="AU172" s="29"/>
      <c r="AV172" s="29"/>
      <c r="AW172" s="29"/>
      <c r="AX172" s="29"/>
      <c r="AY172" s="29"/>
      <c r="AZ172" s="29"/>
      <c r="BA172" s="29"/>
      <c r="BB172" s="29"/>
      <c r="BC172" s="29"/>
      <c r="BD172" s="29"/>
      <c r="BE172" s="29"/>
      <c r="BF172" s="29"/>
      <c r="BG172" s="29"/>
      <c r="BH172" s="29"/>
      <c r="BI172" s="29"/>
      <c r="BJ172" s="29"/>
      <c r="BK172" s="29"/>
      <c r="BL172" s="29"/>
      <c r="BM172" s="29"/>
      <c r="BN172" s="29"/>
      <c r="BO172" s="29"/>
      <c r="BP172" s="29"/>
      <c r="BQ172" s="29"/>
      <c r="BR172" s="29"/>
      <c r="BS172" s="29"/>
      <c r="BT172" s="29"/>
      <c r="BU172" s="29"/>
      <c r="BV172" s="29"/>
      <c r="BW172" s="29"/>
      <c r="BX172" s="29"/>
      <c r="BY172" s="29"/>
      <c r="BZ172" s="29"/>
      <c r="CA172" s="29"/>
      <c r="CB172" s="29"/>
      <c r="CC172" s="29"/>
      <c r="CD172" s="29"/>
      <c r="CE172" s="29"/>
      <c r="CF172" s="29"/>
      <c r="CG172" s="29"/>
      <c r="CH172" s="29"/>
      <c r="CI172" s="29"/>
      <c r="CJ172" s="29"/>
      <c r="CK172" s="29"/>
      <c r="CL172" s="29"/>
      <c r="CM172" s="29"/>
      <c r="CN172" s="29"/>
      <c r="CO172" s="29"/>
      <c r="CP172" s="29"/>
      <c r="CQ172" s="29"/>
      <c r="CR172" s="29"/>
      <c r="CS172" s="29"/>
      <c r="CT172" s="29"/>
      <c r="CU172" s="29"/>
      <c r="CV172" s="29"/>
    </row>
    <row r="173" spans="2:100" x14ac:dyDescent="0.25">
      <c r="L173" s="81"/>
      <c r="M173" s="81"/>
      <c r="N173" s="81"/>
      <c r="O173" s="81"/>
      <c r="P173" s="81"/>
      <c r="Q173" s="81"/>
      <c r="R173" s="81"/>
      <c r="S173" s="81"/>
      <c r="T173" s="81"/>
      <c r="U173" s="81"/>
      <c r="V173" s="81"/>
      <c r="W173" s="81"/>
      <c r="X173" s="81"/>
      <c r="Y173" s="81"/>
      <c r="Z173" s="81"/>
      <c r="AA173" s="81"/>
      <c r="AB173" s="81"/>
      <c r="AC173" s="81"/>
      <c r="AD173" s="81"/>
      <c r="AE173" s="81"/>
      <c r="AF173" s="81"/>
      <c r="AG173" s="81"/>
      <c r="AH173" s="81"/>
      <c r="AI173" s="81"/>
      <c r="AJ173" s="81"/>
      <c r="AK173" s="29"/>
      <c r="AL173" s="29"/>
      <c r="AM173" s="29"/>
      <c r="AN173" s="29"/>
      <c r="AO173" s="29"/>
      <c r="AP173" s="29"/>
      <c r="AQ173" s="29"/>
      <c r="AR173" s="29"/>
      <c r="AS173" s="29"/>
      <c r="AT173" s="29"/>
      <c r="AU173" s="29"/>
      <c r="AV173" s="29"/>
      <c r="AW173" s="29"/>
      <c r="AX173" s="29"/>
      <c r="AY173" s="29"/>
      <c r="AZ173" s="29"/>
      <c r="BA173" s="29"/>
      <c r="BB173" s="29"/>
      <c r="BC173" s="29"/>
      <c r="BD173" s="29"/>
      <c r="BE173" s="29"/>
      <c r="BF173" s="29"/>
      <c r="BG173" s="29"/>
      <c r="BH173" s="29"/>
      <c r="BI173" s="29"/>
      <c r="BJ173" s="29"/>
      <c r="BK173" s="29"/>
      <c r="BL173" s="29"/>
      <c r="BM173" s="29"/>
      <c r="BN173" s="29"/>
      <c r="BO173" s="29"/>
      <c r="BP173" s="29"/>
      <c r="BQ173" s="29"/>
      <c r="BR173" s="29"/>
      <c r="BS173" s="29"/>
      <c r="BT173" s="29"/>
      <c r="BU173" s="29"/>
      <c r="BV173" s="29"/>
      <c r="BW173" s="29"/>
      <c r="BX173" s="29"/>
      <c r="BY173" s="29"/>
      <c r="BZ173" s="29"/>
      <c r="CA173" s="29"/>
      <c r="CB173" s="29"/>
      <c r="CC173" s="29"/>
      <c r="CD173" s="29"/>
      <c r="CE173" s="29"/>
      <c r="CF173" s="29"/>
      <c r="CG173" s="29"/>
      <c r="CH173" s="29"/>
      <c r="CI173" s="29"/>
      <c r="CJ173" s="29"/>
      <c r="CK173" s="29"/>
      <c r="CL173" s="29"/>
      <c r="CM173" s="29"/>
      <c r="CN173" s="29"/>
      <c r="CO173" s="29"/>
      <c r="CP173" s="29"/>
      <c r="CQ173" s="29"/>
      <c r="CR173" s="29"/>
      <c r="CS173" s="29"/>
      <c r="CT173" s="29"/>
      <c r="CU173" s="29"/>
      <c r="CV173" s="29"/>
    </row>
    <row r="174" spans="2:100" x14ac:dyDescent="0.25">
      <c r="L174" s="81"/>
      <c r="M174" s="81"/>
      <c r="N174" s="81"/>
      <c r="O174" s="81"/>
      <c r="P174" s="81"/>
      <c r="Q174" s="81"/>
      <c r="R174" s="81"/>
      <c r="S174" s="81"/>
      <c r="T174" s="81"/>
      <c r="U174" s="81"/>
      <c r="V174" s="81"/>
      <c r="W174" s="81"/>
      <c r="X174" s="81"/>
      <c r="Y174" s="81"/>
      <c r="Z174" s="81"/>
      <c r="AA174" s="81"/>
      <c r="AB174" s="81"/>
      <c r="AC174" s="81"/>
      <c r="AD174" s="81"/>
      <c r="AE174" s="81"/>
      <c r="AF174" s="81"/>
      <c r="AG174" s="81"/>
      <c r="AH174" s="81"/>
      <c r="AI174" s="81"/>
      <c r="AJ174" s="81"/>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c r="BR174" s="29"/>
      <c r="BS174" s="29"/>
      <c r="BT174" s="29"/>
      <c r="BU174" s="29"/>
      <c r="BV174" s="29"/>
      <c r="BW174" s="29"/>
      <c r="BX174" s="29"/>
      <c r="BY174" s="29"/>
      <c r="BZ174" s="29"/>
      <c r="CA174" s="29"/>
      <c r="CB174" s="29"/>
      <c r="CC174" s="29"/>
      <c r="CD174" s="29"/>
      <c r="CE174" s="29"/>
      <c r="CF174" s="29"/>
      <c r="CG174" s="29"/>
      <c r="CH174" s="29"/>
      <c r="CI174" s="29"/>
      <c r="CJ174" s="29"/>
      <c r="CK174" s="29"/>
      <c r="CL174" s="29"/>
      <c r="CM174" s="29"/>
      <c r="CN174" s="29"/>
      <c r="CO174" s="29"/>
      <c r="CP174" s="29"/>
      <c r="CQ174" s="29"/>
      <c r="CR174" s="29"/>
      <c r="CS174" s="29"/>
      <c r="CT174" s="29"/>
      <c r="CU174" s="29"/>
      <c r="CV174" s="29"/>
    </row>
    <row r="175" spans="2:100" x14ac:dyDescent="0.25">
      <c r="L175" s="81"/>
      <c r="M175" s="81"/>
      <c r="N175" s="81"/>
      <c r="O175" s="81"/>
      <c r="P175" s="81"/>
      <c r="Q175" s="81"/>
      <c r="R175" s="81"/>
      <c r="S175" s="81"/>
      <c r="T175" s="81"/>
      <c r="U175" s="81"/>
      <c r="V175" s="81"/>
      <c r="W175" s="81"/>
      <c r="X175" s="81"/>
      <c r="Y175" s="81"/>
      <c r="Z175" s="81"/>
      <c r="AA175" s="81"/>
      <c r="AB175" s="81"/>
      <c r="AC175" s="81"/>
      <c r="AD175" s="81"/>
      <c r="AE175" s="81"/>
      <c r="AF175" s="81"/>
      <c r="AG175" s="81"/>
      <c r="AH175" s="81"/>
      <c r="AI175" s="81"/>
      <c r="AJ175" s="81"/>
      <c r="AK175" s="29"/>
      <c r="AL175" s="29"/>
      <c r="AM175" s="29"/>
      <c r="AN175" s="29"/>
      <c r="AO175" s="29"/>
      <c r="AP175" s="29"/>
      <c r="AQ175" s="29"/>
      <c r="AR175" s="29"/>
      <c r="AS175" s="29"/>
      <c r="AT175" s="29"/>
      <c r="AU175" s="29"/>
      <c r="AV175" s="29"/>
      <c r="AW175" s="29"/>
      <c r="AX175" s="29"/>
      <c r="AY175" s="29"/>
      <c r="AZ175" s="29"/>
      <c r="BA175" s="29"/>
      <c r="BB175" s="29"/>
      <c r="BC175" s="29"/>
      <c r="BD175" s="29"/>
      <c r="BE175" s="29"/>
      <c r="BF175" s="29"/>
      <c r="BG175" s="29"/>
      <c r="BH175" s="29"/>
      <c r="BI175" s="29"/>
      <c r="BJ175" s="29"/>
      <c r="BK175" s="29"/>
      <c r="BL175" s="29"/>
      <c r="BM175" s="29"/>
      <c r="BN175" s="29"/>
      <c r="BO175" s="29"/>
      <c r="BP175" s="29"/>
      <c r="BQ175" s="29"/>
      <c r="BR175" s="29"/>
      <c r="BS175" s="29"/>
      <c r="BT175" s="29"/>
      <c r="BU175" s="29"/>
      <c r="BV175" s="29"/>
      <c r="BW175" s="29"/>
      <c r="BX175" s="29"/>
      <c r="BY175" s="29"/>
      <c r="BZ175" s="29"/>
      <c r="CA175" s="29"/>
      <c r="CB175" s="29"/>
      <c r="CC175" s="29"/>
      <c r="CD175" s="29"/>
      <c r="CE175" s="29"/>
      <c r="CF175" s="29"/>
      <c r="CG175" s="29"/>
      <c r="CH175" s="29"/>
      <c r="CI175" s="29"/>
      <c r="CJ175" s="29"/>
      <c r="CK175" s="29"/>
      <c r="CL175" s="29"/>
      <c r="CM175" s="29"/>
      <c r="CN175" s="29"/>
      <c r="CO175" s="29"/>
      <c r="CP175" s="29"/>
      <c r="CQ175" s="29"/>
      <c r="CR175" s="29"/>
      <c r="CS175" s="29"/>
      <c r="CT175" s="29"/>
      <c r="CU175" s="29"/>
      <c r="CV175" s="29"/>
    </row>
    <row r="176" spans="2:100" x14ac:dyDescent="0.25">
      <c r="L176" s="81"/>
      <c r="M176" s="81"/>
      <c r="N176" s="81"/>
      <c r="O176" s="81"/>
      <c r="P176" s="81"/>
      <c r="Q176" s="81"/>
      <c r="R176" s="81"/>
      <c r="S176" s="81"/>
      <c r="T176" s="81"/>
      <c r="U176" s="81"/>
      <c r="V176" s="81"/>
      <c r="W176" s="81"/>
      <c r="X176" s="81"/>
      <c r="Y176" s="81"/>
      <c r="Z176" s="81"/>
      <c r="AA176" s="81"/>
      <c r="AB176" s="81"/>
      <c r="AC176" s="81"/>
      <c r="AD176" s="81"/>
      <c r="AE176" s="81"/>
      <c r="AF176" s="81"/>
      <c r="AG176" s="81"/>
      <c r="AH176" s="81"/>
      <c r="AI176" s="81"/>
      <c r="AJ176" s="81"/>
      <c r="AK176" s="29"/>
      <c r="AL176" s="29"/>
      <c r="AM176" s="29"/>
      <c r="AN176" s="29"/>
      <c r="AO176" s="29"/>
      <c r="AP176" s="29"/>
      <c r="AQ176" s="29"/>
      <c r="AR176" s="29"/>
      <c r="AS176" s="29"/>
      <c r="AT176" s="29"/>
      <c r="AU176" s="29"/>
      <c r="AV176" s="29"/>
      <c r="AW176" s="29"/>
      <c r="AX176" s="29"/>
      <c r="AY176" s="29"/>
      <c r="AZ176" s="29"/>
      <c r="BA176" s="29"/>
      <c r="BB176" s="29"/>
      <c r="BC176" s="29"/>
      <c r="BD176" s="29"/>
      <c r="BE176" s="29"/>
      <c r="BF176" s="29"/>
      <c r="BG176" s="29"/>
      <c r="BH176" s="29"/>
      <c r="BI176" s="29"/>
      <c r="BJ176" s="29"/>
      <c r="BK176" s="29"/>
      <c r="BL176" s="29"/>
      <c r="BM176" s="29"/>
      <c r="BN176" s="29"/>
      <c r="BO176" s="29"/>
      <c r="BP176" s="29"/>
      <c r="BQ176" s="29"/>
      <c r="BR176" s="29"/>
      <c r="BS176" s="29"/>
      <c r="BT176" s="29"/>
      <c r="BU176" s="29"/>
      <c r="BV176" s="29"/>
      <c r="BW176" s="29"/>
      <c r="BX176" s="29"/>
      <c r="BY176" s="29"/>
      <c r="BZ176" s="29"/>
      <c r="CA176" s="29"/>
      <c r="CB176" s="29"/>
      <c r="CC176" s="29"/>
      <c r="CD176" s="29"/>
      <c r="CE176" s="29"/>
      <c r="CF176" s="29"/>
      <c r="CG176" s="29"/>
      <c r="CH176" s="29"/>
      <c r="CI176" s="29"/>
      <c r="CJ176" s="29"/>
      <c r="CK176" s="29"/>
      <c r="CL176" s="29"/>
      <c r="CM176" s="29"/>
      <c r="CN176" s="29"/>
      <c r="CO176" s="29"/>
      <c r="CP176" s="29"/>
      <c r="CQ176" s="29"/>
      <c r="CR176" s="29"/>
      <c r="CS176" s="29"/>
      <c r="CT176" s="29"/>
      <c r="CU176" s="29"/>
      <c r="CV176" s="29"/>
    </row>
    <row r="177" spans="12:100" x14ac:dyDescent="0.25">
      <c r="L177" s="81"/>
      <c r="M177" s="81"/>
      <c r="N177" s="81"/>
      <c r="O177" s="81"/>
      <c r="P177" s="81"/>
      <c r="Q177" s="81"/>
      <c r="R177" s="81"/>
      <c r="S177" s="81"/>
      <c r="T177" s="81"/>
      <c r="U177" s="81"/>
      <c r="V177" s="81"/>
      <c r="W177" s="81"/>
      <c r="X177" s="81"/>
      <c r="Y177" s="81"/>
      <c r="Z177" s="81"/>
      <c r="AA177" s="81"/>
      <c r="AB177" s="81"/>
      <c r="AC177" s="81"/>
      <c r="AD177" s="81"/>
      <c r="AE177" s="81"/>
      <c r="AF177" s="81"/>
      <c r="AG177" s="81"/>
      <c r="AH177" s="81"/>
      <c r="AI177" s="81"/>
      <c r="AJ177" s="81"/>
      <c r="AK177" s="29"/>
      <c r="AL177" s="29"/>
      <c r="AM177" s="29"/>
      <c r="AN177" s="29"/>
      <c r="AO177" s="29"/>
      <c r="AP177" s="29"/>
      <c r="AQ177" s="29"/>
      <c r="AR177" s="29"/>
      <c r="AS177" s="29"/>
      <c r="AT177" s="29"/>
      <c r="AU177" s="29"/>
      <c r="AV177" s="29"/>
      <c r="AW177" s="29"/>
      <c r="AX177" s="29"/>
      <c r="AY177" s="29"/>
      <c r="AZ177" s="29"/>
      <c r="BA177" s="29"/>
      <c r="BB177" s="29"/>
      <c r="BC177" s="29"/>
      <c r="BD177" s="29"/>
      <c r="BE177" s="29"/>
      <c r="BF177" s="29"/>
      <c r="BG177" s="29"/>
      <c r="BH177" s="29"/>
      <c r="BI177" s="29"/>
      <c r="BJ177" s="29"/>
      <c r="BK177" s="29"/>
      <c r="BL177" s="29"/>
      <c r="BM177" s="29"/>
      <c r="BN177" s="29"/>
      <c r="BO177" s="29"/>
      <c r="BP177" s="29"/>
      <c r="BQ177" s="29"/>
      <c r="BR177" s="29"/>
      <c r="BS177" s="29"/>
      <c r="BT177" s="29"/>
      <c r="BU177" s="29"/>
      <c r="BV177" s="29"/>
      <c r="BW177" s="29"/>
      <c r="BX177" s="29"/>
      <c r="BY177" s="29"/>
      <c r="BZ177" s="29"/>
      <c r="CA177" s="29"/>
      <c r="CB177" s="29"/>
      <c r="CC177" s="29"/>
      <c r="CD177" s="29"/>
      <c r="CE177" s="29"/>
      <c r="CF177" s="29"/>
      <c r="CG177" s="29"/>
      <c r="CH177" s="29"/>
      <c r="CI177" s="29"/>
      <c r="CJ177" s="29"/>
      <c r="CK177" s="29"/>
      <c r="CL177" s="29"/>
      <c r="CM177" s="29"/>
      <c r="CN177" s="29"/>
      <c r="CO177" s="29"/>
      <c r="CP177" s="29"/>
      <c r="CQ177" s="29"/>
      <c r="CR177" s="29"/>
      <c r="CS177" s="29"/>
      <c r="CT177" s="29"/>
      <c r="CU177" s="29"/>
      <c r="CV177" s="29"/>
    </row>
    <row r="178" spans="12:100" x14ac:dyDescent="0.25">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29"/>
      <c r="AL178" s="29"/>
      <c r="AM178" s="29"/>
      <c r="AN178" s="29"/>
      <c r="AO178" s="29"/>
      <c r="AP178" s="29"/>
      <c r="AQ178" s="29"/>
      <c r="AR178" s="29"/>
      <c r="AS178" s="29"/>
      <c r="AT178" s="29"/>
      <c r="AU178" s="29"/>
      <c r="AV178" s="29"/>
      <c r="AW178" s="29"/>
      <c r="AX178" s="29"/>
      <c r="AY178" s="29"/>
      <c r="AZ178" s="29"/>
      <c r="BA178" s="29"/>
      <c r="BB178" s="29"/>
      <c r="BC178" s="29"/>
      <c r="BD178" s="29"/>
      <c r="BE178" s="29"/>
      <c r="BF178" s="29"/>
      <c r="BG178" s="29"/>
      <c r="BH178" s="29"/>
      <c r="BI178" s="29"/>
      <c r="BJ178" s="29"/>
      <c r="BK178" s="29"/>
      <c r="BL178" s="29"/>
      <c r="BM178" s="29"/>
      <c r="BN178" s="29"/>
      <c r="BO178" s="29"/>
      <c r="BP178" s="29"/>
      <c r="BQ178" s="29"/>
      <c r="BR178" s="29"/>
      <c r="BS178" s="29"/>
      <c r="BT178" s="29"/>
      <c r="BU178" s="29"/>
      <c r="BV178" s="29"/>
      <c r="BW178" s="29"/>
      <c r="BX178" s="29"/>
      <c r="BY178" s="29"/>
      <c r="BZ178" s="29"/>
      <c r="CA178" s="29"/>
      <c r="CB178" s="29"/>
      <c r="CC178" s="29"/>
      <c r="CD178" s="29"/>
      <c r="CE178" s="29"/>
      <c r="CF178" s="29"/>
      <c r="CG178" s="29"/>
      <c r="CH178" s="29"/>
      <c r="CI178" s="29"/>
      <c r="CJ178" s="29"/>
      <c r="CK178" s="29"/>
      <c r="CL178" s="29"/>
      <c r="CM178" s="29"/>
      <c r="CN178" s="29"/>
      <c r="CO178" s="29"/>
      <c r="CP178" s="29"/>
      <c r="CQ178" s="29"/>
      <c r="CR178" s="29"/>
      <c r="CS178" s="29"/>
      <c r="CT178" s="29"/>
      <c r="CU178" s="29"/>
      <c r="CV178" s="29"/>
    </row>
  </sheetData>
  <sortState ref="L45:BG66">
    <sortCondition ref="L45:L66"/>
  </sortState>
  <mergeCells count="44">
    <mergeCell ref="F30:I30"/>
    <mergeCell ref="B55:G56"/>
    <mergeCell ref="B70:G71"/>
    <mergeCell ref="B72:G73"/>
    <mergeCell ref="B60:G61"/>
    <mergeCell ref="B62:G63"/>
    <mergeCell ref="B64:G65"/>
    <mergeCell ref="B66:G67"/>
    <mergeCell ref="B68:G69"/>
    <mergeCell ref="B58:G59"/>
    <mergeCell ref="B52:G53"/>
    <mergeCell ref="M40:N40"/>
    <mergeCell ref="M41:N41"/>
    <mergeCell ref="M35:N35"/>
    <mergeCell ref="M36:N36"/>
    <mergeCell ref="M37:N37"/>
    <mergeCell ref="M38:N38"/>
    <mergeCell ref="M39:N39"/>
    <mergeCell ref="B44:G45"/>
    <mergeCell ref="B47:G48"/>
    <mergeCell ref="M42:N42"/>
    <mergeCell ref="P33:S34"/>
    <mergeCell ref="B49:G50"/>
    <mergeCell ref="B2:S2"/>
    <mergeCell ref="B5:N5"/>
    <mergeCell ref="G7:J7"/>
    <mergeCell ref="G19:H19"/>
    <mergeCell ref="I19:J19"/>
    <mergeCell ref="P6:S7"/>
    <mergeCell ref="P11:S12"/>
    <mergeCell ref="P14:S15"/>
    <mergeCell ref="P17:S18"/>
    <mergeCell ref="P5:S5"/>
    <mergeCell ref="P8:S8"/>
    <mergeCell ref="M33:N33"/>
    <mergeCell ref="P22:S23"/>
    <mergeCell ref="P24:S25"/>
    <mergeCell ref="P26:S28"/>
    <mergeCell ref="P29:S30"/>
    <mergeCell ref="P31:S32"/>
    <mergeCell ref="P20:S21"/>
    <mergeCell ref="M31:N31"/>
    <mergeCell ref="M32:N32"/>
    <mergeCell ref="M34:N34"/>
  </mergeCells>
  <conditionalFormatting sqref="N7">
    <cfRule type="expression" dxfId="45" priority="47">
      <formula>M7=""</formula>
    </cfRule>
  </conditionalFormatting>
  <conditionalFormatting sqref="N8">
    <cfRule type="expression" dxfId="44" priority="42">
      <formula>M8=""</formula>
    </cfRule>
  </conditionalFormatting>
  <conditionalFormatting sqref="N9">
    <cfRule type="expression" dxfId="43" priority="41">
      <formula>M9=""</formula>
    </cfRule>
  </conditionalFormatting>
  <conditionalFormatting sqref="N10">
    <cfRule type="expression" dxfId="42" priority="40">
      <formula>M10=""</formula>
    </cfRule>
  </conditionalFormatting>
  <conditionalFormatting sqref="N11">
    <cfRule type="expression" dxfId="41" priority="39">
      <formula>M11=""</formula>
    </cfRule>
  </conditionalFormatting>
  <conditionalFormatting sqref="N12">
    <cfRule type="expression" dxfId="40" priority="38">
      <formula>M12=""</formula>
    </cfRule>
  </conditionalFormatting>
  <conditionalFormatting sqref="N13">
    <cfRule type="expression" dxfId="39" priority="37">
      <formula>M13=""</formula>
    </cfRule>
  </conditionalFormatting>
  <conditionalFormatting sqref="N14">
    <cfRule type="expression" dxfId="38" priority="36">
      <formula>M14=""</formula>
    </cfRule>
  </conditionalFormatting>
  <conditionalFormatting sqref="M31:M35">
    <cfRule type="expression" dxfId="37" priority="31">
      <formula>M7=""</formula>
    </cfRule>
  </conditionalFormatting>
  <conditionalFormatting sqref="M36:M42">
    <cfRule type="expression" dxfId="36" priority="30">
      <formula>M12=""</formula>
    </cfRule>
  </conditionalFormatting>
  <conditionalFormatting sqref="J31:J42">
    <cfRule type="expression" dxfId="35" priority="29">
      <formula>M7=""</formula>
    </cfRule>
  </conditionalFormatting>
  <conditionalFormatting sqref="C80">
    <cfRule type="expression" dxfId="34" priority="28">
      <formula>B80=""</formula>
    </cfRule>
  </conditionalFormatting>
  <conditionalFormatting sqref="C81">
    <cfRule type="expression" dxfId="33" priority="27">
      <formula>B81=""</formula>
    </cfRule>
  </conditionalFormatting>
  <conditionalFormatting sqref="C82">
    <cfRule type="expression" dxfId="32" priority="26">
      <formula>B82=""</formula>
    </cfRule>
  </conditionalFormatting>
  <conditionalFormatting sqref="C79">
    <cfRule type="expression" dxfId="31" priority="25">
      <formula>B79=""</formula>
    </cfRule>
  </conditionalFormatting>
  <conditionalFormatting sqref="C78">
    <cfRule type="expression" dxfId="30" priority="24">
      <formula>B78=""</formula>
    </cfRule>
  </conditionalFormatting>
  <conditionalFormatting sqref="C77">
    <cfRule type="expression" dxfId="29" priority="23">
      <formula>B77=""</formula>
    </cfRule>
  </conditionalFormatting>
  <conditionalFormatting sqref="C75:C76">
    <cfRule type="expression" dxfId="28" priority="22">
      <formula>B75=""</formula>
    </cfRule>
  </conditionalFormatting>
  <conditionalFormatting sqref="C83:C86">
    <cfRule type="expression" dxfId="27" priority="21">
      <formula>B83=""</formula>
    </cfRule>
  </conditionalFormatting>
  <conditionalFormatting sqref="G75">
    <cfRule type="expression" dxfId="26" priority="17">
      <formula>B75=""</formula>
    </cfRule>
  </conditionalFormatting>
  <conditionalFormatting sqref="G76:G86">
    <cfRule type="expression" dxfId="25" priority="16">
      <formula>B76=""</formula>
    </cfRule>
  </conditionalFormatting>
  <conditionalFormatting sqref="N15">
    <cfRule type="expression" dxfId="24" priority="15">
      <formula>M15=""</formula>
    </cfRule>
  </conditionalFormatting>
  <conditionalFormatting sqref="N16">
    <cfRule type="expression" dxfId="23" priority="14">
      <formula>M16=""</formula>
    </cfRule>
  </conditionalFormatting>
  <conditionalFormatting sqref="N17">
    <cfRule type="expression" dxfId="22" priority="13">
      <formula>M17=""</formula>
    </cfRule>
  </conditionalFormatting>
  <conditionalFormatting sqref="N18">
    <cfRule type="expression" dxfId="21" priority="12">
      <formula>M18=""</formula>
    </cfRule>
  </conditionalFormatting>
  <conditionalFormatting sqref="N19">
    <cfRule type="expression" dxfId="20" priority="11">
      <formula>M19=""</formula>
    </cfRule>
  </conditionalFormatting>
  <conditionalFormatting sqref="N20">
    <cfRule type="expression" dxfId="19" priority="10">
      <formula>M20=""</formula>
    </cfRule>
  </conditionalFormatting>
  <conditionalFormatting sqref="N22">
    <cfRule type="expression" dxfId="18" priority="9">
      <formula>M22=""</formula>
    </cfRule>
  </conditionalFormatting>
  <conditionalFormatting sqref="N21">
    <cfRule type="expression" dxfId="17" priority="8">
      <formula>M21=""</formula>
    </cfRule>
  </conditionalFormatting>
  <conditionalFormatting sqref="N23">
    <cfRule type="expression" dxfId="16" priority="7">
      <formula>M23=""</formula>
    </cfRule>
  </conditionalFormatting>
  <conditionalFormatting sqref="N24">
    <cfRule type="expression" dxfId="15" priority="6">
      <formula>M24=""</formula>
    </cfRule>
  </conditionalFormatting>
  <conditionalFormatting sqref="N25">
    <cfRule type="expression" dxfId="14" priority="5">
      <formula>M25=""</formula>
    </cfRule>
  </conditionalFormatting>
  <conditionalFormatting sqref="N27">
    <cfRule type="expression" dxfId="13" priority="3">
      <formula>M27=""</formula>
    </cfRule>
  </conditionalFormatting>
  <conditionalFormatting sqref="N28:N29">
    <cfRule type="expression" dxfId="12" priority="2">
      <formula>M28=""</formula>
    </cfRule>
  </conditionalFormatting>
  <conditionalFormatting sqref="N26">
    <cfRule type="expression" dxfId="11" priority="1">
      <formula>M26=""</formula>
    </cfRule>
  </conditionalFormatting>
  <printOptions horizontalCentered="1" verticalCentered="1"/>
  <pageMargins left="0.70866141732283505" right="0.70866141732283505" top="0.74803149606299202" bottom="0.74803149606299202" header="0.31496062992126" footer="0.31496062992126"/>
  <pageSetup paperSize="9" orientation="portrait" cellComments="atEnd" horizontalDpi="360" verticalDpi="360" r:id="rId1"/>
  <ignoredErrors>
    <ignoredError sqref="P22:S32 P33:S34" unlockedFormula="1"/>
  </ignoredErrors>
  <drawing r:id="rId2"/>
  <legacyDrawing r:id="rId3"/>
  <controls>
    <mc:AlternateContent xmlns:mc="http://schemas.openxmlformats.org/markup-compatibility/2006">
      <mc:Choice Requires="x14">
        <control shapeId="1031" r:id="rId4" name="ComboBox4">
          <controlPr defaultSize="0" autoLine="0" linkedCell="G23" listFillRange="ingrédientsbiscuits" r:id="rId5">
            <anchor moveWithCells="1">
              <from>
                <xdr:col>6</xdr:col>
                <xdr:colOff>19050</xdr:colOff>
                <xdr:row>22</xdr:row>
                <xdr:rowOff>19050</xdr:rowOff>
              </from>
              <to>
                <xdr:col>7</xdr:col>
                <xdr:colOff>466725</xdr:colOff>
                <xdr:row>23</xdr:row>
                <xdr:rowOff>171450</xdr:rowOff>
              </to>
            </anchor>
          </controlPr>
        </control>
      </mc:Choice>
      <mc:Fallback>
        <control shapeId="1031" r:id="rId4" name="ComboBox4"/>
      </mc:Fallback>
    </mc:AlternateContent>
    <mc:AlternateContent xmlns:mc="http://schemas.openxmlformats.org/markup-compatibility/2006">
      <mc:Choice Requires="x14">
        <control shapeId="1029" r:id="rId6" name="ComboBox2">
          <controlPr defaultSize="0" autoLine="0" linkedCell="H8" listFillRange="typebiscuits" r:id="rId7">
            <anchor moveWithCells="1">
              <from>
                <xdr:col>6</xdr:col>
                <xdr:colOff>1495425</xdr:colOff>
                <xdr:row>7</xdr:row>
                <xdr:rowOff>38100</xdr:rowOff>
              </from>
              <to>
                <xdr:col>9</xdr:col>
                <xdr:colOff>228600</xdr:colOff>
                <xdr:row>8</xdr:row>
                <xdr:rowOff>152400</xdr:rowOff>
              </to>
            </anchor>
          </controlPr>
        </control>
      </mc:Choice>
      <mc:Fallback>
        <control shapeId="1029" r:id="rId6" name="ComboBox2"/>
      </mc:Fallback>
    </mc:AlternateContent>
    <mc:AlternateContent xmlns:mc="http://schemas.openxmlformats.org/markup-compatibility/2006">
      <mc:Choice Requires="x14">
        <control shapeId="1027" r:id="rId8" name="Button 3">
          <controlPr defaultSize="0" print="0" autoFill="0" autoPict="0" macro="[0]!importbiscuit">
            <anchor moveWithCells="1" sizeWithCells="1">
              <from>
                <xdr:col>9</xdr:col>
                <xdr:colOff>542925</xdr:colOff>
                <xdr:row>7</xdr:row>
                <xdr:rowOff>28575</xdr:rowOff>
              </from>
              <to>
                <xdr:col>9</xdr:col>
                <xdr:colOff>1257300</xdr:colOff>
                <xdr:row>8</xdr:row>
                <xdr:rowOff>171450</xdr:rowOff>
              </to>
            </anchor>
          </controlPr>
        </control>
      </mc:Choice>
    </mc:AlternateContent>
    <mc:AlternateContent xmlns:mc="http://schemas.openxmlformats.org/markup-compatibility/2006">
      <mc:Choice Requires="x14">
        <control shapeId="1032" r:id="rId9" name="Button 8">
          <controlPr defaultSize="0" print="0" autoFill="0" autoPict="0" macro="[0]!ingrédientssolve">
            <anchor moveWithCells="1" sizeWithCells="1">
              <from>
                <xdr:col>7</xdr:col>
                <xdr:colOff>514350</xdr:colOff>
                <xdr:row>22</xdr:row>
                <xdr:rowOff>28575</xdr:rowOff>
              </from>
              <to>
                <xdr:col>8</xdr:col>
                <xdr:colOff>19050</xdr:colOff>
                <xdr:row>23</xdr:row>
                <xdr:rowOff>171450</xdr:rowOff>
              </to>
            </anchor>
          </controlPr>
        </control>
      </mc:Choice>
    </mc:AlternateContent>
    <mc:AlternateContent xmlns:mc="http://schemas.openxmlformats.org/markup-compatibility/2006">
      <mc:Choice Requires="x14">
        <control shapeId="1033" r:id="rId10" name="Button 9">
          <controlPr defaultSize="0" print="0" autoFill="0" autoPict="0" macro="[0]!imprimedacquoise">
            <anchor moveWithCells="1" sizeWithCells="1">
              <from>
                <xdr:col>6</xdr:col>
                <xdr:colOff>952500</xdr:colOff>
                <xdr:row>24</xdr:row>
                <xdr:rowOff>142875</xdr:rowOff>
              </from>
              <to>
                <xdr:col>7</xdr:col>
                <xdr:colOff>466725</xdr:colOff>
                <xdr:row>26</xdr:row>
                <xdr:rowOff>76200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S104"/>
  <sheetViews>
    <sheetView zoomScale="90" zoomScaleNormal="90" workbookViewId="0">
      <selection activeCell="B2" sqref="B2:S2"/>
    </sheetView>
  </sheetViews>
  <sheetFormatPr baseColWidth="10" defaultColWidth="9.140625" defaultRowHeight="15" x14ac:dyDescent="0.25"/>
  <cols>
    <col min="1" max="1" width="2.5703125" style="1" customWidth="1"/>
    <col min="2" max="2" width="25.7109375" style="1" customWidth="1"/>
    <col min="3" max="3" width="9.140625" style="1"/>
    <col min="4" max="4" width="8.28515625" style="1" customWidth="1"/>
    <col min="5" max="5" width="3" style="1" customWidth="1"/>
    <col min="6" max="6" width="9.140625" style="1"/>
    <col min="7" max="7" width="25.140625" style="1" customWidth="1"/>
    <col min="8" max="9" width="17.7109375" style="1" customWidth="1"/>
    <col min="10" max="10" width="21.42578125" style="1" customWidth="1"/>
    <col min="11" max="11" width="7.140625" style="1" customWidth="1"/>
    <col min="12" max="12" width="21.5703125" style="1" customWidth="1"/>
    <col min="13" max="13" width="15.42578125" style="1" customWidth="1"/>
    <col min="14" max="14" width="6.85546875" style="1" customWidth="1"/>
    <col min="15" max="15" width="32.42578125" style="1" customWidth="1"/>
    <col min="16" max="17" width="19" style="1" customWidth="1"/>
    <col min="18" max="18" width="21.28515625" style="1" customWidth="1"/>
    <col min="19" max="19" width="12.85546875" style="1" customWidth="1"/>
    <col min="20" max="16384" width="9.140625" style="1"/>
  </cols>
  <sheetData>
    <row r="1" spans="2:19" ht="8.25" customHeight="1" x14ac:dyDescent="0.25"/>
    <row r="2" spans="2:19" ht="29.25" customHeight="1" x14ac:dyDescent="0.25">
      <c r="B2" s="389" t="s">
        <v>224</v>
      </c>
      <c r="C2" s="390"/>
      <c r="D2" s="390"/>
      <c r="E2" s="390"/>
      <c r="F2" s="390"/>
      <c r="G2" s="390"/>
      <c r="H2" s="390"/>
      <c r="I2" s="390"/>
      <c r="J2" s="390"/>
      <c r="K2" s="390"/>
      <c r="L2" s="390"/>
      <c r="M2" s="390"/>
      <c r="N2" s="390"/>
      <c r="O2" s="390"/>
      <c r="P2" s="390"/>
      <c r="Q2" s="390"/>
      <c r="R2" s="390"/>
      <c r="S2" s="391"/>
    </row>
    <row r="3" spans="2:19" ht="7.5" customHeight="1" x14ac:dyDescent="0.25"/>
    <row r="4" spans="2:19" ht="6.75" customHeight="1" thickBot="1" x14ac:dyDescent="0.3">
      <c r="I4" s="2"/>
    </row>
    <row r="5" spans="2:19" ht="15.75" thickBot="1" x14ac:dyDescent="0.3">
      <c r="B5" s="392" t="s">
        <v>260</v>
      </c>
      <c r="C5" s="393"/>
      <c r="D5" s="393"/>
      <c r="E5" s="393"/>
      <c r="F5" s="393"/>
      <c r="G5" s="393"/>
      <c r="H5" s="393"/>
      <c r="I5" s="393"/>
      <c r="J5" s="393"/>
      <c r="K5" s="393"/>
      <c r="L5" s="393"/>
      <c r="M5" s="393"/>
      <c r="N5" s="394"/>
      <c r="P5" s="464" t="str">
        <f>CONCATENATE("CARACTERISTIQUES: ",L43)</f>
        <v>CARACTERISTIQUES: chocolat blanc ivoria</v>
      </c>
      <c r="Q5" s="465"/>
      <c r="R5" s="465"/>
      <c r="S5" s="288">
        <f>100-R7-P7</f>
        <v>16.799999999999997</v>
      </c>
    </row>
    <row r="6" spans="2:19" ht="15.75" thickBot="1" x14ac:dyDescent="0.3">
      <c r="B6" s="233" t="s">
        <v>83</v>
      </c>
      <c r="C6" s="87">
        <v>0</v>
      </c>
      <c r="D6" s="5">
        <f t="shared" ref="D6:D11" si="0">C6/SUM($C$7:$C$12)*100</f>
        <v>0</v>
      </c>
      <c r="E6" s="287" t="s">
        <v>236</v>
      </c>
      <c r="F6" s="4"/>
      <c r="G6" s="4"/>
      <c r="H6" s="4"/>
      <c r="I6" s="4"/>
      <c r="J6" s="4"/>
      <c r="K6" s="4"/>
      <c r="L6" s="4"/>
      <c r="M6" s="287"/>
      <c r="N6" s="256"/>
      <c r="O6" s="3"/>
      <c r="P6" s="283" t="s">
        <v>244</v>
      </c>
      <c r="Q6" s="282" t="s">
        <v>201</v>
      </c>
      <c r="R6" s="282" t="s">
        <v>243</v>
      </c>
      <c r="S6" s="281" t="s">
        <v>203</v>
      </c>
    </row>
    <row r="7" spans="2:19" ht="15.75" thickBot="1" x14ac:dyDescent="0.3">
      <c r="B7" s="233" t="s">
        <v>240</v>
      </c>
      <c r="C7" s="280">
        <v>500</v>
      </c>
      <c r="D7" s="5">
        <f t="shared" si="0"/>
        <v>21.848372296263928</v>
      </c>
      <c r="E7" s="273" t="s">
        <v>236</v>
      </c>
      <c r="F7" s="6"/>
      <c r="G7" s="395" t="s">
        <v>259</v>
      </c>
      <c r="H7" s="396"/>
      <c r="I7" s="396"/>
      <c r="J7" s="397"/>
      <c r="K7" s="6"/>
      <c r="L7" s="6"/>
      <c r="M7" s="273"/>
      <c r="N7" s="8"/>
      <c r="O7" s="27"/>
      <c r="P7" s="286">
        <v>31</v>
      </c>
      <c r="Q7" s="285">
        <v>33.6</v>
      </c>
      <c r="R7" s="285">
        <v>52.2</v>
      </c>
      <c r="S7" s="284">
        <v>-16.800000000000011</v>
      </c>
    </row>
    <row r="8" spans="2:19" ht="15.75" thickBot="1" x14ac:dyDescent="0.3">
      <c r="B8" s="233" t="s">
        <v>243</v>
      </c>
      <c r="C8" s="280">
        <v>270</v>
      </c>
      <c r="D8" s="5">
        <f t="shared" si="0"/>
        <v>11.798121039982522</v>
      </c>
      <c r="E8" s="273" t="s">
        <v>236</v>
      </c>
      <c r="F8" s="6"/>
      <c r="G8" s="25" t="s">
        <v>258</v>
      </c>
      <c r="H8" s="14" t="s">
        <v>201</v>
      </c>
      <c r="I8" s="14" t="s">
        <v>243</v>
      </c>
      <c r="J8" s="15" t="s">
        <v>203</v>
      </c>
      <c r="K8" s="6"/>
      <c r="L8" s="6"/>
      <c r="M8" s="273"/>
      <c r="N8" s="8"/>
    </row>
    <row r="9" spans="2:19" ht="15.75" thickBot="1" x14ac:dyDescent="0.3">
      <c r="B9" s="233" t="s">
        <v>81</v>
      </c>
      <c r="C9" s="280">
        <v>500</v>
      </c>
      <c r="D9" s="5">
        <f t="shared" si="0"/>
        <v>21.848372296263928</v>
      </c>
      <c r="E9" s="273" t="s">
        <v>236</v>
      </c>
      <c r="F9" s="6"/>
      <c r="G9" s="26">
        <f>SUM(C6:C11)</f>
        <v>1990</v>
      </c>
      <c r="H9" s="16">
        <v>34</v>
      </c>
      <c r="I9" s="16">
        <v>44.9</v>
      </c>
      <c r="J9" s="17">
        <v>17</v>
      </c>
      <c r="K9" s="6"/>
      <c r="L9" s="6"/>
      <c r="M9" s="7"/>
      <c r="N9" s="8"/>
      <c r="P9" s="464" t="s">
        <v>257</v>
      </c>
      <c r="Q9" s="465"/>
      <c r="R9" s="465"/>
      <c r="S9" s="466"/>
    </row>
    <row r="10" spans="2:19" ht="15.75" thickBot="1" x14ac:dyDescent="0.3">
      <c r="B10" s="233" t="str">
        <f>CONCATENATE("chocolat noir à ",100-I9,"%")</f>
        <v>chocolat noir à 55,1%</v>
      </c>
      <c r="C10" s="280">
        <v>570</v>
      </c>
      <c r="D10" s="5">
        <f t="shared" si="0"/>
        <v>24.907144417740877</v>
      </c>
      <c r="E10" s="273" t="s">
        <v>236</v>
      </c>
      <c r="F10" s="6"/>
      <c r="G10" s="6"/>
      <c r="H10" s="6"/>
      <c r="I10" s="6"/>
      <c r="J10" s="6"/>
      <c r="K10" s="6"/>
      <c r="L10" s="6"/>
      <c r="M10" s="7"/>
      <c r="N10" s="8"/>
      <c r="P10" s="283" t="s">
        <v>256</v>
      </c>
      <c r="Q10" s="282" t="s">
        <v>255</v>
      </c>
      <c r="R10" s="282" t="s">
        <v>254</v>
      </c>
      <c r="S10" s="281" t="s">
        <v>253</v>
      </c>
    </row>
    <row r="11" spans="2:19" x14ac:dyDescent="0.25">
      <c r="B11" s="233" t="s">
        <v>57</v>
      </c>
      <c r="C11" s="280">
        <v>150</v>
      </c>
      <c r="D11" s="5">
        <f t="shared" si="0"/>
        <v>6.5545116888791792</v>
      </c>
      <c r="E11" s="273" t="s">
        <v>236</v>
      </c>
      <c r="F11" s="6"/>
      <c r="G11" s="279" t="s">
        <v>94</v>
      </c>
      <c r="H11" s="278">
        <f>D55</f>
        <v>34.242047737079233</v>
      </c>
      <c r="I11" s="14"/>
      <c r="J11" s="15"/>
      <c r="K11" s="6"/>
      <c r="L11" s="6"/>
      <c r="M11" s="7"/>
      <c r="N11" s="8"/>
      <c r="P11" s="277" t="s">
        <v>252</v>
      </c>
      <c r="Q11" s="276">
        <v>30.3</v>
      </c>
      <c r="R11" s="276">
        <v>45.5</v>
      </c>
      <c r="S11" s="275">
        <v>24.2</v>
      </c>
    </row>
    <row r="12" spans="2:19" ht="15.75" thickBot="1" x14ac:dyDescent="0.3">
      <c r="B12" s="233" t="s">
        <v>238</v>
      </c>
      <c r="C12" s="102">
        <f>G9*D12/100</f>
        <v>298.5</v>
      </c>
      <c r="D12" s="274">
        <v>15</v>
      </c>
      <c r="E12" s="273" t="s">
        <v>236</v>
      </c>
      <c r="F12" s="6"/>
      <c r="G12" s="272" t="s">
        <v>12</v>
      </c>
      <c r="H12" s="271">
        <f>D56</f>
        <v>27.086265206270976</v>
      </c>
      <c r="I12" s="24"/>
      <c r="J12" s="23"/>
      <c r="K12" s="6"/>
      <c r="L12" s="6"/>
      <c r="M12" s="7"/>
      <c r="N12" s="8"/>
      <c r="P12" s="270">
        <v>578</v>
      </c>
      <c r="Q12" s="269">
        <f>P12*Q11%</f>
        <v>175.13399999999999</v>
      </c>
      <c r="R12" s="269">
        <f>P12*R11%</f>
        <v>262.99</v>
      </c>
      <c r="S12" s="268">
        <f>P12*S11%</f>
        <v>139.876</v>
      </c>
    </row>
    <row r="13" spans="2:19" ht="15.75" thickBot="1" x14ac:dyDescent="0.3">
      <c r="B13" s="233" t="s">
        <v>237</v>
      </c>
      <c r="C13" s="102">
        <f>G9*D13/100</f>
        <v>19.899999999999999</v>
      </c>
      <c r="D13" s="267">
        <v>1</v>
      </c>
      <c r="E13" s="7" t="s">
        <v>236</v>
      </c>
      <c r="F13" s="18"/>
      <c r="G13" s="6"/>
      <c r="H13" s="6"/>
      <c r="I13" s="6"/>
      <c r="J13" s="6"/>
      <c r="K13" s="6"/>
      <c r="L13" s="6"/>
      <c r="M13" s="266"/>
      <c r="N13" s="8"/>
    </row>
    <row r="14" spans="2:19" ht="15.75" thickBot="1" x14ac:dyDescent="0.3">
      <c r="B14" s="265"/>
      <c r="C14" s="264"/>
      <c r="D14" s="263"/>
      <c r="E14" s="9"/>
      <c r="F14" s="12"/>
      <c r="G14" s="10"/>
      <c r="H14" s="10"/>
      <c r="I14" s="10"/>
      <c r="J14" s="10"/>
      <c r="K14" s="10"/>
      <c r="L14" s="10"/>
      <c r="M14" s="10"/>
      <c r="N14" s="227"/>
      <c r="P14" s="464" t="s">
        <v>251</v>
      </c>
      <c r="Q14" s="465"/>
      <c r="R14" s="465"/>
      <c r="S14" s="466"/>
    </row>
    <row r="15" spans="2:19" ht="15.75" thickBot="1" x14ac:dyDescent="0.3">
      <c r="C15" s="3"/>
      <c r="D15" s="3"/>
      <c r="E15" s="3"/>
      <c r="P15" s="261" t="s">
        <v>250</v>
      </c>
      <c r="Q15" s="262">
        <v>56.2</v>
      </c>
      <c r="R15" s="261" t="s">
        <v>243</v>
      </c>
      <c r="S15" s="260">
        <f>Q16</f>
        <v>52.2</v>
      </c>
    </row>
    <row r="16" spans="2:19" ht="15.75" thickBot="1" x14ac:dyDescent="0.3">
      <c r="B16" s="392" t="s">
        <v>249</v>
      </c>
      <c r="C16" s="393"/>
      <c r="D16" s="393"/>
      <c r="E16" s="393"/>
      <c r="F16" s="393"/>
      <c r="G16" s="393"/>
      <c r="H16" s="393"/>
      <c r="I16" s="393"/>
      <c r="J16" s="393"/>
      <c r="K16" s="393"/>
      <c r="L16" s="393"/>
      <c r="M16" s="393"/>
      <c r="N16" s="394"/>
      <c r="P16" s="250" t="s">
        <v>248</v>
      </c>
      <c r="Q16" s="259">
        <v>52.2</v>
      </c>
      <c r="R16" s="250"/>
      <c r="S16" s="258"/>
    </row>
    <row r="17" spans="2:19" ht="15.75" thickBot="1" x14ac:dyDescent="0.3">
      <c r="B17" s="257"/>
      <c r="C17" s="4"/>
      <c r="D17" s="4"/>
      <c r="E17" s="4"/>
      <c r="F17" s="4"/>
      <c r="G17" s="4"/>
      <c r="H17" s="4"/>
      <c r="I17" s="4"/>
      <c r="J17" s="4"/>
      <c r="K17" s="4"/>
      <c r="L17" s="4"/>
      <c r="M17" s="4"/>
      <c r="N17" s="256"/>
      <c r="P17" s="248" t="s">
        <v>247</v>
      </c>
      <c r="Q17" s="255">
        <v>33.6</v>
      </c>
      <c r="R17" s="248" t="s">
        <v>201</v>
      </c>
      <c r="S17" s="247">
        <f>Q17</f>
        <v>33.6</v>
      </c>
    </row>
    <row r="18" spans="2:19" ht="15.75" thickBot="1" x14ac:dyDescent="0.3">
      <c r="B18" s="233" t="s">
        <v>83</v>
      </c>
      <c r="C18" s="208">
        <f>IF(B70+C6&gt;=0,B70+C6,0)</f>
        <v>42.784810126582293</v>
      </c>
      <c r="D18" s="208">
        <f t="shared" ref="D18:D25" si="1">C18/SUM($C$18:$C$23)*100</f>
        <v>2.1559817042627145</v>
      </c>
      <c r="E18" s="208" t="s">
        <v>236</v>
      </c>
      <c r="F18" s="6"/>
      <c r="G18" s="254"/>
      <c r="H18" s="253"/>
      <c r="I18" s="252"/>
      <c r="J18" s="251"/>
      <c r="K18" s="6"/>
      <c r="L18" s="6" t="str">
        <f t="shared" ref="L18:L26" si="2">B18</f>
        <v>cacao en poudre</v>
      </c>
      <c r="M18" s="216">
        <f t="shared" ref="M18:M26" si="3">C18*$H$23</f>
        <v>4.2784810126582293</v>
      </c>
      <c r="N18" s="8"/>
      <c r="P18" s="250" t="s">
        <v>246</v>
      </c>
      <c r="Q18" s="249">
        <v>21.6</v>
      </c>
      <c r="R18" s="248" t="s">
        <v>203</v>
      </c>
      <c r="S18" s="247">
        <f>100-(S15+S17+S19)</f>
        <v>-16.800000000000011</v>
      </c>
    </row>
    <row r="19" spans="2:19" ht="15.75" thickBot="1" x14ac:dyDescent="0.3">
      <c r="B19" s="233" t="s">
        <v>240</v>
      </c>
      <c r="C19" s="208">
        <f>C7</f>
        <v>500</v>
      </c>
      <c r="D19" s="5">
        <f t="shared" si="1"/>
        <v>25.195644177034676</v>
      </c>
      <c r="E19" s="234" t="s">
        <v>236</v>
      </c>
      <c r="F19" s="6"/>
      <c r="G19" s="395" t="s">
        <v>245</v>
      </c>
      <c r="H19" s="396"/>
      <c r="I19" s="396" t="str">
        <f>L43</f>
        <v>chocolat blanc ivoria</v>
      </c>
      <c r="J19" s="397"/>
      <c r="K19" s="6"/>
      <c r="L19" s="6" t="str">
        <f t="shared" si="2"/>
        <v>oeufs</v>
      </c>
      <c r="M19" s="208">
        <f t="shared" si="3"/>
        <v>50</v>
      </c>
      <c r="N19" s="8"/>
      <c r="O19" s="3"/>
      <c r="P19" s="246" t="s">
        <v>244</v>
      </c>
      <c r="Q19" s="245">
        <v>31</v>
      </c>
      <c r="R19" s="244" t="s">
        <v>244</v>
      </c>
      <c r="S19" s="243">
        <f>Q19</f>
        <v>31</v>
      </c>
    </row>
    <row r="20" spans="2:19" ht="15.75" thickBot="1" x14ac:dyDescent="0.3">
      <c r="B20" s="233" t="s">
        <v>243</v>
      </c>
      <c r="C20" s="208">
        <f>C8-C59</f>
        <v>228.39</v>
      </c>
      <c r="D20" s="5">
        <f t="shared" si="1"/>
        <v>11.508866347185897</v>
      </c>
      <c r="E20" s="234" t="s">
        <v>236</v>
      </c>
      <c r="F20" s="6"/>
      <c r="G20" s="242" t="s">
        <v>244</v>
      </c>
      <c r="H20" s="241" t="s">
        <v>201</v>
      </c>
      <c r="I20" s="241" t="s">
        <v>243</v>
      </c>
      <c r="J20" s="240" t="s">
        <v>203</v>
      </c>
      <c r="K20" s="6"/>
      <c r="L20" s="6" t="str">
        <f t="shared" si="2"/>
        <v>sucre</v>
      </c>
      <c r="M20" s="208">
        <f t="shared" si="3"/>
        <v>22.838999999999999</v>
      </c>
      <c r="N20" s="8"/>
      <c r="O20" s="27"/>
    </row>
    <row r="21" spans="2:19" ht="15.75" thickBot="1" x14ac:dyDescent="0.3">
      <c r="B21" s="233" t="s">
        <v>81</v>
      </c>
      <c r="C21" s="208">
        <f>B79</f>
        <v>493.29518987341771</v>
      </c>
      <c r="D21" s="5">
        <f t="shared" si="1"/>
        <v>24.857780156586781</v>
      </c>
      <c r="E21" s="234" t="s">
        <v>236</v>
      </c>
      <c r="F21" s="6"/>
      <c r="G21" s="239">
        <f>P7</f>
        <v>31</v>
      </c>
      <c r="H21" s="238">
        <f>Q7</f>
        <v>33.6</v>
      </c>
      <c r="I21" s="238">
        <f>R7</f>
        <v>52.2</v>
      </c>
      <c r="J21" s="237">
        <f>S7</f>
        <v>-16.800000000000011</v>
      </c>
      <c r="K21" s="6"/>
      <c r="L21" s="6" t="str">
        <f t="shared" si="2"/>
        <v>beurre</v>
      </c>
      <c r="M21" s="208">
        <f t="shared" si="3"/>
        <v>49.329518987341771</v>
      </c>
      <c r="N21" s="8"/>
      <c r="P21" s="467" t="s">
        <v>242</v>
      </c>
      <c r="Q21" s="469" t="s">
        <v>241</v>
      </c>
      <c r="R21" s="236" t="s">
        <v>215</v>
      </c>
      <c r="S21" s="235"/>
    </row>
    <row r="22" spans="2:19" ht="15.75" thickBot="1" x14ac:dyDescent="0.3">
      <c r="B22" s="233" t="str">
        <f>CONCATENATE("chocolat à ",100-I21-G21,"%")</f>
        <v>chocolat à 16,8%</v>
      </c>
      <c r="C22" s="208">
        <f>C10</f>
        <v>570</v>
      </c>
      <c r="D22" s="5">
        <f t="shared" si="1"/>
        <v>28.723034361819526</v>
      </c>
      <c r="E22" s="234" t="s">
        <v>236</v>
      </c>
      <c r="F22" s="6"/>
      <c r="G22" s="6"/>
      <c r="H22" s="6"/>
      <c r="I22" s="6"/>
      <c r="J22" s="6"/>
      <c r="K22" s="6"/>
      <c r="L22" s="6" t="str">
        <f t="shared" si="2"/>
        <v>chocolat à 16,8%</v>
      </c>
      <c r="M22" s="208">
        <f t="shared" si="3"/>
        <v>57</v>
      </c>
      <c r="N22" s="8"/>
      <c r="P22" s="468"/>
      <c r="Q22" s="459"/>
      <c r="R22" s="230"/>
      <c r="S22" s="229"/>
    </row>
    <row r="23" spans="2:19" x14ac:dyDescent="0.25">
      <c r="B23" s="233" t="s">
        <v>57</v>
      </c>
      <c r="C23" s="208">
        <f>IF(B70+C6&gt;=0,C11,C11+B70+C6)</f>
        <v>150</v>
      </c>
      <c r="D23" s="5">
        <f t="shared" si="1"/>
        <v>7.5586932531104019</v>
      </c>
      <c r="E23" s="234" t="s">
        <v>236</v>
      </c>
      <c r="F23" s="6"/>
      <c r="G23" s="20" t="s">
        <v>240</v>
      </c>
      <c r="H23" s="19">
        <v>0.1</v>
      </c>
      <c r="I23" s="14" t="s">
        <v>0</v>
      </c>
      <c r="J23" s="15" t="s">
        <v>1</v>
      </c>
      <c r="K23" s="6"/>
      <c r="L23" s="6" t="str">
        <f t="shared" si="2"/>
        <v>farine</v>
      </c>
      <c r="M23" s="208">
        <f t="shared" si="3"/>
        <v>15</v>
      </c>
      <c r="N23" s="8"/>
      <c r="P23" s="231"/>
      <c r="Q23" s="459" t="s">
        <v>239</v>
      </c>
      <c r="R23" s="230"/>
      <c r="S23" s="229"/>
    </row>
    <row r="24" spans="2:19" ht="15.75" thickBot="1" x14ac:dyDescent="0.3">
      <c r="B24" s="233" t="s">
        <v>238</v>
      </c>
      <c r="C24" s="208">
        <f>C12</f>
        <v>298.5</v>
      </c>
      <c r="D24" s="5">
        <f t="shared" si="1"/>
        <v>15.041799573689701</v>
      </c>
      <c r="E24" s="234" t="s">
        <v>236</v>
      </c>
      <c r="F24" s="11"/>
      <c r="G24" s="21">
        <f>VLOOKUP(G23,L18:M26,2,0)</f>
        <v>50</v>
      </c>
      <c r="H24" s="22">
        <v>271.75936956481252</v>
      </c>
      <c r="I24" s="24">
        <v>50</v>
      </c>
      <c r="J24" s="23">
        <f>SUM(M19:M25)</f>
        <v>226.00851898734177</v>
      </c>
      <c r="K24" s="6"/>
      <c r="L24" s="6" t="str">
        <f t="shared" si="2"/>
        <v>fruits secs ou autre</v>
      </c>
      <c r="M24" s="208">
        <f t="shared" si="3"/>
        <v>29.85</v>
      </c>
      <c r="N24" s="8"/>
      <c r="P24" s="231"/>
      <c r="Q24" s="459"/>
      <c r="R24" s="230"/>
      <c r="S24" s="229"/>
    </row>
    <row r="25" spans="2:19" x14ac:dyDescent="0.25">
      <c r="B25" s="233" t="s">
        <v>237</v>
      </c>
      <c r="C25" s="208">
        <f>C13</f>
        <v>19.899999999999999</v>
      </c>
      <c r="D25" s="5">
        <f t="shared" si="1"/>
        <v>1.00278663824598</v>
      </c>
      <c r="E25" s="7" t="s">
        <v>236</v>
      </c>
      <c r="F25" s="18"/>
      <c r="G25" s="6"/>
      <c r="H25" s="6"/>
      <c r="I25" s="6"/>
      <c r="J25" s="6"/>
      <c r="K25" s="6"/>
      <c r="L25" s="6" t="str">
        <f t="shared" si="2"/>
        <v>arôme</v>
      </c>
      <c r="M25" s="232">
        <f t="shared" si="3"/>
        <v>1.99</v>
      </c>
      <c r="N25" s="8"/>
      <c r="P25" s="231"/>
      <c r="Q25" s="459" t="s">
        <v>235</v>
      </c>
      <c r="R25" s="230"/>
      <c r="S25" s="229"/>
    </row>
    <row r="26" spans="2:19" ht="15.75" thickBot="1" x14ac:dyDescent="0.3">
      <c r="B26" s="228" t="s">
        <v>234</v>
      </c>
      <c r="C26" s="31">
        <f>SUM(C18:C23)</f>
        <v>1984.47</v>
      </c>
      <c r="D26" s="32"/>
      <c r="E26" s="9"/>
      <c r="F26" s="12"/>
      <c r="G26" s="10"/>
      <c r="H26" s="10"/>
      <c r="I26" s="10"/>
      <c r="J26" s="10"/>
      <c r="K26" s="10"/>
      <c r="L26" s="33" t="str">
        <f t="shared" si="2"/>
        <v>poids total de base</v>
      </c>
      <c r="M26" s="95">
        <f t="shared" si="3"/>
        <v>198.447</v>
      </c>
      <c r="N26" s="227"/>
      <c r="P26" s="226"/>
      <c r="Q26" s="460"/>
      <c r="R26" s="225"/>
      <c r="S26" s="224"/>
    </row>
    <row r="27" spans="2:19" ht="6.75" customHeight="1" x14ac:dyDescent="0.25"/>
    <row r="28" spans="2:19" ht="5.25" customHeight="1" thickBot="1" x14ac:dyDescent="0.3">
      <c r="M28" s="35">
        <v>0</v>
      </c>
    </row>
    <row r="29" spans="2:19" ht="18" customHeight="1" thickBot="1" x14ac:dyDescent="0.3">
      <c r="B29" s="383" t="s">
        <v>233</v>
      </c>
      <c r="C29" s="384"/>
      <c r="D29" s="384"/>
      <c r="E29" s="384"/>
      <c r="F29" s="384"/>
      <c r="G29" s="384"/>
      <c r="H29" s="384"/>
      <c r="I29" s="384"/>
      <c r="J29" s="384" t="s">
        <v>232</v>
      </c>
      <c r="K29" s="384"/>
      <c r="L29" s="384"/>
      <c r="M29" s="384"/>
      <c r="N29" s="456"/>
      <c r="P29" s="439" t="s">
        <v>231</v>
      </c>
      <c r="Q29" s="440"/>
      <c r="R29" s="440"/>
      <c r="S29" s="441"/>
    </row>
    <row r="30" spans="2:19" ht="18" customHeight="1" x14ac:dyDescent="0.25">
      <c r="B30" s="451" t="s">
        <v>11</v>
      </c>
      <c r="C30" s="445"/>
      <c r="D30" s="445"/>
      <c r="E30" s="385">
        <v>0.8</v>
      </c>
      <c r="F30" s="385"/>
      <c r="G30" s="385"/>
      <c r="H30" s="445"/>
      <c r="I30" s="446"/>
      <c r="J30" s="223"/>
      <c r="K30" s="222"/>
      <c r="L30" s="222"/>
      <c r="M30" s="221"/>
      <c r="N30" s="108"/>
      <c r="O30" s="28"/>
      <c r="P30" s="424" t="s">
        <v>230</v>
      </c>
      <c r="Q30" s="425"/>
      <c r="R30" s="425"/>
      <c r="S30" s="426"/>
    </row>
    <row r="31" spans="2:19" ht="18" customHeight="1" x14ac:dyDescent="0.25">
      <c r="B31" s="452" t="s">
        <v>2</v>
      </c>
      <c r="C31" s="447"/>
      <c r="D31" s="447"/>
      <c r="E31" s="455">
        <f>SUM(M18:M25)*E30</f>
        <v>184.2296</v>
      </c>
      <c r="F31" s="455"/>
      <c r="G31" s="455"/>
      <c r="H31" s="447"/>
      <c r="I31" s="448"/>
      <c r="J31" s="220"/>
      <c r="K31" s="18"/>
      <c r="L31" s="18"/>
      <c r="M31" s="219"/>
      <c r="N31" s="110"/>
      <c r="O31" s="28"/>
      <c r="P31" s="427" t="str">
        <f>CONCATENATE(ROUND(M34,0)," g ",L34," / ",ROUND(M35,0)," g ",L35)</f>
        <v>228 g oeufs / 104 g sucre</v>
      </c>
      <c r="Q31" s="428"/>
      <c r="R31" s="428"/>
      <c r="S31" s="429"/>
    </row>
    <row r="32" spans="2:19" ht="18" customHeight="1" x14ac:dyDescent="0.25">
      <c r="B32" s="457" t="s">
        <v>3</v>
      </c>
      <c r="C32" s="449"/>
      <c r="D32" s="449"/>
      <c r="E32" s="449"/>
      <c r="F32" s="449"/>
      <c r="G32" s="449"/>
      <c r="H32" s="449" t="s">
        <v>4</v>
      </c>
      <c r="I32" s="450"/>
      <c r="J32" s="461" t="s">
        <v>5</v>
      </c>
      <c r="K32" s="462"/>
      <c r="L32" s="218"/>
      <c r="M32" s="453" t="s">
        <v>229</v>
      </c>
      <c r="N32" s="454"/>
      <c r="P32" s="37"/>
      <c r="Q32" s="206"/>
      <c r="R32" s="205"/>
      <c r="S32" s="204"/>
    </row>
    <row r="33" spans="2:19" ht="18" customHeight="1" x14ac:dyDescent="0.25">
      <c r="B33" s="458" t="s">
        <v>5</v>
      </c>
      <c r="C33" s="370"/>
      <c r="D33" s="370"/>
      <c r="E33" s="370"/>
      <c r="F33" s="370"/>
      <c r="G33" s="370"/>
      <c r="H33" s="437">
        <f>H34/E35</f>
        <v>2.8804274665960303</v>
      </c>
      <c r="I33" s="438"/>
      <c r="J33" s="217">
        <f t="shared" ref="J33:J40" si="4">M18*$H$33</f>
        <v>12.323854224170361</v>
      </c>
      <c r="K33" s="214"/>
      <c r="L33" s="209" t="str">
        <f t="shared" ref="L33:L40" si="5">L18</f>
        <v>cacao en poudre</v>
      </c>
      <c r="M33" s="216">
        <f t="shared" ref="M33:M40" si="6">M18*$H$36</f>
        <v>19.50785351883146</v>
      </c>
      <c r="N33" s="215"/>
      <c r="P33" s="37" t="s">
        <v>228</v>
      </c>
      <c r="Q33" s="206"/>
      <c r="R33" s="205"/>
      <c r="S33" s="204"/>
    </row>
    <row r="34" spans="2:19" ht="18" customHeight="1" x14ac:dyDescent="0.25">
      <c r="B34" s="419" t="s">
        <v>6</v>
      </c>
      <c r="C34" s="420"/>
      <c r="D34" s="420"/>
      <c r="E34" s="369">
        <v>26</v>
      </c>
      <c r="F34" s="369"/>
      <c r="G34" s="369"/>
      <c r="H34" s="369">
        <v>1</v>
      </c>
      <c r="I34" s="435"/>
      <c r="J34" s="211">
        <f t="shared" si="4"/>
        <v>144.02137332980152</v>
      </c>
      <c r="K34" s="214"/>
      <c r="L34" s="209" t="str">
        <f t="shared" si="5"/>
        <v>oeufs</v>
      </c>
      <c r="M34" s="208">
        <f t="shared" si="6"/>
        <v>227.97639467273444</v>
      </c>
      <c r="N34" s="213"/>
      <c r="P34" s="427" t="str">
        <f>CONCATENATE(ROUND(M37,0)," g ",L37," / ",ROUND(M36,0)," g ",L36," / ",ROUND(M33,1)," g ",L33)</f>
        <v>260 g chocolat à 16,8% / 225 g beurre / 19,5 g cacao en poudre</v>
      </c>
      <c r="Q34" s="428"/>
      <c r="R34" s="428"/>
      <c r="S34" s="429"/>
    </row>
    <row r="35" spans="2:19" ht="18" customHeight="1" x14ac:dyDescent="0.25">
      <c r="B35" s="442" t="s">
        <v>7</v>
      </c>
      <c r="C35" s="443"/>
      <c r="D35" s="443"/>
      <c r="E35" s="408">
        <f>E31/(3.14*(E34/2)*(E34/2))</f>
        <v>0.34717069309915954</v>
      </c>
      <c r="F35" s="408"/>
      <c r="G35" s="408"/>
      <c r="H35" s="443"/>
      <c r="I35" s="444"/>
      <c r="J35" s="211">
        <f t="shared" si="4"/>
        <v>65.786082909586739</v>
      </c>
      <c r="K35" s="210"/>
      <c r="L35" s="209" t="str">
        <f t="shared" si="5"/>
        <v>sucre</v>
      </c>
      <c r="M35" s="208">
        <f t="shared" si="6"/>
        <v>104.13505755861163</v>
      </c>
      <c r="N35" s="207"/>
      <c r="P35" s="37" t="s">
        <v>227</v>
      </c>
      <c r="Q35" s="6"/>
      <c r="R35" s="6"/>
      <c r="S35" s="8"/>
    </row>
    <row r="36" spans="2:19" ht="18" customHeight="1" x14ac:dyDescent="0.25">
      <c r="B36" s="419" t="s">
        <v>8</v>
      </c>
      <c r="C36" s="420"/>
      <c r="D36" s="420"/>
      <c r="E36" s="420"/>
      <c r="F36" s="420"/>
      <c r="G36" s="420"/>
      <c r="H36" s="433">
        <f>H37/E39</f>
        <v>4.559527893454689</v>
      </c>
      <c r="I36" s="434"/>
      <c r="J36" s="211">
        <f t="shared" si="4"/>
        <v>142.09010140510964</v>
      </c>
      <c r="K36" s="209"/>
      <c r="L36" s="209" t="str">
        <f t="shared" si="5"/>
        <v>beurre</v>
      </c>
      <c r="M36" s="208">
        <f t="shared" si="6"/>
        <v>224.91931779348752</v>
      </c>
      <c r="N36" s="215"/>
      <c r="P36" s="37"/>
      <c r="Q36" s="6"/>
      <c r="R36" s="6"/>
      <c r="S36" s="204"/>
    </row>
    <row r="37" spans="2:19" ht="18" customHeight="1" x14ac:dyDescent="0.25">
      <c r="B37" s="419" t="s">
        <v>9</v>
      </c>
      <c r="C37" s="420"/>
      <c r="D37" s="420"/>
      <c r="E37" s="369">
        <v>28</v>
      </c>
      <c r="F37" s="369"/>
      <c r="G37" s="369"/>
      <c r="H37" s="369">
        <v>1.2</v>
      </c>
      <c r="I37" s="435"/>
      <c r="J37" s="211">
        <f t="shared" si="4"/>
        <v>164.18436559597373</v>
      </c>
      <c r="K37" s="214"/>
      <c r="L37" s="209" t="str">
        <f t="shared" si="5"/>
        <v>chocolat à 16,8%</v>
      </c>
      <c r="M37" s="208">
        <f t="shared" si="6"/>
        <v>259.8930899269173</v>
      </c>
      <c r="N37" s="213"/>
      <c r="P37" s="37" t="s">
        <v>226</v>
      </c>
      <c r="Q37" s="206"/>
      <c r="R37" s="205"/>
      <c r="S37" s="204"/>
    </row>
    <row r="38" spans="2:19" ht="18" customHeight="1" x14ac:dyDescent="0.25">
      <c r="B38" s="419" t="s">
        <v>10</v>
      </c>
      <c r="C38" s="420"/>
      <c r="D38" s="420"/>
      <c r="E38" s="369">
        <v>25</v>
      </c>
      <c r="F38" s="369"/>
      <c r="G38" s="369"/>
      <c r="H38" s="369"/>
      <c r="I38" s="435"/>
      <c r="J38" s="211">
        <f t="shared" si="4"/>
        <v>43.206411998940453</v>
      </c>
      <c r="K38" s="210"/>
      <c r="L38" s="209" t="str">
        <f t="shared" si="5"/>
        <v>farine</v>
      </c>
      <c r="M38" s="208">
        <f t="shared" si="6"/>
        <v>68.392918401820339</v>
      </c>
      <c r="N38" s="213"/>
      <c r="P38" s="212" t="str">
        <f>CONCATENATE(ROUND(M38,0)," g ",L38)</f>
        <v>68 g farine</v>
      </c>
      <c r="Q38" s="206"/>
      <c r="R38" s="205"/>
      <c r="S38" s="204"/>
    </row>
    <row r="39" spans="2:19" ht="18" customHeight="1" x14ac:dyDescent="0.25">
      <c r="B39" s="419" t="s">
        <v>7</v>
      </c>
      <c r="C39" s="420"/>
      <c r="D39" s="420"/>
      <c r="E39" s="371">
        <f>E31/(E37*E38)</f>
        <v>0.26318514285714284</v>
      </c>
      <c r="F39" s="371"/>
      <c r="G39" s="371"/>
      <c r="H39" s="420"/>
      <c r="I39" s="436"/>
      <c r="J39" s="211">
        <f t="shared" si="4"/>
        <v>85.980759877891515</v>
      </c>
      <c r="K39" s="210"/>
      <c r="L39" s="209" t="str">
        <f t="shared" si="5"/>
        <v>fruits secs ou autre</v>
      </c>
      <c r="M39" s="208">
        <f t="shared" si="6"/>
        <v>136.10190761962247</v>
      </c>
      <c r="N39" s="207"/>
      <c r="P39" s="37" t="s">
        <v>225</v>
      </c>
      <c r="Q39" s="206"/>
      <c r="R39" s="205"/>
      <c r="S39" s="204"/>
    </row>
    <row r="40" spans="2:19" ht="18" customHeight="1" thickBot="1" x14ac:dyDescent="0.3">
      <c r="B40" s="430"/>
      <c r="C40" s="431"/>
      <c r="D40" s="431"/>
      <c r="E40" s="411"/>
      <c r="F40" s="411"/>
      <c r="G40" s="411"/>
      <c r="H40" s="431"/>
      <c r="I40" s="432"/>
      <c r="J40" s="203">
        <f t="shared" si="4"/>
        <v>5.7320506585261004</v>
      </c>
      <c r="K40" s="202"/>
      <c r="L40" s="202" t="str">
        <f t="shared" si="5"/>
        <v>arôme</v>
      </c>
      <c r="M40" s="113">
        <f t="shared" si="6"/>
        <v>9.0734605079748309</v>
      </c>
      <c r="N40" s="201"/>
      <c r="P40" s="421" t="str">
        <f>CONCATENATE(ROUND(M39,0)," g ",L39," / ",ROUND(M40,1)," g ",L40)</f>
        <v>136 g fruits secs ou autre / 9,1 g arôme</v>
      </c>
      <c r="Q40" s="422"/>
      <c r="R40" s="422"/>
      <c r="S40" s="423"/>
    </row>
    <row r="42" spans="2:19" ht="15.75" thickBot="1" x14ac:dyDescent="0.3"/>
    <row r="43" spans="2:19" ht="15.75" thickBot="1" x14ac:dyDescent="0.3">
      <c r="L43" s="13" t="s">
        <v>191</v>
      </c>
      <c r="M43" s="13">
        <f>VLOOKUP(L43,L45:Q101,2,0)</f>
        <v>33.6</v>
      </c>
      <c r="N43" s="13">
        <f>VLOOKUP(L43,L45:Q101,3,0)</f>
        <v>21.6</v>
      </c>
      <c r="O43" s="13">
        <f>VLOOKUP(L43,L45:Q101,4,0)</f>
        <v>56.2</v>
      </c>
      <c r="P43" s="13">
        <f>VLOOKUP(L43,L45:Q101,5,0)</f>
        <v>52.2</v>
      </c>
      <c r="Q43" s="200">
        <f>VLOOKUP(L43,L45:Q101,6,0)</f>
        <v>31</v>
      </c>
      <c r="R43" s="199">
        <f>VLOOKUP(L43,L45:R101,7,0)</f>
        <v>0</v>
      </c>
    </row>
    <row r="44" spans="2:19" ht="15.75" thickBot="1" x14ac:dyDescent="0.3">
      <c r="G44" s="198" t="s">
        <v>224</v>
      </c>
      <c r="H44" s="183"/>
      <c r="I44" s="183"/>
      <c r="L44" s="197" t="s">
        <v>223</v>
      </c>
      <c r="M44" s="196" t="s">
        <v>222</v>
      </c>
      <c r="N44" s="196" t="s">
        <v>221</v>
      </c>
      <c r="O44" s="196" t="s">
        <v>220</v>
      </c>
      <c r="P44" s="195" t="s">
        <v>219</v>
      </c>
      <c r="Q44" s="194" t="s">
        <v>218</v>
      </c>
      <c r="R44" s="193" t="s">
        <v>217</v>
      </c>
    </row>
    <row r="45" spans="2:19" x14ac:dyDescent="0.25">
      <c r="B45" s="29"/>
      <c r="C45" s="29"/>
      <c r="D45" s="81"/>
      <c r="G45" s="184" t="s">
        <v>216</v>
      </c>
      <c r="H45" s="184" t="str">
        <f>I19</f>
        <v>chocolat blanc ivoria</v>
      </c>
      <c r="I45" s="183"/>
      <c r="L45" s="192" t="s">
        <v>215</v>
      </c>
      <c r="M45" s="191">
        <v>40</v>
      </c>
      <c r="N45" s="191">
        <v>25</v>
      </c>
      <c r="O45" s="191">
        <v>40</v>
      </c>
      <c r="P45" s="190">
        <v>37</v>
      </c>
      <c r="Q45" s="189"/>
      <c r="R45" s="167">
        <v>8.8000000000000007</v>
      </c>
    </row>
    <row r="46" spans="2:19" x14ac:dyDescent="0.25">
      <c r="B46" s="29"/>
      <c r="C46" s="30"/>
      <c r="D46" s="81"/>
      <c r="G46" s="183"/>
      <c r="H46" s="183"/>
      <c r="I46" s="183"/>
      <c r="L46" s="188" t="s">
        <v>214</v>
      </c>
      <c r="M46" s="187">
        <v>32</v>
      </c>
      <c r="N46" s="187"/>
      <c r="O46" s="187"/>
      <c r="P46" s="186">
        <v>36</v>
      </c>
      <c r="Q46" s="185"/>
      <c r="R46" s="167">
        <v>8.8000000000000007</v>
      </c>
    </row>
    <row r="47" spans="2:19" x14ac:dyDescent="0.25">
      <c r="B47" s="29"/>
      <c r="C47" s="29"/>
      <c r="D47" s="81"/>
      <c r="G47" s="463" t="str">
        <f>P29</f>
        <v>préchauffer le four à 180°C / chaleur tournante. Temps de cuisson 13' pour 1cm</v>
      </c>
      <c r="H47" s="463"/>
      <c r="I47" s="184"/>
      <c r="L47" s="188"/>
      <c r="M47" s="187"/>
      <c r="N47" s="187"/>
      <c r="O47" s="187"/>
      <c r="P47" s="186"/>
      <c r="Q47" s="185"/>
      <c r="R47" s="167">
        <v>8.8000000000000007</v>
      </c>
    </row>
    <row r="48" spans="2:19" ht="15.75" thickBot="1" x14ac:dyDescent="0.3">
      <c r="B48" s="29"/>
      <c r="C48" s="29"/>
      <c r="D48" s="81"/>
      <c r="G48" s="463"/>
      <c r="H48" s="463"/>
      <c r="I48" s="184"/>
      <c r="L48" s="175"/>
      <c r="M48" s="174"/>
      <c r="N48" s="174"/>
      <c r="O48" s="174"/>
      <c r="P48" s="173"/>
      <c r="Q48" s="172"/>
      <c r="R48" s="167">
        <v>8.8000000000000007</v>
      </c>
    </row>
    <row r="49" spans="2:18" x14ac:dyDescent="0.25">
      <c r="B49" s="154" t="s">
        <v>213</v>
      </c>
      <c r="C49" s="153">
        <f>C10*H9/100</f>
        <v>193.8</v>
      </c>
      <c r="D49" s="152"/>
      <c r="G49" s="183"/>
      <c r="H49" s="176"/>
      <c r="I49" s="176"/>
      <c r="J49" s="36"/>
      <c r="L49" s="175"/>
      <c r="M49" s="174"/>
      <c r="N49" s="174"/>
      <c r="O49" s="174"/>
      <c r="P49" s="173"/>
      <c r="Q49" s="172"/>
      <c r="R49" s="167">
        <v>8.8000000000000007</v>
      </c>
    </row>
    <row r="50" spans="2:18" x14ac:dyDescent="0.25">
      <c r="B50" s="166" t="s">
        <v>212</v>
      </c>
      <c r="C50" s="178">
        <f>C10*I9/100</f>
        <v>255.93</v>
      </c>
      <c r="D50" s="165"/>
      <c r="G50" s="177" t="str">
        <f>P30</f>
        <v>Blanchir:</v>
      </c>
      <c r="H50" s="176"/>
      <c r="I50" s="176"/>
      <c r="J50" s="36"/>
      <c r="L50" s="175"/>
      <c r="M50" s="174"/>
      <c r="N50" s="174"/>
      <c r="O50" s="174"/>
      <c r="P50" s="173"/>
      <c r="Q50" s="172"/>
      <c r="R50" s="167">
        <v>8.8000000000000007</v>
      </c>
    </row>
    <row r="51" spans="2:18" x14ac:dyDescent="0.25">
      <c r="B51" s="180"/>
      <c r="C51" s="29"/>
      <c r="D51" s="181"/>
      <c r="G51" s="176" t="str">
        <f>P31</f>
        <v>228 g oeufs / 104 g sucre</v>
      </c>
      <c r="H51" s="176"/>
      <c r="I51" s="176"/>
      <c r="J51" s="36"/>
      <c r="L51" s="175"/>
      <c r="M51" s="174"/>
      <c r="N51" s="174"/>
      <c r="O51" s="174"/>
      <c r="P51" s="173"/>
      <c r="Q51" s="172"/>
      <c r="R51" s="167">
        <v>8.8000000000000007</v>
      </c>
    </row>
    <row r="52" spans="2:18" x14ac:dyDescent="0.25">
      <c r="B52" s="180" t="s">
        <v>211</v>
      </c>
      <c r="C52" s="30">
        <f>SUM(C19:C23)</f>
        <v>1941.6851898734176</v>
      </c>
      <c r="D52" s="181"/>
      <c r="G52" s="176"/>
      <c r="H52" s="176"/>
      <c r="I52" s="176"/>
      <c r="J52" s="36"/>
      <c r="L52" s="175"/>
      <c r="M52" s="174"/>
      <c r="N52" s="174"/>
      <c r="O52" s="174"/>
      <c r="P52" s="173"/>
      <c r="Q52" s="172"/>
      <c r="R52" s="167">
        <v>8.8000000000000007</v>
      </c>
    </row>
    <row r="53" spans="2:18" x14ac:dyDescent="0.25">
      <c r="B53" s="166" t="s">
        <v>210</v>
      </c>
      <c r="C53" s="178">
        <f>C22*H21/100</f>
        <v>191.52</v>
      </c>
      <c r="D53" s="182"/>
      <c r="G53" s="177" t="str">
        <f>P33</f>
        <v>Fondre ensemble à 45°C</v>
      </c>
      <c r="H53" s="176"/>
      <c r="I53" s="176"/>
      <c r="J53" s="36"/>
      <c r="L53" s="175"/>
      <c r="M53" s="174"/>
      <c r="N53" s="174"/>
      <c r="O53" s="174"/>
      <c r="P53" s="173"/>
      <c r="Q53" s="172"/>
      <c r="R53" s="167">
        <v>8.8000000000000007</v>
      </c>
    </row>
    <row r="54" spans="2:18" x14ac:dyDescent="0.25">
      <c r="B54" s="166" t="s">
        <v>209</v>
      </c>
      <c r="C54" s="178">
        <f>C22*I21/100</f>
        <v>297.54000000000002</v>
      </c>
      <c r="D54" s="182"/>
      <c r="G54" s="176" t="str">
        <f>P34</f>
        <v>260 g chocolat à 16,8% / 225 g beurre / 19,5 g cacao en poudre</v>
      </c>
      <c r="H54" s="176"/>
      <c r="I54" s="176"/>
      <c r="J54" s="36"/>
      <c r="L54" s="175"/>
      <c r="M54" s="174"/>
      <c r="N54" s="174"/>
      <c r="O54" s="174"/>
      <c r="P54" s="173"/>
      <c r="Q54" s="172"/>
      <c r="R54" s="167">
        <v>8.8000000000000007</v>
      </c>
    </row>
    <row r="55" spans="2:18" x14ac:dyDescent="0.25">
      <c r="B55" s="180" t="s">
        <v>208</v>
      </c>
      <c r="C55" s="29">
        <f>(C19*10/100)+(C21*84/100)+(C22*H21/100)+(C18*21/100)</f>
        <v>664.87276962025317</v>
      </c>
      <c r="D55" s="181">
        <f>C55/C52*100</f>
        <v>34.242047737079233</v>
      </c>
      <c r="G55" s="177" t="str">
        <f>P35</f>
        <v>Mélanger les deux appareils.</v>
      </c>
      <c r="H55" s="176"/>
      <c r="I55" s="176"/>
      <c r="J55" s="36"/>
      <c r="L55" s="175"/>
      <c r="M55" s="174"/>
      <c r="N55" s="174"/>
      <c r="O55" s="174"/>
      <c r="P55" s="173"/>
      <c r="Q55" s="172"/>
      <c r="R55" s="167">
        <v>8.8000000000000007</v>
      </c>
    </row>
    <row r="56" spans="2:18" x14ac:dyDescent="0.25">
      <c r="B56" s="180" t="s">
        <v>207</v>
      </c>
      <c r="C56" s="29">
        <f>C20+(C22*I21/100)</f>
        <v>525.93000000000006</v>
      </c>
      <c r="D56" s="181">
        <f>C56/C52*100</f>
        <v>27.086265206270976</v>
      </c>
      <c r="G56" s="176"/>
      <c r="H56" s="176"/>
      <c r="I56" s="176"/>
      <c r="J56" s="36"/>
      <c r="L56" s="175"/>
      <c r="M56" s="174"/>
      <c r="N56" s="174"/>
      <c r="O56" s="174"/>
      <c r="P56" s="173"/>
      <c r="Q56" s="172"/>
      <c r="R56" s="167">
        <v>8.8000000000000007</v>
      </c>
    </row>
    <row r="57" spans="2:18" x14ac:dyDescent="0.25">
      <c r="B57" s="180"/>
      <c r="C57" s="29"/>
      <c r="D57" s="179"/>
      <c r="G57" s="177" t="str">
        <f>P37</f>
        <v>Ajouter</v>
      </c>
      <c r="H57" s="176"/>
      <c r="I57" s="176"/>
      <c r="J57" s="36"/>
      <c r="L57" s="175"/>
      <c r="M57" s="174"/>
      <c r="N57" s="174"/>
      <c r="O57" s="174"/>
      <c r="P57" s="173"/>
      <c r="Q57" s="172"/>
      <c r="R57" s="167">
        <v>8.8000000000000007</v>
      </c>
    </row>
    <row r="58" spans="2:18" x14ac:dyDescent="0.25">
      <c r="B58" s="166" t="s">
        <v>206</v>
      </c>
      <c r="C58" s="178">
        <f>C53-C49</f>
        <v>-2.2800000000000011</v>
      </c>
      <c r="D58" s="165"/>
      <c r="G58" s="176" t="str">
        <f>P38</f>
        <v>68 g farine</v>
      </c>
      <c r="H58" s="176"/>
      <c r="I58" s="176"/>
      <c r="J58" s="36"/>
      <c r="L58" s="175"/>
      <c r="M58" s="174"/>
      <c r="N58" s="174"/>
      <c r="O58" s="174"/>
      <c r="P58" s="173"/>
      <c r="Q58" s="172"/>
      <c r="R58" s="167">
        <v>8.8000000000000007</v>
      </c>
    </row>
    <row r="59" spans="2:18" ht="15.75" thickBot="1" x14ac:dyDescent="0.3">
      <c r="B59" s="155" t="s">
        <v>205</v>
      </c>
      <c r="C59" s="150">
        <f>C54-C50</f>
        <v>41.610000000000014</v>
      </c>
      <c r="D59" s="149"/>
      <c r="G59" s="177" t="str">
        <f>P39</f>
        <v>Ajouter ensuite</v>
      </c>
      <c r="H59" s="176"/>
      <c r="I59" s="176"/>
      <c r="J59" s="36"/>
      <c r="L59" s="175"/>
      <c r="M59" s="174"/>
      <c r="N59" s="174"/>
      <c r="O59" s="174"/>
      <c r="P59" s="173"/>
      <c r="Q59" s="172"/>
      <c r="R59" s="167">
        <v>8.8000000000000007</v>
      </c>
    </row>
    <row r="60" spans="2:18" x14ac:dyDescent="0.25">
      <c r="B60" s="29"/>
      <c r="C60" s="29"/>
      <c r="D60" s="29"/>
      <c r="G60" s="176" t="str">
        <f>P40</f>
        <v>136 g fruits secs ou autre / 9,1 g arôme</v>
      </c>
      <c r="H60" s="176"/>
      <c r="I60" s="176"/>
      <c r="J60" s="36"/>
      <c r="L60" s="175"/>
      <c r="M60" s="174"/>
      <c r="N60" s="174"/>
      <c r="O60" s="174"/>
      <c r="P60" s="173"/>
      <c r="Q60" s="172"/>
      <c r="R60" s="167">
        <v>8.8000000000000007</v>
      </c>
    </row>
    <row r="61" spans="2:18" x14ac:dyDescent="0.25">
      <c r="L61" s="175"/>
      <c r="M61" s="174"/>
      <c r="N61" s="174"/>
      <c r="O61" s="174"/>
      <c r="P61" s="173"/>
      <c r="Q61" s="172"/>
      <c r="R61" s="167">
        <v>8.8000000000000007</v>
      </c>
    </row>
    <row r="62" spans="2:18" ht="15.75" thickBot="1" x14ac:dyDescent="0.3">
      <c r="L62" s="175"/>
      <c r="M62" s="174"/>
      <c r="N62" s="174"/>
      <c r="O62" s="174"/>
      <c r="P62" s="173"/>
      <c r="Q62" s="172"/>
      <c r="R62" s="167">
        <v>8.8000000000000007</v>
      </c>
    </row>
    <row r="63" spans="2:18" ht="15.75" thickBot="1" x14ac:dyDescent="0.3">
      <c r="B63" s="154" t="s">
        <v>204</v>
      </c>
      <c r="C63" s="152">
        <v>100</v>
      </c>
      <c r="L63" s="171"/>
      <c r="M63" s="170"/>
      <c r="N63" s="170"/>
      <c r="O63" s="170"/>
      <c r="P63" s="169"/>
      <c r="Q63" s="168"/>
      <c r="R63" s="167">
        <v>8.8000000000000007</v>
      </c>
    </row>
    <row r="64" spans="2:18" x14ac:dyDescent="0.25">
      <c r="B64" s="166" t="s">
        <v>203</v>
      </c>
      <c r="C64" s="165">
        <v>79</v>
      </c>
      <c r="L64" s="164" t="s">
        <v>202</v>
      </c>
      <c r="M64" s="163">
        <v>33.799999999999997</v>
      </c>
      <c r="N64" s="163">
        <v>21.5</v>
      </c>
      <c r="O64" s="163">
        <v>53.8</v>
      </c>
      <c r="P64" s="162">
        <v>45.9</v>
      </c>
      <c r="Q64" s="161">
        <v>14.4</v>
      </c>
      <c r="R64" s="160">
        <v>4.5</v>
      </c>
    </row>
    <row r="65" spans="2:18" ht="15.75" thickBot="1" x14ac:dyDescent="0.3">
      <c r="B65" s="155" t="s">
        <v>201</v>
      </c>
      <c r="C65" s="149">
        <v>21</v>
      </c>
      <c r="L65" s="159" t="s">
        <v>200</v>
      </c>
      <c r="M65" s="158">
        <v>31</v>
      </c>
      <c r="N65" s="158"/>
      <c r="O65" s="158">
        <v>35</v>
      </c>
      <c r="P65" s="157">
        <v>35</v>
      </c>
      <c r="Q65" s="156">
        <v>24</v>
      </c>
      <c r="R65" s="145">
        <v>4.5</v>
      </c>
    </row>
    <row r="66" spans="2:18" x14ac:dyDescent="0.25">
      <c r="L66" s="159"/>
      <c r="M66" s="158"/>
      <c r="N66" s="158"/>
      <c r="O66" s="158"/>
      <c r="P66" s="157"/>
      <c r="Q66" s="156"/>
      <c r="R66" s="145">
        <v>4.5</v>
      </c>
    </row>
    <row r="67" spans="2:18" x14ac:dyDescent="0.25">
      <c r="B67" s="1" t="s">
        <v>199</v>
      </c>
      <c r="L67" s="74"/>
      <c r="M67" s="147"/>
      <c r="N67" s="147"/>
      <c r="O67" s="147"/>
      <c r="P67" s="73"/>
      <c r="Q67" s="146"/>
      <c r="R67" s="145">
        <v>4.5</v>
      </c>
    </row>
    <row r="68" spans="2:18" ht="15.75" thickBot="1" x14ac:dyDescent="0.3">
      <c r="B68" s="1">
        <f>J9-J21</f>
        <v>33.800000000000011</v>
      </c>
      <c r="L68" s="148"/>
      <c r="M68" s="147"/>
      <c r="N68" s="147"/>
      <c r="O68" s="147"/>
      <c r="P68" s="73"/>
      <c r="Q68" s="146"/>
      <c r="R68" s="145">
        <v>4.5</v>
      </c>
    </row>
    <row r="69" spans="2:18" x14ac:dyDescent="0.25">
      <c r="B69" s="154" t="s">
        <v>198</v>
      </c>
      <c r="C69" s="153"/>
      <c r="D69" s="152"/>
      <c r="L69" s="148"/>
      <c r="M69" s="147"/>
      <c r="N69" s="147"/>
      <c r="O69" s="147"/>
      <c r="P69" s="73"/>
      <c r="Q69" s="146"/>
      <c r="R69" s="145">
        <v>4.5</v>
      </c>
    </row>
    <row r="70" spans="2:18" ht="15.75" thickBot="1" x14ac:dyDescent="0.3">
      <c r="B70" s="155">
        <f>B68/C64*100</f>
        <v>42.784810126582293</v>
      </c>
      <c r="C70" s="150"/>
      <c r="D70" s="149"/>
      <c r="F70" s="1" t="s">
        <v>197</v>
      </c>
      <c r="L70" s="148"/>
      <c r="M70" s="147"/>
      <c r="N70" s="147"/>
      <c r="O70" s="147"/>
      <c r="P70" s="73"/>
      <c r="Q70" s="146"/>
      <c r="R70" s="145">
        <v>4.5</v>
      </c>
    </row>
    <row r="71" spans="2:18" x14ac:dyDescent="0.25">
      <c r="B71" s="154" t="s">
        <v>196</v>
      </c>
      <c r="C71" s="153"/>
      <c r="D71" s="152"/>
      <c r="L71" s="148"/>
      <c r="M71" s="147"/>
      <c r="N71" s="147"/>
      <c r="O71" s="147"/>
      <c r="P71" s="73"/>
      <c r="Q71" s="146"/>
      <c r="R71" s="145">
        <v>4.5</v>
      </c>
    </row>
    <row r="72" spans="2:18" ht="15.75" thickBot="1" x14ac:dyDescent="0.3">
      <c r="B72" s="155">
        <f>C65*B70/100</f>
        <v>8.984810126582282</v>
      </c>
      <c r="C72" s="150"/>
      <c r="D72" s="149"/>
      <c r="L72" s="148"/>
      <c r="M72" s="147"/>
      <c r="N72" s="147"/>
      <c r="O72" s="147"/>
      <c r="P72" s="73"/>
      <c r="Q72" s="146"/>
      <c r="R72" s="145">
        <v>4.5</v>
      </c>
    </row>
    <row r="73" spans="2:18" x14ac:dyDescent="0.25">
      <c r="B73" s="154" t="s">
        <v>195</v>
      </c>
      <c r="C73" s="153"/>
      <c r="D73" s="152"/>
      <c r="L73" s="148"/>
      <c r="M73" s="147"/>
      <c r="N73" s="147"/>
      <c r="O73" s="147"/>
      <c r="P73" s="73"/>
      <c r="Q73" s="146"/>
      <c r="R73" s="145">
        <v>4.5</v>
      </c>
    </row>
    <row r="74" spans="2:18" ht="15.75" thickBot="1" x14ac:dyDescent="0.3">
      <c r="B74" s="155">
        <f>(C10*H21/100)+B72</f>
        <v>200.5048101265823</v>
      </c>
      <c r="C74" s="150"/>
      <c r="D74" s="149"/>
      <c r="L74" s="148"/>
      <c r="M74" s="147"/>
      <c r="N74" s="147"/>
      <c r="O74" s="147"/>
      <c r="P74" s="73"/>
      <c r="Q74" s="146"/>
      <c r="R74" s="145">
        <v>4.5</v>
      </c>
    </row>
    <row r="75" spans="2:18" ht="15.75" thickBot="1" x14ac:dyDescent="0.3">
      <c r="L75" s="148"/>
      <c r="M75" s="147"/>
      <c r="N75" s="147"/>
      <c r="O75" s="147"/>
      <c r="P75" s="73"/>
      <c r="Q75" s="146"/>
      <c r="R75" s="145">
        <v>4.5</v>
      </c>
    </row>
    <row r="76" spans="2:18" x14ac:dyDescent="0.25">
      <c r="B76" s="154" t="s">
        <v>194</v>
      </c>
      <c r="C76" s="153"/>
      <c r="D76" s="152"/>
      <c r="L76" s="148"/>
      <c r="M76" s="147"/>
      <c r="N76" s="147"/>
      <c r="O76" s="147"/>
      <c r="P76" s="73"/>
      <c r="Q76" s="146"/>
      <c r="R76" s="145">
        <v>4.5</v>
      </c>
    </row>
    <row r="77" spans="2:18" ht="15.75" thickBot="1" x14ac:dyDescent="0.3">
      <c r="B77" s="155">
        <f>C49-B74</f>
        <v>-6.7048101265822879</v>
      </c>
      <c r="C77" s="150"/>
      <c r="D77" s="149"/>
      <c r="L77" s="148"/>
      <c r="M77" s="147"/>
      <c r="N77" s="147"/>
      <c r="O77" s="147"/>
      <c r="P77" s="73"/>
      <c r="Q77" s="146"/>
      <c r="R77" s="145">
        <v>4.5</v>
      </c>
    </row>
    <row r="78" spans="2:18" x14ac:dyDescent="0.25">
      <c r="B78" s="154" t="s">
        <v>193</v>
      </c>
      <c r="C78" s="153"/>
      <c r="D78" s="152"/>
      <c r="L78" s="148"/>
      <c r="M78" s="147"/>
      <c r="N78" s="147"/>
      <c r="O78" s="147"/>
      <c r="P78" s="73"/>
      <c r="Q78" s="146"/>
      <c r="R78" s="145">
        <v>4.5</v>
      </c>
    </row>
    <row r="79" spans="2:18" ht="15.75" thickBot="1" x14ac:dyDescent="0.3">
      <c r="B79" s="151">
        <f>C9+B77</f>
        <v>493.29518987341771</v>
      </c>
      <c r="C79" s="150"/>
      <c r="D79" s="149"/>
      <c r="F79" s="1" t="s">
        <v>192</v>
      </c>
      <c r="L79" s="148"/>
      <c r="M79" s="147"/>
      <c r="N79" s="147"/>
      <c r="O79" s="147"/>
      <c r="P79" s="73"/>
      <c r="Q79" s="146"/>
      <c r="R79" s="145">
        <v>4.5</v>
      </c>
    </row>
    <row r="80" spans="2:18" x14ac:dyDescent="0.25">
      <c r="L80" s="148"/>
      <c r="M80" s="147"/>
      <c r="N80" s="147"/>
      <c r="O80" s="147"/>
      <c r="P80" s="73"/>
      <c r="Q80" s="146"/>
      <c r="R80" s="145">
        <v>4.5</v>
      </c>
    </row>
    <row r="81" spans="12:18" x14ac:dyDescent="0.25">
      <c r="L81" s="148"/>
      <c r="M81" s="147"/>
      <c r="N81" s="147"/>
      <c r="O81" s="147"/>
      <c r="P81" s="73"/>
      <c r="Q81" s="146"/>
      <c r="R81" s="145">
        <v>4.5</v>
      </c>
    </row>
    <row r="82" spans="12:18" ht="15.75" thickBot="1" x14ac:dyDescent="0.3">
      <c r="L82" s="144"/>
      <c r="M82" s="143"/>
      <c r="N82" s="143"/>
      <c r="O82" s="143"/>
      <c r="P82" s="142"/>
      <c r="Q82" s="141"/>
      <c r="R82" s="140">
        <v>4.5</v>
      </c>
    </row>
    <row r="83" spans="12:18" x14ac:dyDescent="0.25">
      <c r="L83" s="139" t="s">
        <v>191</v>
      </c>
      <c r="M83" s="138">
        <v>33.6</v>
      </c>
      <c r="N83" s="138">
        <v>21.6</v>
      </c>
      <c r="O83" s="138">
        <v>56.2</v>
      </c>
      <c r="P83" s="137">
        <v>52.2</v>
      </c>
      <c r="Q83" s="136">
        <v>31</v>
      </c>
      <c r="R83" s="127"/>
    </row>
    <row r="84" spans="12:18" x14ac:dyDescent="0.25">
      <c r="L84" s="135"/>
      <c r="M84" s="134"/>
      <c r="N84" s="134"/>
      <c r="O84" s="134"/>
      <c r="P84" s="133"/>
      <c r="Q84" s="132"/>
      <c r="R84" s="127"/>
    </row>
    <row r="85" spans="12:18" x14ac:dyDescent="0.25">
      <c r="L85" s="135"/>
      <c r="M85" s="134"/>
      <c r="N85" s="134"/>
      <c r="O85" s="134"/>
      <c r="P85" s="133"/>
      <c r="Q85" s="132"/>
      <c r="R85" s="127"/>
    </row>
    <row r="86" spans="12:18" x14ac:dyDescent="0.25">
      <c r="L86" s="131"/>
      <c r="M86" s="130"/>
      <c r="N86" s="130"/>
      <c r="O86" s="130"/>
      <c r="P86" s="129"/>
      <c r="Q86" s="128"/>
      <c r="R86" s="127"/>
    </row>
    <row r="87" spans="12:18" x14ac:dyDescent="0.25">
      <c r="L87" s="131"/>
      <c r="M87" s="130"/>
      <c r="N87" s="130"/>
      <c r="O87" s="130"/>
      <c r="P87" s="129"/>
      <c r="Q87" s="128"/>
      <c r="R87" s="127"/>
    </row>
    <row r="88" spans="12:18" x14ac:dyDescent="0.25">
      <c r="L88" s="131"/>
      <c r="M88" s="130"/>
      <c r="N88" s="130"/>
      <c r="O88" s="130"/>
      <c r="P88" s="129"/>
      <c r="Q88" s="128"/>
      <c r="R88" s="127"/>
    </row>
    <row r="89" spans="12:18" x14ac:dyDescent="0.25">
      <c r="L89" s="131"/>
      <c r="M89" s="130"/>
      <c r="N89" s="130"/>
      <c r="O89" s="130"/>
      <c r="P89" s="129"/>
      <c r="Q89" s="128"/>
      <c r="R89" s="127"/>
    </row>
    <row r="90" spans="12:18" x14ac:dyDescent="0.25">
      <c r="L90" s="131"/>
      <c r="M90" s="130"/>
      <c r="N90" s="130"/>
      <c r="O90" s="130"/>
      <c r="P90" s="129"/>
      <c r="Q90" s="128"/>
      <c r="R90" s="127"/>
    </row>
    <row r="91" spans="12:18" x14ac:dyDescent="0.25">
      <c r="L91" s="131"/>
      <c r="M91" s="130"/>
      <c r="N91" s="130"/>
      <c r="O91" s="130"/>
      <c r="P91" s="129"/>
      <c r="Q91" s="128"/>
      <c r="R91" s="127"/>
    </row>
    <row r="92" spans="12:18" x14ac:dyDescent="0.25">
      <c r="L92" s="131"/>
      <c r="M92" s="130"/>
      <c r="N92" s="130"/>
      <c r="O92" s="130"/>
      <c r="P92" s="129"/>
      <c r="Q92" s="128"/>
      <c r="R92" s="127"/>
    </row>
    <row r="93" spans="12:18" x14ac:dyDescent="0.25">
      <c r="L93" s="131"/>
      <c r="M93" s="130"/>
      <c r="N93" s="130"/>
      <c r="O93" s="130"/>
      <c r="P93" s="129"/>
      <c r="Q93" s="128"/>
      <c r="R93" s="127"/>
    </row>
    <row r="94" spans="12:18" x14ac:dyDescent="0.25">
      <c r="L94" s="131"/>
      <c r="M94" s="130"/>
      <c r="N94" s="130"/>
      <c r="O94" s="130"/>
      <c r="P94" s="129"/>
      <c r="Q94" s="128"/>
      <c r="R94" s="127"/>
    </row>
    <row r="95" spans="12:18" x14ac:dyDescent="0.25">
      <c r="L95" s="131"/>
      <c r="M95" s="130"/>
      <c r="N95" s="130"/>
      <c r="O95" s="130"/>
      <c r="P95" s="129"/>
      <c r="Q95" s="128"/>
      <c r="R95" s="127"/>
    </row>
    <row r="96" spans="12:18" x14ac:dyDescent="0.25">
      <c r="L96" s="131"/>
      <c r="M96" s="130"/>
      <c r="N96" s="130"/>
      <c r="O96" s="130"/>
      <c r="P96" s="129"/>
      <c r="Q96" s="128"/>
      <c r="R96" s="127"/>
    </row>
    <row r="97" spans="1:18" x14ac:dyDescent="0.25">
      <c r="L97" s="131"/>
      <c r="M97" s="130"/>
      <c r="N97" s="130"/>
      <c r="O97" s="130"/>
      <c r="P97" s="129"/>
      <c r="Q97" s="128"/>
      <c r="R97" s="127"/>
    </row>
    <row r="98" spans="1:18" x14ac:dyDescent="0.25">
      <c r="L98" s="131"/>
      <c r="M98" s="130"/>
      <c r="N98" s="130"/>
      <c r="O98" s="130"/>
      <c r="P98" s="129"/>
      <c r="Q98" s="128"/>
      <c r="R98" s="127"/>
    </row>
    <row r="99" spans="1:18" x14ac:dyDescent="0.25">
      <c r="L99" s="131"/>
      <c r="M99" s="130"/>
      <c r="N99" s="130"/>
      <c r="O99" s="130"/>
      <c r="P99" s="129"/>
      <c r="Q99" s="128"/>
      <c r="R99" s="127"/>
    </row>
    <row r="100" spans="1:18" x14ac:dyDescent="0.25">
      <c r="A100" s="34">
        <f>MIN($M$28)</f>
        <v>0</v>
      </c>
      <c r="L100" s="131"/>
      <c r="M100" s="130"/>
      <c r="N100" s="130"/>
      <c r="O100" s="130"/>
      <c r="P100" s="129"/>
      <c r="Q100" s="128"/>
      <c r="R100" s="127"/>
    </row>
    <row r="101" spans="1:18" ht="15.75" thickBot="1" x14ac:dyDescent="0.3">
      <c r="A101" s="1">
        <f>COUNT($H$23)</f>
        <v>1</v>
      </c>
      <c r="L101" s="126"/>
      <c r="M101" s="125"/>
      <c r="N101" s="125"/>
      <c r="O101" s="125"/>
      <c r="P101" s="124"/>
      <c r="Q101" s="123"/>
      <c r="R101" s="122"/>
    </row>
    <row r="102" spans="1:18" x14ac:dyDescent="0.25">
      <c r="A102" s="1" t="b">
        <f>$G$24=$I$24</f>
        <v>1</v>
      </c>
      <c r="L102"/>
      <c r="M102"/>
      <c r="N102"/>
      <c r="O102"/>
      <c r="P102"/>
      <c r="Q102"/>
      <c r="R102"/>
    </row>
    <row r="103" spans="1:18" x14ac:dyDescent="0.25">
      <c r="A103" s="1">
        <f>{32767;32767;0.000001;0.01;FALSE;FALSE;FALSE;1;2;1;0.0001;TRUE}</f>
        <v>32767</v>
      </c>
      <c r="L103"/>
      <c r="M103"/>
      <c r="N103"/>
      <c r="O103"/>
      <c r="P103"/>
      <c r="Q103"/>
      <c r="R103"/>
    </row>
    <row r="104" spans="1:18" x14ac:dyDescent="0.25">
      <c r="A104" s="1">
        <f>{0;0;1;100;0;FALSE;FALSE;0.075;0;0;FALSE;30}</f>
        <v>0</v>
      </c>
    </row>
  </sheetData>
  <mergeCells count="56">
    <mergeCell ref="Q25:Q26"/>
    <mergeCell ref="J32:K32"/>
    <mergeCell ref="E32:G32"/>
    <mergeCell ref="G47:H48"/>
    <mergeCell ref="B2:S2"/>
    <mergeCell ref="P5:R5"/>
    <mergeCell ref="P9:S9"/>
    <mergeCell ref="P14:S14"/>
    <mergeCell ref="P21:P22"/>
    <mergeCell ref="Q21:Q22"/>
    <mergeCell ref="B5:N5"/>
    <mergeCell ref="G7:J7"/>
    <mergeCell ref="B16:N16"/>
    <mergeCell ref="G19:H19"/>
    <mergeCell ref="I19:J19"/>
    <mergeCell ref="Q23:Q24"/>
    <mergeCell ref="P29:S29"/>
    <mergeCell ref="B35:D35"/>
    <mergeCell ref="H35:I35"/>
    <mergeCell ref="E33:G33"/>
    <mergeCell ref="H30:I30"/>
    <mergeCell ref="H31:I31"/>
    <mergeCell ref="H32:I32"/>
    <mergeCell ref="B30:D30"/>
    <mergeCell ref="B31:D31"/>
    <mergeCell ref="B29:I29"/>
    <mergeCell ref="M32:N32"/>
    <mergeCell ref="E30:G30"/>
    <mergeCell ref="E31:G31"/>
    <mergeCell ref="J29:N29"/>
    <mergeCell ref="B32:D32"/>
    <mergeCell ref="B33:D33"/>
    <mergeCell ref="H33:I33"/>
    <mergeCell ref="B34:D34"/>
    <mergeCell ref="B37:D37"/>
    <mergeCell ref="E34:G34"/>
    <mergeCell ref="E35:G35"/>
    <mergeCell ref="B36:D36"/>
    <mergeCell ref="H37:I37"/>
    <mergeCell ref="H34:I34"/>
    <mergeCell ref="B38:D38"/>
    <mergeCell ref="B39:D39"/>
    <mergeCell ref="E39:G39"/>
    <mergeCell ref="P40:S40"/>
    <mergeCell ref="P30:S30"/>
    <mergeCell ref="P31:S31"/>
    <mergeCell ref="P34:S34"/>
    <mergeCell ref="B40:D40"/>
    <mergeCell ref="E40:G40"/>
    <mergeCell ref="H40:I40"/>
    <mergeCell ref="E36:G36"/>
    <mergeCell ref="E37:G37"/>
    <mergeCell ref="E38:G38"/>
    <mergeCell ref="H36:I36"/>
    <mergeCell ref="H38:I38"/>
    <mergeCell ref="H39:I39"/>
  </mergeCells>
  <conditionalFormatting sqref="M18">
    <cfRule type="expression" dxfId="10" priority="11">
      <formula>$D$18=0</formula>
    </cfRule>
  </conditionalFormatting>
  <conditionalFormatting sqref="C18">
    <cfRule type="expression" dxfId="9" priority="10">
      <formula>$D$18=0</formula>
    </cfRule>
  </conditionalFormatting>
  <conditionalFormatting sqref="C19">
    <cfRule type="expression" dxfId="8" priority="9">
      <formula>D19=0</formula>
    </cfRule>
  </conditionalFormatting>
  <conditionalFormatting sqref="C20">
    <cfRule type="expression" dxfId="7" priority="8">
      <formula>D20=0</formula>
    </cfRule>
  </conditionalFormatting>
  <conditionalFormatting sqref="C21">
    <cfRule type="expression" dxfId="6" priority="7">
      <formula>D21=0</formula>
    </cfRule>
  </conditionalFormatting>
  <conditionalFormatting sqref="C22">
    <cfRule type="expression" dxfId="5" priority="6">
      <formula>D22=0</formula>
    </cfRule>
  </conditionalFormatting>
  <conditionalFormatting sqref="C23">
    <cfRule type="expression" dxfId="4" priority="5">
      <formula>D23=0</formula>
    </cfRule>
  </conditionalFormatting>
  <conditionalFormatting sqref="C24">
    <cfRule type="expression" dxfId="3" priority="4">
      <formula>D24=0</formula>
    </cfRule>
  </conditionalFormatting>
  <conditionalFormatting sqref="C25">
    <cfRule type="expression" dxfId="2" priority="3">
      <formula>D25=0</formula>
    </cfRule>
  </conditionalFormatting>
  <conditionalFormatting sqref="D18">
    <cfRule type="expression" dxfId="1" priority="2">
      <formula>$D$18=0</formula>
    </cfRule>
  </conditionalFormatting>
  <conditionalFormatting sqref="E18">
    <cfRule type="expression" dxfId="0" priority="1">
      <formula>$D$18=0</formula>
    </cfRule>
  </conditionalFormatting>
  <printOptions horizontalCentered="1" verticalCentered="1"/>
  <pageMargins left="0.70866141732283505" right="0.70866141732283505" top="0.74803149606299202" bottom="0.74803149606299202" header="0.31496062992126" footer="0.31496062992126"/>
  <pageSetup paperSize="9" scale="120" orientation="portrait" cellComments="atEnd" horizontalDpi="360" verticalDpi="360" r:id="rId1"/>
  <ignoredErrors>
    <ignoredError sqref="S18 C23" formula="1"/>
  </ignoredErrors>
  <drawing r:id="rId2"/>
  <legacyDrawing r:id="rId3"/>
  <controls>
    <mc:AlternateContent xmlns:mc="http://schemas.openxmlformats.org/markup-compatibility/2006">
      <mc:Choice Requires="x14">
        <control shapeId="3076" r:id="rId4" name="ComboBox1">
          <controlPr defaultSize="0" autoLine="0" linkedCell="L43" listFillRange="typechocopourlistelait" r:id="rId5">
            <anchor moveWithCells="1">
              <from>
                <xdr:col>17</xdr:col>
                <xdr:colOff>190500</xdr:colOff>
                <xdr:row>22</xdr:row>
                <xdr:rowOff>57150</xdr:rowOff>
              </from>
              <to>
                <xdr:col>18</xdr:col>
                <xdr:colOff>790575</xdr:colOff>
                <xdr:row>23</xdr:row>
                <xdr:rowOff>152400</xdr:rowOff>
              </to>
            </anchor>
          </controlPr>
        </control>
      </mc:Choice>
      <mc:Fallback>
        <control shapeId="3076" r:id="rId4" name="ComboBox1"/>
      </mc:Fallback>
    </mc:AlternateContent>
    <mc:AlternateContent xmlns:mc="http://schemas.openxmlformats.org/markup-compatibility/2006">
      <mc:Choice Requires="x14">
        <control shapeId="3077" r:id="rId6" name="ComboBox2">
          <controlPr defaultSize="0" autoLine="0" linkedCell="L43" listFillRange="typechocopourlistenoir" r:id="rId7">
            <anchor moveWithCells="1">
              <from>
                <xdr:col>17</xdr:col>
                <xdr:colOff>190500</xdr:colOff>
                <xdr:row>20</xdr:row>
                <xdr:rowOff>57150</xdr:rowOff>
              </from>
              <to>
                <xdr:col>18</xdr:col>
                <xdr:colOff>790575</xdr:colOff>
                <xdr:row>21</xdr:row>
                <xdr:rowOff>142875</xdr:rowOff>
              </to>
            </anchor>
          </controlPr>
        </control>
      </mc:Choice>
      <mc:Fallback>
        <control shapeId="3077" r:id="rId6" name="ComboBox2"/>
      </mc:Fallback>
    </mc:AlternateContent>
    <mc:AlternateContent xmlns:mc="http://schemas.openxmlformats.org/markup-compatibility/2006">
      <mc:Choice Requires="x14">
        <control shapeId="3078" r:id="rId8" name="ComboBox3">
          <controlPr defaultSize="0" autoLine="0" linkedCell="L43" listFillRange="typechocopourlisteblanc" r:id="rId9">
            <anchor moveWithCells="1">
              <from>
                <xdr:col>17</xdr:col>
                <xdr:colOff>190500</xdr:colOff>
                <xdr:row>24</xdr:row>
                <xdr:rowOff>47625</xdr:rowOff>
              </from>
              <to>
                <xdr:col>18</xdr:col>
                <xdr:colOff>790575</xdr:colOff>
                <xdr:row>25</xdr:row>
                <xdr:rowOff>142875</xdr:rowOff>
              </to>
            </anchor>
          </controlPr>
        </control>
      </mc:Choice>
      <mc:Fallback>
        <control shapeId="3078" r:id="rId8" name="ComboBox3"/>
      </mc:Fallback>
    </mc:AlternateContent>
    <mc:AlternateContent xmlns:mc="http://schemas.openxmlformats.org/markup-compatibility/2006">
      <mc:Choice Requires="x14">
        <control shapeId="3079" r:id="rId10" name="ComboBox4">
          <controlPr defaultSize="0" autoLine="0" linkedCell="G23" listFillRange="ingrédients" r:id="rId11">
            <anchor moveWithCells="1">
              <from>
                <xdr:col>6</xdr:col>
                <xdr:colOff>19050</xdr:colOff>
                <xdr:row>22</xdr:row>
                <xdr:rowOff>19050</xdr:rowOff>
              </from>
              <to>
                <xdr:col>7</xdr:col>
                <xdr:colOff>466725</xdr:colOff>
                <xdr:row>23</xdr:row>
                <xdr:rowOff>171450</xdr:rowOff>
              </to>
            </anchor>
          </controlPr>
        </control>
      </mc:Choice>
      <mc:Fallback>
        <control shapeId="3079" r:id="rId10" name="ComboBox4"/>
      </mc:Fallback>
    </mc:AlternateContent>
    <mc:AlternateContent xmlns:mc="http://schemas.openxmlformats.org/markup-compatibility/2006">
      <mc:Choice Requires="x14">
        <control shapeId="3074" r:id="rId12" name="Button 2">
          <controlPr defaultSize="0" print="0" autoFill="0" autoPict="0" macro="[0]!exportcompochocobrownies">
            <anchor moveWithCells="1" sizeWithCells="1">
              <from>
                <xdr:col>18</xdr:col>
                <xdr:colOff>571500</xdr:colOff>
                <xdr:row>15</xdr:row>
                <xdr:rowOff>9525</xdr:rowOff>
              </from>
              <to>
                <xdr:col>18</xdr:col>
                <xdr:colOff>809625</xdr:colOff>
                <xdr:row>17</xdr:row>
                <xdr:rowOff>123825</xdr:rowOff>
              </to>
            </anchor>
          </controlPr>
        </control>
      </mc:Choice>
    </mc:AlternateContent>
    <mc:AlternateContent xmlns:mc="http://schemas.openxmlformats.org/markup-compatibility/2006">
      <mc:Choice Requires="x14">
        <control shapeId="3075" r:id="rId13" name="Button 3">
          <controlPr defaultSize="0" print="0" autoFill="0" autoPict="0" macro="[0]!exporttablettechocobrownies">
            <anchor moveWithCells="1" sizeWithCells="1">
              <from>
                <xdr:col>15</xdr:col>
                <xdr:colOff>114300</xdr:colOff>
                <xdr:row>22</xdr:row>
                <xdr:rowOff>95250</xdr:rowOff>
              </from>
              <to>
                <xdr:col>15</xdr:col>
                <xdr:colOff>971550</xdr:colOff>
                <xdr:row>24</xdr:row>
                <xdr:rowOff>171450</xdr:rowOff>
              </to>
            </anchor>
          </controlPr>
        </control>
      </mc:Choice>
    </mc:AlternateContent>
    <mc:AlternateContent xmlns:mc="http://schemas.openxmlformats.org/markup-compatibility/2006">
      <mc:Choice Requires="x14">
        <control shapeId="3080" r:id="rId14" name="Button 8">
          <controlPr defaultSize="0" print="0" autoFill="0" autoPict="0" macro="[0]!ingrédientssolvebrownies">
            <anchor moveWithCells="1" sizeWithCells="1">
              <from>
                <xdr:col>7</xdr:col>
                <xdr:colOff>514350</xdr:colOff>
                <xdr:row>22</xdr:row>
                <xdr:rowOff>28575</xdr:rowOff>
              </from>
              <to>
                <xdr:col>8</xdr:col>
                <xdr:colOff>19050</xdr:colOff>
                <xdr:row>23</xdr:row>
                <xdr:rowOff>171450</xdr:rowOff>
              </to>
            </anchor>
          </controlPr>
        </control>
      </mc:Choice>
    </mc:AlternateContent>
    <mc:AlternateContent xmlns:mc="http://schemas.openxmlformats.org/markup-compatibility/2006">
      <mc:Choice Requires="x14">
        <control shapeId="3081" r:id="rId15" name="Button 9">
          <controlPr defaultSize="0" print="0" autoFill="0" autoPict="0" macro="[0]!imprimerecette">
            <anchor moveWithCells="1" sizeWithCells="1">
              <from>
                <xdr:col>10</xdr:col>
                <xdr:colOff>323850</xdr:colOff>
                <xdr:row>9</xdr:row>
                <xdr:rowOff>200025</xdr:rowOff>
              </from>
              <to>
                <xdr:col>11</xdr:col>
                <xdr:colOff>771525</xdr:colOff>
                <xdr:row>11</xdr:row>
                <xdr:rowOff>190500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2:Z121"/>
  <sheetViews>
    <sheetView zoomScale="110" zoomScaleNormal="110" workbookViewId="0">
      <selection activeCell="G29" sqref="G29"/>
    </sheetView>
  </sheetViews>
  <sheetFormatPr baseColWidth="10" defaultColWidth="9.140625" defaultRowHeight="15" x14ac:dyDescent="0.25"/>
  <cols>
    <col min="1" max="1" width="3.140625" style="1" customWidth="1"/>
    <col min="2" max="2" width="3.5703125" style="1" customWidth="1"/>
    <col min="3" max="5" width="9.140625" style="1"/>
    <col min="6" max="6" width="13.5703125" style="1" customWidth="1"/>
    <col min="7" max="7" width="9.140625" style="1"/>
    <col min="8" max="8" width="12.42578125" style="1" customWidth="1"/>
    <col min="9" max="9" width="29.42578125" style="318" customWidth="1"/>
    <col min="10" max="10" width="4.28515625" style="318" customWidth="1"/>
    <col min="11" max="25" width="9.140625" style="1"/>
    <col min="26" max="26" width="33.28515625" style="1" customWidth="1"/>
    <col min="27" max="16384" width="9.140625" style="1"/>
  </cols>
  <sheetData>
    <row r="2" spans="2:26" ht="29.25" customHeight="1" x14ac:dyDescent="0.25">
      <c r="B2" s="477" t="s">
        <v>331</v>
      </c>
      <c r="C2" s="478"/>
      <c r="D2" s="478"/>
      <c r="E2" s="478"/>
      <c r="F2" s="478"/>
      <c r="G2" s="478"/>
      <c r="H2" s="478"/>
      <c r="I2" s="478"/>
      <c r="J2" s="478"/>
      <c r="K2" s="478"/>
      <c r="L2" s="478"/>
      <c r="M2" s="478"/>
      <c r="N2" s="478"/>
      <c r="O2" s="478"/>
      <c r="P2" s="478"/>
      <c r="Q2" s="478"/>
      <c r="R2" s="478"/>
      <c r="S2" s="478"/>
      <c r="T2" s="478"/>
      <c r="U2" s="478"/>
      <c r="V2" s="478"/>
      <c r="W2" s="478"/>
      <c r="X2" s="478"/>
      <c r="Y2" s="478"/>
      <c r="Z2" s="354"/>
    </row>
    <row r="3" spans="2:26" ht="16.5" thickBot="1" x14ac:dyDescent="0.3">
      <c r="I3" s="1"/>
      <c r="J3" s="1"/>
      <c r="M3" s="327"/>
    </row>
    <row r="4" spans="2:26" ht="15.75" thickBot="1" x14ac:dyDescent="0.3">
      <c r="B4" s="474"/>
      <c r="C4" s="475"/>
      <c r="D4" s="475"/>
      <c r="E4" s="475"/>
      <c r="F4" s="475"/>
      <c r="G4" s="475"/>
      <c r="H4" s="475"/>
      <c r="I4" s="475"/>
      <c r="J4" s="476"/>
      <c r="N4" s="474" t="s">
        <v>330</v>
      </c>
      <c r="O4" s="475"/>
      <c r="P4" s="475"/>
      <c r="Q4" s="475"/>
      <c r="R4" s="475"/>
      <c r="S4" s="475"/>
      <c r="T4" s="475"/>
      <c r="U4" s="475"/>
      <c r="V4" s="475"/>
      <c r="W4" s="475"/>
      <c r="X4" s="475"/>
      <c r="Y4" s="476"/>
    </row>
    <row r="5" spans="2:26" x14ac:dyDescent="0.25">
      <c r="B5" s="257"/>
      <c r="C5" s="4"/>
      <c r="D5" s="4"/>
      <c r="E5" s="4"/>
      <c r="F5" s="4"/>
      <c r="G5" s="4"/>
      <c r="H5" s="353"/>
      <c r="I5" s="353"/>
      <c r="J5" s="92"/>
      <c r="N5" s="334"/>
      <c r="O5" s="6"/>
      <c r="P5" s="6"/>
      <c r="Q5" s="6"/>
      <c r="R5" s="6"/>
      <c r="S5" s="6"/>
      <c r="T5" s="6"/>
      <c r="U5" s="6"/>
      <c r="V5" s="6"/>
      <c r="W5" s="6"/>
      <c r="X5" s="6"/>
      <c r="Y5" s="8"/>
    </row>
    <row r="6" spans="2:26" ht="15.75" thickBot="1" x14ac:dyDescent="0.3">
      <c r="B6" s="37"/>
      <c r="C6" s="352"/>
      <c r="D6" s="350"/>
      <c r="E6" s="351" t="s">
        <v>306</v>
      </c>
      <c r="F6" s="350"/>
      <c r="G6" s="350"/>
      <c r="H6" s="349" t="s">
        <v>301</v>
      </c>
      <c r="I6" s="348" t="s">
        <v>329</v>
      </c>
      <c r="J6" s="317"/>
      <c r="N6" s="334" t="s">
        <v>328</v>
      </c>
      <c r="O6" s="6"/>
      <c r="P6" s="6"/>
      <c r="Q6" s="6"/>
      <c r="R6" s="6"/>
      <c r="S6" s="6"/>
      <c r="T6" s="6"/>
      <c r="U6" s="6"/>
      <c r="V6" s="6"/>
      <c r="W6" s="6"/>
      <c r="X6" s="6"/>
      <c r="Y6" s="8"/>
    </row>
    <row r="7" spans="2:26" x14ac:dyDescent="0.25">
      <c r="B7" s="37"/>
      <c r="C7" s="347"/>
      <c r="D7" s="346"/>
      <c r="E7" s="346"/>
      <c r="F7" s="470">
        <v>30</v>
      </c>
      <c r="G7" s="346"/>
      <c r="H7" s="472">
        <f>F110</f>
        <v>120</v>
      </c>
      <c r="I7" s="473" t="str">
        <f>CONCATENATE(ROUND(F110/15,1), " macarons  (soit ",ROUND(F110/15*2,1)," coques)")</f>
        <v>8 macarons  (soit 16 coques)</v>
      </c>
      <c r="J7" s="317"/>
      <c r="N7" s="334"/>
      <c r="O7" s="6"/>
      <c r="P7" s="6"/>
      <c r="Q7" s="6"/>
      <c r="R7" s="6"/>
      <c r="S7" s="6"/>
      <c r="T7" s="6"/>
      <c r="U7" s="6"/>
      <c r="V7" s="6"/>
      <c r="W7" s="6"/>
      <c r="X7" s="6"/>
      <c r="Y7" s="8"/>
    </row>
    <row r="8" spans="2:26" ht="15.75" thickBot="1" x14ac:dyDescent="0.3">
      <c r="B8" s="37"/>
      <c r="C8" s="347"/>
      <c r="D8" s="346"/>
      <c r="E8" s="346"/>
      <c r="F8" s="471"/>
      <c r="G8" s="346"/>
      <c r="H8" s="472"/>
      <c r="I8" s="473"/>
      <c r="J8" s="317"/>
      <c r="N8" s="334" t="s">
        <v>327</v>
      </c>
      <c r="O8" s="6"/>
      <c r="P8" s="6"/>
      <c r="Q8" s="6"/>
      <c r="R8" s="6"/>
      <c r="S8" s="6"/>
      <c r="T8" s="6"/>
      <c r="U8" s="6"/>
      <c r="V8" s="6"/>
      <c r="W8" s="6"/>
      <c r="X8" s="6"/>
      <c r="Y8" s="8"/>
    </row>
    <row r="9" spans="2:26" x14ac:dyDescent="0.25">
      <c r="B9" s="37"/>
      <c r="C9" s="345"/>
      <c r="D9" s="344"/>
      <c r="E9" s="344"/>
      <c r="F9" s="344"/>
      <c r="G9" s="344"/>
      <c r="H9" s="343"/>
      <c r="I9" s="342"/>
      <c r="J9" s="317"/>
      <c r="N9" s="334" t="s">
        <v>326</v>
      </c>
      <c r="O9" s="6"/>
      <c r="P9" s="6"/>
      <c r="Q9" s="6"/>
      <c r="R9" s="6"/>
      <c r="S9" s="6"/>
      <c r="T9" s="6"/>
      <c r="U9" s="6"/>
      <c r="V9" s="6"/>
      <c r="W9" s="6"/>
      <c r="X9" s="6"/>
      <c r="Y9" s="8"/>
    </row>
    <row r="10" spans="2:26" x14ac:dyDescent="0.25">
      <c r="B10" s="37"/>
      <c r="C10" s="6"/>
      <c r="D10" s="6"/>
      <c r="E10" s="6"/>
      <c r="F10" s="6"/>
      <c r="G10" s="6"/>
      <c r="H10" s="316"/>
      <c r="I10" s="316"/>
      <c r="J10" s="317"/>
      <c r="N10" s="334" t="s">
        <v>325</v>
      </c>
      <c r="O10" s="6"/>
      <c r="P10" s="6"/>
      <c r="Q10" s="6"/>
      <c r="R10" s="6"/>
      <c r="S10" s="6"/>
      <c r="T10" s="6"/>
      <c r="U10" s="6"/>
      <c r="V10" s="6"/>
      <c r="W10" s="6"/>
      <c r="X10" s="6"/>
      <c r="Y10" s="8"/>
    </row>
    <row r="11" spans="2:26" x14ac:dyDescent="0.25">
      <c r="B11" s="37"/>
      <c r="C11" s="6"/>
      <c r="D11" s="6"/>
      <c r="E11" s="6"/>
      <c r="F11" s="6"/>
      <c r="G11" s="6"/>
      <c r="H11" s="316"/>
      <c r="I11" s="316"/>
      <c r="J11" s="317"/>
      <c r="N11" s="334" t="s">
        <v>324</v>
      </c>
      <c r="O11" s="6"/>
      <c r="P11" s="6"/>
      <c r="Q11" s="6"/>
      <c r="R11" s="6"/>
      <c r="S11" s="6"/>
      <c r="T11" s="6"/>
      <c r="U11" s="6"/>
      <c r="V11" s="6"/>
      <c r="W11" s="6"/>
      <c r="X11" s="6"/>
      <c r="Y11" s="8"/>
    </row>
    <row r="12" spans="2:26" x14ac:dyDescent="0.25">
      <c r="B12" s="37"/>
      <c r="C12" s="341" t="s">
        <v>308</v>
      </c>
      <c r="D12" s="340"/>
      <c r="E12" s="339"/>
      <c r="F12" s="6"/>
      <c r="G12" s="6"/>
      <c r="H12" s="316"/>
      <c r="I12" s="316"/>
      <c r="J12" s="317"/>
      <c r="N12" s="334"/>
      <c r="O12" s="6"/>
      <c r="P12" s="6"/>
      <c r="Q12" s="6"/>
      <c r="R12" s="6"/>
      <c r="S12" s="6"/>
      <c r="T12" s="6"/>
      <c r="U12" s="6"/>
      <c r="V12" s="6"/>
      <c r="W12" s="6"/>
      <c r="X12" s="6"/>
      <c r="Y12" s="8"/>
    </row>
    <row r="13" spans="2:26" x14ac:dyDescent="0.25">
      <c r="B13" s="37"/>
      <c r="C13" s="6" t="s">
        <v>323</v>
      </c>
      <c r="D13" s="6"/>
      <c r="E13" s="6">
        <f>F103</f>
        <v>30</v>
      </c>
      <c r="F13" s="6"/>
      <c r="G13" s="6"/>
      <c r="H13" s="316"/>
      <c r="I13" s="316"/>
      <c r="J13" s="317"/>
      <c r="N13" s="334" t="s">
        <v>322</v>
      </c>
      <c r="O13" s="6"/>
      <c r="P13" s="6"/>
      <c r="Q13" s="6"/>
      <c r="R13" s="6"/>
      <c r="S13" s="6"/>
      <c r="T13" s="6"/>
      <c r="U13" s="6"/>
      <c r="V13" s="6"/>
      <c r="W13" s="6"/>
      <c r="X13" s="6"/>
      <c r="Y13" s="8"/>
    </row>
    <row r="14" spans="2:26" x14ac:dyDescent="0.25">
      <c r="B14" s="37"/>
      <c r="C14" s="6" t="s">
        <v>14</v>
      </c>
      <c r="D14" s="6"/>
      <c r="E14" s="6">
        <f>F104</f>
        <v>30</v>
      </c>
      <c r="F14" s="6"/>
      <c r="G14" s="6"/>
      <c r="H14" s="316"/>
      <c r="I14" s="316"/>
      <c r="J14" s="317"/>
      <c r="N14" s="334" t="s">
        <v>321</v>
      </c>
      <c r="O14" s="6"/>
      <c r="P14" s="6"/>
      <c r="Q14" s="6"/>
      <c r="R14" s="6"/>
      <c r="S14" s="6"/>
      <c r="T14" s="6"/>
      <c r="U14" s="6"/>
      <c r="V14" s="6"/>
      <c r="W14" s="6"/>
      <c r="X14" s="6"/>
      <c r="Y14" s="8"/>
    </row>
    <row r="15" spans="2:26" x14ac:dyDescent="0.25">
      <c r="B15" s="37"/>
      <c r="C15" s="6" t="s">
        <v>314</v>
      </c>
      <c r="D15" s="6"/>
      <c r="E15" s="6">
        <f>F105</f>
        <v>10</v>
      </c>
      <c r="F15" s="6"/>
      <c r="G15" s="6"/>
      <c r="H15" s="316"/>
      <c r="I15" s="316"/>
      <c r="J15" s="317"/>
      <c r="N15" s="334" t="s">
        <v>320</v>
      </c>
      <c r="O15" s="6"/>
      <c r="P15" s="6"/>
      <c r="Q15" s="6"/>
      <c r="R15" s="6"/>
      <c r="S15" s="6"/>
      <c r="T15" s="6"/>
      <c r="U15" s="6"/>
      <c r="V15" s="6"/>
      <c r="W15" s="6"/>
      <c r="X15" s="6"/>
      <c r="Y15" s="8"/>
    </row>
    <row r="16" spans="2:26" x14ac:dyDescent="0.25">
      <c r="B16" s="37"/>
      <c r="C16" s="6"/>
      <c r="D16" s="6"/>
      <c r="E16" s="6"/>
      <c r="F16" s="6"/>
      <c r="G16" s="6"/>
      <c r="H16" s="316"/>
      <c r="I16" s="316"/>
      <c r="J16" s="317"/>
      <c r="N16" s="334" t="s">
        <v>319</v>
      </c>
      <c r="O16" s="6"/>
      <c r="P16" s="6"/>
      <c r="Q16" s="6"/>
      <c r="R16" s="6"/>
      <c r="S16" s="6"/>
      <c r="T16" s="6"/>
      <c r="U16" s="6"/>
      <c r="V16" s="6"/>
      <c r="W16" s="6"/>
      <c r="X16" s="6"/>
      <c r="Y16" s="8"/>
    </row>
    <row r="17" spans="2:25" ht="15.75" x14ac:dyDescent="0.25">
      <c r="B17" s="37"/>
      <c r="C17" s="341" t="s">
        <v>318</v>
      </c>
      <c r="D17" s="340"/>
      <c r="E17" s="339"/>
      <c r="F17" s="6"/>
      <c r="G17" s="6"/>
      <c r="H17" s="316"/>
      <c r="I17" s="316"/>
      <c r="J17" s="317"/>
      <c r="N17" s="338" t="s">
        <v>317</v>
      </c>
      <c r="O17" s="6"/>
      <c r="P17" s="6"/>
      <c r="Q17" s="6"/>
      <c r="R17" s="6"/>
      <c r="S17" s="6"/>
      <c r="T17" s="6"/>
      <c r="U17" s="6"/>
      <c r="V17" s="6"/>
      <c r="W17" s="6"/>
      <c r="X17" s="6"/>
      <c r="Y17" s="8"/>
    </row>
    <row r="18" spans="2:25" x14ac:dyDescent="0.25">
      <c r="B18" s="37"/>
      <c r="C18" s="6" t="s">
        <v>306</v>
      </c>
      <c r="D18" s="6"/>
      <c r="E18" s="6">
        <f>F107</f>
        <v>30</v>
      </c>
      <c r="F18" s="6"/>
      <c r="G18" s="6"/>
      <c r="H18" s="316"/>
      <c r="I18" s="316"/>
      <c r="J18" s="317"/>
      <c r="N18" s="334" t="s">
        <v>316</v>
      </c>
      <c r="O18" s="6"/>
      <c r="P18" s="6"/>
      <c r="Q18" s="6"/>
      <c r="R18" s="6"/>
      <c r="S18" s="6"/>
      <c r="T18" s="6"/>
      <c r="U18" s="6"/>
      <c r="V18" s="6"/>
      <c r="W18" s="6"/>
      <c r="X18" s="6"/>
      <c r="Y18" s="8"/>
    </row>
    <row r="19" spans="2:25" x14ac:dyDescent="0.25">
      <c r="B19" s="37"/>
      <c r="C19" s="6" t="s">
        <v>303</v>
      </c>
      <c r="D19" s="6"/>
      <c r="E19" s="6">
        <f>F108</f>
        <v>10</v>
      </c>
      <c r="F19" s="6"/>
      <c r="G19" s="6"/>
      <c r="H19" s="316"/>
      <c r="I19" s="316"/>
      <c r="J19" s="317"/>
      <c r="N19" s="334" t="s">
        <v>315</v>
      </c>
      <c r="O19" s="6"/>
      <c r="P19" s="6"/>
      <c r="Q19" s="6"/>
      <c r="R19" s="6"/>
      <c r="S19" s="6"/>
      <c r="T19" s="6"/>
      <c r="U19" s="6"/>
      <c r="V19" s="6"/>
      <c r="W19" s="6"/>
      <c r="X19" s="6"/>
      <c r="Y19" s="8"/>
    </row>
    <row r="20" spans="2:25" x14ac:dyDescent="0.25">
      <c r="B20" s="37"/>
      <c r="C20" s="6" t="s">
        <v>314</v>
      </c>
      <c r="D20" s="6"/>
      <c r="E20" s="6">
        <f>F109</f>
        <v>10</v>
      </c>
      <c r="F20" s="6"/>
      <c r="G20" s="6"/>
      <c r="H20" s="316"/>
      <c r="I20" s="316"/>
      <c r="J20" s="317"/>
      <c r="N20" s="334" t="s">
        <v>313</v>
      </c>
      <c r="O20" s="6"/>
      <c r="P20" s="6"/>
      <c r="Q20" s="6"/>
      <c r="R20" s="6"/>
      <c r="S20" s="6"/>
      <c r="T20" s="6"/>
      <c r="U20" s="6"/>
      <c r="V20" s="6"/>
      <c r="W20" s="6"/>
      <c r="X20" s="6"/>
      <c r="Y20" s="8"/>
    </row>
    <row r="21" spans="2:25" ht="15.75" thickBot="1" x14ac:dyDescent="0.3">
      <c r="B21" s="337"/>
      <c r="C21" s="10"/>
      <c r="D21" s="10"/>
      <c r="E21" s="10"/>
      <c r="F21" s="10"/>
      <c r="G21" s="10"/>
      <c r="H21" s="336"/>
      <c r="I21" s="336"/>
      <c r="J21" s="335"/>
      <c r="N21" s="334" t="s">
        <v>312</v>
      </c>
      <c r="O21" s="6"/>
      <c r="P21" s="6"/>
      <c r="Q21" s="6"/>
      <c r="R21" s="6"/>
      <c r="S21" s="6"/>
      <c r="T21" s="6"/>
      <c r="U21" s="6"/>
      <c r="V21" s="6"/>
      <c r="W21" s="6"/>
      <c r="X21" s="6"/>
      <c r="Y21" s="8"/>
    </row>
    <row r="22" spans="2:25" x14ac:dyDescent="0.25">
      <c r="N22" s="334" t="s">
        <v>311</v>
      </c>
      <c r="O22" s="6"/>
      <c r="P22" s="6"/>
      <c r="Q22" s="6"/>
      <c r="R22" s="6"/>
      <c r="S22" s="6"/>
      <c r="T22" s="6"/>
      <c r="U22" s="6"/>
      <c r="V22" s="6"/>
      <c r="W22" s="6"/>
      <c r="X22" s="6"/>
      <c r="Y22" s="8"/>
    </row>
    <row r="23" spans="2:25" x14ac:dyDescent="0.25">
      <c r="N23" s="334" t="s">
        <v>310</v>
      </c>
      <c r="O23" s="6"/>
      <c r="P23" s="6"/>
      <c r="Q23" s="6"/>
      <c r="R23" s="6"/>
      <c r="S23" s="6"/>
      <c r="T23" s="6"/>
      <c r="U23" s="6"/>
      <c r="V23" s="6"/>
      <c r="W23" s="6"/>
      <c r="X23" s="6"/>
      <c r="Y23" s="8"/>
    </row>
    <row r="24" spans="2:25" x14ac:dyDescent="0.25">
      <c r="N24" s="334" t="s">
        <v>309</v>
      </c>
      <c r="O24" s="6"/>
      <c r="P24" s="6"/>
      <c r="Q24" s="6"/>
      <c r="R24" s="6"/>
      <c r="S24" s="6"/>
      <c r="T24" s="6"/>
      <c r="U24" s="6"/>
      <c r="V24" s="6"/>
      <c r="W24" s="6"/>
      <c r="X24" s="6"/>
      <c r="Y24" s="8"/>
    </row>
    <row r="25" spans="2:25" ht="15.75" thickBot="1" x14ac:dyDescent="0.3">
      <c r="N25" s="265"/>
      <c r="O25" s="10"/>
      <c r="P25" s="10"/>
      <c r="Q25" s="10"/>
      <c r="R25" s="10"/>
      <c r="S25" s="10"/>
      <c r="T25" s="10"/>
      <c r="U25" s="10"/>
      <c r="V25" s="10"/>
      <c r="W25" s="10"/>
      <c r="X25" s="10"/>
      <c r="Y25" s="227"/>
    </row>
    <row r="29" spans="2:25" ht="15.75" x14ac:dyDescent="0.25">
      <c r="M29" s="327"/>
    </row>
    <row r="47" spans="13:13" x14ac:dyDescent="0.25">
      <c r="M47" s="330"/>
    </row>
    <row r="49" spans="13:13" ht="15.75" x14ac:dyDescent="0.25">
      <c r="M49" s="327"/>
    </row>
    <row r="67" spans="13:13" ht="15.75" x14ac:dyDescent="0.25">
      <c r="M67" s="327"/>
    </row>
    <row r="83" spans="13:13" ht="15.75" x14ac:dyDescent="0.25">
      <c r="M83" s="327"/>
    </row>
    <row r="99" spans="1:13" ht="15.75" x14ac:dyDescent="0.25">
      <c r="M99" s="327"/>
    </row>
    <row r="100" spans="1:13" ht="15.75" thickBot="1" x14ac:dyDescent="0.3">
      <c r="B100" s="1">
        <f>VLOOKUP(E6,B103:D111,3,0)</f>
        <v>150</v>
      </c>
    </row>
    <row r="101" spans="1:13" x14ac:dyDescent="0.25">
      <c r="A101" s="324"/>
      <c r="B101" s="333"/>
      <c r="C101" s="332"/>
      <c r="D101" s="322"/>
      <c r="E101" s="318" t="s">
        <v>217</v>
      </c>
      <c r="F101" s="331"/>
      <c r="M101" s="330"/>
    </row>
    <row r="102" spans="1:13" x14ac:dyDescent="0.25">
      <c r="A102" s="318"/>
      <c r="B102" s="180"/>
      <c r="C102" s="29"/>
      <c r="D102" s="326"/>
      <c r="E102" s="329">
        <f>F7/B100</f>
        <v>0.2</v>
      </c>
      <c r="F102" s="325"/>
    </row>
    <row r="103" spans="1:13" ht="15.75" x14ac:dyDescent="0.25">
      <c r="A103" s="328" t="s">
        <v>308</v>
      </c>
      <c r="B103" s="180" t="s">
        <v>307</v>
      </c>
      <c r="C103" s="29"/>
      <c r="D103" s="326">
        <v>150</v>
      </c>
      <c r="E103" s="318"/>
      <c r="F103" s="325">
        <f>D103*$E$102</f>
        <v>30</v>
      </c>
      <c r="M103" s="327"/>
    </row>
    <row r="104" spans="1:13" x14ac:dyDescent="0.25">
      <c r="A104" s="328"/>
      <c r="B104" s="180" t="s">
        <v>306</v>
      </c>
      <c r="C104" s="29"/>
      <c r="D104" s="326">
        <v>150</v>
      </c>
      <c r="E104" s="318"/>
      <c r="F104" s="325">
        <f>D104*$E$102</f>
        <v>30</v>
      </c>
    </row>
    <row r="105" spans="1:13" x14ac:dyDescent="0.25">
      <c r="A105" s="328"/>
      <c r="B105" s="180" t="s">
        <v>305</v>
      </c>
      <c r="C105" s="29"/>
      <c r="D105" s="326">
        <v>50</v>
      </c>
      <c r="E105" s="318"/>
      <c r="F105" s="325">
        <f>D105*$E$102</f>
        <v>10</v>
      </c>
    </row>
    <row r="107" spans="1:13" ht="15.75" x14ac:dyDescent="0.25">
      <c r="A107" s="328" t="s">
        <v>304</v>
      </c>
      <c r="B107" s="180" t="s">
        <v>14</v>
      </c>
      <c r="C107" s="29"/>
      <c r="D107" s="326">
        <v>150</v>
      </c>
      <c r="E107" s="318"/>
      <c r="F107" s="325">
        <f>D107*$E$102</f>
        <v>30</v>
      </c>
      <c r="M107" s="327"/>
    </row>
    <row r="108" spans="1:13" ht="15.75" thickBot="1" x14ac:dyDescent="0.3">
      <c r="A108" s="321"/>
      <c r="B108" s="180" t="s">
        <v>303</v>
      </c>
      <c r="D108" s="326">
        <v>50</v>
      </c>
      <c r="E108" s="318"/>
      <c r="F108" s="325">
        <f>D108*$E$102</f>
        <v>10</v>
      </c>
    </row>
    <row r="109" spans="1:13" ht="15.75" thickBot="1" x14ac:dyDescent="0.3">
      <c r="A109" s="318"/>
      <c r="B109" s="180" t="s">
        <v>302</v>
      </c>
      <c r="C109" s="29"/>
      <c r="D109" s="326">
        <v>50</v>
      </c>
      <c r="E109" s="318"/>
      <c r="F109" s="325">
        <f>D109*$E$102</f>
        <v>10</v>
      </c>
    </row>
    <row r="110" spans="1:13" x14ac:dyDescent="0.25">
      <c r="B110" s="324" t="s">
        <v>301</v>
      </c>
      <c r="C110" s="323"/>
      <c r="D110" s="323">
        <f>SUM(D103:D109)</f>
        <v>600</v>
      </c>
      <c r="E110" s="323"/>
      <c r="F110" s="322">
        <f>D110*$E$102</f>
        <v>120</v>
      </c>
    </row>
    <row r="111" spans="1:13" ht="15.75" thickBot="1" x14ac:dyDescent="0.3">
      <c r="B111" s="321" t="s">
        <v>300</v>
      </c>
      <c r="C111" s="320"/>
      <c r="D111" s="320">
        <f>D110/15</f>
        <v>40</v>
      </c>
      <c r="E111" s="320"/>
      <c r="F111" s="319">
        <f>D111*$E$102</f>
        <v>8</v>
      </c>
    </row>
    <row r="119" spans="13:13" x14ac:dyDescent="0.25">
      <c r="M119" s="1" t="s">
        <v>299</v>
      </c>
    </row>
    <row r="121" spans="13:13" x14ac:dyDescent="0.25">
      <c r="M121" s="1" t="s">
        <v>298</v>
      </c>
    </row>
  </sheetData>
  <mergeCells count="6">
    <mergeCell ref="F7:F8"/>
    <mergeCell ref="H7:H8"/>
    <mergeCell ref="I7:I8"/>
    <mergeCell ref="B4:J4"/>
    <mergeCell ref="B2:Y2"/>
    <mergeCell ref="N4:Y4"/>
  </mergeCells>
  <pageMargins left="0.7" right="0.7" top="0.75" bottom="0.75" header="0.3" footer="0.3"/>
  <drawing r:id="rId1"/>
  <legacyDrawing r:id="rId2"/>
  <controls>
    <mc:AlternateContent xmlns:mc="http://schemas.openxmlformats.org/markup-compatibility/2006">
      <mc:Choice Requires="x14">
        <control shapeId="5121" r:id="rId3" name="ComboBox1">
          <controlPr defaultSize="0" autoLine="0" linkedCell="E6" listFillRange="ingrédients" r:id="rId4">
            <anchor moveWithCells="1">
              <from>
                <xdr:col>2</xdr:col>
                <xdr:colOff>57150</xdr:colOff>
                <xdr:row>5</xdr:row>
                <xdr:rowOff>180975</xdr:rowOff>
              </from>
              <to>
                <xdr:col>4</xdr:col>
                <xdr:colOff>561975</xdr:colOff>
                <xdr:row>8</xdr:row>
                <xdr:rowOff>9525</xdr:rowOff>
              </to>
            </anchor>
          </controlPr>
        </control>
      </mc:Choice>
      <mc:Fallback>
        <control shapeId="5121" r:id="rId3" name="Combo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14</vt:i4>
      </vt:variant>
    </vt:vector>
  </HeadingPairs>
  <TitlesOfParts>
    <vt:vector size="17" baseType="lpstr">
      <vt:lpstr>Biscuits</vt:lpstr>
      <vt:lpstr>Brownies</vt:lpstr>
      <vt:lpstr>Macarons</vt:lpstr>
      <vt:lpstr>chocolat_noir_Corsé_ivoria</vt:lpstr>
      <vt:lpstr>Biscuits!Criteres</vt:lpstr>
      <vt:lpstr>Biscuits!Extraire</vt:lpstr>
      <vt:lpstr>Brownies!ingrédients</vt:lpstr>
      <vt:lpstr>Macarons!ingrédients</vt:lpstr>
      <vt:lpstr>ingrédients</vt:lpstr>
      <vt:lpstr>ingrédientsbiscuits</vt:lpstr>
      <vt:lpstr>typebiscuits</vt:lpstr>
      <vt:lpstr>typechocopourlisteblanc</vt:lpstr>
      <vt:lpstr>typechocopourlistelait</vt:lpstr>
      <vt:lpstr>typechocopourlistenoir</vt:lpstr>
      <vt:lpstr>typedacquoises</vt:lpstr>
      <vt:lpstr>Biscuits!Zone_d_impression</vt:lpstr>
      <vt:lpstr>Brownies!Zone_d_impression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Salle Blanche</dc:creator>
  <cp:lastModifiedBy>dann</cp:lastModifiedBy>
  <cp:lastPrinted>2015-10-18T12:48:52Z</cp:lastPrinted>
  <dcterms:created xsi:type="dcterms:W3CDTF">2006-09-16T00:00:00Z</dcterms:created>
  <dcterms:modified xsi:type="dcterms:W3CDTF">2015-10-19T19:12:44Z</dcterms:modified>
</cp:coreProperties>
</file>