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berazi\Desktop\FORMULAIRE DE SAISIE\"/>
    </mc:Choice>
  </mc:AlternateContent>
  <bookViews>
    <workbookView xWindow="360" yWindow="330" windowWidth="21075" windowHeight="9510" activeTab="1"/>
  </bookViews>
  <sheets>
    <sheet name="Fiche Facture" sheetId="9" r:id="rId1"/>
    <sheet name="Fiche Facture Modifié" sheetId="10" r:id="rId2"/>
    <sheet name="Lignes Factures" sheetId="2" r:id="rId3"/>
    <sheet name="Entêtes Factures" sheetId="8" r:id="rId4"/>
    <sheet name="Fournisseurs" sheetId="1" r:id="rId5"/>
    <sheet name="Comptes" sheetId="4" r:id="rId6"/>
    <sheet name="Ventilations" sheetId="6" r:id="rId7"/>
    <sheet name="Sites" sheetId="7" r:id="rId8"/>
    <sheet name="Paramètres" sheetId="5" r:id="rId9"/>
  </sheets>
  <externalReferences>
    <externalReference r:id="rId10"/>
    <externalReference r:id="rId11"/>
  </externalReferences>
  <definedNames>
    <definedName name="_xlnm._FilterDatabase" localSheetId="5" hidden="1">Comptes!$A$3:$D$7</definedName>
    <definedName name="_xlnm._FilterDatabase" localSheetId="3" hidden="1">'Entêtes Factures'!$A$3:$H$3</definedName>
    <definedName name="_xlnm._FilterDatabase" localSheetId="4" hidden="1">Fournisseurs!$A$3:$I$8</definedName>
    <definedName name="_xlnm._FilterDatabase" localSheetId="2" hidden="1">'Lignes Factures'!$A$3:$G$8</definedName>
    <definedName name="_xlnm._FilterDatabase" localSheetId="7" hidden="1">Sites!$A$3:$D$6</definedName>
    <definedName name="_xlnm._FilterDatabase" localSheetId="6" hidden="1">Ventilations!$A$3:$D$7</definedName>
    <definedName name="AnnéeRéf">[1]Paramètres!$B$4</definedName>
    <definedName name="Classes">[1]Classes!$A$3:$D$11</definedName>
    <definedName name="Comptable">Paramètres!$B$3</definedName>
    <definedName name="Comptes">Comptes!$A$3:$C$8</definedName>
    <definedName name="Critères" localSheetId="1">'Fiche Facture Modifié'!$H$2:$H$3</definedName>
    <definedName name="Critères">'Fiche Facture'!$G$2:$G$3</definedName>
    <definedName name="Directeur">Paramètres!$B$2</definedName>
    <definedName name="Entetes">'Entêtes Factures'!$A$3:$H$6</definedName>
    <definedName name="Entetes_2">'Entêtes Factures'!$B$3:$H$6</definedName>
    <definedName name="Extraction">'Lignes Factures'!$A$1000:$G$1000</definedName>
    <definedName name="_xlnm.Extract" localSheetId="2">'Lignes Factures'!$A$1000:$G$1000</definedName>
    <definedName name="Fournisseurs">Fournisseurs!$A$3:$I$8</definedName>
    <definedName name="Lignes">'Lignes Factures'!$A$3:$G$8</definedName>
    <definedName name="Liste_Catégories">[1]Catégories!$A$3:$A$6</definedName>
    <definedName name="Liste_Classes">[1]Classes!$A$3:$A$11</definedName>
    <definedName name="Liste_Comptes" localSheetId="7">Sites!$A$3:$A$6</definedName>
    <definedName name="Liste_Comptes" localSheetId="6">Ventilations!$A$3:$A$7</definedName>
    <definedName name="Liste_Comptes">Comptes!$A$3:$A$8</definedName>
    <definedName name="Liste_Fournisseurs">Fournisseurs!$A$3:$A$8</definedName>
    <definedName name="Liste_Pièces">'Entêtes Factures'!$B$3:$B$6</definedName>
    <definedName name="Liste_Regroupements">[1]Regroupements!$A$3:$A$22</definedName>
    <definedName name="Liste_Sites">Sites!$A$3:$A$7</definedName>
    <definedName name="Liste_Ventilations">Ventilations!$A$3:$A$8</definedName>
    <definedName name="Raison_Sociale">Paramètres!$B$1</definedName>
    <definedName name="Regroupements">[1]Regroupements!$A$3:$F$22</definedName>
    <definedName name="Sites">Sites!$A$3:$C$7</definedName>
    <definedName name="Titre">[1]Paramètres!$B$3</definedName>
    <definedName name="Ventilations">Ventilations!$A$3:$C$8</definedName>
  </definedNames>
  <calcPr calcId="152511"/>
</workbook>
</file>

<file path=xl/calcChain.xml><?xml version="1.0" encoding="utf-8"?>
<calcChain xmlns="http://schemas.openxmlformats.org/spreadsheetml/2006/main">
  <c r="D28" i="10" l="1"/>
  <c r="C28" i="10"/>
  <c r="B28" i="10"/>
  <c r="A28" i="10"/>
  <c r="D27" i="10"/>
  <c r="C27" i="10"/>
  <c r="B27" i="10"/>
  <c r="A27" i="10"/>
  <c r="D26" i="10"/>
  <c r="C26" i="10"/>
  <c r="B26" i="10"/>
  <c r="A26" i="10"/>
  <c r="D25" i="10"/>
  <c r="C25" i="10"/>
  <c r="B25" i="10"/>
  <c r="A25" i="10"/>
  <c r="D24" i="10"/>
  <c r="C24" i="10"/>
  <c r="B24" i="10"/>
  <c r="A24" i="10"/>
  <c r="D23" i="10"/>
  <c r="C23" i="10"/>
  <c r="B23" i="10"/>
  <c r="A23" i="10"/>
  <c r="D22" i="10"/>
  <c r="C22" i="10"/>
  <c r="B22" i="10"/>
  <c r="A22" i="10"/>
  <c r="D21" i="10"/>
  <c r="C21" i="10"/>
  <c r="B21" i="10"/>
  <c r="A21" i="10"/>
  <c r="D20" i="10"/>
  <c r="C20" i="10"/>
  <c r="B20" i="10"/>
  <c r="A20" i="10"/>
  <c r="D19" i="10"/>
  <c r="C19" i="10"/>
  <c r="B19" i="10"/>
  <c r="A19" i="10"/>
  <c r="D18" i="10"/>
  <c r="C18" i="10"/>
  <c r="B18" i="10"/>
  <c r="A18" i="10"/>
  <c r="D17" i="10"/>
  <c r="C17" i="10"/>
  <c r="B17" i="10"/>
  <c r="A17" i="10"/>
  <c r="D16" i="10"/>
  <c r="C16" i="10"/>
  <c r="B16" i="10"/>
  <c r="A16" i="10"/>
  <c r="D15" i="10"/>
  <c r="C15" i="10"/>
  <c r="B15" i="10"/>
  <c r="A15" i="10"/>
  <c r="D14" i="10"/>
  <c r="C14" i="10"/>
  <c r="B14" i="10"/>
  <c r="A14" i="10"/>
  <c r="D13" i="10"/>
  <c r="C13" i="10"/>
  <c r="B13" i="10"/>
  <c r="A13" i="10"/>
  <c r="D12" i="10"/>
  <c r="C12" i="10"/>
  <c r="B12" i="10"/>
  <c r="A12" i="10"/>
  <c r="D11" i="10"/>
  <c r="C11" i="10"/>
  <c r="B11" i="10"/>
  <c r="A11" i="10"/>
  <c r="D10" i="10"/>
  <c r="C10" i="10"/>
  <c r="B10" i="10"/>
  <c r="A10" i="10"/>
  <c r="D9" i="10"/>
  <c r="C9" i="10"/>
  <c r="B9" i="10"/>
  <c r="A9" i="10"/>
  <c r="D8" i="10"/>
  <c r="C8" i="10"/>
  <c r="B8" i="10"/>
  <c r="A8" i="10"/>
  <c r="B4" i="10"/>
  <c r="A4" i="10"/>
  <c r="D3" i="10"/>
  <c r="B3" i="10"/>
  <c r="A3" i="10"/>
  <c r="D29" i="9"/>
  <c r="D28" i="9"/>
  <c r="C28" i="9"/>
  <c r="B28" i="9"/>
  <c r="A28" i="9"/>
  <c r="D27" i="9"/>
  <c r="C27" i="9"/>
  <c r="B27" i="9"/>
  <c r="A27" i="9"/>
  <c r="D26" i="9"/>
  <c r="C26" i="9"/>
  <c r="B26" i="9"/>
  <c r="A26" i="9"/>
  <c r="D25" i="9"/>
  <c r="C25" i="9"/>
  <c r="B25" i="9"/>
  <c r="A25" i="9"/>
  <c r="D24" i="9"/>
  <c r="C24" i="9"/>
  <c r="B24" i="9"/>
  <c r="A24" i="9"/>
  <c r="D23" i="9"/>
  <c r="C23" i="9"/>
  <c r="B23" i="9"/>
  <c r="A23" i="9"/>
  <c r="D22" i="9"/>
  <c r="C22" i="9"/>
  <c r="B22" i="9"/>
  <c r="A22" i="9"/>
  <c r="D21" i="9"/>
  <c r="C21" i="9"/>
  <c r="B21" i="9"/>
  <c r="A21" i="9"/>
  <c r="D20" i="9"/>
  <c r="C20" i="9"/>
  <c r="B20" i="9"/>
  <c r="A20" i="9"/>
  <c r="D19" i="9"/>
  <c r="C19" i="9"/>
  <c r="B19" i="9"/>
  <c r="A19" i="9"/>
  <c r="D18" i="9"/>
  <c r="C18" i="9"/>
  <c r="B18" i="9"/>
  <c r="A18" i="9"/>
  <c r="D17" i="9"/>
  <c r="C17" i="9"/>
  <c r="B17" i="9"/>
  <c r="A17" i="9"/>
  <c r="D16" i="9"/>
  <c r="C16" i="9"/>
  <c r="B16" i="9"/>
  <c r="A16" i="9"/>
  <c r="D15" i="9"/>
  <c r="C15" i="9"/>
  <c r="B15" i="9"/>
  <c r="A15" i="9"/>
  <c r="D14" i="9"/>
  <c r="C14" i="9"/>
  <c r="B14" i="9"/>
  <c r="A14" i="9"/>
  <c r="D13" i="9"/>
  <c r="C13" i="9"/>
  <c r="B13" i="9"/>
  <c r="A13" i="9"/>
  <c r="D12" i="9"/>
  <c r="C12" i="9"/>
  <c r="B12" i="9"/>
  <c r="A12" i="9"/>
  <c r="D11" i="9"/>
  <c r="C11" i="9"/>
  <c r="B11" i="9"/>
  <c r="A11" i="9"/>
  <c r="D10" i="9"/>
  <c r="C10" i="9"/>
  <c r="B10" i="9"/>
  <c r="A10" i="9"/>
  <c r="D9" i="9"/>
  <c r="C9" i="9"/>
  <c r="B9" i="9"/>
  <c r="A9" i="9"/>
  <c r="D8" i="9"/>
  <c r="C8" i="9"/>
  <c r="B8" i="9"/>
  <c r="A8" i="9"/>
  <c r="B4" i="9"/>
  <c r="A4" i="9"/>
  <c r="D3" i="9"/>
  <c r="B3" i="9"/>
  <c r="A3" i="9"/>
  <c r="A1" i="9"/>
  <c r="C5" i="7"/>
  <c r="C5" i="6"/>
  <c r="C6" i="6"/>
  <c r="C7" i="6"/>
  <c r="C4" i="6"/>
  <c r="I5" i="1"/>
  <c r="I6" i="1"/>
  <c r="C5" i="4"/>
  <c r="C6" i="4"/>
  <c r="C7" i="4"/>
  <c r="C4" i="4"/>
  <c r="H5" i="8"/>
  <c r="C6" i="7" s="1"/>
  <c r="H4" i="8"/>
  <c r="C4" i="7" s="1"/>
  <c r="G6" i="2"/>
  <c r="G4" i="2"/>
  <c r="G5" i="2"/>
  <c r="A1" i="6"/>
  <c r="G7" i="2"/>
  <c r="A1" i="2"/>
  <c r="A1" i="8"/>
  <c r="F1" i="2"/>
  <c r="A1" i="7"/>
  <c r="D6" i="7"/>
  <c r="D5" i="7"/>
  <c r="D4" i="7"/>
  <c r="D7" i="6"/>
  <c r="D6" i="6"/>
  <c r="D5" i="6"/>
  <c r="D4" i="6"/>
  <c r="A1" i="1"/>
  <c r="A1" i="4"/>
  <c r="D7" i="4"/>
  <c r="D6" i="4"/>
  <c r="D5" i="4"/>
  <c r="D4" i="4"/>
  <c r="D29" i="10" l="1"/>
  <c r="I4" i="1"/>
  <c r="I7" i="1"/>
  <c r="H1" i="8"/>
  <c r="C2" i="4"/>
  <c r="C2" i="6"/>
  <c r="I2" i="1" l="1"/>
  <c r="C2" i="7" l="1"/>
</calcChain>
</file>

<file path=xl/sharedStrings.xml><?xml version="1.0" encoding="utf-8"?>
<sst xmlns="http://schemas.openxmlformats.org/spreadsheetml/2006/main" count="151" uniqueCount="82">
  <si>
    <t>Libellé</t>
  </si>
  <si>
    <t>Adresse 1</t>
  </si>
  <si>
    <t>Adresse 2</t>
  </si>
  <si>
    <t>Code postal</t>
  </si>
  <si>
    <t>Ville</t>
  </si>
  <si>
    <t>Cédex</t>
  </si>
  <si>
    <t>Contact</t>
  </si>
  <si>
    <t>Observations</t>
  </si>
  <si>
    <t>Montant facturé</t>
  </si>
  <si>
    <t>Castorama</t>
  </si>
  <si>
    <t>BricoPro</t>
  </si>
  <si>
    <t>BricoMarché</t>
  </si>
  <si>
    <t>Sens</t>
  </si>
  <si>
    <t>Raison sociale</t>
  </si>
  <si>
    <t>Directeur</t>
  </si>
  <si>
    <t>A. Issoufou</t>
  </si>
  <si>
    <t>Comptable</t>
  </si>
  <si>
    <t>A. Xandry</t>
  </si>
  <si>
    <t>Facturé</t>
  </si>
  <si>
    <t>6262120 - Abonnement Internet</t>
  </si>
  <si>
    <t>6261000 - Affranchissements</t>
  </si>
  <si>
    <t>6282000 - Alimentation à l'extérieur</t>
  </si>
  <si>
    <t>6262300 - Atelier d'entretien</t>
  </si>
  <si>
    <t>S1 - Admin.Asnee</t>
  </si>
  <si>
    <t>S2 - Admin.Han</t>
  </si>
  <si>
    <t>S3 - Allée Neuve</t>
  </si>
  <si>
    <t>S2G1 - Arapaoes</t>
  </si>
  <si>
    <t>Pièce</t>
  </si>
  <si>
    <t>Date du visa</t>
  </si>
  <si>
    <t>Date de paiement</t>
  </si>
  <si>
    <t>Fournisseur</t>
  </si>
  <si>
    <t>Journal</t>
  </si>
  <si>
    <t>Montant total</t>
  </si>
  <si>
    <t>Compte</t>
  </si>
  <si>
    <t>Ventilation</t>
  </si>
  <si>
    <t>Montant</t>
  </si>
  <si>
    <t>ACE</t>
  </si>
  <si>
    <t>ACE-08-001</t>
  </si>
  <si>
    <t>ACE-08-002</t>
  </si>
  <si>
    <t>Cabinet Miloud &amp; Co</t>
  </si>
  <si>
    <t>Site</t>
  </si>
  <si>
    <t>Val-de-Lorraine</t>
  </si>
  <si>
    <t>Han-sur-Seille</t>
  </si>
  <si>
    <t>Nancy Couronne</t>
  </si>
  <si>
    <t>Matériels chantier 22</t>
  </si>
  <si>
    <t>Matériels chantier 23</t>
  </si>
  <si>
    <t>Repas chantier 22</t>
  </si>
  <si>
    <t>Repas chantier 23</t>
  </si>
  <si>
    <t>McDonald</t>
  </si>
  <si>
    <t>Critères</t>
  </si>
  <si>
    <t>PIECE N°</t>
  </si>
  <si>
    <t>Ecriture</t>
  </si>
  <si>
    <t>Date de visa</t>
  </si>
  <si>
    <t>PIECE COMPTABLE FOURNISSEUR</t>
  </si>
  <si>
    <t>&lt;== : Ici c'est le titre du document, c'est un titre qui est modifiable en fonction du type de pièce comptable, Si c'est fournisseur Alors pièce comptable Fournisseur, si c'est Caisse Alors Pièce comptable Caisse.</t>
  </si>
  <si>
    <t>OBSERVATIONS ET CORRECTIONS</t>
  </si>
  <si>
    <t>C'est la notion de journaux comptable, je pense qu'il faut créer une table journaux et dedant nous trouverons Journal de Banque, Journal de Caisse, Journal de Fournisseurs etc…</t>
  </si>
  <si>
    <t>Donc ton onglet Fournisseurs est le journal Fournisseur</t>
  </si>
  <si>
    <t>Malheureusement il faut absolument respecter cette en-tête, à savoir :</t>
  </si>
  <si>
    <t>HAN SUR SEILLE = NOM DU SITE</t>
  </si>
  <si>
    <t>DATE = DATE DE LA FACTURE</t>
  </si>
  <si>
    <t>A COTE DE DIRECTEUR = SA SIGNATURE DONC AUCUNE FORMULE (A LAISSER EN BLANC)</t>
  </si>
  <si>
    <t>A COTE DE COMPTABLE = SA SIGNATURE DONC AUCUNE FORMULE (A LAISSER EN BLANC)</t>
  </si>
  <si>
    <t>ACE08/ : CF TABLEAU AVEC CODE JOURNAUX, IL N'Y A QUE LE CODE ET LE MOIS A METTRE, LA NUMEROTATION SUIVANTE SE FAIT PAR NOTRE LOGICIEL DE COMPTA. DONC PEUT ETRE FAUSSE AVEC EXCEL</t>
  </si>
  <si>
    <t xml:space="preserve">              PAR EXEMPLE SI PIECE COMPTABLE CAISSE NOUS AURONS A LA MEME DATE : CAI08/  SI PIECE COMPTABLE BANQUE NOUS AURONS B1608/</t>
  </si>
  <si>
    <t>N° COMPTE : Il n'y a que le numéro de compte qui doit être affiché (résultat d'une sélection avec liste déroulante en tapant le nom du compte et non le numéro)</t>
  </si>
  <si>
    <t xml:space="preserve">                      Sur la liste déroulante je chercherai ou taperai Alimentation à l'exterieur et sur la fiche devra s'inscrire 628200 dans la colonne N° COMPTE.</t>
  </si>
  <si>
    <t>VENTILATION : RAS c'est parfait</t>
  </si>
  <si>
    <t>LIBELLE : Devra s'inscrire automatiquement LES LETTRES S1 OU S2 OU S1-G1 ce qui correspond Aux groupes et concatener avec le LIBELLE REDUIS du compte</t>
  </si>
  <si>
    <t xml:space="preserve">                Exemple : Si le GROUPE ALLEE-NEUVE a fait un achat d'ALIMENTATION A L'EXTERIEUR , ça sera S3 puis concaténer A-EXT puis un libellé libre = S3 A-EXT Repas chantier 22</t>
  </si>
  <si>
    <t>MANQUE LA SAISIE DE LA CONTRE-PARTIE AU CREDIT</t>
  </si>
  <si>
    <t>AUTRES ONGLETS</t>
  </si>
  <si>
    <t>Lignes Factures :</t>
  </si>
  <si>
    <t>Entêtes Factures :</t>
  </si>
  <si>
    <t>EXCELLENT PEUT SERVIR LORS D'UNE RECHERCHE OU ANALYSE DE COMPTE</t>
  </si>
  <si>
    <t xml:space="preserve">Fournisseurs : </t>
  </si>
  <si>
    <t>EXCELLENT PEUT SERVIR LORS D'UNE RECHERCHE OU ANALYSE DE COMPTE MAIS NE PAS OUBLIER QU'IL PEUT EXISTER LES AUTRES JOURNAUX BANQUE CAISSE PAIE ETC…</t>
  </si>
  <si>
    <t>Comptes :</t>
  </si>
  <si>
    <t>PARFAIT POUR AJOUTER DES COMPTES SUPPLEMENTAIRES</t>
  </si>
  <si>
    <t>Ventilations :</t>
  </si>
  <si>
    <t>PARFAIT ET SI POSSIBILITE D'AJOUTER D'AUTRES VENTILATIONS SA SERAIT IMPECCABLE</t>
  </si>
  <si>
    <t>Sites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</si>
</sst>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_-* #,##0.00\ [$€-40C]_-;\-* #,##0.00\ [$€-40C]_-;_-* &quot;-&quot;??\ [$€-40C]_-;_-@_-"/>
    <numFmt numFmtId="165" formatCode="&quot;Recettes&quot;;&quot;Dépenses&quot;;&quot;&quot;"/>
    <numFmt numFmtId="166" formatCode="dd/mm/&quot;2015&quot;"/>
  </numFmts>
  <fonts count="17" x14ac:knownFonts="1">
    <font>
      <sz val="10"/>
      <color theme="1"/>
      <name val="Arial"/>
      <family val="2"/>
    </font>
    <font>
      <sz val="10"/>
      <color theme="1"/>
      <name val="Arial"/>
      <family val="2"/>
    </font>
    <font>
      <b/>
      <sz val="10"/>
      <color theme="1"/>
      <name val="Arial"/>
      <family val="2"/>
    </font>
    <font>
      <b/>
      <sz val="10"/>
      <color theme="4" tint="-0.249977111117893"/>
      <name val="Arial"/>
      <family val="2"/>
    </font>
    <font>
      <b/>
      <sz val="14"/>
      <color theme="6" tint="-0.499984740745262"/>
      <name val="Arial Narrow"/>
      <family val="2"/>
    </font>
    <font>
      <b/>
      <sz val="10"/>
      <color theme="6" tint="-0.499984740745262"/>
      <name val="Arial"/>
      <family val="2"/>
    </font>
    <font>
      <b/>
      <sz val="12"/>
      <color theme="4" tint="-0.249977111117893"/>
      <name val="Arial"/>
      <family val="2"/>
    </font>
    <font>
      <b/>
      <sz val="10"/>
      <name val="Arial"/>
      <family val="2"/>
    </font>
    <font>
      <b/>
      <sz val="10"/>
      <color theme="0" tint="-4.9989318521683403E-2"/>
      <name val="Arial"/>
      <family val="2"/>
    </font>
    <font>
      <sz val="12"/>
      <color theme="1"/>
      <name val="Calibri"/>
      <family val="2"/>
      <scheme val="minor"/>
    </font>
    <font>
      <sz val="14"/>
      <color theme="1"/>
      <name val="Calibri"/>
      <family val="2"/>
      <scheme val="minor"/>
    </font>
    <font>
      <b/>
      <sz val="12"/>
      <color theme="1"/>
      <name val="Calibri"/>
      <family val="2"/>
      <scheme val="minor"/>
    </font>
    <font>
      <b/>
      <sz val="24"/>
      <color theme="4" tint="-0.249977111117893"/>
      <name val="Calibri"/>
      <family val="2"/>
      <scheme val="minor"/>
    </font>
    <font>
      <b/>
      <sz val="16"/>
      <color theme="0" tint="-4.9989318521683403E-2"/>
      <name val="Calibri"/>
      <family val="2"/>
      <scheme val="minor"/>
    </font>
    <font>
      <b/>
      <sz val="10"/>
      <color theme="3"/>
      <name val="Arial"/>
      <family val="2"/>
    </font>
    <font>
      <b/>
      <sz val="14"/>
      <color theme="0"/>
      <name val="Arial"/>
      <family val="2"/>
    </font>
    <font>
      <b/>
      <sz val="16"/>
      <color theme="0"/>
      <name val="Arial"/>
      <family val="2"/>
    </font>
  </fonts>
  <fills count="13">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92D050"/>
        <bgColor indexed="64"/>
      </patternFill>
    </fill>
    <fill>
      <patternFill patternType="solid">
        <fgColor theme="0"/>
        <bgColor indexed="64"/>
      </patternFill>
    </fill>
    <fill>
      <patternFill patternType="solid">
        <fgColor theme="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ck">
        <color theme="3"/>
      </left>
      <right/>
      <top style="thick">
        <color theme="3"/>
      </top>
      <bottom/>
      <diagonal/>
    </border>
    <border>
      <left/>
      <right/>
      <top style="thick">
        <color theme="3"/>
      </top>
      <bottom/>
      <diagonal/>
    </border>
    <border>
      <left/>
      <right style="thick">
        <color theme="3"/>
      </right>
      <top style="thick">
        <color theme="3"/>
      </top>
      <bottom/>
      <diagonal/>
    </border>
    <border>
      <left style="thick">
        <color theme="3"/>
      </left>
      <right/>
      <top/>
      <bottom/>
      <diagonal/>
    </border>
    <border>
      <left/>
      <right style="thick">
        <color theme="3"/>
      </right>
      <top/>
      <bottom/>
      <diagonal/>
    </border>
    <border>
      <left style="thick">
        <color theme="3"/>
      </left>
      <right/>
      <top/>
      <bottom style="thick">
        <color theme="3"/>
      </bottom>
      <diagonal/>
    </border>
    <border>
      <left/>
      <right/>
      <top/>
      <bottom style="thick">
        <color theme="3"/>
      </bottom>
      <diagonal/>
    </border>
    <border>
      <left/>
      <right style="thick">
        <color theme="3"/>
      </right>
      <top/>
      <bottom style="thick">
        <color theme="3"/>
      </bottom>
      <diagonal/>
    </border>
    <border>
      <left style="medium">
        <color theme="3" tint="0.79998168889431442"/>
      </left>
      <right style="medium">
        <color theme="3" tint="0.79998168889431442"/>
      </right>
      <top style="medium">
        <color theme="3" tint="0.79998168889431442"/>
      </top>
      <bottom style="medium">
        <color theme="3" tint="0.79998168889431442"/>
      </bottom>
      <diagonal/>
    </border>
    <border>
      <left style="medium">
        <color theme="3" tint="0.79998168889431442"/>
      </left>
      <right style="medium">
        <color theme="3" tint="0.79998168889431442"/>
      </right>
      <top style="medium">
        <color theme="3" tint="0.79998168889431442"/>
      </top>
      <bottom/>
      <diagonal/>
    </border>
    <border>
      <left style="medium">
        <color theme="3" tint="0.79998168889431442"/>
      </left>
      <right style="medium">
        <color theme="3" tint="0.79998168889431442"/>
      </right>
      <top/>
      <bottom/>
      <diagonal/>
    </border>
    <border>
      <left style="medium">
        <color theme="3" tint="0.79998168889431442"/>
      </left>
      <right style="medium">
        <color theme="3" tint="0.79998168889431442"/>
      </right>
      <top/>
      <bottom style="medium">
        <color theme="3" tint="0.79998168889431442"/>
      </bottom>
      <diagonal/>
    </border>
    <border>
      <left style="thick">
        <color theme="3" tint="0.79998168889431442"/>
      </left>
      <right style="thick">
        <color theme="3"/>
      </right>
      <top style="thick">
        <color theme="3" tint="0.79998168889431442"/>
      </top>
      <bottom style="thick">
        <color theme="3" tint="0.79998168889431442"/>
      </bottom>
      <diagonal/>
    </border>
    <border>
      <left style="medium">
        <color theme="3" tint="0.79995117038483843"/>
      </left>
      <right style="medium">
        <color theme="3" tint="0.79998168889431442"/>
      </right>
      <top style="medium">
        <color theme="3" tint="0.79995117038483843"/>
      </top>
      <bottom style="medium">
        <color theme="3" tint="0.79995117038483843"/>
      </bottom>
      <diagonal/>
    </border>
    <border>
      <left/>
      <right/>
      <top style="medium">
        <color theme="3" tint="0.79998168889431442"/>
      </top>
      <bottom/>
      <diagonal/>
    </border>
    <border>
      <left/>
      <right style="medium">
        <color theme="3" tint="0.79998168889431442"/>
      </right>
      <top style="medium">
        <color theme="3" tint="0.79998168889431442"/>
      </top>
      <bottom style="medium">
        <color theme="3" tint="0.79998168889431442"/>
      </bottom>
      <diagonal/>
    </border>
    <border>
      <left style="thick">
        <color theme="3"/>
      </left>
      <right/>
      <top style="thick">
        <color theme="3"/>
      </top>
      <bottom style="thick">
        <color theme="3"/>
      </bottom>
      <diagonal/>
    </border>
    <border>
      <left/>
      <right/>
      <top style="thick">
        <color theme="3"/>
      </top>
      <bottom style="thick">
        <color theme="3"/>
      </bottom>
      <diagonal/>
    </border>
    <border>
      <left/>
      <right style="thick">
        <color theme="3"/>
      </right>
      <top style="thick">
        <color theme="3"/>
      </top>
      <bottom style="thick">
        <color theme="3"/>
      </bottom>
      <diagonal/>
    </border>
  </borders>
  <cellStyleXfs count="2">
    <xf numFmtId="0" fontId="0" fillId="0" borderId="0"/>
    <xf numFmtId="44" fontId="1" fillId="0" borderId="0" applyFont="0" applyFill="0" applyBorder="0" applyAlignment="0" applyProtection="0"/>
  </cellStyleXfs>
  <cellXfs count="103">
    <xf numFmtId="0" fontId="0" fillId="0" borderId="0" xfId="0"/>
    <xf numFmtId="44" fontId="0" fillId="0" borderId="0" xfId="1" applyFont="1"/>
    <xf numFmtId="0" fontId="3" fillId="0" borderId="0" xfId="0" applyFont="1"/>
    <xf numFmtId="44" fontId="3" fillId="0" borderId="0" xfId="1" applyFont="1"/>
    <xf numFmtId="0" fontId="3" fillId="0" borderId="0" xfId="0" applyFont="1" applyAlignment="1">
      <alignment vertical="top" wrapText="1"/>
    </xf>
    <xf numFmtId="0" fontId="3" fillId="2" borderId="0" xfId="0" applyFont="1" applyFill="1" applyAlignment="1">
      <alignment vertical="top" wrapText="1"/>
    </xf>
    <xf numFmtId="44" fontId="3" fillId="3" borderId="0" xfId="1" applyFont="1" applyFill="1" applyAlignment="1">
      <alignment vertical="top" wrapText="1"/>
    </xf>
    <xf numFmtId="44" fontId="0" fillId="4" borderId="0" xfId="1" applyFont="1" applyFill="1"/>
    <xf numFmtId="0" fontId="0" fillId="2" borderId="0" xfId="0" applyFill="1"/>
    <xf numFmtId="44" fontId="0" fillId="3" borderId="0" xfId="1" applyFont="1" applyFill="1"/>
    <xf numFmtId="0" fontId="4" fillId="5" borderId="0" xfId="0" applyFont="1" applyFill="1" applyAlignment="1" applyProtection="1">
      <alignment vertical="center"/>
    </xf>
    <xf numFmtId="0" fontId="5" fillId="5" borderId="0" xfId="0" applyFont="1" applyFill="1" applyAlignment="1" applyProtection="1">
      <alignment vertical="center"/>
    </xf>
    <xf numFmtId="164" fontId="5" fillId="5" borderId="0" xfId="0" applyNumberFormat="1" applyFont="1" applyFill="1" applyAlignment="1" applyProtection="1">
      <alignment horizontal="center" vertical="center"/>
    </xf>
    <xf numFmtId="165" fontId="5" fillId="5" borderId="0" xfId="0" applyNumberFormat="1" applyFont="1" applyFill="1" applyAlignment="1" applyProtection="1">
      <alignment horizontal="center" vertical="center"/>
    </xf>
    <xf numFmtId="0" fontId="2" fillId="5" borderId="0" xfId="0" applyFont="1" applyFill="1" applyProtection="1"/>
    <xf numFmtId="165" fontId="2" fillId="5" borderId="0" xfId="0" applyNumberFormat="1" applyFont="1" applyFill="1" applyAlignment="1" applyProtection="1">
      <alignment horizontal="center"/>
    </xf>
    <xf numFmtId="0" fontId="5" fillId="6" borderId="0" xfId="0" applyFont="1" applyFill="1" applyAlignment="1" applyProtection="1">
      <alignment vertical="top" wrapText="1"/>
    </xf>
    <xf numFmtId="165" fontId="5" fillId="5" borderId="0" xfId="0" applyNumberFormat="1" applyFont="1" applyFill="1" applyAlignment="1" applyProtection="1">
      <alignment horizontal="center" vertical="top" wrapText="1"/>
    </xf>
    <xf numFmtId="0" fontId="5" fillId="5" borderId="0" xfId="0" applyFont="1" applyFill="1" applyAlignment="1" applyProtection="1">
      <alignment vertical="top" wrapText="1"/>
    </xf>
    <xf numFmtId="0" fontId="0" fillId="0" borderId="0" xfId="0" applyFill="1" applyProtection="1"/>
    <xf numFmtId="164" fontId="0" fillId="0" borderId="0" xfId="0" applyNumberFormat="1" applyFill="1" applyAlignment="1" applyProtection="1">
      <alignment horizontal="center"/>
    </xf>
    <xf numFmtId="0" fontId="0" fillId="0" borderId="0" xfId="0" applyFill="1" applyProtection="1">
      <protection locked="0"/>
    </xf>
    <xf numFmtId="165" fontId="0" fillId="5" borderId="0" xfId="0" applyNumberFormat="1" applyFill="1" applyAlignment="1" applyProtection="1">
      <alignment horizontal="center"/>
    </xf>
    <xf numFmtId="0" fontId="0" fillId="5" borderId="0" xfId="0" applyFill="1" applyProtection="1"/>
    <xf numFmtId="0" fontId="5" fillId="6" borderId="0" xfId="0" applyFont="1" applyFill="1" applyAlignment="1" applyProtection="1">
      <alignment vertical="center"/>
    </xf>
    <xf numFmtId="164" fontId="0" fillId="5" borderId="0" xfId="0" applyNumberFormat="1" applyFill="1" applyAlignment="1" applyProtection="1">
      <alignment horizontal="center"/>
    </xf>
    <xf numFmtId="0" fontId="6" fillId="0" borderId="0" xfId="0" applyFont="1"/>
    <xf numFmtId="0" fontId="5" fillId="3" borderId="0" xfId="0" applyFont="1" applyFill="1" applyAlignment="1" applyProtection="1">
      <alignment vertical="top" wrapText="1"/>
    </xf>
    <xf numFmtId="0" fontId="5" fillId="3" borderId="0" xfId="0" applyFont="1" applyFill="1" applyAlignment="1" applyProtection="1">
      <alignment vertical="center"/>
    </xf>
    <xf numFmtId="0" fontId="5" fillId="6" borderId="0" xfId="0" applyFont="1" applyFill="1" applyAlignment="1" applyProtection="1">
      <alignment horizontal="center" vertical="top" wrapText="1"/>
    </xf>
    <xf numFmtId="0" fontId="0" fillId="0" borderId="0" xfId="0" applyFill="1" applyAlignment="1" applyProtection="1">
      <alignment horizontal="center"/>
      <protection locked="0"/>
    </xf>
    <xf numFmtId="0" fontId="5" fillId="6" borderId="0" xfId="0" applyFont="1" applyFill="1" applyAlignment="1" applyProtection="1">
      <alignment horizontal="center" vertical="center"/>
    </xf>
    <xf numFmtId="0" fontId="3" fillId="0" borderId="0" xfId="0" applyFont="1" applyAlignment="1">
      <alignment horizontal="center"/>
    </xf>
    <xf numFmtId="0" fontId="3" fillId="2" borderId="0" xfId="0" applyFont="1" applyFill="1" applyAlignment="1">
      <alignment horizontal="center" vertical="top" wrapText="1"/>
    </xf>
    <xf numFmtId="0" fontId="0" fillId="0" borderId="0" xfId="0" applyAlignment="1">
      <alignment horizontal="center"/>
    </xf>
    <xf numFmtId="0" fontId="0" fillId="2" borderId="0" xfId="0" applyFill="1" applyAlignment="1">
      <alignment horizontal="center"/>
    </xf>
    <xf numFmtId="44" fontId="3" fillId="2" borderId="0" xfId="1" applyFont="1" applyFill="1" applyAlignment="1">
      <alignment horizontal="center" vertical="top" wrapText="1"/>
    </xf>
    <xf numFmtId="44" fontId="0" fillId="0" borderId="0" xfId="1" applyFont="1" applyAlignment="1">
      <alignment horizontal="center"/>
    </xf>
    <xf numFmtId="44" fontId="0" fillId="2" borderId="0" xfId="1" applyFont="1" applyFill="1" applyAlignment="1">
      <alignment horizontal="center"/>
    </xf>
    <xf numFmtId="14" fontId="0" fillId="0" borderId="0" xfId="0" applyNumberFormat="1" applyAlignment="1">
      <alignment horizontal="center"/>
    </xf>
    <xf numFmtId="44" fontId="5" fillId="5" borderId="0" xfId="1" applyFont="1" applyFill="1" applyAlignment="1" applyProtection="1">
      <alignment horizontal="center" vertical="center"/>
    </xf>
    <xf numFmtId="44" fontId="0" fillId="5" borderId="0" xfId="1" applyFont="1" applyFill="1" applyAlignment="1" applyProtection="1">
      <alignment horizontal="center"/>
    </xf>
    <xf numFmtId="44" fontId="5" fillId="7" borderId="0" xfId="1" applyFont="1" applyFill="1" applyAlignment="1" applyProtection="1">
      <alignment horizontal="center" vertical="top" wrapText="1"/>
    </xf>
    <xf numFmtId="44" fontId="5" fillId="7" borderId="0" xfId="1" applyFont="1" applyFill="1" applyAlignment="1" applyProtection="1">
      <alignment horizontal="center" vertical="center"/>
    </xf>
    <xf numFmtId="44" fontId="7" fillId="0" borderId="0" xfId="1" applyFont="1" applyFill="1" applyAlignment="1" applyProtection="1">
      <alignment horizontal="center" vertical="center"/>
    </xf>
    <xf numFmtId="0" fontId="3" fillId="0" borderId="0" xfId="0" applyFont="1" applyAlignment="1">
      <alignment horizontal="left"/>
    </xf>
    <xf numFmtId="0" fontId="3" fillId="2" borderId="0" xfId="0" applyFont="1" applyFill="1" applyAlignment="1">
      <alignment horizontal="left" vertical="top" wrapText="1"/>
    </xf>
    <xf numFmtId="0" fontId="0" fillId="0" borderId="0" xfId="0" applyAlignment="1">
      <alignment horizontal="left"/>
    </xf>
    <xf numFmtId="0" fontId="0" fillId="2" borderId="0" xfId="0" applyFill="1" applyAlignment="1">
      <alignment horizontal="left"/>
    </xf>
    <xf numFmtId="0" fontId="0" fillId="4" borderId="0" xfId="0" applyFill="1"/>
    <xf numFmtId="0" fontId="3" fillId="3" borderId="0" xfId="0" applyFont="1" applyFill="1" applyAlignment="1">
      <alignment vertical="top" wrapText="1"/>
    </xf>
    <xf numFmtId="0" fontId="0" fillId="3" borderId="0" xfId="0" applyFill="1"/>
    <xf numFmtId="0" fontId="9" fillId="0" borderId="1" xfId="0" applyFont="1" applyBorder="1" applyAlignment="1">
      <alignment horizontal="center" wrapText="1"/>
    </xf>
    <xf numFmtId="0" fontId="9" fillId="0" borderId="2" xfId="0" applyFont="1" applyBorder="1"/>
    <xf numFmtId="0" fontId="9" fillId="0" borderId="1" xfId="0" applyFont="1" applyBorder="1" applyAlignment="1">
      <alignment horizontal="center" vertical="center" wrapText="1"/>
    </xf>
    <xf numFmtId="14" fontId="9" fillId="0" borderId="1" xfId="0" applyNumberFormat="1" applyFont="1" applyBorder="1" applyAlignment="1">
      <alignment horizontal="center" wrapText="1"/>
    </xf>
    <xf numFmtId="44" fontId="9" fillId="0" borderId="1" xfId="1" applyFont="1" applyBorder="1" applyAlignment="1">
      <alignment horizontal="center"/>
    </xf>
    <xf numFmtId="0" fontId="11" fillId="9" borderId="1" xfId="0" applyFont="1" applyFill="1" applyBorder="1" applyAlignment="1">
      <alignment horizontal="center"/>
    </xf>
    <xf numFmtId="44" fontId="11" fillId="9" borderId="1" xfId="1" applyFont="1" applyFill="1" applyBorder="1" applyAlignment="1">
      <alignment horizontal="center"/>
    </xf>
    <xf numFmtId="14" fontId="9" fillId="9" borderId="1" xfId="0" applyNumberFormat="1" applyFont="1" applyFill="1" applyBorder="1" applyAlignment="1">
      <alignment horizontal="center"/>
    </xf>
    <xf numFmtId="166" fontId="11" fillId="9" borderId="2" xfId="0" applyNumberFormat="1" applyFont="1" applyFill="1" applyBorder="1" applyAlignment="1">
      <alignment horizontal="center"/>
    </xf>
    <xf numFmtId="0" fontId="0" fillId="9" borderId="1" xfId="0" applyFill="1" applyBorder="1" applyAlignment="1">
      <alignment horizontal="center" vertical="center"/>
    </xf>
    <xf numFmtId="0" fontId="11" fillId="9" borderId="1" xfId="0" applyFont="1" applyFill="1" applyBorder="1" applyAlignment="1">
      <alignment horizontal="left"/>
    </xf>
    <xf numFmtId="0" fontId="9" fillId="0" borderId="1" xfId="0" applyFont="1" applyBorder="1" applyAlignment="1">
      <alignment horizontal="left"/>
    </xf>
    <xf numFmtId="0" fontId="0" fillId="9" borderId="1" xfId="0" applyFill="1" applyBorder="1" applyAlignment="1">
      <alignment horizontal="left"/>
    </xf>
    <xf numFmtId="164" fontId="7" fillId="0" borderId="0" xfId="0" applyNumberFormat="1" applyFont="1" applyFill="1" applyAlignment="1" applyProtection="1">
      <alignment horizontal="center" vertical="center"/>
    </xf>
    <xf numFmtId="0" fontId="0" fillId="10" borderId="1" xfId="0" applyFill="1" applyBorder="1" applyAlignment="1">
      <alignment horizontal="center" vertical="center"/>
    </xf>
    <xf numFmtId="0" fontId="8" fillId="8" borderId="3" xfId="0" applyFont="1" applyFill="1" applyBorder="1" applyAlignment="1">
      <alignment horizontal="center" vertical="center"/>
    </xf>
    <xf numFmtId="0" fontId="12" fillId="0" borderId="0" xfId="0" applyFont="1" applyBorder="1" applyAlignment="1">
      <alignment horizontal="center" vertical="top"/>
    </xf>
    <xf numFmtId="0" fontId="10" fillId="0" borderId="1" xfId="0" applyFont="1" applyBorder="1" applyAlignment="1">
      <alignment horizontal="center" vertical="center"/>
    </xf>
    <xf numFmtId="0" fontId="13" fillId="8" borderId="0" xfId="0" applyFont="1" applyFill="1" applyAlignment="1">
      <alignment horizontal="center"/>
    </xf>
    <xf numFmtId="0" fontId="16" fillId="12" borderId="0" xfId="0" applyFont="1" applyFill="1" applyAlignment="1">
      <alignment horizontal="center"/>
    </xf>
    <xf numFmtId="0" fontId="0" fillId="0" borderId="0" xfId="0" applyBorder="1"/>
    <xf numFmtId="0" fontId="14" fillId="0" borderId="4" xfId="0" applyFont="1" applyBorder="1" applyAlignment="1">
      <alignment horizontal="left" vertical="center"/>
    </xf>
    <xf numFmtId="0" fontId="0" fillId="0" borderId="5" xfId="0" applyBorder="1"/>
    <xf numFmtId="0" fontId="0" fillId="0" borderId="6" xfId="0" applyBorder="1"/>
    <xf numFmtId="0" fontId="14" fillId="0" borderId="7" xfId="0" applyFont="1" applyBorder="1" applyAlignment="1">
      <alignment horizontal="left" vertical="center"/>
    </xf>
    <xf numFmtId="0" fontId="0" fillId="0" borderId="8" xfId="0" applyBorder="1"/>
    <xf numFmtId="0" fontId="0" fillId="0" borderId="7" xfId="0" applyBorder="1"/>
    <xf numFmtId="0" fontId="14" fillId="11" borderId="9" xfId="0" applyFont="1" applyFill="1" applyBorder="1"/>
    <xf numFmtId="0" fontId="0" fillId="0" borderId="10" xfId="0" applyBorder="1"/>
    <xf numFmtId="0" fontId="0" fillId="0" borderId="11" xfId="0" applyBorder="1"/>
    <xf numFmtId="0" fontId="15" fillId="12" borderId="12" xfId="0" applyFont="1" applyFill="1" applyBorder="1" applyAlignment="1">
      <alignment horizontal="center" vertical="center" wrapText="1"/>
    </xf>
    <xf numFmtId="0" fontId="11" fillId="9" borderId="2" xfId="0" applyFont="1" applyFill="1" applyBorder="1" applyAlignment="1">
      <alignment horizontal="center"/>
    </xf>
    <xf numFmtId="0" fontId="10" fillId="0" borderId="2" xfId="0" applyFont="1" applyBorder="1" applyAlignment="1">
      <alignment horizontal="center" vertical="center"/>
    </xf>
    <xf numFmtId="0" fontId="15" fillId="12" borderId="13" xfId="0" applyFont="1" applyFill="1" applyBorder="1" applyAlignment="1">
      <alignment horizontal="center" vertical="center" wrapText="1"/>
    </xf>
    <xf numFmtId="0" fontId="15" fillId="12" borderId="14" xfId="0" applyFont="1" applyFill="1" applyBorder="1" applyAlignment="1">
      <alignment horizontal="center" vertical="center" wrapText="1"/>
    </xf>
    <xf numFmtId="0" fontId="15" fillId="12" borderId="15" xfId="0" applyFont="1" applyFill="1" applyBorder="1" applyAlignment="1">
      <alignment horizontal="center" vertical="center" wrapText="1"/>
    </xf>
    <xf numFmtId="0" fontId="15" fillId="12" borderId="16" xfId="0" applyFont="1" applyFill="1" applyBorder="1" applyAlignment="1">
      <alignment horizontal="center" vertical="center" wrapText="1"/>
    </xf>
    <xf numFmtId="0" fontId="15" fillId="12" borderId="17" xfId="0" applyFont="1" applyFill="1" applyBorder="1" applyAlignment="1">
      <alignment horizontal="center" vertical="center" wrapText="1"/>
    </xf>
    <xf numFmtId="0" fontId="15" fillId="12" borderId="18" xfId="0" applyFont="1" applyFill="1" applyBorder="1" applyAlignment="1">
      <alignment horizontal="center" vertical="center" wrapText="1"/>
    </xf>
    <xf numFmtId="0" fontId="15" fillId="12" borderId="0" xfId="0" applyFont="1" applyFill="1" applyBorder="1" applyAlignment="1">
      <alignment horizontal="center" vertical="center" wrapText="1"/>
    </xf>
    <xf numFmtId="0" fontId="15" fillId="12" borderId="19" xfId="0" applyFont="1" applyFill="1" applyBorder="1" applyAlignment="1">
      <alignment horizontal="center" vertical="center" wrapText="1"/>
    </xf>
    <xf numFmtId="0" fontId="0" fillId="0" borderId="20" xfId="0" applyBorder="1"/>
    <xf numFmtId="0" fontId="0" fillId="0" borderId="21" xfId="0" applyBorder="1"/>
    <xf numFmtId="0" fontId="0" fillId="0" borderId="22" xfId="0" applyBorder="1"/>
    <xf numFmtId="0" fontId="0" fillId="0" borderId="9" xfId="0" applyBorder="1"/>
    <xf numFmtId="0" fontId="15" fillId="12" borderId="4" xfId="0" applyFont="1" applyFill="1" applyBorder="1" applyAlignment="1">
      <alignment horizontal="center"/>
    </xf>
    <xf numFmtId="0" fontId="15" fillId="12" borderId="5" xfId="0" applyFont="1" applyFill="1" applyBorder="1" applyAlignment="1">
      <alignment horizontal="center"/>
    </xf>
    <xf numFmtId="0" fontId="15" fillId="12" borderId="6" xfId="0" applyFont="1" applyFill="1" applyBorder="1" applyAlignment="1">
      <alignment horizontal="center"/>
    </xf>
    <xf numFmtId="0" fontId="14" fillId="0" borderId="7" xfId="0" applyFont="1" applyBorder="1"/>
    <xf numFmtId="0" fontId="14" fillId="0" borderId="0" xfId="0" applyFont="1" applyBorder="1"/>
    <xf numFmtId="0" fontId="14" fillId="0" borderId="0" xfId="0" applyFont="1" applyFill="1" applyBorder="1"/>
  </cellXfs>
  <cellStyles count="2">
    <cellStyle name="Monétaire" xfId="1" builtinId="4"/>
    <cellStyle name="Normal" xfId="0" builtinId="0"/>
  </cellStyles>
  <dxfs count="2">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Accueil!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9525</xdr:colOff>
      <xdr:row>6</xdr:row>
      <xdr:rowOff>0</xdr:rowOff>
    </xdr:from>
    <xdr:to>
      <xdr:col>4</xdr:col>
      <xdr:colOff>9525</xdr:colOff>
      <xdr:row>6</xdr:row>
      <xdr:rowOff>0</xdr:rowOff>
    </xdr:to>
    <xdr:cxnSp macro="">
      <xdr:nvCxnSpPr>
        <xdr:cNvPr id="2" name="Connecteur droit 1"/>
        <xdr:cNvCxnSpPr/>
      </xdr:nvCxnSpPr>
      <xdr:spPr>
        <a:xfrm>
          <a:off x="9525" y="1428750"/>
          <a:ext cx="768667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6</xdr:row>
      <xdr:rowOff>0</xdr:rowOff>
    </xdr:from>
    <xdr:to>
      <xdr:col>4</xdr:col>
      <xdr:colOff>9525</xdr:colOff>
      <xdr:row>6</xdr:row>
      <xdr:rowOff>0</xdr:rowOff>
    </xdr:to>
    <xdr:cxnSp macro="">
      <xdr:nvCxnSpPr>
        <xdr:cNvPr id="2" name="Connecteur droit 1"/>
        <xdr:cNvCxnSpPr/>
      </xdr:nvCxnSpPr>
      <xdr:spPr>
        <a:xfrm>
          <a:off x="9525" y="1428750"/>
          <a:ext cx="768667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3</xdr:col>
          <xdr:colOff>28575</xdr:colOff>
          <xdr:row>40</xdr:row>
          <xdr:rowOff>95250</xdr:rowOff>
        </xdr:from>
        <xdr:to>
          <xdr:col>11</xdr:col>
          <xdr:colOff>866775</xdr:colOff>
          <xdr:row>47</xdr:row>
          <xdr:rowOff>26640</xdr:rowOff>
        </xdr:to>
        <xdr:pic>
          <xdr:nvPicPr>
            <xdr:cNvPr id="3" name="Image 2"/>
            <xdr:cNvPicPr>
              <a:picLocks noChangeAspect="1" noChangeArrowheads="1"/>
              <a:extLst>
                <a:ext uri="{84589F7E-364E-4C9E-8A38-B11213B215E9}">
                  <a14:cameraTool cellRange="'[2]FORMULAIRE (2)'!$C$2:$I$4" spid="_x0000_s7171"/>
                </a:ext>
              </a:extLst>
            </xdr:cNvPicPr>
          </xdr:nvPicPr>
          <xdr:blipFill>
            <a:blip xmlns:r="http://schemas.openxmlformats.org/officeDocument/2006/relationships" r:embed="rId1"/>
            <a:srcRect/>
            <a:stretch>
              <a:fillRect/>
            </a:stretch>
          </xdr:blipFill>
          <xdr:spPr bwMode="auto">
            <a:xfrm>
              <a:off x="6105525" y="8229600"/>
              <a:ext cx="8181975" cy="115059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561975</xdr:colOff>
          <xdr:row>58</xdr:row>
          <xdr:rowOff>142875</xdr:rowOff>
        </xdr:from>
        <xdr:to>
          <xdr:col>2</xdr:col>
          <xdr:colOff>428625</xdr:colOff>
          <xdr:row>70</xdr:row>
          <xdr:rowOff>123825</xdr:rowOff>
        </xdr:to>
        <xdr:pic>
          <xdr:nvPicPr>
            <xdr:cNvPr id="4" name="Image 3"/>
            <xdr:cNvPicPr>
              <a:picLocks noChangeAspect="1" noChangeArrowheads="1"/>
              <a:extLst>
                <a:ext uri="{84589F7E-364E-4C9E-8A38-B11213B215E9}">
                  <a14:cameraTool cellRange="'[2]FORMULAIRE (2)'!$M$3:$N$8" spid="_x0000_s7172"/>
                </a:ext>
              </a:extLst>
            </xdr:cNvPicPr>
          </xdr:nvPicPr>
          <xdr:blipFill>
            <a:blip xmlns:r="http://schemas.openxmlformats.org/officeDocument/2006/relationships" r:embed="rId2"/>
            <a:srcRect/>
            <a:stretch>
              <a:fillRect/>
            </a:stretch>
          </xdr:blipFill>
          <xdr:spPr bwMode="auto">
            <a:xfrm>
              <a:off x="2181225" y="11277600"/>
              <a:ext cx="2200275" cy="19240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1800225</xdr:colOff>
          <xdr:row>41</xdr:row>
          <xdr:rowOff>142874</xdr:rowOff>
        </xdr:from>
        <xdr:to>
          <xdr:col>2</xdr:col>
          <xdr:colOff>1543050</xdr:colOff>
          <xdr:row>46</xdr:row>
          <xdr:rowOff>95249</xdr:rowOff>
        </xdr:to>
        <xdr:pic>
          <xdr:nvPicPr>
            <xdr:cNvPr id="5" name="Image 4"/>
            <xdr:cNvPicPr>
              <a:picLocks noChangeAspect="1" noChangeArrowheads="1"/>
              <a:extLst>
                <a:ext uri="{84589F7E-364E-4C9E-8A38-B11213B215E9}">
                  <a14:cameraTool cellRange="[2]JOURNAUX!$A$11:$A$14" spid="_x0000_s7173"/>
                </a:ext>
              </a:extLst>
            </xdr:cNvPicPr>
          </xdr:nvPicPr>
          <xdr:blipFill>
            <a:blip xmlns:r="http://schemas.openxmlformats.org/officeDocument/2006/relationships" r:embed="rId3"/>
            <a:srcRect/>
            <a:stretch>
              <a:fillRect/>
            </a:stretch>
          </xdr:blipFill>
          <xdr:spPr bwMode="auto">
            <a:xfrm>
              <a:off x="3419475" y="8658224"/>
              <a:ext cx="2076450" cy="76200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xdr:from>
      <xdr:col>2</xdr:col>
      <xdr:colOff>1390650</xdr:colOff>
      <xdr:row>40</xdr:row>
      <xdr:rowOff>152401</xdr:rowOff>
    </xdr:from>
    <xdr:to>
      <xdr:col>2</xdr:col>
      <xdr:colOff>2095500</xdr:colOff>
      <xdr:row>41</xdr:row>
      <xdr:rowOff>142875</xdr:rowOff>
    </xdr:to>
    <xdr:cxnSp macro="">
      <xdr:nvCxnSpPr>
        <xdr:cNvPr id="6" name="Connecteur droit avec flèche 5"/>
        <xdr:cNvCxnSpPr/>
      </xdr:nvCxnSpPr>
      <xdr:spPr>
        <a:xfrm flipV="1">
          <a:off x="5343525" y="8420101"/>
          <a:ext cx="704850" cy="238124"/>
        </a:xfrm>
        <a:prstGeom prst="straightConnector1">
          <a:avLst/>
        </a:prstGeom>
        <a:ln>
          <a:solidFill>
            <a:schemeClr val="accent5">
              <a:lumMod val="5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2046853</xdr:colOff>
      <xdr:row>0</xdr:row>
      <xdr:rowOff>147418</xdr:rowOff>
    </xdr:from>
    <xdr:to>
      <xdr:col>1</xdr:col>
      <xdr:colOff>3013362</xdr:colOff>
      <xdr:row>1</xdr:row>
      <xdr:rowOff>276948</xdr:rowOff>
    </xdr:to>
    <xdr:sp macro="" textlink="">
      <xdr:nvSpPr>
        <xdr:cNvPr id="2" name="Bouton_Trier_Pupitres"/>
        <xdr:cNvSpPr/>
      </xdr:nvSpPr>
      <xdr:spPr>
        <a:xfrm>
          <a:off x="5718308" y="147418"/>
          <a:ext cx="966509" cy="354666"/>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200" b="1"/>
            <a:t>Trier</a:t>
          </a:r>
        </a:p>
      </xdr:txBody>
    </xdr:sp>
    <xdr:clientData/>
  </xdr:twoCellAnchor>
  <xdr:twoCellAnchor>
    <xdr:from>
      <xdr:col>1</xdr:col>
      <xdr:colOff>3114190</xdr:colOff>
      <xdr:row>0</xdr:row>
      <xdr:rowOff>141074</xdr:rowOff>
    </xdr:from>
    <xdr:to>
      <xdr:col>1</xdr:col>
      <xdr:colOff>4065441</xdr:colOff>
      <xdr:row>1</xdr:row>
      <xdr:rowOff>267769</xdr:rowOff>
    </xdr:to>
    <xdr:sp macro="" textlink="">
      <xdr:nvSpPr>
        <xdr:cNvPr id="3" name="Bouton_Supprimer_Pupitre"/>
        <xdr:cNvSpPr/>
      </xdr:nvSpPr>
      <xdr:spPr>
        <a:xfrm>
          <a:off x="6785645" y="141074"/>
          <a:ext cx="951251" cy="351831"/>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200" b="1"/>
            <a:t>Supprimer</a:t>
          </a:r>
        </a:p>
      </xdr:txBody>
    </xdr:sp>
    <xdr:clientData/>
  </xdr:twoCellAnchor>
  <xdr:twoCellAnchor>
    <xdr:from>
      <xdr:col>1</xdr:col>
      <xdr:colOff>103908</xdr:colOff>
      <xdr:row>0</xdr:row>
      <xdr:rowOff>153265</xdr:rowOff>
    </xdr:from>
    <xdr:to>
      <xdr:col>1</xdr:col>
      <xdr:colOff>963756</xdr:colOff>
      <xdr:row>1</xdr:row>
      <xdr:rowOff>270672</xdr:rowOff>
    </xdr:to>
    <xdr:sp macro="" textlink="">
      <xdr:nvSpPr>
        <xdr:cNvPr id="4" name="Bouton_Ajouter_Pupitre"/>
        <xdr:cNvSpPr/>
      </xdr:nvSpPr>
      <xdr:spPr>
        <a:xfrm>
          <a:off x="3775363" y="153265"/>
          <a:ext cx="859848" cy="342543"/>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200" b="1"/>
            <a:t>Ajouter</a:t>
          </a:r>
        </a:p>
      </xdr:txBody>
    </xdr:sp>
    <xdr:clientData/>
  </xdr:twoCellAnchor>
  <xdr:twoCellAnchor editAs="oneCell">
    <xdr:from>
      <xdr:col>1</xdr:col>
      <xdr:colOff>4150300</xdr:colOff>
      <xdr:row>0</xdr:row>
      <xdr:rowOff>137678</xdr:rowOff>
    </xdr:from>
    <xdr:to>
      <xdr:col>1</xdr:col>
      <xdr:colOff>4557277</xdr:colOff>
      <xdr:row>1</xdr:row>
      <xdr:rowOff>322117</xdr:rowOff>
    </xdr:to>
    <xdr:pic>
      <xdr:nvPicPr>
        <xdr:cNvPr id="5" name="Picture 13">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7821755" y="137678"/>
          <a:ext cx="406977" cy="409575"/>
        </a:xfrm>
        <a:prstGeom prst="rect">
          <a:avLst/>
        </a:prstGeom>
        <a:noFill/>
      </xdr:spPr>
    </xdr:pic>
    <xdr:clientData/>
  </xdr:twoCellAnchor>
  <xdr:twoCellAnchor editAs="oneCell">
    <xdr:from>
      <xdr:col>3</xdr:col>
      <xdr:colOff>2419350</xdr:colOff>
      <xdr:row>1</xdr:row>
      <xdr:rowOff>19050</xdr:rowOff>
    </xdr:from>
    <xdr:to>
      <xdr:col>3</xdr:col>
      <xdr:colOff>0</xdr:colOff>
      <xdr:row>2</xdr:row>
      <xdr:rowOff>21647</xdr:rowOff>
    </xdr:to>
    <xdr:pic>
      <xdr:nvPicPr>
        <xdr:cNvPr id="6" name="Picture 13">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11229975" y="247650"/>
          <a:ext cx="0" cy="412172"/>
        </a:xfrm>
        <a:prstGeom prst="rect">
          <a:avLst/>
        </a:prstGeom>
        <a:noFill/>
      </xdr:spPr>
    </xdr:pic>
    <xdr:clientData/>
  </xdr:twoCellAnchor>
  <xdr:twoCellAnchor>
    <xdr:from>
      <xdr:col>1</xdr:col>
      <xdr:colOff>1049481</xdr:colOff>
      <xdr:row>0</xdr:row>
      <xdr:rowOff>150667</xdr:rowOff>
    </xdr:from>
    <xdr:to>
      <xdr:col>1</xdr:col>
      <xdr:colOff>1925780</xdr:colOff>
      <xdr:row>1</xdr:row>
      <xdr:rowOff>280197</xdr:rowOff>
    </xdr:to>
    <xdr:sp macro="" textlink="">
      <xdr:nvSpPr>
        <xdr:cNvPr id="7" name="Bouton_Ajouter_Pupitre"/>
        <xdr:cNvSpPr/>
      </xdr:nvSpPr>
      <xdr:spPr>
        <a:xfrm>
          <a:off x="4720936" y="150667"/>
          <a:ext cx="876299" cy="354666"/>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200" b="1"/>
            <a:t>Modifier</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2419350</xdr:colOff>
      <xdr:row>1</xdr:row>
      <xdr:rowOff>19050</xdr:rowOff>
    </xdr:from>
    <xdr:to>
      <xdr:col>3</xdr:col>
      <xdr:colOff>0</xdr:colOff>
      <xdr:row>2</xdr:row>
      <xdr:rowOff>21647</xdr:rowOff>
    </xdr:to>
    <xdr:pic>
      <xdr:nvPicPr>
        <xdr:cNvPr id="6" name="Picture 13">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9477375" y="247650"/>
          <a:ext cx="0" cy="412172"/>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2419350</xdr:colOff>
      <xdr:row>1</xdr:row>
      <xdr:rowOff>19050</xdr:rowOff>
    </xdr:from>
    <xdr:to>
      <xdr:col>3</xdr:col>
      <xdr:colOff>0</xdr:colOff>
      <xdr:row>2</xdr:row>
      <xdr:rowOff>21647</xdr:rowOff>
    </xdr:to>
    <xdr:pic>
      <xdr:nvPicPr>
        <xdr:cNvPr id="2" name="Picture 13">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9477375" y="247650"/>
          <a:ext cx="0" cy="412172"/>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ssier%20personnel%20Daniel/Papillon%20Bleu/1%20-%20DRIVE/Le%20Papillon%20Bleu/Comptabilit&#233;/Compte_Ch&#232;que%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IECE%20COMPTABLE.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Opérations"/>
      <sheetName val="Regroupements"/>
      <sheetName val="Comptes"/>
      <sheetName val="Prévisionnel"/>
      <sheetName val="Synthèses opérations"/>
      <sheetName val="Synthèses prévisionnel"/>
      <sheetName val="Classes"/>
      <sheetName val="Catégories"/>
      <sheetName val="Paramètres"/>
    </sheetNames>
    <sheetDataSet>
      <sheetData sheetId="0"/>
      <sheetData sheetId="1"/>
      <sheetData sheetId="2">
        <row r="3">
          <cell r="A3" t="str">
            <v>Libellé</v>
          </cell>
          <cell r="B3" t="str">
            <v>Budget prévisionnel</v>
          </cell>
          <cell r="C3" t="str">
            <v>Budget 
réalisé</v>
          </cell>
          <cell r="D3" t="str">
            <v>Ecart</v>
          </cell>
          <cell r="E3" t="str">
            <v>Catégorie</v>
          </cell>
          <cell r="F3" t="str">
            <v>Observations</v>
          </cell>
        </row>
        <row r="4">
          <cell r="A4" t="str">
            <v>11/04/2015 - Amsterdam Klezmer Band</v>
          </cell>
          <cell r="B4">
            <v>0</v>
          </cell>
          <cell r="C4">
            <v>-3692.03</v>
          </cell>
          <cell r="D4">
            <v>-3692.03</v>
          </cell>
          <cell r="E4" t="str">
            <v>Concerts</v>
          </cell>
          <cell r="F4">
            <v>0</v>
          </cell>
        </row>
        <row r="5">
          <cell r="A5" t="str">
            <v>13/12/2014 - Harold Martinez</v>
          </cell>
          <cell r="B5">
            <v>0</v>
          </cell>
          <cell r="C5">
            <v>-318.18</v>
          </cell>
          <cell r="D5">
            <v>-318.18</v>
          </cell>
          <cell r="E5" t="str">
            <v>Concerts</v>
          </cell>
          <cell r="F5">
            <v>0</v>
          </cell>
        </row>
        <row r="6">
          <cell r="A6" t="str">
            <v>14/11/2015 - Pufa Fé et Mathis Haug</v>
          </cell>
          <cell r="B6">
            <v>0</v>
          </cell>
          <cell r="C6">
            <v>0</v>
          </cell>
          <cell r="D6">
            <v>0</v>
          </cell>
          <cell r="E6" t="str">
            <v>Concerts</v>
          </cell>
          <cell r="F6">
            <v>0</v>
          </cell>
        </row>
        <row r="7">
          <cell r="A7" t="str">
            <v>18/01/2014 - Angelo Debarre</v>
          </cell>
          <cell r="B7">
            <v>0</v>
          </cell>
          <cell r="C7">
            <v>-1259.7099999999996</v>
          </cell>
          <cell r="D7">
            <v>-1259.7099999999996</v>
          </cell>
          <cell r="E7" t="str">
            <v>Concerts</v>
          </cell>
          <cell r="F7">
            <v>0</v>
          </cell>
        </row>
        <row r="8">
          <cell r="A8" t="str">
            <v>18/10/2014 - Otis Taylor</v>
          </cell>
          <cell r="B8">
            <v>0</v>
          </cell>
          <cell r="C8">
            <v>-2091.1400000000003</v>
          </cell>
          <cell r="D8">
            <v>-2091.1400000000003</v>
          </cell>
          <cell r="E8" t="str">
            <v>Concerts</v>
          </cell>
          <cell r="F8">
            <v>0</v>
          </cell>
        </row>
        <row r="9">
          <cell r="A9" t="str">
            <v>21/03/2015 - Leila McCalla et Piers Faccini</v>
          </cell>
          <cell r="B9">
            <v>0</v>
          </cell>
          <cell r="C9">
            <v>1774.5199999999995</v>
          </cell>
          <cell r="D9">
            <v>1774.5199999999995</v>
          </cell>
          <cell r="E9" t="str">
            <v>Concerts</v>
          </cell>
          <cell r="F9">
            <v>0</v>
          </cell>
        </row>
        <row r="10">
          <cell r="A10" t="str">
            <v>22/02/2014 - Electrik GEM</v>
          </cell>
          <cell r="B10">
            <v>0</v>
          </cell>
          <cell r="C10">
            <v>-3283.1300000000006</v>
          </cell>
          <cell r="D10">
            <v>-3283.1300000000006</v>
          </cell>
          <cell r="E10" t="str">
            <v>Concerts</v>
          </cell>
          <cell r="F10">
            <v>0</v>
          </cell>
        </row>
        <row r="11">
          <cell r="A11" t="str">
            <v>22/03/2014 - Ibrahim Maalouf</v>
          </cell>
          <cell r="B11">
            <v>0</v>
          </cell>
          <cell r="C11">
            <v>-3675.64</v>
          </cell>
          <cell r="D11">
            <v>-3675.64</v>
          </cell>
          <cell r="E11" t="str">
            <v>Concerts</v>
          </cell>
          <cell r="F11">
            <v>0</v>
          </cell>
        </row>
        <row r="12">
          <cell r="A12" t="str">
            <v>23/11/2013 - Warsaw village band</v>
          </cell>
          <cell r="B12">
            <v>0</v>
          </cell>
          <cell r="C12">
            <v>-934.26</v>
          </cell>
          <cell r="D12">
            <v>-934.26</v>
          </cell>
          <cell r="E12" t="str">
            <v>Concerts</v>
          </cell>
          <cell r="F12">
            <v>0</v>
          </cell>
        </row>
        <row r="13">
          <cell r="A13" t="str">
            <v>24/01/2015 - Arifa</v>
          </cell>
          <cell r="B13">
            <v>0</v>
          </cell>
          <cell r="C13">
            <v>-7126.5599999999995</v>
          </cell>
          <cell r="D13">
            <v>-7126.5599999999995</v>
          </cell>
          <cell r="E13" t="str">
            <v>Concerts</v>
          </cell>
          <cell r="F13">
            <v>0</v>
          </cell>
        </row>
        <row r="14">
          <cell r="A14" t="str">
            <v>Activités autres que concerts théâtre</v>
          </cell>
          <cell r="B14">
            <v>-1850</v>
          </cell>
          <cell r="C14">
            <v>0</v>
          </cell>
          <cell r="D14">
            <v>1850</v>
          </cell>
          <cell r="E14" t="str">
            <v>Autres opérations</v>
          </cell>
          <cell r="F14">
            <v>0</v>
          </cell>
        </row>
        <row r="15">
          <cell r="A15" t="str">
            <v>Adhésions</v>
          </cell>
          <cell r="B15">
            <v>0</v>
          </cell>
          <cell r="C15">
            <v>1415</v>
          </cell>
          <cell r="D15">
            <v>1415</v>
          </cell>
          <cell r="E15" t="str">
            <v>Autres opérations</v>
          </cell>
          <cell r="F15">
            <v>0</v>
          </cell>
        </row>
        <row r="16">
          <cell r="A16" t="str">
            <v>Brocante musicale</v>
          </cell>
          <cell r="B16">
            <v>0</v>
          </cell>
          <cell r="C16">
            <v>1384.0999999999995</v>
          </cell>
          <cell r="D16">
            <v>1384.0999999999995</v>
          </cell>
          <cell r="E16" t="str">
            <v>Autres opérations</v>
          </cell>
          <cell r="F16">
            <v>0</v>
          </cell>
        </row>
        <row r="17">
          <cell r="A17" t="str">
            <v>Concerts</v>
          </cell>
          <cell r="B17">
            <v>-12000</v>
          </cell>
          <cell r="C17">
            <v>16934.89</v>
          </cell>
          <cell r="D17">
            <v>28934.89</v>
          </cell>
          <cell r="E17" t="str">
            <v>Concerts</v>
          </cell>
          <cell r="F17">
            <v>0</v>
          </cell>
        </row>
        <row r="18">
          <cell r="A18" t="str">
            <v>Dépenses de fonctionnement</v>
          </cell>
          <cell r="B18">
            <v>-1650</v>
          </cell>
          <cell r="C18">
            <v>-1707.8100000000002</v>
          </cell>
          <cell r="D18">
            <v>-57.810000000000173</v>
          </cell>
          <cell r="E18" t="str">
            <v>Autres opérations</v>
          </cell>
          <cell r="F18">
            <v>0</v>
          </cell>
        </row>
        <row r="19">
          <cell r="A19" t="str">
            <v>EN ATTENTE</v>
          </cell>
          <cell r="B19">
            <v>0</v>
          </cell>
          <cell r="C19">
            <v>-8</v>
          </cell>
          <cell r="D19">
            <v>-8</v>
          </cell>
          <cell r="E19" t="str">
            <v>Concerts</v>
          </cell>
          <cell r="F19">
            <v>0</v>
          </cell>
        </row>
        <row r="20">
          <cell r="A20" t="str">
            <v>Mouvements d'ordre (entre comptes)</v>
          </cell>
          <cell r="B20">
            <v>0</v>
          </cell>
          <cell r="C20">
            <v>-4000</v>
          </cell>
          <cell r="D20">
            <v>-4000</v>
          </cell>
          <cell r="E20" t="str">
            <v>Autres opérations</v>
          </cell>
          <cell r="F20">
            <v>0</v>
          </cell>
        </row>
        <row r="21">
          <cell r="A21" t="str">
            <v>Report année précédente compte courant</v>
          </cell>
          <cell r="B21">
            <v>0</v>
          </cell>
          <cell r="C21">
            <v>5498.66</v>
          </cell>
          <cell r="D21">
            <v>5498.66</v>
          </cell>
          <cell r="E21" t="str">
            <v>Autres opérations</v>
          </cell>
          <cell r="F21">
            <v>0</v>
          </cell>
        </row>
        <row r="22">
          <cell r="A22" t="str">
            <v>Subventions</v>
          </cell>
          <cell r="B22">
            <v>13000</v>
          </cell>
          <cell r="C22">
            <v>7250</v>
          </cell>
          <cell r="D22">
            <v>-5750</v>
          </cell>
          <cell r="E22" t="str">
            <v>Subventions</v>
          </cell>
          <cell r="F22">
            <v>0</v>
          </cell>
        </row>
      </sheetData>
      <sheetData sheetId="3"/>
      <sheetData sheetId="4"/>
      <sheetData sheetId="5"/>
      <sheetData sheetId="6"/>
      <sheetData sheetId="7">
        <row r="3">
          <cell r="A3" t="str">
            <v>Libellé</v>
          </cell>
          <cell r="B3" t="str">
            <v>Sens</v>
          </cell>
          <cell r="C3" t="str">
            <v>Observations</v>
          </cell>
          <cell r="D3" t="str">
            <v>Nb_Comptes</v>
          </cell>
        </row>
        <row r="4">
          <cell r="A4" t="str">
            <v>1 - Comptes de capitaux</v>
          </cell>
          <cell r="B4">
            <v>0</v>
          </cell>
          <cell r="C4">
            <v>0</v>
          </cell>
          <cell r="D4">
            <v>0</v>
          </cell>
        </row>
        <row r="5">
          <cell r="A5" t="str">
            <v>2 - Comptes d'immobilisation</v>
          </cell>
          <cell r="B5">
            <v>0</v>
          </cell>
          <cell r="C5">
            <v>0</v>
          </cell>
          <cell r="D5">
            <v>0</v>
          </cell>
        </row>
        <row r="6">
          <cell r="A6" t="str">
            <v>3 - Comptes de stocks et en-cours</v>
          </cell>
          <cell r="B6">
            <v>0</v>
          </cell>
          <cell r="C6">
            <v>0</v>
          </cell>
          <cell r="D6">
            <v>0</v>
          </cell>
        </row>
        <row r="7">
          <cell r="A7" t="str">
            <v>4 - Compte de tiers</v>
          </cell>
          <cell r="B7">
            <v>0</v>
          </cell>
          <cell r="C7">
            <v>0</v>
          </cell>
          <cell r="D7">
            <v>0</v>
          </cell>
        </row>
        <row r="8">
          <cell r="A8" t="str">
            <v>5 - Comptes financiers</v>
          </cell>
          <cell r="B8">
            <v>0</v>
          </cell>
          <cell r="C8">
            <v>0</v>
          </cell>
          <cell r="D8">
            <v>0</v>
          </cell>
        </row>
        <row r="9">
          <cell r="A9" t="str">
            <v>6 - Comptes de charges</v>
          </cell>
          <cell r="B9">
            <v>-1</v>
          </cell>
          <cell r="C9">
            <v>0</v>
          </cell>
          <cell r="D9">
            <v>14</v>
          </cell>
        </row>
        <row r="10">
          <cell r="A10" t="str">
            <v>7 - Comptes de produits</v>
          </cell>
          <cell r="B10">
            <v>1</v>
          </cell>
          <cell r="C10">
            <v>0</v>
          </cell>
          <cell r="D10">
            <v>6</v>
          </cell>
        </row>
        <row r="11">
          <cell r="A11" t="str">
            <v>8 - Traitement des contributions volontaires en nature</v>
          </cell>
          <cell r="B11">
            <v>0</v>
          </cell>
          <cell r="C11">
            <v>0</v>
          </cell>
          <cell r="D11">
            <v>0</v>
          </cell>
        </row>
      </sheetData>
      <sheetData sheetId="8">
        <row r="3">
          <cell r="A3" t="str">
            <v>Libellé</v>
          </cell>
        </row>
        <row r="4">
          <cell r="A4" t="str">
            <v>Autres opérations</v>
          </cell>
        </row>
        <row r="5">
          <cell r="A5" t="str">
            <v>Concerts</v>
          </cell>
        </row>
        <row r="6">
          <cell r="A6" t="str">
            <v>Subventions</v>
          </cell>
        </row>
      </sheetData>
      <sheetData sheetId="9">
        <row r="3">
          <cell r="B3" t="str">
            <v>Association Le Papillon Bleu - Compte courant</v>
          </cell>
        </row>
        <row r="4">
          <cell r="B4">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IRE"/>
      <sheetName val="FORMULAIRE (2)"/>
      <sheetName val="EDITION"/>
      <sheetName val="MASQUE DE SAISIE SUR ACCESS"/>
      <sheetName val="JOURNAUX"/>
      <sheetName val="COMPTE"/>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29"/>
  <sheetViews>
    <sheetView workbookViewId="0">
      <pane xSplit="1" ySplit="7" topLeftCell="B8" activePane="bottomRight" state="frozen"/>
      <selection pane="topRight" activeCell="B1" sqref="B1"/>
      <selection pane="bottomLeft" activeCell="A11" sqref="A11"/>
      <selection pane="bottomRight" activeCell="B44" sqref="B44"/>
    </sheetView>
  </sheetViews>
  <sheetFormatPr baseColWidth="10" defaultRowHeight="12.75" x14ac:dyDescent="0.2"/>
  <cols>
    <col min="1" max="1" width="24.28515625" customWidth="1"/>
    <col min="2" max="2" width="35" bestFit="1" customWidth="1"/>
    <col min="3" max="3" width="31.85546875" customWidth="1"/>
    <col min="4" max="4" width="24.140625" customWidth="1"/>
    <col min="7" max="7" width="17.42578125" customWidth="1"/>
  </cols>
  <sheetData>
    <row r="1" spans="1:7" ht="31.5" x14ac:dyDescent="0.2">
      <c r="A1" s="68" t="str">
        <f>VLOOKUP(G3,Entetes_2,4,FALSE)</f>
        <v>McDonald</v>
      </c>
      <c r="B1" s="68"/>
      <c r="C1" s="68"/>
      <c r="D1" s="68"/>
    </row>
    <row r="2" spans="1:7" ht="15.75" x14ac:dyDescent="0.25">
      <c r="A2" s="59" t="s">
        <v>52</v>
      </c>
      <c r="B2" s="57" t="s">
        <v>29</v>
      </c>
      <c r="C2" s="60"/>
      <c r="D2" s="57" t="s">
        <v>50</v>
      </c>
      <c r="F2" s="67" t="s">
        <v>49</v>
      </c>
      <c r="G2" s="61" t="s">
        <v>27</v>
      </c>
    </row>
    <row r="3" spans="1:7" ht="15.75" x14ac:dyDescent="0.25">
      <c r="A3" s="55">
        <f>VLOOKUP(G3,Entetes_2,2,FALSE)</f>
        <v>42245</v>
      </c>
      <c r="B3" s="55">
        <f>VLOOKUP(G3,Entetes_2,3,FALSE)</f>
        <v>42246</v>
      </c>
      <c r="C3" s="53"/>
      <c r="D3" s="69" t="str">
        <f>G3</f>
        <v>ACE-08-002</v>
      </c>
      <c r="F3" s="67"/>
      <c r="G3" s="66" t="s">
        <v>38</v>
      </c>
    </row>
    <row r="4" spans="1:7" ht="15.75" x14ac:dyDescent="0.25">
      <c r="A4" s="54" t="str">
        <f>"Le Directeur, "&amp;Directeur</f>
        <v>Le Directeur, A. Issoufou</v>
      </c>
      <c r="B4" s="52" t="str">
        <f>"Le Comptable, "&amp;Comptable</f>
        <v>Le Comptable, A. Xandry</v>
      </c>
      <c r="C4" s="53"/>
      <c r="D4" s="69"/>
    </row>
    <row r="6" spans="1:7" ht="21" x14ac:dyDescent="0.35">
      <c r="A6" s="70" t="s">
        <v>51</v>
      </c>
      <c r="B6" s="70"/>
      <c r="C6" s="70"/>
      <c r="D6" s="70"/>
    </row>
    <row r="7" spans="1:7" ht="15.75" x14ac:dyDescent="0.25">
      <c r="A7" s="62" t="s">
        <v>34</v>
      </c>
      <c r="B7" s="62" t="s">
        <v>33</v>
      </c>
      <c r="C7" s="62" t="s">
        <v>0</v>
      </c>
      <c r="D7" s="58" t="s">
        <v>35</v>
      </c>
    </row>
    <row r="8" spans="1:7" ht="15.75" x14ac:dyDescent="0.25">
      <c r="A8" s="63" t="str">
        <f>IF(ISTEXT('Lignes Factures'!C1001),'Lignes Factures'!C1001,"")</f>
        <v>S1 - Admin.Asnee</v>
      </c>
      <c r="B8" s="63" t="str">
        <f>IF(ISTEXT('Lignes Factures'!B1001),'Lignes Factures'!B1001,"")</f>
        <v>6282000 - Alimentation à l'extérieur</v>
      </c>
      <c r="C8" s="63" t="str">
        <f>IF(ISTEXT('Lignes Factures'!D1001),'Lignes Factures'!D1001,"")</f>
        <v>Repas chantier 22</v>
      </c>
      <c r="D8" s="56">
        <f>IF(ISNUMBER('Lignes Factures'!F1001),'Lignes Factures'!F1001,"")</f>
        <v>12</v>
      </c>
    </row>
    <row r="9" spans="1:7" ht="15.75" x14ac:dyDescent="0.25">
      <c r="A9" s="63" t="str">
        <f>IF(ISTEXT('Lignes Factures'!C1002),'Lignes Factures'!C1002,"")</f>
        <v>S2 - Admin.Han</v>
      </c>
      <c r="B9" s="63" t="str">
        <f>IF(ISTEXT('Lignes Factures'!B1002),'Lignes Factures'!B1002,"")</f>
        <v>6282000 - Alimentation à l'extérieur</v>
      </c>
      <c r="C9" s="63" t="str">
        <f>IF(ISTEXT('Lignes Factures'!D1002),'Lignes Factures'!D1002,"")</f>
        <v>Repas chantier 23</v>
      </c>
      <c r="D9" s="56">
        <f>IF(ISNUMBER('Lignes Factures'!F1002),'Lignes Factures'!F1002,"")</f>
        <v>14</v>
      </c>
    </row>
    <row r="10" spans="1:7" ht="15.75" x14ac:dyDescent="0.25">
      <c r="A10" s="63" t="str">
        <f>IF(ISTEXT('Lignes Factures'!C1003),'Lignes Factures'!C1003,"")</f>
        <v/>
      </c>
      <c r="B10" s="63" t="str">
        <f>IF(ISTEXT('Lignes Factures'!B1003),'Lignes Factures'!B1003,"")</f>
        <v/>
      </c>
      <c r="C10" s="63" t="str">
        <f>IF(ISTEXT('Lignes Factures'!D1003),'Lignes Factures'!D1003,"")</f>
        <v/>
      </c>
      <c r="D10" s="56" t="str">
        <f>IF(ISNUMBER('Lignes Factures'!F1003),'Lignes Factures'!F1003,"")</f>
        <v/>
      </c>
    </row>
    <row r="11" spans="1:7" ht="15.75" x14ac:dyDescent="0.25">
      <c r="A11" s="63" t="str">
        <f>IF(ISTEXT('Lignes Factures'!C1004),'Lignes Factures'!C1004,"")</f>
        <v/>
      </c>
      <c r="B11" s="63" t="str">
        <f>IF(ISTEXT('Lignes Factures'!B1004),'Lignes Factures'!B1004,"")</f>
        <v/>
      </c>
      <c r="C11" s="63" t="str">
        <f>IF(ISTEXT('Lignes Factures'!D1004),'Lignes Factures'!D1004,"")</f>
        <v/>
      </c>
      <c r="D11" s="56" t="str">
        <f>IF(ISNUMBER('Lignes Factures'!F1004),'Lignes Factures'!F1004,"")</f>
        <v/>
      </c>
    </row>
    <row r="12" spans="1:7" ht="15.75" x14ac:dyDescent="0.25">
      <c r="A12" s="63" t="str">
        <f>IF(ISTEXT('Lignes Factures'!C1005),'Lignes Factures'!C1005,"")</f>
        <v/>
      </c>
      <c r="B12" s="63" t="str">
        <f>IF(ISTEXT('Lignes Factures'!B1005),'Lignes Factures'!B1005,"")</f>
        <v/>
      </c>
      <c r="C12" s="63" t="str">
        <f>IF(ISTEXT('Lignes Factures'!D1005),'Lignes Factures'!D1005,"")</f>
        <v/>
      </c>
      <c r="D12" s="56" t="str">
        <f>IF(ISNUMBER('Lignes Factures'!F1005),'Lignes Factures'!F1005,"")</f>
        <v/>
      </c>
    </row>
    <row r="13" spans="1:7" ht="15.75" x14ac:dyDescent="0.25">
      <c r="A13" s="63" t="str">
        <f>IF(ISTEXT('Lignes Factures'!C1006),'Lignes Factures'!C1006,"")</f>
        <v/>
      </c>
      <c r="B13" s="63" t="str">
        <f>IF(ISTEXT('Lignes Factures'!B1006),'Lignes Factures'!B1006,"")</f>
        <v/>
      </c>
      <c r="C13" s="63" t="str">
        <f>IF(ISTEXT('Lignes Factures'!D1006),'Lignes Factures'!D1006,"")</f>
        <v/>
      </c>
      <c r="D13" s="56" t="str">
        <f>IF(ISNUMBER('Lignes Factures'!F1006),'Lignes Factures'!F1006,"")</f>
        <v/>
      </c>
    </row>
    <row r="14" spans="1:7" ht="15.75" x14ac:dyDescent="0.25">
      <c r="A14" s="63" t="str">
        <f>IF(ISTEXT('Lignes Factures'!C1007),'Lignes Factures'!C1007,"")</f>
        <v/>
      </c>
      <c r="B14" s="63" t="str">
        <f>IF(ISTEXT('Lignes Factures'!B1007),'Lignes Factures'!B1007,"")</f>
        <v/>
      </c>
      <c r="C14" s="63" t="str">
        <f>IF(ISTEXT('Lignes Factures'!D1007),'Lignes Factures'!D1007,"")</f>
        <v/>
      </c>
      <c r="D14" s="56" t="str">
        <f>IF(ISNUMBER('Lignes Factures'!F1007),'Lignes Factures'!F1007,"")</f>
        <v/>
      </c>
    </row>
    <row r="15" spans="1:7" ht="15.75" x14ac:dyDescent="0.25">
      <c r="A15" s="63" t="str">
        <f>IF(ISTEXT('Lignes Factures'!C1008),'Lignes Factures'!C1008,"")</f>
        <v/>
      </c>
      <c r="B15" s="63" t="str">
        <f>IF(ISTEXT('Lignes Factures'!B1008),'Lignes Factures'!B1008,"")</f>
        <v/>
      </c>
      <c r="C15" s="63" t="str">
        <f>IF(ISTEXT('Lignes Factures'!D1008),'Lignes Factures'!D1008,"")</f>
        <v/>
      </c>
      <c r="D15" s="56" t="str">
        <f>IF(ISNUMBER('Lignes Factures'!F1008),'Lignes Factures'!F1008,"")</f>
        <v/>
      </c>
    </row>
    <row r="16" spans="1:7" ht="15.75" x14ac:dyDescent="0.25">
      <c r="A16" s="63" t="str">
        <f>IF(ISTEXT('Lignes Factures'!C1009),'Lignes Factures'!C1009,"")</f>
        <v/>
      </c>
      <c r="B16" s="63" t="str">
        <f>IF(ISTEXT('Lignes Factures'!B1009),'Lignes Factures'!B1009,"")</f>
        <v/>
      </c>
      <c r="C16" s="63" t="str">
        <f>IF(ISTEXT('Lignes Factures'!D1009),'Lignes Factures'!D1009,"")</f>
        <v/>
      </c>
      <c r="D16" s="56" t="str">
        <f>IF(ISNUMBER('Lignes Factures'!F1009),'Lignes Factures'!F1009,"")</f>
        <v/>
      </c>
    </row>
    <row r="17" spans="1:4" ht="15.75" x14ac:dyDescent="0.25">
      <c r="A17" s="63" t="str">
        <f>IF(ISTEXT('Lignes Factures'!C1010),'Lignes Factures'!C1010,"")</f>
        <v/>
      </c>
      <c r="B17" s="63" t="str">
        <f>IF(ISTEXT('Lignes Factures'!B1010),'Lignes Factures'!B1010,"")</f>
        <v/>
      </c>
      <c r="C17" s="63" t="str">
        <f>IF(ISTEXT('Lignes Factures'!D1010),'Lignes Factures'!D1010,"")</f>
        <v/>
      </c>
      <c r="D17" s="56" t="str">
        <f>IF(ISNUMBER('Lignes Factures'!F1010),'Lignes Factures'!F1010,"")</f>
        <v/>
      </c>
    </row>
    <row r="18" spans="1:4" ht="15.75" x14ac:dyDescent="0.25">
      <c r="A18" s="63" t="str">
        <f>IF(ISTEXT('Lignes Factures'!C1011),'Lignes Factures'!C1011,"")</f>
        <v/>
      </c>
      <c r="B18" s="63" t="str">
        <f>IF(ISTEXT('Lignes Factures'!B1011),'Lignes Factures'!B1011,"")</f>
        <v/>
      </c>
      <c r="C18" s="63" t="str">
        <f>IF(ISTEXT('Lignes Factures'!D1011),'Lignes Factures'!D1011,"")</f>
        <v/>
      </c>
      <c r="D18" s="56" t="str">
        <f>IF(ISNUMBER('Lignes Factures'!F1011),'Lignes Factures'!F1011,"")</f>
        <v/>
      </c>
    </row>
    <row r="19" spans="1:4" ht="15.75" x14ac:dyDescent="0.25">
      <c r="A19" s="63" t="str">
        <f>IF(ISTEXT('Lignes Factures'!C1012),'Lignes Factures'!C1012,"")</f>
        <v/>
      </c>
      <c r="B19" s="63" t="str">
        <f>IF(ISTEXT('Lignes Factures'!B1012),'Lignes Factures'!B1012,"")</f>
        <v/>
      </c>
      <c r="C19" s="63" t="str">
        <f>IF(ISTEXT('Lignes Factures'!D1012),'Lignes Factures'!D1012,"")</f>
        <v/>
      </c>
      <c r="D19" s="56" t="str">
        <f>IF(ISNUMBER('Lignes Factures'!F1012),'Lignes Factures'!F1012,"")</f>
        <v/>
      </c>
    </row>
    <row r="20" spans="1:4" ht="15.75" x14ac:dyDescent="0.25">
      <c r="A20" s="63" t="str">
        <f>IF(ISTEXT('Lignes Factures'!C1013),'Lignes Factures'!C1013,"")</f>
        <v/>
      </c>
      <c r="B20" s="63" t="str">
        <f>IF(ISTEXT('Lignes Factures'!B1013),'Lignes Factures'!B1013,"")</f>
        <v/>
      </c>
      <c r="C20" s="63" t="str">
        <f>IF(ISTEXT('Lignes Factures'!D1013),'Lignes Factures'!D1013,"")</f>
        <v/>
      </c>
      <c r="D20" s="56" t="str">
        <f>IF(ISNUMBER('Lignes Factures'!F1013),'Lignes Factures'!F1013,"")</f>
        <v/>
      </c>
    </row>
    <row r="21" spans="1:4" ht="15.75" x14ac:dyDescent="0.25">
      <c r="A21" s="63" t="str">
        <f>IF(ISTEXT('Lignes Factures'!C1014),'Lignes Factures'!C1014,"")</f>
        <v/>
      </c>
      <c r="B21" s="63" t="str">
        <f>IF(ISTEXT('Lignes Factures'!B1014),'Lignes Factures'!B1014,"")</f>
        <v/>
      </c>
      <c r="C21" s="63" t="str">
        <f>IF(ISTEXT('Lignes Factures'!D1014),'Lignes Factures'!D1014,"")</f>
        <v/>
      </c>
      <c r="D21" s="56" t="str">
        <f>IF(ISNUMBER('Lignes Factures'!F1014),'Lignes Factures'!F1014,"")</f>
        <v/>
      </c>
    </row>
    <row r="22" spans="1:4" ht="15.75" x14ac:dyDescent="0.25">
      <c r="A22" s="63" t="str">
        <f>IF(ISTEXT('Lignes Factures'!C1015),'Lignes Factures'!C1015,"")</f>
        <v/>
      </c>
      <c r="B22" s="63" t="str">
        <f>IF(ISTEXT('Lignes Factures'!B1015),'Lignes Factures'!B1015,"")</f>
        <v/>
      </c>
      <c r="C22" s="63" t="str">
        <f>IF(ISTEXT('Lignes Factures'!D1015),'Lignes Factures'!D1015,"")</f>
        <v/>
      </c>
      <c r="D22" s="56" t="str">
        <f>IF(ISNUMBER('Lignes Factures'!F1015),'Lignes Factures'!F1015,"")</f>
        <v/>
      </c>
    </row>
    <row r="23" spans="1:4" ht="15.75" x14ac:dyDescent="0.25">
      <c r="A23" s="63" t="str">
        <f>IF(ISTEXT('Lignes Factures'!C1016),'Lignes Factures'!C1016,"")</f>
        <v/>
      </c>
      <c r="B23" s="63" t="str">
        <f>IF(ISTEXT('Lignes Factures'!B1016),'Lignes Factures'!B1016,"")</f>
        <v/>
      </c>
      <c r="C23" s="63" t="str">
        <f>IF(ISTEXT('Lignes Factures'!D1016),'Lignes Factures'!D1016,"")</f>
        <v/>
      </c>
      <c r="D23" s="56" t="str">
        <f>IF(ISNUMBER('Lignes Factures'!F1016),'Lignes Factures'!F1016,"")</f>
        <v/>
      </c>
    </row>
    <row r="24" spans="1:4" ht="15.75" x14ac:dyDescent="0.25">
      <c r="A24" s="63" t="str">
        <f>IF(ISTEXT('Lignes Factures'!C1017),'Lignes Factures'!C1017,"")</f>
        <v/>
      </c>
      <c r="B24" s="63" t="str">
        <f>IF(ISTEXT('Lignes Factures'!B1017),'Lignes Factures'!B1017,"")</f>
        <v/>
      </c>
      <c r="C24" s="63" t="str">
        <f>IF(ISTEXT('Lignes Factures'!D1017),'Lignes Factures'!D1017,"")</f>
        <v/>
      </c>
      <c r="D24" s="56" t="str">
        <f>IF(ISNUMBER('Lignes Factures'!F1017),'Lignes Factures'!F1017,"")</f>
        <v/>
      </c>
    </row>
    <row r="25" spans="1:4" ht="15.75" x14ac:dyDescent="0.25">
      <c r="A25" s="63" t="str">
        <f>IF(ISTEXT('Lignes Factures'!C1018),'Lignes Factures'!C1018,"")</f>
        <v/>
      </c>
      <c r="B25" s="63" t="str">
        <f>IF(ISTEXT('Lignes Factures'!B1018),'Lignes Factures'!B1018,"")</f>
        <v/>
      </c>
      <c r="C25" s="63" t="str">
        <f>IF(ISTEXT('Lignes Factures'!D1018),'Lignes Factures'!D1018,"")</f>
        <v/>
      </c>
      <c r="D25" s="56" t="str">
        <f>IF(ISNUMBER('Lignes Factures'!F1018),'Lignes Factures'!F1018,"")</f>
        <v/>
      </c>
    </row>
    <row r="26" spans="1:4" ht="15.75" x14ac:dyDescent="0.25">
      <c r="A26" s="63" t="str">
        <f>IF(ISTEXT('Lignes Factures'!C1019),'Lignes Factures'!C1019,"")</f>
        <v/>
      </c>
      <c r="B26" s="63" t="str">
        <f>IF(ISTEXT('Lignes Factures'!B1019),'Lignes Factures'!B1019,"")</f>
        <v/>
      </c>
      <c r="C26" s="63" t="str">
        <f>IF(ISTEXT('Lignes Factures'!D1019),'Lignes Factures'!D1019,"")</f>
        <v/>
      </c>
      <c r="D26" s="56" t="str">
        <f>IF(ISNUMBER('Lignes Factures'!F1019),'Lignes Factures'!F1019,"")</f>
        <v/>
      </c>
    </row>
    <row r="27" spans="1:4" ht="15.75" x14ac:dyDescent="0.25">
      <c r="A27" s="63" t="str">
        <f>IF(ISTEXT('Lignes Factures'!C1020),'Lignes Factures'!C1020,"")</f>
        <v/>
      </c>
      <c r="B27" s="63" t="str">
        <f>IF(ISTEXT('Lignes Factures'!B1020),'Lignes Factures'!B1020,"")</f>
        <v/>
      </c>
      <c r="C27" s="63" t="str">
        <f>IF(ISTEXT('Lignes Factures'!D1020),'Lignes Factures'!D1020,"")</f>
        <v/>
      </c>
      <c r="D27" s="56" t="str">
        <f>IF(ISNUMBER('Lignes Factures'!F1020),'Lignes Factures'!F1020,"")</f>
        <v/>
      </c>
    </row>
    <row r="28" spans="1:4" ht="15.75" x14ac:dyDescent="0.25">
      <c r="A28" s="63" t="str">
        <f>IF(ISTEXT('Lignes Factures'!C1021),'Lignes Factures'!C1021,"")</f>
        <v/>
      </c>
      <c r="B28" s="63" t="str">
        <f>IF(ISTEXT('Lignes Factures'!B1021),'Lignes Factures'!B1021,"")</f>
        <v/>
      </c>
      <c r="C28" s="63" t="str">
        <f>IF(ISTEXT('Lignes Factures'!D1021),'Lignes Factures'!D1021,"")</f>
        <v/>
      </c>
      <c r="D28" s="56" t="str">
        <f>IF(ISNUMBER('Lignes Factures'!F1021),'Lignes Factures'!F1021,"")</f>
        <v/>
      </c>
    </row>
    <row r="29" spans="1:4" ht="15.75" x14ac:dyDescent="0.25">
      <c r="A29" s="64"/>
      <c r="B29" s="64"/>
      <c r="C29" s="64"/>
      <c r="D29" s="58">
        <f>SUM(D8:D28)</f>
        <v>26</v>
      </c>
    </row>
  </sheetData>
  <mergeCells count="4">
    <mergeCell ref="A1:D1"/>
    <mergeCell ref="F2:F3"/>
    <mergeCell ref="D3:D4"/>
    <mergeCell ref="A6:D6"/>
  </mergeCells>
  <conditionalFormatting sqref="A8:D28 D29">
    <cfRule type="expression" dxfId="1" priority="1">
      <formula>A8&lt;&gt;""</formula>
    </cfRule>
  </conditionalFormatting>
  <dataValidations count="1">
    <dataValidation type="list" allowBlank="1" showInputMessage="1" showErrorMessage="1" errorTitle="Choisir dans la liste" error="Choisir dans la liste !" sqref="G3">
      <formula1>Liste_Pièces</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L101"/>
  <sheetViews>
    <sheetView tabSelected="1" workbookViewId="0">
      <pane xSplit="1" ySplit="7" topLeftCell="B8" activePane="bottomRight" state="frozen"/>
      <selection pane="topRight" activeCell="B1" sqref="B1"/>
      <selection pane="bottomLeft" activeCell="A11" sqref="A11"/>
      <selection pane="bottomRight" activeCell="H22" sqref="H22"/>
    </sheetView>
  </sheetViews>
  <sheetFormatPr baseColWidth="10" defaultRowHeight="12.75" x14ac:dyDescent="0.2"/>
  <cols>
    <col min="1" max="1" width="24.28515625" customWidth="1"/>
    <col min="2" max="2" width="35" bestFit="1" customWidth="1"/>
    <col min="3" max="3" width="31.85546875" customWidth="1"/>
    <col min="4" max="4" width="24.140625" customWidth="1"/>
    <col min="7" max="7" width="17.42578125" customWidth="1"/>
    <col min="12" max="12" width="14.85546875" customWidth="1"/>
  </cols>
  <sheetData>
    <row r="1" spans="1:8" ht="32.25" thickBot="1" x14ac:dyDescent="0.25">
      <c r="A1" s="68" t="s">
        <v>53</v>
      </c>
      <c r="B1" s="68"/>
      <c r="C1" s="68"/>
      <c r="D1" s="68"/>
      <c r="E1" s="82">
        <v>1</v>
      </c>
    </row>
    <row r="2" spans="1:8" ht="18" customHeight="1" x14ac:dyDescent="0.25">
      <c r="A2" s="59" t="s">
        <v>52</v>
      </c>
      <c r="B2" s="57" t="s">
        <v>29</v>
      </c>
      <c r="C2" s="60"/>
      <c r="D2" s="83" t="s">
        <v>50</v>
      </c>
      <c r="E2" s="85">
        <v>2</v>
      </c>
      <c r="G2" s="67" t="s">
        <v>49</v>
      </c>
      <c r="H2" s="61" t="s">
        <v>27</v>
      </c>
    </row>
    <row r="3" spans="1:8" ht="18" customHeight="1" x14ac:dyDescent="0.25">
      <c r="A3" s="55">
        <f>VLOOKUP(H3,Entetes_2,2,FALSE)</f>
        <v>42245</v>
      </c>
      <c r="B3" s="55">
        <f>VLOOKUP(H3,Entetes_2,3,FALSE)</f>
        <v>42246</v>
      </c>
      <c r="C3" s="53"/>
      <c r="D3" s="84" t="str">
        <f>H3</f>
        <v>ACE-08-002</v>
      </c>
      <c r="E3" s="86"/>
      <c r="G3" s="67"/>
      <c r="H3" s="66" t="s">
        <v>38</v>
      </c>
    </row>
    <row r="4" spans="1:8" ht="18" customHeight="1" thickBot="1" x14ac:dyDescent="0.3">
      <c r="A4" s="54" t="str">
        <f>"Le Directeur, "&amp;Directeur</f>
        <v>Le Directeur, A. Issoufou</v>
      </c>
      <c r="B4" s="52" t="str">
        <f>"Le Comptable, "&amp;Comptable</f>
        <v>Le Comptable, A. Xandry</v>
      </c>
      <c r="C4" s="53"/>
      <c r="D4" s="84"/>
      <c r="E4" s="87"/>
    </row>
    <row r="6" spans="1:8" ht="21.75" thickBot="1" x14ac:dyDescent="0.4">
      <c r="A6" s="70" t="s">
        <v>51</v>
      </c>
      <c r="B6" s="70"/>
      <c r="C6" s="70"/>
      <c r="D6" s="70"/>
    </row>
    <row r="7" spans="1:8" ht="18.75" customHeight="1" x14ac:dyDescent="0.25">
      <c r="A7" s="62" t="s">
        <v>34</v>
      </c>
      <c r="B7" s="62" t="s">
        <v>33</v>
      </c>
      <c r="C7" s="62" t="s">
        <v>0</v>
      </c>
      <c r="D7" s="58" t="s">
        <v>35</v>
      </c>
      <c r="E7" s="90">
        <v>3</v>
      </c>
    </row>
    <row r="8" spans="1:8" ht="15.75" x14ac:dyDescent="0.25">
      <c r="A8" s="63" t="str">
        <f>IF(ISTEXT('Lignes Factures'!C1001),'Lignes Factures'!C1001,"")</f>
        <v>S1 - Admin.Asnee</v>
      </c>
      <c r="B8" s="63" t="str">
        <f>IF(ISTEXT('Lignes Factures'!B1001),'Lignes Factures'!B1001,"")</f>
        <v>6282000 - Alimentation à l'extérieur</v>
      </c>
      <c r="C8" s="63" t="str">
        <f>IF(ISTEXT('Lignes Factures'!D1001),'Lignes Factures'!D1001,"")</f>
        <v>Repas chantier 22</v>
      </c>
      <c r="D8" s="56">
        <f>IF(ISNUMBER('Lignes Factures'!F1001),'Lignes Factures'!F1001,"")</f>
        <v>12</v>
      </c>
      <c r="E8" s="91"/>
    </row>
    <row r="9" spans="1:8" ht="15.75" x14ac:dyDescent="0.25">
      <c r="A9" s="63" t="str">
        <f>IF(ISTEXT('Lignes Factures'!C1002),'Lignes Factures'!C1002,"")</f>
        <v>S2 - Admin.Han</v>
      </c>
      <c r="B9" s="63" t="str">
        <f>IF(ISTEXT('Lignes Factures'!B1002),'Lignes Factures'!B1002,"")</f>
        <v>6282000 - Alimentation à l'extérieur</v>
      </c>
      <c r="C9" s="63" t="str">
        <f>IF(ISTEXT('Lignes Factures'!D1002),'Lignes Factures'!D1002,"")</f>
        <v>Repas chantier 23</v>
      </c>
      <c r="D9" s="56">
        <f>IF(ISNUMBER('Lignes Factures'!F1002),'Lignes Factures'!F1002,"")</f>
        <v>14</v>
      </c>
      <c r="E9" s="91"/>
    </row>
    <row r="10" spans="1:8" ht="15.75" x14ac:dyDescent="0.25">
      <c r="A10" s="63" t="str">
        <f>IF(ISTEXT('Lignes Factures'!C1003),'Lignes Factures'!C1003,"")</f>
        <v/>
      </c>
      <c r="B10" s="63" t="str">
        <f>IF(ISTEXT('Lignes Factures'!B1003),'Lignes Factures'!B1003,"")</f>
        <v/>
      </c>
      <c r="C10" s="63" t="str">
        <f>IF(ISTEXT('Lignes Factures'!D1003),'Lignes Factures'!D1003,"")</f>
        <v/>
      </c>
      <c r="D10" s="56" t="str">
        <f>IF(ISNUMBER('Lignes Factures'!F1003),'Lignes Factures'!F1003,"")</f>
        <v/>
      </c>
      <c r="E10" s="91"/>
    </row>
    <row r="11" spans="1:8" ht="15.75" x14ac:dyDescent="0.25">
      <c r="A11" s="63" t="str">
        <f>IF(ISTEXT('Lignes Factures'!C1004),'Lignes Factures'!C1004,"")</f>
        <v/>
      </c>
      <c r="B11" s="63" t="str">
        <f>IF(ISTEXT('Lignes Factures'!B1004),'Lignes Factures'!B1004,"")</f>
        <v/>
      </c>
      <c r="C11" s="63" t="str">
        <f>IF(ISTEXT('Lignes Factures'!D1004),'Lignes Factures'!D1004,"")</f>
        <v/>
      </c>
      <c r="D11" s="56" t="str">
        <f>IF(ISNUMBER('Lignes Factures'!F1004),'Lignes Factures'!F1004,"")</f>
        <v/>
      </c>
      <c r="E11" s="91"/>
    </row>
    <row r="12" spans="1:8" ht="15.75" x14ac:dyDescent="0.25">
      <c r="A12" s="63" t="str">
        <f>IF(ISTEXT('Lignes Factures'!C1005),'Lignes Factures'!C1005,"")</f>
        <v/>
      </c>
      <c r="B12" s="63" t="str">
        <f>IF(ISTEXT('Lignes Factures'!B1005),'Lignes Factures'!B1005,"")</f>
        <v/>
      </c>
      <c r="C12" s="63" t="str">
        <f>IF(ISTEXT('Lignes Factures'!D1005),'Lignes Factures'!D1005,"")</f>
        <v/>
      </c>
      <c r="D12" s="56" t="str">
        <f>IF(ISNUMBER('Lignes Factures'!F1005),'Lignes Factures'!F1005,"")</f>
        <v/>
      </c>
      <c r="E12" s="91"/>
    </row>
    <row r="13" spans="1:8" ht="15.75" x14ac:dyDescent="0.25">
      <c r="A13" s="63" t="str">
        <f>IF(ISTEXT('Lignes Factures'!C1006),'Lignes Factures'!C1006,"")</f>
        <v/>
      </c>
      <c r="B13" s="63" t="str">
        <f>IF(ISTEXT('Lignes Factures'!B1006),'Lignes Factures'!B1006,"")</f>
        <v/>
      </c>
      <c r="C13" s="63" t="str">
        <f>IF(ISTEXT('Lignes Factures'!D1006),'Lignes Factures'!D1006,"")</f>
        <v/>
      </c>
      <c r="D13" s="56" t="str">
        <f>IF(ISNUMBER('Lignes Factures'!F1006),'Lignes Factures'!F1006,"")</f>
        <v/>
      </c>
      <c r="E13" s="91"/>
    </row>
    <row r="14" spans="1:8" ht="15.75" x14ac:dyDescent="0.25">
      <c r="A14" s="63" t="str">
        <f>IF(ISTEXT('Lignes Factures'!C1007),'Lignes Factures'!C1007,"")</f>
        <v/>
      </c>
      <c r="B14" s="63" t="str">
        <f>IF(ISTEXT('Lignes Factures'!B1007),'Lignes Factures'!B1007,"")</f>
        <v/>
      </c>
      <c r="C14" s="63" t="str">
        <f>IF(ISTEXT('Lignes Factures'!D1007),'Lignes Factures'!D1007,"")</f>
        <v/>
      </c>
      <c r="D14" s="56" t="str">
        <f>IF(ISNUMBER('Lignes Factures'!F1007),'Lignes Factures'!F1007,"")</f>
        <v/>
      </c>
      <c r="E14" s="91"/>
    </row>
    <row r="15" spans="1:8" ht="15.75" x14ac:dyDescent="0.25">
      <c r="A15" s="63" t="str">
        <f>IF(ISTEXT('Lignes Factures'!C1008),'Lignes Factures'!C1008,"")</f>
        <v/>
      </c>
      <c r="B15" s="63" t="str">
        <f>IF(ISTEXT('Lignes Factures'!B1008),'Lignes Factures'!B1008,"")</f>
        <v/>
      </c>
      <c r="C15" s="63" t="str">
        <f>IF(ISTEXT('Lignes Factures'!D1008),'Lignes Factures'!D1008,"")</f>
        <v/>
      </c>
      <c r="D15" s="56" t="str">
        <f>IF(ISNUMBER('Lignes Factures'!F1008),'Lignes Factures'!F1008,"")</f>
        <v/>
      </c>
      <c r="E15" s="91"/>
    </row>
    <row r="16" spans="1:8" ht="15.75" x14ac:dyDescent="0.25">
      <c r="A16" s="63" t="str">
        <f>IF(ISTEXT('Lignes Factures'!C1009),'Lignes Factures'!C1009,"")</f>
        <v/>
      </c>
      <c r="B16" s="63" t="str">
        <f>IF(ISTEXT('Lignes Factures'!B1009),'Lignes Factures'!B1009,"")</f>
        <v/>
      </c>
      <c r="C16" s="63" t="str">
        <f>IF(ISTEXT('Lignes Factures'!D1009),'Lignes Factures'!D1009,"")</f>
        <v/>
      </c>
      <c r="D16" s="56" t="str">
        <f>IF(ISNUMBER('Lignes Factures'!F1009),'Lignes Factures'!F1009,"")</f>
        <v/>
      </c>
      <c r="E16" s="91"/>
    </row>
    <row r="17" spans="1:5" ht="15.75" x14ac:dyDescent="0.25">
      <c r="A17" s="63" t="str">
        <f>IF(ISTEXT('Lignes Factures'!C1010),'Lignes Factures'!C1010,"")</f>
        <v/>
      </c>
      <c r="B17" s="63" t="str">
        <f>IF(ISTEXT('Lignes Factures'!B1010),'Lignes Factures'!B1010,"")</f>
        <v/>
      </c>
      <c r="C17" s="63" t="str">
        <f>IF(ISTEXT('Lignes Factures'!D1010),'Lignes Factures'!D1010,"")</f>
        <v/>
      </c>
      <c r="D17" s="56" t="str">
        <f>IF(ISNUMBER('Lignes Factures'!F1010),'Lignes Factures'!F1010,"")</f>
        <v/>
      </c>
      <c r="E17" s="91"/>
    </row>
    <row r="18" spans="1:5" ht="15.75" x14ac:dyDescent="0.25">
      <c r="A18" s="63" t="str">
        <f>IF(ISTEXT('Lignes Factures'!C1011),'Lignes Factures'!C1011,"")</f>
        <v/>
      </c>
      <c r="B18" s="63" t="str">
        <f>IF(ISTEXT('Lignes Factures'!B1011),'Lignes Factures'!B1011,"")</f>
        <v/>
      </c>
      <c r="C18" s="63" t="str">
        <f>IF(ISTEXT('Lignes Factures'!D1011),'Lignes Factures'!D1011,"")</f>
        <v/>
      </c>
      <c r="D18" s="56" t="str">
        <f>IF(ISNUMBER('Lignes Factures'!F1011),'Lignes Factures'!F1011,"")</f>
        <v/>
      </c>
      <c r="E18" s="91"/>
    </row>
    <row r="19" spans="1:5" ht="15.75" x14ac:dyDescent="0.25">
      <c r="A19" s="63" t="str">
        <f>IF(ISTEXT('Lignes Factures'!C1012),'Lignes Factures'!C1012,"")</f>
        <v/>
      </c>
      <c r="B19" s="63" t="str">
        <f>IF(ISTEXT('Lignes Factures'!B1012),'Lignes Factures'!B1012,"")</f>
        <v/>
      </c>
      <c r="C19" s="63" t="str">
        <f>IF(ISTEXT('Lignes Factures'!D1012),'Lignes Factures'!D1012,"")</f>
        <v/>
      </c>
      <c r="D19" s="56" t="str">
        <f>IF(ISNUMBER('Lignes Factures'!F1012),'Lignes Factures'!F1012,"")</f>
        <v/>
      </c>
      <c r="E19" s="91"/>
    </row>
    <row r="20" spans="1:5" ht="15.75" x14ac:dyDescent="0.25">
      <c r="A20" s="63" t="str">
        <f>IF(ISTEXT('Lignes Factures'!C1013),'Lignes Factures'!C1013,"")</f>
        <v/>
      </c>
      <c r="B20" s="63" t="str">
        <f>IF(ISTEXT('Lignes Factures'!B1013),'Lignes Factures'!B1013,"")</f>
        <v/>
      </c>
      <c r="C20" s="63" t="str">
        <f>IF(ISTEXT('Lignes Factures'!D1013),'Lignes Factures'!D1013,"")</f>
        <v/>
      </c>
      <c r="D20" s="56" t="str">
        <f>IF(ISNUMBER('Lignes Factures'!F1013),'Lignes Factures'!F1013,"")</f>
        <v/>
      </c>
      <c r="E20" s="91"/>
    </row>
    <row r="21" spans="1:5" ht="15.75" x14ac:dyDescent="0.25">
      <c r="A21" s="63" t="str">
        <f>IF(ISTEXT('Lignes Factures'!C1014),'Lignes Factures'!C1014,"")</f>
        <v/>
      </c>
      <c r="B21" s="63" t="str">
        <f>IF(ISTEXT('Lignes Factures'!B1014),'Lignes Factures'!B1014,"")</f>
        <v/>
      </c>
      <c r="C21" s="63" t="str">
        <f>IF(ISTEXT('Lignes Factures'!D1014),'Lignes Factures'!D1014,"")</f>
        <v/>
      </c>
      <c r="D21" s="56" t="str">
        <f>IF(ISNUMBER('Lignes Factures'!F1014),'Lignes Factures'!F1014,"")</f>
        <v/>
      </c>
      <c r="E21" s="91"/>
    </row>
    <row r="22" spans="1:5" ht="15.75" x14ac:dyDescent="0.25">
      <c r="A22" s="63" t="str">
        <f>IF(ISTEXT('Lignes Factures'!C1015),'Lignes Factures'!C1015,"")</f>
        <v/>
      </c>
      <c r="B22" s="63" t="str">
        <f>IF(ISTEXT('Lignes Factures'!B1015),'Lignes Factures'!B1015,"")</f>
        <v/>
      </c>
      <c r="C22" s="63" t="str">
        <f>IF(ISTEXT('Lignes Factures'!D1015),'Lignes Factures'!D1015,"")</f>
        <v/>
      </c>
      <c r="D22" s="56" t="str">
        <f>IF(ISNUMBER('Lignes Factures'!F1015),'Lignes Factures'!F1015,"")</f>
        <v/>
      </c>
      <c r="E22" s="91"/>
    </row>
    <row r="23" spans="1:5" ht="15.75" x14ac:dyDescent="0.25">
      <c r="A23" s="63" t="str">
        <f>IF(ISTEXT('Lignes Factures'!C1016),'Lignes Factures'!C1016,"")</f>
        <v/>
      </c>
      <c r="B23" s="63" t="str">
        <f>IF(ISTEXT('Lignes Factures'!B1016),'Lignes Factures'!B1016,"")</f>
        <v/>
      </c>
      <c r="C23" s="63" t="str">
        <f>IF(ISTEXT('Lignes Factures'!D1016),'Lignes Factures'!D1016,"")</f>
        <v/>
      </c>
      <c r="D23" s="56" t="str">
        <f>IF(ISNUMBER('Lignes Factures'!F1016),'Lignes Factures'!F1016,"")</f>
        <v/>
      </c>
      <c r="E23" s="91"/>
    </row>
    <row r="24" spans="1:5" ht="15.75" x14ac:dyDescent="0.25">
      <c r="A24" s="63" t="str">
        <f>IF(ISTEXT('Lignes Factures'!C1017),'Lignes Factures'!C1017,"")</f>
        <v/>
      </c>
      <c r="B24" s="63" t="str">
        <f>IF(ISTEXT('Lignes Factures'!B1017),'Lignes Factures'!B1017,"")</f>
        <v/>
      </c>
      <c r="C24" s="63" t="str">
        <f>IF(ISTEXT('Lignes Factures'!D1017),'Lignes Factures'!D1017,"")</f>
        <v/>
      </c>
      <c r="D24" s="56" t="str">
        <f>IF(ISNUMBER('Lignes Factures'!F1017),'Lignes Factures'!F1017,"")</f>
        <v/>
      </c>
      <c r="E24" s="91"/>
    </row>
    <row r="25" spans="1:5" ht="15.75" x14ac:dyDescent="0.25">
      <c r="A25" s="63" t="str">
        <f>IF(ISTEXT('Lignes Factures'!C1018),'Lignes Factures'!C1018,"")</f>
        <v/>
      </c>
      <c r="B25" s="63" t="str">
        <f>IF(ISTEXT('Lignes Factures'!B1018),'Lignes Factures'!B1018,"")</f>
        <v/>
      </c>
      <c r="C25" s="63" t="str">
        <f>IF(ISTEXT('Lignes Factures'!D1018),'Lignes Factures'!D1018,"")</f>
        <v/>
      </c>
      <c r="D25" s="56" t="str">
        <f>IF(ISNUMBER('Lignes Factures'!F1018),'Lignes Factures'!F1018,"")</f>
        <v/>
      </c>
      <c r="E25" s="91"/>
    </row>
    <row r="26" spans="1:5" ht="15.75" x14ac:dyDescent="0.25">
      <c r="A26" s="63" t="str">
        <f>IF(ISTEXT('Lignes Factures'!C1019),'Lignes Factures'!C1019,"")</f>
        <v/>
      </c>
      <c r="B26" s="63" t="str">
        <f>IF(ISTEXT('Lignes Factures'!B1019),'Lignes Factures'!B1019,"")</f>
        <v/>
      </c>
      <c r="C26" s="63" t="str">
        <f>IF(ISTEXT('Lignes Factures'!D1019),'Lignes Factures'!D1019,"")</f>
        <v/>
      </c>
      <c r="D26" s="56" t="str">
        <f>IF(ISNUMBER('Lignes Factures'!F1019),'Lignes Factures'!F1019,"")</f>
        <v/>
      </c>
      <c r="E26" s="91"/>
    </row>
    <row r="27" spans="1:5" ht="15.75" x14ac:dyDescent="0.25">
      <c r="A27" s="63" t="str">
        <f>IF(ISTEXT('Lignes Factures'!C1020),'Lignes Factures'!C1020,"")</f>
        <v/>
      </c>
      <c r="B27" s="63" t="str">
        <f>IF(ISTEXT('Lignes Factures'!B1020),'Lignes Factures'!B1020,"")</f>
        <v/>
      </c>
      <c r="C27" s="63" t="str">
        <f>IF(ISTEXT('Lignes Factures'!D1020),'Lignes Factures'!D1020,"")</f>
        <v/>
      </c>
      <c r="D27" s="56" t="str">
        <f>IF(ISNUMBER('Lignes Factures'!F1020),'Lignes Factures'!F1020,"")</f>
        <v/>
      </c>
      <c r="E27" s="91"/>
    </row>
    <row r="28" spans="1:5" ht="15.75" x14ac:dyDescent="0.25">
      <c r="A28" s="63" t="str">
        <f>IF(ISTEXT('Lignes Factures'!C1021),'Lignes Factures'!C1021,"")</f>
        <v/>
      </c>
      <c r="B28" s="63" t="str">
        <f>IF(ISTEXT('Lignes Factures'!B1021),'Lignes Factures'!B1021,"")</f>
        <v/>
      </c>
      <c r="C28" s="63" t="str">
        <f>IF(ISTEXT('Lignes Factures'!D1021),'Lignes Factures'!D1021,"")</f>
        <v/>
      </c>
      <c r="D28" s="56" t="str">
        <f>IF(ISNUMBER('Lignes Factures'!F1021),'Lignes Factures'!F1021,"")</f>
        <v/>
      </c>
      <c r="E28" s="91"/>
    </row>
    <row r="29" spans="1:5" ht="15.75" x14ac:dyDescent="0.25">
      <c r="A29" s="64"/>
      <c r="B29" s="64"/>
      <c r="C29" s="64"/>
      <c r="D29" s="58">
        <f>SUM(D8:D28)</f>
        <v>26</v>
      </c>
    </row>
    <row r="30" spans="1:5" ht="13.5" thickBot="1" x14ac:dyDescent="0.25"/>
    <row r="31" spans="1:5" ht="19.5" thickTop="1" thickBot="1" x14ac:dyDescent="0.25">
      <c r="A31" s="93"/>
      <c r="B31" s="94"/>
      <c r="C31" s="94"/>
      <c r="D31" s="95"/>
      <c r="E31" s="92">
        <v>4</v>
      </c>
    </row>
    <row r="32" spans="1:5" ht="13.5" thickTop="1" x14ac:dyDescent="0.2"/>
    <row r="33" spans="1:12" ht="20.25" x14ac:dyDescent="0.3">
      <c r="A33" s="71" t="s">
        <v>55</v>
      </c>
      <c r="B33" s="71"/>
      <c r="C33" s="71"/>
      <c r="D33" s="71"/>
    </row>
    <row r="34" spans="1:12" ht="13.5" thickBot="1" x14ac:dyDescent="0.25"/>
    <row r="35" spans="1:12" ht="19.5" thickTop="1" thickBot="1" x14ac:dyDescent="0.25">
      <c r="A35" s="88">
        <v>1</v>
      </c>
      <c r="B35" s="73" t="s">
        <v>54</v>
      </c>
      <c r="C35" s="74"/>
      <c r="D35" s="74"/>
      <c r="E35" s="74"/>
      <c r="F35" s="74"/>
      <c r="G35" s="74"/>
      <c r="H35" s="74"/>
      <c r="I35" s="74"/>
      <c r="J35" s="74"/>
      <c r="K35" s="74"/>
      <c r="L35" s="75"/>
    </row>
    <row r="36" spans="1:12" ht="13.5" thickTop="1" x14ac:dyDescent="0.2">
      <c r="B36" s="76" t="s">
        <v>56</v>
      </c>
      <c r="C36" s="72"/>
      <c r="D36" s="72"/>
      <c r="E36" s="72"/>
      <c r="F36" s="72"/>
      <c r="G36" s="72"/>
      <c r="H36" s="72"/>
      <c r="I36" s="72"/>
      <c r="J36" s="72"/>
      <c r="K36" s="72"/>
      <c r="L36" s="77"/>
    </row>
    <row r="37" spans="1:12" x14ac:dyDescent="0.2">
      <c r="B37" s="78"/>
      <c r="C37" s="72"/>
      <c r="D37" s="72"/>
      <c r="E37" s="72"/>
      <c r="F37" s="72"/>
      <c r="G37" s="72"/>
      <c r="H37" s="72"/>
      <c r="I37" s="72"/>
      <c r="J37" s="72"/>
      <c r="K37" s="72"/>
      <c r="L37" s="77"/>
    </row>
    <row r="38" spans="1:12" ht="13.5" thickBot="1" x14ac:dyDescent="0.25">
      <c r="B38" s="79" t="s">
        <v>57</v>
      </c>
      <c r="C38" s="80"/>
      <c r="D38" s="80"/>
      <c r="E38" s="80"/>
      <c r="F38" s="80"/>
      <c r="G38" s="80"/>
      <c r="H38" s="80"/>
      <c r="I38" s="80"/>
      <c r="J38" s="80"/>
      <c r="K38" s="80"/>
      <c r="L38" s="81"/>
    </row>
    <row r="39" spans="1:12" ht="13.5" thickTop="1" x14ac:dyDescent="0.2"/>
    <row r="40" spans="1:12" ht="13.5" thickBot="1" x14ac:dyDescent="0.25"/>
    <row r="41" spans="1:12" ht="19.5" thickTop="1" thickBot="1" x14ac:dyDescent="0.25">
      <c r="A41" s="89">
        <v>2</v>
      </c>
      <c r="B41" s="73" t="s">
        <v>58</v>
      </c>
      <c r="C41" s="74"/>
      <c r="D41" s="74"/>
      <c r="E41" s="74"/>
      <c r="F41" s="74"/>
      <c r="G41" s="74"/>
      <c r="H41" s="74"/>
      <c r="I41" s="74"/>
      <c r="J41" s="74"/>
      <c r="K41" s="74"/>
      <c r="L41" s="75"/>
    </row>
    <row r="42" spans="1:12" x14ac:dyDescent="0.2">
      <c r="B42" s="76"/>
      <c r="C42" s="72"/>
      <c r="D42" s="72"/>
      <c r="E42" s="72"/>
      <c r="F42" s="72"/>
      <c r="G42" s="72"/>
      <c r="H42" s="72"/>
      <c r="I42" s="72"/>
      <c r="J42" s="72"/>
      <c r="K42" s="72"/>
      <c r="L42" s="77"/>
    </row>
    <row r="43" spans="1:12" x14ac:dyDescent="0.2">
      <c r="B43" s="78"/>
      <c r="C43" s="72"/>
      <c r="D43" s="72"/>
      <c r="E43" s="72"/>
      <c r="F43" s="72"/>
      <c r="G43" s="72"/>
      <c r="H43" s="72"/>
      <c r="I43" s="72"/>
      <c r="J43" s="72"/>
      <c r="K43" s="72"/>
      <c r="L43" s="77"/>
    </row>
    <row r="44" spans="1:12" x14ac:dyDescent="0.2">
      <c r="B44" s="78"/>
      <c r="C44" s="72"/>
      <c r="D44" s="72"/>
      <c r="E44" s="72"/>
      <c r="F44" s="72"/>
      <c r="G44" s="72"/>
      <c r="H44" s="72"/>
      <c r="I44" s="72"/>
      <c r="J44" s="72"/>
      <c r="K44" s="72"/>
      <c r="L44" s="77"/>
    </row>
    <row r="45" spans="1:12" x14ac:dyDescent="0.2">
      <c r="B45" s="78"/>
      <c r="C45" s="72"/>
      <c r="D45" s="72"/>
      <c r="E45" s="72"/>
      <c r="F45" s="72"/>
      <c r="G45" s="72"/>
      <c r="H45" s="72"/>
      <c r="I45" s="72"/>
      <c r="J45" s="72"/>
      <c r="K45" s="72"/>
      <c r="L45" s="77"/>
    </row>
    <row r="46" spans="1:12" x14ac:dyDescent="0.2">
      <c r="B46" s="78"/>
      <c r="C46" s="72"/>
      <c r="D46" s="72"/>
      <c r="E46" s="72"/>
      <c r="F46" s="72"/>
      <c r="G46" s="72"/>
      <c r="H46" s="72"/>
      <c r="I46" s="72"/>
      <c r="J46" s="72"/>
      <c r="K46" s="72"/>
      <c r="L46" s="77"/>
    </row>
    <row r="47" spans="1:12" x14ac:dyDescent="0.2">
      <c r="B47" s="78"/>
      <c r="C47" s="72"/>
      <c r="D47" s="72"/>
      <c r="E47" s="72"/>
      <c r="F47" s="72"/>
      <c r="G47" s="72"/>
      <c r="H47" s="72"/>
      <c r="I47" s="72"/>
      <c r="J47" s="72"/>
      <c r="K47" s="72"/>
      <c r="L47" s="77"/>
    </row>
    <row r="48" spans="1:12" x14ac:dyDescent="0.2">
      <c r="B48" s="78"/>
      <c r="C48" s="72"/>
      <c r="D48" s="72"/>
      <c r="E48" s="72"/>
      <c r="F48" s="72"/>
      <c r="G48" s="72"/>
      <c r="H48" s="72"/>
      <c r="I48" s="72"/>
      <c r="J48" s="72"/>
      <c r="K48" s="72"/>
      <c r="L48" s="77"/>
    </row>
    <row r="49" spans="2:12" x14ac:dyDescent="0.2">
      <c r="B49" s="76" t="s">
        <v>59</v>
      </c>
      <c r="C49" s="72"/>
      <c r="D49" s="72"/>
      <c r="E49" s="72"/>
      <c r="F49" s="72"/>
      <c r="G49" s="72"/>
      <c r="H49" s="72"/>
      <c r="I49" s="72"/>
      <c r="J49" s="72"/>
      <c r="K49" s="72"/>
      <c r="L49" s="77"/>
    </row>
    <row r="50" spans="2:12" x14ac:dyDescent="0.2">
      <c r="B50" s="76"/>
      <c r="C50" s="72"/>
      <c r="D50" s="72"/>
      <c r="E50" s="72"/>
      <c r="F50" s="72"/>
      <c r="G50" s="72"/>
      <c r="H50" s="72"/>
      <c r="I50" s="72"/>
      <c r="J50" s="72"/>
      <c r="K50" s="72"/>
      <c r="L50" s="77"/>
    </row>
    <row r="51" spans="2:12" x14ac:dyDescent="0.2">
      <c r="B51" s="76" t="s">
        <v>60</v>
      </c>
      <c r="C51" s="72"/>
      <c r="D51" s="72"/>
      <c r="E51" s="72"/>
      <c r="F51" s="72"/>
      <c r="G51" s="72"/>
      <c r="H51" s="72"/>
      <c r="I51" s="72"/>
      <c r="J51" s="72"/>
      <c r="K51" s="72"/>
      <c r="L51" s="77"/>
    </row>
    <row r="52" spans="2:12" x14ac:dyDescent="0.2">
      <c r="B52" s="76"/>
      <c r="C52" s="72"/>
      <c r="D52" s="72"/>
      <c r="E52" s="72"/>
      <c r="F52" s="72"/>
      <c r="G52" s="72"/>
      <c r="H52" s="72"/>
      <c r="I52" s="72"/>
      <c r="J52" s="72"/>
      <c r="K52" s="72"/>
      <c r="L52" s="77"/>
    </row>
    <row r="53" spans="2:12" x14ac:dyDescent="0.2">
      <c r="B53" s="76" t="s">
        <v>61</v>
      </c>
      <c r="C53" s="72"/>
      <c r="D53" s="72"/>
      <c r="E53" s="72"/>
      <c r="F53" s="72"/>
      <c r="G53" s="72"/>
      <c r="H53" s="72"/>
      <c r="I53" s="72"/>
      <c r="J53" s="72"/>
      <c r="K53" s="72"/>
      <c r="L53" s="77"/>
    </row>
    <row r="54" spans="2:12" x14ac:dyDescent="0.2">
      <c r="B54" s="78"/>
      <c r="C54" s="72"/>
      <c r="D54" s="72"/>
      <c r="E54" s="72"/>
      <c r="F54" s="72"/>
      <c r="G54" s="72"/>
      <c r="H54" s="72"/>
      <c r="I54" s="72"/>
      <c r="J54" s="72"/>
      <c r="K54" s="72"/>
      <c r="L54" s="77"/>
    </row>
    <row r="55" spans="2:12" x14ac:dyDescent="0.2">
      <c r="B55" s="76" t="s">
        <v>62</v>
      </c>
      <c r="C55" s="72"/>
      <c r="D55" s="72"/>
      <c r="E55" s="72"/>
      <c r="F55" s="72"/>
      <c r="G55" s="72"/>
      <c r="H55" s="72"/>
      <c r="I55" s="72"/>
      <c r="J55" s="72"/>
      <c r="K55" s="72"/>
      <c r="L55" s="77"/>
    </row>
    <row r="56" spans="2:12" x14ac:dyDescent="0.2">
      <c r="B56" s="76"/>
      <c r="C56" s="72"/>
      <c r="D56" s="72"/>
      <c r="E56" s="72"/>
      <c r="F56" s="72"/>
      <c r="G56" s="72"/>
      <c r="H56" s="72"/>
      <c r="I56" s="72"/>
      <c r="J56" s="72"/>
      <c r="K56" s="72"/>
      <c r="L56" s="77"/>
    </row>
    <row r="57" spans="2:12" x14ac:dyDescent="0.2">
      <c r="B57" s="76" t="s">
        <v>63</v>
      </c>
      <c r="C57" s="72"/>
      <c r="D57" s="72"/>
      <c r="E57" s="72"/>
      <c r="F57" s="72"/>
      <c r="G57" s="72"/>
      <c r="H57" s="72"/>
      <c r="I57" s="72"/>
      <c r="J57" s="72"/>
      <c r="K57" s="72"/>
      <c r="L57" s="77"/>
    </row>
    <row r="58" spans="2:12" x14ac:dyDescent="0.2">
      <c r="B58" s="76" t="s">
        <v>64</v>
      </c>
      <c r="C58" s="72"/>
      <c r="D58" s="72"/>
      <c r="E58" s="72"/>
      <c r="F58" s="72"/>
      <c r="G58" s="72"/>
      <c r="H58" s="72"/>
      <c r="I58" s="72"/>
      <c r="J58" s="72"/>
      <c r="K58" s="72"/>
      <c r="L58" s="77"/>
    </row>
    <row r="59" spans="2:12" x14ac:dyDescent="0.2">
      <c r="B59" s="78"/>
      <c r="C59" s="72"/>
      <c r="D59" s="72"/>
      <c r="E59" s="72"/>
      <c r="F59" s="72"/>
      <c r="G59" s="72"/>
      <c r="H59" s="72"/>
      <c r="I59" s="72"/>
      <c r="J59" s="72"/>
      <c r="K59" s="72"/>
      <c r="L59" s="77"/>
    </row>
    <row r="60" spans="2:12" x14ac:dyDescent="0.2">
      <c r="B60" s="78"/>
      <c r="C60" s="72"/>
      <c r="D60" s="72"/>
      <c r="E60" s="72"/>
      <c r="F60" s="72"/>
      <c r="G60" s="72"/>
      <c r="H60" s="72"/>
      <c r="I60" s="72"/>
      <c r="J60" s="72"/>
      <c r="K60" s="72"/>
      <c r="L60" s="77"/>
    </row>
    <row r="61" spans="2:12" x14ac:dyDescent="0.2">
      <c r="B61" s="78"/>
      <c r="C61" s="72"/>
      <c r="D61" s="72"/>
      <c r="E61" s="72"/>
      <c r="F61" s="72"/>
      <c r="G61" s="72"/>
      <c r="H61" s="72"/>
      <c r="I61" s="72"/>
      <c r="J61" s="72"/>
      <c r="K61" s="72"/>
      <c r="L61" s="77"/>
    </row>
    <row r="62" spans="2:12" x14ac:dyDescent="0.2">
      <c r="B62" s="78"/>
      <c r="C62" s="72"/>
      <c r="D62" s="72"/>
      <c r="E62" s="72"/>
      <c r="F62" s="72"/>
      <c r="G62" s="72"/>
      <c r="H62" s="72"/>
      <c r="I62" s="72"/>
      <c r="J62" s="72"/>
      <c r="K62" s="72"/>
      <c r="L62" s="77"/>
    </row>
    <row r="63" spans="2:12" x14ac:dyDescent="0.2">
      <c r="B63" s="78"/>
      <c r="C63" s="72"/>
      <c r="D63" s="72"/>
      <c r="E63" s="72"/>
      <c r="F63" s="72"/>
      <c r="G63" s="72"/>
      <c r="H63" s="72"/>
      <c r="I63" s="72"/>
      <c r="J63" s="72"/>
      <c r="K63" s="72"/>
      <c r="L63" s="77"/>
    </row>
    <row r="64" spans="2:12" x14ac:dyDescent="0.2">
      <c r="B64" s="78"/>
      <c r="C64" s="72"/>
      <c r="D64" s="72"/>
      <c r="E64" s="72"/>
      <c r="F64" s="72"/>
      <c r="G64" s="72"/>
      <c r="H64" s="72"/>
      <c r="I64" s="72"/>
      <c r="J64" s="72"/>
      <c r="K64" s="72"/>
      <c r="L64" s="77"/>
    </row>
    <row r="65" spans="1:12" x14ac:dyDescent="0.2">
      <c r="B65" s="78"/>
      <c r="C65" s="72"/>
      <c r="D65" s="72"/>
      <c r="E65" s="72"/>
      <c r="F65" s="72"/>
      <c r="G65" s="72"/>
      <c r="H65" s="72"/>
      <c r="I65" s="72"/>
      <c r="J65" s="72"/>
      <c r="K65" s="72"/>
      <c r="L65" s="77"/>
    </row>
    <row r="66" spans="1:12" x14ac:dyDescent="0.2">
      <c r="B66" s="78"/>
      <c r="C66" s="72"/>
      <c r="D66" s="72"/>
      <c r="E66" s="72"/>
      <c r="F66" s="72"/>
      <c r="G66" s="72"/>
      <c r="H66" s="72"/>
      <c r="I66" s="72"/>
      <c r="J66" s="72"/>
      <c r="K66" s="72"/>
      <c r="L66" s="77"/>
    </row>
    <row r="67" spans="1:12" x14ac:dyDescent="0.2">
      <c r="B67" s="78"/>
      <c r="C67" s="72"/>
      <c r="D67" s="72"/>
      <c r="E67" s="72"/>
      <c r="F67" s="72"/>
      <c r="G67" s="72"/>
      <c r="H67" s="72"/>
      <c r="I67" s="72"/>
      <c r="J67" s="72"/>
      <c r="K67" s="72"/>
      <c r="L67" s="77"/>
    </row>
    <row r="68" spans="1:12" x14ac:dyDescent="0.2">
      <c r="B68" s="78"/>
      <c r="C68" s="72"/>
      <c r="D68" s="72"/>
      <c r="E68" s="72"/>
      <c r="F68" s="72"/>
      <c r="G68" s="72"/>
      <c r="H68" s="72"/>
      <c r="I68" s="72"/>
      <c r="J68" s="72"/>
      <c r="K68" s="72"/>
      <c r="L68" s="77"/>
    </row>
    <row r="69" spans="1:12" x14ac:dyDescent="0.2">
      <c r="B69" s="78"/>
      <c r="C69" s="72"/>
      <c r="D69" s="72"/>
      <c r="E69" s="72"/>
      <c r="F69" s="72"/>
      <c r="G69" s="72"/>
      <c r="H69" s="72"/>
      <c r="I69" s="72"/>
      <c r="J69" s="72"/>
      <c r="K69" s="72"/>
      <c r="L69" s="77"/>
    </row>
    <row r="70" spans="1:12" x14ac:dyDescent="0.2">
      <c r="B70" s="78"/>
      <c r="C70" s="72"/>
      <c r="D70" s="72"/>
      <c r="E70" s="72"/>
      <c r="F70" s="72"/>
      <c r="G70" s="72"/>
      <c r="H70" s="72"/>
      <c r="I70" s="72"/>
      <c r="J70" s="72"/>
      <c r="K70" s="72"/>
      <c r="L70" s="77"/>
    </row>
    <row r="71" spans="1:12" x14ac:dyDescent="0.2">
      <c r="B71" s="78"/>
      <c r="C71" s="72"/>
      <c r="D71" s="72"/>
      <c r="E71" s="72"/>
      <c r="F71" s="72"/>
      <c r="G71" s="72"/>
      <c r="H71" s="72"/>
      <c r="I71" s="72"/>
      <c r="J71" s="72"/>
      <c r="K71" s="72"/>
      <c r="L71" s="77"/>
    </row>
    <row r="72" spans="1:12" x14ac:dyDescent="0.2">
      <c r="B72" s="78"/>
      <c r="C72" s="72"/>
      <c r="D72" s="72"/>
      <c r="E72" s="72"/>
      <c r="F72" s="72"/>
      <c r="G72" s="72"/>
      <c r="H72" s="72"/>
      <c r="I72" s="72"/>
      <c r="J72" s="72"/>
      <c r="K72" s="72"/>
      <c r="L72" s="77"/>
    </row>
    <row r="73" spans="1:12" ht="13.5" thickBot="1" x14ac:dyDescent="0.25">
      <c r="B73" s="79"/>
      <c r="C73" s="80"/>
      <c r="D73" s="80"/>
      <c r="E73" s="80"/>
      <c r="F73" s="80"/>
      <c r="G73" s="80"/>
      <c r="H73" s="80"/>
      <c r="I73" s="80"/>
      <c r="J73" s="80"/>
      <c r="K73" s="80"/>
      <c r="L73" s="81"/>
    </row>
    <row r="74" spans="1:12" ht="14.25" thickTop="1" thickBot="1" x14ac:dyDescent="0.25"/>
    <row r="75" spans="1:12" ht="19.5" thickTop="1" thickBot="1" x14ac:dyDescent="0.25">
      <c r="A75" s="88">
        <v>3</v>
      </c>
      <c r="B75" s="73" t="s">
        <v>67</v>
      </c>
      <c r="C75" s="74"/>
      <c r="D75" s="74"/>
      <c r="E75" s="74"/>
      <c r="F75" s="74"/>
      <c r="G75" s="74"/>
      <c r="H75" s="74"/>
      <c r="I75" s="74"/>
      <c r="J75" s="74"/>
      <c r="K75" s="74"/>
      <c r="L75" s="75"/>
    </row>
    <row r="76" spans="1:12" ht="13.5" thickTop="1" x14ac:dyDescent="0.2">
      <c r="B76" s="76"/>
      <c r="C76" s="72"/>
      <c r="D76" s="72"/>
      <c r="E76" s="72"/>
      <c r="F76" s="72"/>
      <c r="G76" s="72"/>
      <c r="H76" s="72"/>
      <c r="I76" s="72"/>
      <c r="J76" s="72"/>
      <c r="K76" s="72"/>
      <c r="L76" s="77"/>
    </row>
    <row r="77" spans="1:12" x14ac:dyDescent="0.2">
      <c r="B77" s="76" t="s">
        <v>65</v>
      </c>
      <c r="C77" s="72"/>
      <c r="D77" s="72"/>
      <c r="E77" s="72"/>
      <c r="F77" s="72"/>
      <c r="G77" s="72"/>
      <c r="H77" s="72"/>
      <c r="I77" s="72"/>
      <c r="J77" s="72"/>
      <c r="K77" s="72"/>
      <c r="L77" s="77"/>
    </row>
    <row r="78" spans="1:12" x14ac:dyDescent="0.2">
      <c r="B78" s="76" t="s">
        <v>66</v>
      </c>
      <c r="C78" s="72"/>
      <c r="D78" s="72"/>
      <c r="E78" s="72"/>
      <c r="F78" s="72"/>
      <c r="G78" s="72"/>
      <c r="H78" s="72"/>
      <c r="I78" s="72"/>
      <c r="J78" s="72"/>
      <c r="K78" s="72"/>
      <c r="L78" s="77"/>
    </row>
    <row r="79" spans="1:12" x14ac:dyDescent="0.2">
      <c r="B79" s="76"/>
      <c r="C79" s="72"/>
      <c r="D79" s="72"/>
      <c r="E79" s="72"/>
      <c r="F79" s="72"/>
      <c r="G79" s="72"/>
      <c r="H79" s="72"/>
      <c r="I79" s="72"/>
      <c r="J79" s="72"/>
      <c r="K79" s="72"/>
      <c r="L79" s="77"/>
    </row>
    <row r="80" spans="1:12" x14ac:dyDescent="0.2">
      <c r="B80" s="76" t="s">
        <v>68</v>
      </c>
      <c r="C80" s="72"/>
      <c r="D80" s="72"/>
      <c r="E80" s="72"/>
      <c r="F80" s="72"/>
      <c r="G80" s="72"/>
      <c r="H80" s="72"/>
      <c r="I80" s="72"/>
      <c r="J80" s="72"/>
      <c r="K80" s="72"/>
      <c r="L80" s="77"/>
    </row>
    <row r="81" spans="1:12" x14ac:dyDescent="0.2">
      <c r="B81" s="76" t="s">
        <v>69</v>
      </c>
      <c r="C81" s="72"/>
      <c r="D81" s="72"/>
      <c r="E81" s="72"/>
      <c r="F81" s="72"/>
      <c r="G81" s="72"/>
      <c r="H81" s="72"/>
      <c r="I81" s="72"/>
      <c r="J81" s="72"/>
      <c r="K81" s="72"/>
      <c r="L81" s="77"/>
    </row>
    <row r="82" spans="1:12" x14ac:dyDescent="0.2">
      <c r="B82" s="76"/>
      <c r="C82" s="72"/>
      <c r="D82" s="72"/>
      <c r="E82" s="72"/>
      <c r="F82" s="72"/>
      <c r="G82" s="72"/>
      <c r="H82" s="72"/>
      <c r="I82" s="72"/>
      <c r="J82" s="72"/>
      <c r="K82" s="72"/>
      <c r="L82" s="77"/>
    </row>
    <row r="83" spans="1:12" ht="13.5" thickBot="1" x14ac:dyDescent="0.25">
      <c r="B83" s="79"/>
      <c r="C83" s="80"/>
      <c r="D83" s="80"/>
      <c r="E83" s="80"/>
      <c r="F83" s="80"/>
      <c r="G83" s="80"/>
      <c r="H83" s="80"/>
      <c r="I83" s="80"/>
      <c r="J83" s="80"/>
      <c r="K83" s="80"/>
      <c r="L83" s="81"/>
    </row>
    <row r="84" spans="1:12" ht="13.5" thickTop="1" x14ac:dyDescent="0.2"/>
    <row r="85" spans="1:12" ht="13.5" thickBot="1" x14ac:dyDescent="0.25"/>
    <row r="86" spans="1:12" ht="19.5" thickTop="1" thickBot="1" x14ac:dyDescent="0.25">
      <c r="A86" s="88">
        <v>4</v>
      </c>
      <c r="B86" s="73" t="s">
        <v>70</v>
      </c>
      <c r="C86" s="74"/>
      <c r="D86" s="74"/>
      <c r="E86" s="74"/>
      <c r="F86" s="74"/>
      <c r="G86" s="74"/>
      <c r="H86" s="74"/>
      <c r="I86" s="74"/>
      <c r="J86" s="74"/>
      <c r="K86" s="74"/>
      <c r="L86" s="75"/>
    </row>
    <row r="87" spans="1:12" ht="13.5" thickTop="1" x14ac:dyDescent="0.2">
      <c r="B87" s="76"/>
      <c r="C87" s="72"/>
      <c r="D87" s="72"/>
      <c r="E87" s="72"/>
      <c r="F87" s="72"/>
      <c r="G87" s="72"/>
      <c r="H87" s="72"/>
      <c r="I87" s="72"/>
      <c r="J87" s="72"/>
      <c r="K87" s="72"/>
      <c r="L87" s="77"/>
    </row>
    <row r="88" spans="1:12" ht="13.5" thickBot="1" x14ac:dyDescent="0.25">
      <c r="B88" s="79"/>
      <c r="C88" s="80"/>
      <c r="D88" s="80"/>
      <c r="E88" s="80"/>
      <c r="F88" s="80"/>
      <c r="G88" s="80"/>
      <c r="H88" s="80"/>
      <c r="I88" s="80"/>
      <c r="J88" s="80"/>
      <c r="K88" s="80"/>
      <c r="L88" s="81"/>
    </row>
    <row r="89" spans="1:12" ht="13.5" thickTop="1" x14ac:dyDescent="0.2"/>
    <row r="90" spans="1:12" ht="13.5" thickBot="1" x14ac:dyDescent="0.25"/>
    <row r="91" spans="1:12" ht="18.75" thickTop="1" x14ac:dyDescent="0.25">
      <c r="A91" s="97" t="s">
        <v>71</v>
      </c>
      <c r="B91" s="98"/>
      <c r="C91" s="98"/>
      <c r="D91" s="98"/>
      <c r="E91" s="98"/>
      <c r="F91" s="98"/>
      <c r="G91" s="98"/>
      <c r="H91" s="98"/>
      <c r="I91" s="98"/>
      <c r="J91" s="98"/>
      <c r="K91" s="98"/>
      <c r="L91" s="99"/>
    </row>
    <row r="92" spans="1:12" x14ac:dyDescent="0.2">
      <c r="A92" s="78"/>
      <c r="B92" s="72"/>
      <c r="C92" s="72"/>
      <c r="D92" s="72"/>
      <c r="E92" s="72"/>
      <c r="F92" s="72"/>
      <c r="G92" s="72"/>
      <c r="H92" s="72"/>
      <c r="I92" s="72"/>
      <c r="J92" s="72"/>
      <c r="K92" s="72"/>
      <c r="L92" s="77"/>
    </row>
    <row r="93" spans="1:12" x14ac:dyDescent="0.2">
      <c r="A93" s="100" t="s">
        <v>72</v>
      </c>
      <c r="B93" s="101" t="s">
        <v>74</v>
      </c>
      <c r="C93" s="72"/>
      <c r="D93" s="72"/>
      <c r="E93" s="72"/>
      <c r="F93" s="72"/>
      <c r="G93" s="72"/>
      <c r="H93" s="72"/>
      <c r="I93" s="72"/>
      <c r="J93" s="72"/>
      <c r="K93" s="72"/>
      <c r="L93" s="77"/>
    </row>
    <row r="94" spans="1:12" x14ac:dyDescent="0.2">
      <c r="A94" s="100" t="s">
        <v>73</v>
      </c>
      <c r="B94" s="101" t="s">
        <v>74</v>
      </c>
      <c r="C94" s="72"/>
      <c r="D94" s="72"/>
      <c r="E94" s="72"/>
      <c r="F94" s="72"/>
      <c r="G94" s="72"/>
      <c r="H94" s="72"/>
      <c r="I94" s="72"/>
      <c r="J94" s="72"/>
      <c r="K94" s="72"/>
      <c r="L94" s="77"/>
    </row>
    <row r="95" spans="1:12" x14ac:dyDescent="0.2">
      <c r="A95" s="100" t="s">
        <v>75</v>
      </c>
      <c r="B95" s="101" t="s">
        <v>76</v>
      </c>
      <c r="C95" s="72"/>
      <c r="D95" s="72"/>
      <c r="E95" s="72"/>
      <c r="F95" s="72"/>
      <c r="G95" s="72"/>
      <c r="H95" s="72"/>
      <c r="I95" s="72"/>
      <c r="J95" s="72"/>
      <c r="K95" s="72"/>
      <c r="L95" s="77"/>
    </row>
    <row r="96" spans="1:12" x14ac:dyDescent="0.2">
      <c r="A96" s="100" t="s">
        <v>77</v>
      </c>
      <c r="B96" s="102" t="s">
        <v>78</v>
      </c>
      <c r="C96" s="72"/>
      <c r="D96" s="72"/>
      <c r="E96" s="72"/>
      <c r="F96" s="72"/>
      <c r="G96" s="72"/>
      <c r="H96" s="72"/>
      <c r="I96" s="72"/>
      <c r="J96" s="72"/>
      <c r="K96" s="72"/>
      <c r="L96" s="77"/>
    </row>
    <row r="97" spans="1:12" x14ac:dyDescent="0.2">
      <c r="A97" s="100" t="s">
        <v>79</v>
      </c>
      <c r="B97" s="102" t="s">
        <v>80</v>
      </c>
      <c r="C97" s="72"/>
      <c r="D97" s="72"/>
      <c r="E97" s="72"/>
      <c r="F97" s="72"/>
      <c r="G97" s="72"/>
      <c r="H97" s="72"/>
      <c r="I97" s="72"/>
      <c r="J97" s="72"/>
      <c r="K97" s="72"/>
      <c r="L97" s="77"/>
    </row>
    <row r="98" spans="1:12" x14ac:dyDescent="0.2">
      <c r="A98" s="100" t="s">
        <v>81</v>
      </c>
      <c r="B98" s="102" t="s">
        <v>80</v>
      </c>
      <c r="C98" s="72"/>
      <c r="D98" s="72"/>
      <c r="E98" s="72"/>
      <c r="F98" s="72"/>
      <c r="G98" s="72"/>
      <c r="H98" s="72"/>
      <c r="I98" s="72"/>
      <c r="J98" s="72"/>
      <c r="K98" s="72"/>
      <c r="L98" s="77"/>
    </row>
    <row r="99" spans="1:12" x14ac:dyDescent="0.2">
      <c r="A99" s="78"/>
      <c r="B99" s="72"/>
      <c r="C99" s="72"/>
      <c r="D99" s="72"/>
      <c r="E99" s="72"/>
      <c r="F99" s="72"/>
      <c r="G99" s="72"/>
      <c r="H99" s="72"/>
      <c r="I99" s="72"/>
      <c r="J99" s="72"/>
      <c r="K99" s="72"/>
      <c r="L99" s="77"/>
    </row>
    <row r="100" spans="1:12" ht="13.5" thickBot="1" x14ac:dyDescent="0.25">
      <c r="A100" s="96"/>
      <c r="B100" s="80"/>
      <c r="C100" s="80"/>
      <c r="D100" s="80"/>
      <c r="E100" s="80"/>
      <c r="F100" s="80"/>
      <c r="G100" s="80"/>
      <c r="H100" s="80"/>
      <c r="I100" s="80"/>
      <c r="J100" s="80"/>
      <c r="K100" s="80"/>
      <c r="L100" s="81"/>
    </row>
    <row r="101" spans="1:12" ht="13.5" thickTop="1" x14ac:dyDescent="0.2"/>
  </sheetData>
  <mergeCells count="8">
    <mergeCell ref="A91:L91"/>
    <mergeCell ref="A1:D1"/>
    <mergeCell ref="G2:G3"/>
    <mergeCell ref="D3:D4"/>
    <mergeCell ref="A6:D6"/>
    <mergeCell ref="A33:D33"/>
    <mergeCell ref="E2:E4"/>
    <mergeCell ref="E7:E28"/>
  </mergeCells>
  <conditionalFormatting sqref="A8:D28 D29">
    <cfRule type="expression" dxfId="0" priority="1">
      <formula>A8&lt;&gt;""</formula>
    </cfRule>
  </conditionalFormatting>
  <dataValidations count="1">
    <dataValidation type="list" allowBlank="1" showInputMessage="1" showErrorMessage="1" errorTitle="Choisir dans la liste" error="Choisir dans la liste !" sqref="H3">
      <formula1>Liste_Pièces</formula1>
    </dataValidation>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002"/>
  <sheetViews>
    <sheetView workbookViewId="0">
      <pane ySplit="3" topLeftCell="A4" activePane="bottomLeft" state="frozen"/>
      <selection pane="bottomLeft" activeCell="B8" sqref="B8"/>
    </sheetView>
  </sheetViews>
  <sheetFormatPr baseColWidth="10" defaultRowHeight="12.75" x14ac:dyDescent="0.2"/>
  <cols>
    <col min="1" max="1" width="13.28515625" customWidth="1"/>
    <col min="2" max="2" width="33.140625" style="47" customWidth="1"/>
    <col min="3" max="3" width="25" style="47" customWidth="1"/>
    <col min="4" max="4" width="22.85546875" style="34" customWidth="1"/>
    <col min="5" max="5" width="53.7109375" customWidth="1"/>
    <col min="6" max="6" width="16" style="37" customWidth="1"/>
    <col min="7" max="7" width="19.5703125" customWidth="1"/>
    <col min="8" max="8" width="16.5703125" style="1" customWidth="1"/>
  </cols>
  <sheetData>
    <row r="1" spans="1:8" s="2" customFormat="1" ht="15.75" x14ac:dyDescent="0.25">
      <c r="A1" s="26" t="str">
        <f>Raison_Sociale&amp;" - Lignes Factures"</f>
        <v>Cabinet Miloud &amp; Co - Lignes Factures</v>
      </c>
      <c r="B1" s="45"/>
      <c r="C1" s="45"/>
      <c r="D1" s="32"/>
      <c r="F1" s="44">
        <f>SUBTOTAL(9,F3:F8)</f>
        <v>207.23000000000002</v>
      </c>
      <c r="G1" s="26"/>
      <c r="H1" s="3"/>
    </row>
    <row r="2" spans="1:8" s="2" customFormat="1" ht="33.75" customHeight="1" x14ac:dyDescent="0.2">
      <c r="B2" s="45"/>
      <c r="C2" s="45"/>
      <c r="D2" s="32"/>
      <c r="H2" s="3"/>
    </row>
    <row r="3" spans="1:8" s="4" customFormat="1" ht="32.25" customHeight="1" x14ac:dyDescent="0.2">
      <c r="A3" s="5" t="s">
        <v>27</v>
      </c>
      <c r="B3" s="46" t="s">
        <v>33</v>
      </c>
      <c r="C3" s="46" t="s">
        <v>34</v>
      </c>
      <c r="D3" s="5" t="s">
        <v>0</v>
      </c>
      <c r="E3" s="5" t="s">
        <v>7</v>
      </c>
      <c r="F3" s="36" t="s">
        <v>35</v>
      </c>
      <c r="G3" s="50" t="s">
        <v>30</v>
      </c>
    </row>
    <row r="4" spans="1:8" x14ac:dyDescent="0.2">
      <c r="A4" t="s">
        <v>37</v>
      </c>
      <c r="B4" s="47" t="s">
        <v>22</v>
      </c>
      <c r="C4" s="47" t="s">
        <v>23</v>
      </c>
      <c r="D4" t="s">
        <v>44</v>
      </c>
      <c r="F4" s="37">
        <v>104.8</v>
      </c>
      <c r="G4" s="49" t="str">
        <f>VLOOKUP(A4,Entetes_2,4,FALSE)</f>
        <v>Castorama</v>
      </c>
      <c r="H4"/>
    </row>
    <row r="5" spans="1:8" x14ac:dyDescent="0.2">
      <c r="A5" t="s">
        <v>37</v>
      </c>
      <c r="B5" s="47" t="s">
        <v>22</v>
      </c>
      <c r="C5" s="47" t="s">
        <v>24</v>
      </c>
      <c r="D5" t="s">
        <v>45</v>
      </c>
      <c r="F5" s="37">
        <v>76.430000000000007</v>
      </c>
      <c r="G5" s="49" t="str">
        <f>VLOOKUP(A5,Entetes_2,4,FALSE)</f>
        <v>Castorama</v>
      </c>
      <c r="H5"/>
    </row>
    <row r="6" spans="1:8" x14ac:dyDescent="0.2">
      <c r="A6" t="s">
        <v>38</v>
      </c>
      <c r="B6" s="47" t="s">
        <v>21</v>
      </c>
      <c r="C6" s="47" t="s">
        <v>23</v>
      </c>
      <c r="D6" t="s">
        <v>46</v>
      </c>
      <c r="F6" s="37">
        <v>12</v>
      </c>
      <c r="G6" s="49" t="str">
        <f>VLOOKUP(A6,Entetes_2,4,FALSE)</f>
        <v>McDonald</v>
      </c>
      <c r="H6"/>
    </row>
    <row r="7" spans="1:8" x14ac:dyDescent="0.2">
      <c r="A7" t="s">
        <v>38</v>
      </c>
      <c r="B7" s="47" t="s">
        <v>21</v>
      </c>
      <c r="C7" s="47" t="s">
        <v>24</v>
      </c>
      <c r="D7" t="s">
        <v>47</v>
      </c>
      <c r="F7" s="37">
        <v>14</v>
      </c>
      <c r="G7" s="49" t="str">
        <f>VLOOKUP(A7,Entetes_2,4,FALSE)</f>
        <v>McDonald</v>
      </c>
      <c r="H7"/>
    </row>
    <row r="8" spans="1:8" x14ac:dyDescent="0.2">
      <c r="A8" s="8"/>
      <c r="B8" s="48"/>
      <c r="C8" s="48"/>
      <c r="D8" s="8"/>
      <c r="E8" s="8"/>
      <c r="F8" s="38"/>
      <c r="G8" s="51"/>
      <c r="H8"/>
    </row>
    <row r="1000" spans="1:7" x14ac:dyDescent="0.2">
      <c r="A1000" s="5" t="s">
        <v>27</v>
      </c>
      <c r="B1000" s="46" t="s">
        <v>33</v>
      </c>
      <c r="C1000" s="46" t="s">
        <v>34</v>
      </c>
      <c r="D1000" s="5" t="s">
        <v>0</v>
      </c>
      <c r="E1000" s="5" t="s">
        <v>7</v>
      </c>
      <c r="F1000" s="36" t="s">
        <v>35</v>
      </c>
      <c r="G1000" s="50" t="s">
        <v>30</v>
      </c>
    </row>
    <row r="1001" spans="1:7" x14ac:dyDescent="0.2">
      <c r="A1001" t="s">
        <v>38</v>
      </c>
      <c r="B1001" s="47" t="s">
        <v>21</v>
      </c>
      <c r="C1001" s="47" t="s">
        <v>23</v>
      </c>
      <c r="D1001" t="s">
        <v>46</v>
      </c>
      <c r="F1001" s="37">
        <v>12</v>
      </c>
      <c r="G1001" s="49" t="s">
        <v>48</v>
      </c>
    </row>
    <row r="1002" spans="1:7" x14ac:dyDescent="0.2">
      <c r="A1002" t="s">
        <v>38</v>
      </c>
      <c r="B1002" s="47" t="s">
        <v>21</v>
      </c>
      <c r="C1002" s="47" t="s">
        <v>24</v>
      </c>
      <c r="D1002" t="s">
        <v>47</v>
      </c>
      <c r="F1002" s="37">
        <v>14</v>
      </c>
      <c r="G1002" s="49" t="s">
        <v>48</v>
      </c>
    </row>
  </sheetData>
  <dataValidations count="3">
    <dataValidation type="list" allowBlank="1" showInputMessage="1" showErrorMessage="1" errorTitle="Choisir dans la liste" error="Choisir dans la liste !" sqref="B3:B8 B1000">
      <formula1>Liste_Comptes</formula1>
    </dataValidation>
    <dataValidation type="list" allowBlank="1" showInputMessage="1" showErrorMessage="1" errorTitle="Choisir dans la liste" error="Choisir dans la liste !" sqref="C3:C8 C1000">
      <formula1>Liste_Ventilations</formula1>
    </dataValidation>
    <dataValidation type="list" allowBlank="1" showInputMessage="1" showErrorMessage="1" errorTitle="Choisir dans la liste" error="Choisir dans la liste !" sqref="A3:A8 A1000">
      <formula1>Liste_Pièces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6"/>
  <sheetViews>
    <sheetView workbookViewId="0">
      <pane ySplit="3" topLeftCell="A4" activePane="bottomLeft" state="frozen"/>
      <selection pane="bottomLeft" activeCell="H4" sqref="H4:H5"/>
    </sheetView>
  </sheetViews>
  <sheetFormatPr baseColWidth="10" defaultRowHeight="12.75" x14ac:dyDescent="0.2"/>
  <cols>
    <col min="1" max="1" width="13.28515625" customWidth="1"/>
    <col min="2" max="2" width="13" customWidth="1"/>
    <col min="3" max="3" width="12.7109375" style="34" customWidth="1"/>
    <col min="4" max="4" width="14.85546875" style="34" customWidth="1"/>
    <col min="5" max="6" width="21.85546875" customWidth="1"/>
    <col min="7" max="7" width="25.28515625" customWidth="1"/>
    <col min="8" max="8" width="16.5703125" style="1" customWidth="1"/>
  </cols>
  <sheetData>
    <row r="1" spans="1:8" s="2" customFormat="1" ht="15.75" x14ac:dyDescent="0.25">
      <c r="A1" s="26" t="str">
        <f>Raison_Sociale&amp;" - Entêtes Factures"</f>
        <v>Cabinet Miloud &amp; Co - Entêtes Factures</v>
      </c>
      <c r="C1" s="32"/>
      <c r="D1" s="32"/>
      <c r="H1" s="65">
        <f>SUBTOTAL(9,H3:H6)</f>
        <v>207.23000000000002</v>
      </c>
    </row>
    <row r="2" spans="1:8" s="2" customFormat="1" ht="33.75" customHeight="1" x14ac:dyDescent="0.2">
      <c r="C2" s="32"/>
      <c r="D2" s="32"/>
    </row>
    <row r="3" spans="1:8" s="4" customFormat="1" ht="32.25" customHeight="1" x14ac:dyDescent="0.2">
      <c r="A3" s="5" t="s">
        <v>31</v>
      </c>
      <c r="B3" s="5" t="s">
        <v>27</v>
      </c>
      <c r="C3" s="33" t="s">
        <v>28</v>
      </c>
      <c r="D3" s="33" t="s">
        <v>29</v>
      </c>
      <c r="E3" s="5" t="s">
        <v>30</v>
      </c>
      <c r="F3" s="5" t="s">
        <v>40</v>
      </c>
      <c r="G3" s="5" t="s">
        <v>7</v>
      </c>
      <c r="H3" s="6" t="s">
        <v>32</v>
      </c>
    </row>
    <row r="4" spans="1:8" x14ac:dyDescent="0.2">
      <c r="A4" t="s">
        <v>36</v>
      </c>
      <c r="B4" t="s">
        <v>37</v>
      </c>
      <c r="C4" s="39">
        <v>42245</v>
      </c>
      <c r="D4" s="39">
        <v>42246</v>
      </c>
      <c r="E4" t="s">
        <v>9</v>
      </c>
      <c r="F4" t="s">
        <v>41</v>
      </c>
      <c r="H4" s="7">
        <f>SUMIF('Lignes Factures'!$A$3:$A$1000,$B$3:$B$1000,'Lignes Factures'!$F$3:$F$1000)</f>
        <v>181.23000000000002</v>
      </c>
    </row>
    <row r="5" spans="1:8" x14ac:dyDescent="0.2">
      <c r="A5" t="s">
        <v>36</v>
      </c>
      <c r="B5" t="s">
        <v>38</v>
      </c>
      <c r="C5" s="39">
        <v>42245</v>
      </c>
      <c r="D5" s="39">
        <v>42246</v>
      </c>
      <c r="E5" t="s">
        <v>48</v>
      </c>
      <c r="F5" t="s">
        <v>43</v>
      </c>
      <c r="H5" s="7">
        <f>SUMIF('Lignes Factures'!$A$3:$A$1000,$B$3:$B$1000,'Lignes Factures'!$F$3:$F$1000)</f>
        <v>26</v>
      </c>
    </row>
    <row r="6" spans="1:8" x14ac:dyDescent="0.2">
      <c r="A6" s="8"/>
      <c r="B6" s="8"/>
      <c r="C6" s="35"/>
      <c r="D6" s="35"/>
      <c r="E6" s="8"/>
      <c r="F6" s="8"/>
      <c r="G6" s="8"/>
      <c r="H6" s="9"/>
    </row>
  </sheetData>
  <autoFilter ref="A3:H3">
    <sortState ref="A4:H5">
      <sortCondition ref="H3"/>
    </sortState>
  </autoFilter>
  <dataValidations count="3">
    <dataValidation type="list" allowBlank="1" showInputMessage="1" showErrorMessage="1" errorTitle="Choisir dans la liste" error="Choisir dans la liste !" sqref="A3:A6">
      <formula1>"ACE,B16,CAI,OD,PAI"</formula1>
    </dataValidation>
    <dataValidation type="list" allowBlank="1" showInputMessage="1" showErrorMessage="1" errorTitle="Choisir dans la liste" error="Choisir dans la liste !" sqref="E3:E6">
      <formula1>Liste_Fournisseurs</formula1>
    </dataValidation>
    <dataValidation type="list" allowBlank="1" showInputMessage="1" showErrorMessage="1" errorTitle="Choisir dans la liste" error="Choisir dans la liste !" sqref="F3:F6">
      <formula1>Liste_Sites</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8"/>
  <sheetViews>
    <sheetView workbookViewId="0">
      <pane ySplit="3" topLeftCell="A4" activePane="bottomLeft" state="frozen"/>
      <selection pane="bottomLeft" activeCell="B15" sqref="B15"/>
    </sheetView>
  </sheetViews>
  <sheetFormatPr baseColWidth="10" defaultRowHeight="12.75" x14ac:dyDescent="0.2"/>
  <cols>
    <col min="1" max="1" width="24.42578125" style="23" customWidth="1"/>
    <col min="2" max="2" width="17.140625" style="25" customWidth="1"/>
    <col min="3" max="3" width="17.140625" style="23" customWidth="1"/>
    <col min="4" max="4" width="10.42578125" style="22" customWidth="1"/>
    <col min="5" max="5" width="18.140625" style="23" customWidth="1"/>
    <col min="6" max="6" width="11.42578125" style="23"/>
    <col min="7" max="7" width="28.85546875" style="23" customWidth="1"/>
    <col min="8" max="8" width="33.85546875" style="23" customWidth="1"/>
    <col min="9" max="9" width="16.28515625" style="23" customWidth="1"/>
    <col min="10" max="16384" width="11.42578125" style="23"/>
  </cols>
  <sheetData>
    <row r="1" spans="1:9" s="11" customFormat="1" ht="18" customHeight="1" x14ac:dyDescent="0.2">
      <c r="A1" s="10" t="str">
        <f>Raison_Sociale&amp;" - Fournisseurs"</f>
        <v>Cabinet Miloud &amp; Co - Fournisseurs</v>
      </c>
      <c r="D1" s="13"/>
    </row>
    <row r="2" spans="1:9" s="14" customFormat="1" ht="32.25" customHeight="1" x14ac:dyDescent="0.2">
      <c r="B2" s="12"/>
      <c r="D2" s="15"/>
      <c r="I2" s="12">
        <f>SUBTOTAL(9,I3:I8)</f>
        <v>207.23000000000002</v>
      </c>
    </row>
    <row r="3" spans="1:9" s="18" customFormat="1" ht="28.5" customHeight="1" x14ac:dyDescent="0.2">
      <c r="A3" s="16" t="s">
        <v>0</v>
      </c>
      <c r="B3" s="16" t="s">
        <v>1</v>
      </c>
      <c r="C3" s="16" t="s">
        <v>2</v>
      </c>
      <c r="D3" s="29" t="s">
        <v>3</v>
      </c>
      <c r="E3" s="16" t="s">
        <v>4</v>
      </c>
      <c r="F3" s="16" t="s">
        <v>5</v>
      </c>
      <c r="G3" s="16" t="s">
        <v>6</v>
      </c>
      <c r="H3" s="16" t="s">
        <v>7</v>
      </c>
      <c r="I3" s="27" t="s">
        <v>8</v>
      </c>
    </row>
    <row r="4" spans="1:9" x14ac:dyDescent="0.2">
      <c r="A4" s="19" t="s">
        <v>9</v>
      </c>
      <c r="B4" s="20"/>
      <c r="C4" s="21"/>
      <c r="D4" s="30"/>
      <c r="E4" s="21"/>
      <c r="F4" s="21"/>
      <c r="G4" s="21"/>
      <c r="H4" s="21"/>
      <c r="I4" s="7">
        <f>SUMIF('Entêtes Factures'!$E$3:$E$1000,$A$3:$A$1000,'Entêtes Factures'!$H$3:$H$1000)</f>
        <v>181.23000000000002</v>
      </c>
    </row>
    <row r="5" spans="1:9" x14ac:dyDescent="0.2">
      <c r="A5" s="19" t="s">
        <v>10</v>
      </c>
      <c r="B5" s="20"/>
      <c r="C5" s="21"/>
      <c r="D5" s="30"/>
      <c r="E5" s="21"/>
      <c r="F5" s="21"/>
      <c r="G5" s="21"/>
      <c r="H5" s="21"/>
      <c r="I5" s="7">
        <f>SUMIF('Entêtes Factures'!$E$3:$E$1000,$A$3:$A$1000,'Entêtes Factures'!$H$3:$H$1000)</f>
        <v>0</v>
      </c>
    </row>
    <row r="6" spans="1:9" x14ac:dyDescent="0.2">
      <c r="A6" s="19" t="s">
        <v>11</v>
      </c>
      <c r="B6" s="20"/>
      <c r="C6" s="21"/>
      <c r="D6" s="30"/>
      <c r="E6" s="21"/>
      <c r="F6" s="21"/>
      <c r="G6" s="21"/>
      <c r="H6" s="21"/>
      <c r="I6" s="7">
        <f>SUMIF('Entêtes Factures'!$E$3:$E$1000,$A$3:$A$1000,'Entêtes Factures'!$H$3:$H$1000)</f>
        <v>0</v>
      </c>
    </row>
    <row r="7" spans="1:9" x14ac:dyDescent="0.2">
      <c r="A7" s="19" t="s">
        <v>48</v>
      </c>
      <c r="B7" s="20"/>
      <c r="C7" s="21"/>
      <c r="D7" s="30"/>
      <c r="E7" s="21"/>
      <c r="F7" s="21"/>
      <c r="G7" s="21"/>
      <c r="H7" s="21"/>
      <c r="I7" s="7">
        <f>SUMIF('Entêtes Factures'!$E$3:$E$1000,$A$3:$A$1000,'Entêtes Factures'!$H$3:$H$1000)</f>
        <v>26</v>
      </c>
    </row>
    <row r="8" spans="1:9" s="11" customFormat="1" ht="24.75" customHeight="1" x14ac:dyDescent="0.2">
      <c r="A8" s="24"/>
      <c r="B8" s="24"/>
      <c r="C8" s="24"/>
      <c r="D8" s="31"/>
      <c r="E8" s="24"/>
      <c r="F8" s="24"/>
      <c r="G8" s="24"/>
      <c r="H8" s="24"/>
      <c r="I8" s="28"/>
    </row>
  </sheetData>
  <autoFilter ref="A3:I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autoPageBreaks="0"/>
  </sheetPr>
  <dimension ref="A1:D8"/>
  <sheetViews>
    <sheetView zoomScale="110" zoomScaleNormal="110" workbookViewId="0">
      <pane ySplit="3" topLeftCell="A4" activePane="bottomLeft" state="frozen"/>
      <selection pane="bottomLeft" activeCell="A14" sqref="A14"/>
    </sheetView>
  </sheetViews>
  <sheetFormatPr baseColWidth="10" defaultRowHeight="12.75" x14ac:dyDescent="0.2"/>
  <cols>
    <col min="1" max="1" width="55" style="23" customWidth="1"/>
    <col min="2" max="2" width="71.140625" style="23" customWidth="1"/>
    <col min="3" max="3" width="16" style="25" customWidth="1"/>
    <col min="4" max="4" width="10" style="22" hidden="1" customWidth="1"/>
    <col min="5" max="16384" width="11.42578125" style="23"/>
  </cols>
  <sheetData>
    <row r="1" spans="1:4" s="11" customFormat="1" ht="18" customHeight="1" x14ac:dyDescent="0.2">
      <c r="A1" s="10" t="str">
        <f>Raison_Sociale&amp;" - Comptes"</f>
        <v>Cabinet Miloud &amp; Co - Comptes</v>
      </c>
      <c r="D1" s="13"/>
    </row>
    <row r="2" spans="1:4" s="14" customFormat="1" ht="32.25" customHeight="1" x14ac:dyDescent="0.2">
      <c r="C2" s="12">
        <f>SUBTOTAL(9,C3:C8)</f>
        <v>207.23000000000002</v>
      </c>
      <c r="D2" s="15"/>
    </row>
    <row r="3" spans="1:4" s="18" customFormat="1" ht="28.5" customHeight="1" x14ac:dyDescent="0.2">
      <c r="A3" s="16" t="s">
        <v>0</v>
      </c>
      <c r="B3" s="16" t="s">
        <v>7</v>
      </c>
      <c r="C3" s="27" t="s">
        <v>18</v>
      </c>
      <c r="D3" s="17" t="s">
        <v>12</v>
      </c>
    </row>
    <row r="4" spans="1:4" x14ac:dyDescent="0.2">
      <c r="A4" s="19" t="s">
        <v>19</v>
      </c>
      <c r="B4" s="21"/>
      <c r="C4" s="7">
        <f>SUMIF('Lignes Factures'!$B$3:$B$1000,$A$3:$A$1000,'Lignes Factures'!$F$3:$F$1000)</f>
        <v>0</v>
      </c>
      <c r="D4" s="22" t="e">
        <f>VLOOKUP(#REF!,Classes,2,FALSE)</f>
        <v>#REF!</v>
      </c>
    </row>
    <row r="5" spans="1:4" x14ac:dyDescent="0.2">
      <c r="A5" s="19" t="s">
        <v>20</v>
      </c>
      <c r="B5" s="21"/>
      <c r="C5" s="7">
        <f>SUMIF('Lignes Factures'!$B$3:$B$1000,$A$3:$A$1000,'Lignes Factures'!$F$3:$F$1000)</f>
        <v>0</v>
      </c>
      <c r="D5" s="22" t="e">
        <f>VLOOKUP(#REF!,Classes,2,FALSE)</f>
        <v>#REF!</v>
      </c>
    </row>
    <row r="6" spans="1:4" x14ac:dyDescent="0.2">
      <c r="A6" s="19" t="s">
        <v>21</v>
      </c>
      <c r="B6" s="21"/>
      <c r="C6" s="7">
        <f>SUMIF('Lignes Factures'!$B$3:$B$1000,$A$3:$A$1000,'Lignes Factures'!$F$3:$F$1000)</f>
        <v>26</v>
      </c>
      <c r="D6" s="22" t="e">
        <f>VLOOKUP(#REF!,Classes,2,FALSE)</f>
        <v>#REF!</v>
      </c>
    </row>
    <row r="7" spans="1:4" x14ac:dyDescent="0.2">
      <c r="A7" s="19" t="s">
        <v>22</v>
      </c>
      <c r="B7" s="21"/>
      <c r="C7" s="7">
        <f>SUMIF('Lignes Factures'!$B$3:$B$1000,$A$3:$A$1000,'Lignes Factures'!$F$3:$F$1000)</f>
        <v>181.23000000000002</v>
      </c>
      <c r="D7" s="22" t="e">
        <f>VLOOKUP(#REF!,Classes,2,FALSE)</f>
        <v>#REF!</v>
      </c>
    </row>
    <row r="8" spans="1:4" s="11" customFormat="1" ht="24.75" customHeight="1" x14ac:dyDescent="0.2">
      <c r="A8" s="24"/>
      <c r="B8" s="24"/>
      <c r="C8" s="28"/>
      <c r="D8" s="13"/>
    </row>
  </sheetData>
  <sheetProtection sort="0" autoFilter="0" pivotTables="0"/>
  <autoFilter ref="A3:D7"/>
  <dataValidations count="1">
    <dataValidation type="whole" allowBlank="1" showInputMessage="1" showErrorMessage="1" errorTitle="Choisir le sens" error="1 pour Recettes, ou -1 pour Dépenses" promptTitle="Choisir le sens" prompt="1 pour Recettes, ou -1 pour Dépenses" sqref="D1:D1048576">
      <formula1>-1</formula1>
      <formula2>1</formula2>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autoPageBreaks="0"/>
  </sheetPr>
  <dimension ref="A1:D8"/>
  <sheetViews>
    <sheetView zoomScale="110" zoomScaleNormal="110" workbookViewId="0">
      <pane ySplit="3" topLeftCell="A4" activePane="bottomLeft" state="frozen"/>
      <selection pane="bottomLeft" activeCell="A13" sqref="A13"/>
    </sheetView>
  </sheetViews>
  <sheetFormatPr baseColWidth="10" defaultRowHeight="12.75" x14ac:dyDescent="0.2"/>
  <cols>
    <col min="1" max="1" width="55" style="23" customWidth="1"/>
    <col min="2" max="2" width="71.140625" style="23" customWidth="1"/>
    <col min="3" max="3" width="16" style="41" customWidth="1"/>
    <col min="4" max="4" width="10" style="22" hidden="1" customWidth="1"/>
    <col min="5" max="16384" width="11.42578125" style="23"/>
  </cols>
  <sheetData>
    <row r="1" spans="1:4" s="11" customFormat="1" ht="18" customHeight="1" x14ac:dyDescent="0.2">
      <c r="A1" s="10" t="str">
        <f>Raison_Sociale&amp;" - Ventilations"</f>
        <v>Cabinet Miloud &amp; Co - Ventilations</v>
      </c>
      <c r="C1" s="40"/>
      <c r="D1" s="13"/>
    </row>
    <row r="2" spans="1:4" s="14" customFormat="1" ht="32.25" customHeight="1" x14ac:dyDescent="0.2">
      <c r="C2" s="40">
        <f>SUBTOTAL(9,C3:C8)</f>
        <v>207.23000000000002</v>
      </c>
      <c r="D2" s="15"/>
    </row>
    <row r="3" spans="1:4" s="18" customFormat="1" ht="28.5" customHeight="1" x14ac:dyDescent="0.2">
      <c r="A3" s="16" t="s">
        <v>0</v>
      </c>
      <c r="B3" s="16" t="s">
        <v>7</v>
      </c>
      <c r="C3" s="42" t="s">
        <v>18</v>
      </c>
      <c r="D3" s="17" t="s">
        <v>12</v>
      </c>
    </row>
    <row r="4" spans="1:4" x14ac:dyDescent="0.2">
      <c r="A4" s="19" t="s">
        <v>23</v>
      </c>
      <c r="B4" s="21"/>
      <c r="C4" s="7">
        <f>SUMIF('Lignes Factures'!$C$3:$C$1000,$A$3:$A$1000,'Lignes Factures'!$F$3:$F$1000)</f>
        <v>116.8</v>
      </c>
      <c r="D4" s="22" t="e">
        <f>VLOOKUP(#REF!,Classes,2,FALSE)</f>
        <v>#REF!</v>
      </c>
    </row>
    <row r="5" spans="1:4" x14ac:dyDescent="0.2">
      <c r="A5" s="19" t="s">
        <v>24</v>
      </c>
      <c r="B5" s="21"/>
      <c r="C5" s="7">
        <f>SUMIF('Lignes Factures'!$C$3:$C$1000,$A$3:$A$1000,'Lignes Factures'!$F$3:$F$1000)</f>
        <v>90.43</v>
      </c>
      <c r="D5" s="22" t="e">
        <f>VLOOKUP(#REF!,Classes,2,FALSE)</f>
        <v>#REF!</v>
      </c>
    </row>
    <row r="6" spans="1:4" x14ac:dyDescent="0.2">
      <c r="A6" s="19" t="s">
        <v>25</v>
      </c>
      <c r="B6" s="21"/>
      <c r="C6" s="7">
        <f>SUMIF('Lignes Factures'!$C$3:$C$1000,$A$3:$A$1000,'Lignes Factures'!$F$3:$F$1000)</f>
        <v>0</v>
      </c>
      <c r="D6" s="22" t="e">
        <f>VLOOKUP(#REF!,Classes,2,FALSE)</f>
        <v>#REF!</v>
      </c>
    </row>
    <row r="7" spans="1:4" x14ac:dyDescent="0.2">
      <c r="A7" s="19" t="s">
        <v>26</v>
      </c>
      <c r="B7" s="21"/>
      <c r="C7" s="7">
        <f>SUMIF('Lignes Factures'!$C$3:$C$1000,$A$3:$A$1000,'Lignes Factures'!$F$3:$F$1000)</f>
        <v>0</v>
      </c>
      <c r="D7" s="22" t="e">
        <f>VLOOKUP(#REF!,Classes,2,FALSE)</f>
        <v>#REF!</v>
      </c>
    </row>
    <row r="8" spans="1:4" s="11" customFormat="1" ht="24.75" customHeight="1" x14ac:dyDescent="0.2">
      <c r="A8" s="24"/>
      <c r="B8" s="24"/>
      <c r="C8" s="43"/>
      <c r="D8" s="13"/>
    </row>
  </sheetData>
  <sheetProtection sort="0" autoFilter="0" pivotTables="0"/>
  <autoFilter ref="A3:D7"/>
  <dataValidations count="1">
    <dataValidation type="whole" allowBlank="1" showInputMessage="1" showErrorMessage="1" errorTitle="Choisir le sens" error="1 pour Recettes, ou -1 pour Dépenses" promptTitle="Choisir le sens" prompt="1 pour Recettes, ou -1 pour Dépenses" sqref="D1:D1048576">
      <formula1>-1</formula1>
      <formula2>1</formula2>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autoPageBreaks="0"/>
  </sheetPr>
  <dimension ref="A1:D7"/>
  <sheetViews>
    <sheetView zoomScale="110" zoomScaleNormal="110" workbookViewId="0">
      <pane ySplit="3" topLeftCell="A4" activePane="bottomLeft" state="frozen"/>
      <selection pane="bottomLeft" activeCell="B4" sqref="B4"/>
    </sheetView>
  </sheetViews>
  <sheetFormatPr baseColWidth="10" defaultRowHeight="12.75" x14ac:dyDescent="0.2"/>
  <cols>
    <col min="1" max="1" width="55" style="23" customWidth="1"/>
    <col min="2" max="2" width="71.140625" style="23" customWidth="1"/>
    <col min="3" max="3" width="16" style="25" customWidth="1"/>
    <col min="4" max="4" width="10" style="22" hidden="1" customWidth="1"/>
    <col min="5" max="16384" width="11.42578125" style="23"/>
  </cols>
  <sheetData>
    <row r="1" spans="1:4" s="11" customFormat="1" ht="18" customHeight="1" x14ac:dyDescent="0.2">
      <c r="A1" s="10" t="str">
        <f>Raison_Sociale&amp;" - Sites"</f>
        <v>Cabinet Miloud &amp; Co - Sites</v>
      </c>
      <c r="D1" s="13"/>
    </row>
    <row r="2" spans="1:4" s="14" customFormat="1" ht="32.25" customHeight="1" x14ac:dyDescent="0.2">
      <c r="C2" s="12">
        <f>SUBTOTAL(9,C3:C7)</f>
        <v>207.23000000000002</v>
      </c>
      <c r="D2" s="15"/>
    </row>
    <row r="3" spans="1:4" s="18" customFormat="1" ht="28.5" customHeight="1" x14ac:dyDescent="0.2">
      <c r="A3" s="16" t="s">
        <v>0</v>
      </c>
      <c r="B3" s="16" t="s">
        <v>7</v>
      </c>
      <c r="C3" s="27" t="s">
        <v>18</v>
      </c>
      <c r="D3" s="17" t="s">
        <v>12</v>
      </c>
    </row>
    <row r="4" spans="1:4" x14ac:dyDescent="0.2">
      <c r="A4" s="19" t="s">
        <v>41</v>
      </c>
      <c r="B4" s="21"/>
      <c r="C4" s="7">
        <f>SUMIF('Entêtes Factures'!$F$3:$F$1000,$A$3:$A$1000,'Entêtes Factures'!$H$3:$H$1000)</f>
        <v>181.23000000000002</v>
      </c>
      <c r="D4" s="22" t="e">
        <f>VLOOKUP(#REF!,Classes,2,FALSE)</f>
        <v>#REF!</v>
      </c>
    </row>
    <row r="5" spans="1:4" x14ac:dyDescent="0.2">
      <c r="A5" s="19" t="s">
        <v>42</v>
      </c>
      <c r="B5" s="21"/>
      <c r="C5" s="7">
        <f>SUMIF('Entêtes Factures'!$F$3:$F$1000,$A$3:$A$1000,'Entêtes Factures'!$H$3:$H$1000)</f>
        <v>0</v>
      </c>
      <c r="D5" s="22" t="e">
        <f>VLOOKUP(#REF!,Classes,2,FALSE)</f>
        <v>#REF!</v>
      </c>
    </row>
    <row r="6" spans="1:4" x14ac:dyDescent="0.2">
      <c r="A6" s="19" t="s">
        <v>43</v>
      </c>
      <c r="B6" s="21"/>
      <c r="C6" s="7">
        <f>SUMIF('Entêtes Factures'!$F$3:$F$1000,$A$3:$A$1000,'Entêtes Factures'!$H$3:$H$1000)</f>
        <v>26</v>
      </c>
      <c r="D6" s="22" t="e">
        <f>VLOOKUP(#REF!,Classes,2,FALSE)</f>
        <v>#REF!</v>
      </c>
    </row>
    <row r="7" spans="1:4" s="11" customFormat="1" ht="24.75" customHeight="1" x14ac:dyDescent="0.2">
      <c r="A7" s="24"/>
      <c r="B7" s="24"/>
      <c r="C7" s="28"/>
      <c r="D7" s="13"/>
    </row>
  </sheetData>
  <sheetProtection sort="0" autoFilter="0" pivotTables="0"/>
  <autoFilter ref="A3:D6"/>
  <dataValidations count="1">
    <dataValidation type="whole" allowBlank="1" showInputMessage="1" showErrorMessage="1" errorTitle="Choisir le sens" error="1 pour Recettes, ou -1 pour Dépenses" promptTitle="Choisir le sens" prompt="1 pour Recettes, ou -1 pour Dépenses" sqref="D1:D1048576">
      <formula1>-1</formula1>
      <formula2>1</formula2>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3"/>
  <sheetViews>
    <sheetView workbookViewId="0">
      <selection activeCell="B1" sqref="B1"/>
    </sheetView>
  </sheetViews>
  <sheetFormatPr baseColWidth="10" defaultRowHeight="12.75" x14ac:dyDescent="0.2"/>
  <cols>
    <col min="1" max="1" width="16.85546875" customWidth="1"/>
    <col min="2" max="2" width="21.7109375" customWidth="1"/>
  </cols>
  <sheetData>
    <row r="1" spans="1:2" x14ac:dyDescent="0.2">
      <c r="A1" t="s">
        <v>13</v>
      </c>
      <c r="B1" t="s">
        <v>39</v>
      </c>
    </row>
    <row r="2" spans="1:2" x14ac:dyDescent="0.2">
      <c r="A2" t="s">
        <v>14</v>
      </c>
      <c r="B2" t="s">
        <v>15</v>
      </c>
    </row>
    <row r="3" spans="1:2" x14ac:dyDescent="0.2">
      <c r="A3" t="s">
        <v>16</v>
      </c>
      <c r="B3"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21</vt:i4>
      </vt:variant>
    </vt:vector>
  </HeadingPairs>
  <TitlesOfParts>
    <vt:vector size="30" baseType="lpstr">
      <vt:lpstr>Fiche Facture</vt:lpstr>
      <vt:lpstr>Fiche Facture Modifié</vt:lpstr>
      <vt:lpstr>Lignes Factures</vt:lpstr>
      <vt:lpstr>Entêtes Factures</vt:lpstr>
      <vt:lpstr>Fournisseurs</vt:lpstr>
      <vt:lpstr>Comptes</vt:lpstr>
      <vt:lpstr>Ventilations</vt:lpstr>
      <vt:lpstr>Sites</vt:lpstr>
      <vt:lpstr>Paramètres</vt:lpstr>
      <vt:lpstr>Comptable</vt:lpstr>
      <vt:lpstr>Comptes</vt:lpstr>
      <vt:lpstr>'Fiche Facture Modifié'!Critères</vt:lpstr>
      <vt:lpstr>Critères</vt:lpstr>
      <vt:lpstr>Directeur</vt:lpstr>
      <vt:lpstr>Entetes</vt:lpstr>
      <vt:lpstr>Entetes_2</vt:lpstr>
      <vt:lpstr>Extraction</vt:lpstr>
      <vt:lpstr>'Lignes Factures'!Extraire</vt:lpstr>
      <vt:lpstr>Fournisseurs</vt:lpstr>
      <vt:lpstr>Lignes</vt:lpstr>
      <vt:lpstr>Sites!Liste_Comptes</vt:lpstr>
      <vt:lpstr>Ventilations!Liste_Comptes</vt:lpstr>
      <vt:lpstr>Liste_Comptes</vt:lpstr>
      <vt:lpstr>Liste_Fournisseurs</vt:lpstr>
      <vt:lpstr>Liste_Pièces</vt:lpstr>
      <vt:lpstr>Liste_Sites</vt:lpstr>
      <vt:lpstr>Liste_Ventilations</vt:lpstr>
      <vt:lpstr>Raison_Sociale</vt:lpstr>
      <vt:lpstr>Sites</vt:lpstr>
      <vt:lpstr>Ventilations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toto</dc:creator>
  <cp:lastModifiedBy>Miloud BERAZI</cp:lastModifiedBy>
  <dcterms:created xsi:type="dcterms:W3CDTF">2015-09-21T11:59:12Z</dcterms:created>
  <dcterms:modified xsi:type="dcterms:W3CDTF">2015-09-21T15:04:20Z</dcterms:modified>
</cp:coreProperties>
</file>