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fi\Documents\02-Pro\98-En cours\"/>
    </mc:Choice>
  </mc:AlternateContent>
  <bookViews>
    <workbookView xWindow="-15" yWindow="-15" windowWidth="19260" windowHeight="6660" tabRatio="782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52511"/>
</workbook>
</file>

<file path=xl/calcChain.xml><?xml version="1.0" encoding="utf-8"?>
<calcChain xmlns="http://schemas.openxmlformats.org/spreadsheetml/2006/main">
  <c r="A1" i="8" l="1"/>
  <c r="D1" i="8" l="1"/>
  <c r="J1" i="8" l="1"/>
  <c r="I1" i="8"/>
  <c r="H1" i="8"/>
  <c r="G1" i="8"/>
  <c r="F1" i="8"/>
  <c r="E1" i="8"/>
  <c r="C1" i="8"/>
  <c r="B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<sst xmlns="http://schemas.openxmlformats.org/spreadsheetml/2006/main" count="293" uniqueCount="85">
  <si>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</si>
  <si>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</si>
  <si>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</si>
  <si>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</si>
  <si>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</si>
  <si>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</si>
  <si>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</si>
  <si>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</si>
  <si>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</si>
  <si>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</si>
  <si>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</si>
  <si>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</si>
  <si>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</si>
  <si>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</si>
  <si>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</si>
  <si>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</si>
  <si>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</si>
  <si>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</si>
  <si>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</si>
  <si>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</si>
  <si>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</si>
  <si>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</si>
  <si>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</si>
  <si>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</si>
  <si>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</si>
  <si>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</si>
  <si>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</si>
  <si>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</si>
  <si>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</si>
  <si>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</si>
  <si>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</si>
  <si>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</si>
  <si>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</si>
  <si>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</si>
  <si>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</si>
  <si>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</si>
  <si>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</si>
  <si>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</si>
  <si>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</si>
  <si>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</si>
  <si>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Interface de gestion de la matrice de compétences Projet</t>
  </si>
  <si>
    <t>Indiquer ici les périmètres couverts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</si>
  <si>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</si>
  <si>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</si>
  <si>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</si>
  <si>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</si>
  <si>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</si>
  <si>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</si>
  <si>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</si>
  <si>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</si>
  <si>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</si>
  <si>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</si>
  <si>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</si>
  <si>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</si>
  <si>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</si>
  <si>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</si>
  <si>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</si>
  <si>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</si>
  <si>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</si>
  <si>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</si>
  <si>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</si>
  <si>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</si>
  <si>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</si>
  <si>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</si>
  <si>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</si>
  <si>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</si>
  <si>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</si>
  <si>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</si>
  <si>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</si>
  <si>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</si>
  <si>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</si>
  <si>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</si>
  <si>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</si>
  <si>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</si>
  <si>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</si>
  <si>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</si>
  <si>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</si>
  <si>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</si>
  <si>
    <t>DUPOND</t>
  </si>
  <si>
    <t>Jacques</t>
  </si>
  <si>
    <t>Ingénieur</t>
  </si>
  <si>
    <t>Mecanique</t>
  </si>
  <si>
    <t>Legumes</t>
  </si>
  <si>
    <t>Materiel</t>
  </si>
  <si>
    <t>Conduite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</si>
</sst>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1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</cellXfs>
  <cellStyles count="41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271"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5967368"/>
        <c:axId val="625967760"/>
      </c:radarChart>
      <c:catAx>
        <c:axId val="6259673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25967760"/>
        <c:crosses val="autoZero"/>
        <c:auto val="1"/>
        <c:lblAlgn val="ctr"/>
        <c:lblOffset val="100"/>
        <c:noMultiLvlLbl val="0"/>
      </c:catAx>
      <c:valAx>
        <c:axId val="62596776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2596736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4275184"/>
        <c:axId val="664275576"/>
      </c:radarChart>
      <c:catAx>
        <c:axId val="6642751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64275576"/>
        <c:crosses val="autoZero"/>
        <c:auto val="1"/>
        <c:lblAlgn val="ctr"/>
        <c:lblOffset val="100"/>
        <c:noMultiLvlLbl val="0"/>
      </c:catAx>
      <c:valAx>
        <c:axId val="66427557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427518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4276360"/>
        <c:axId val="664276752"/>
      </c:radarChart>
      <c:catAx>
        <c:axId val="664276360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664276752"/>
        <c:crosses val="autoZero"/>
        <c:auto val="1"/>
        <c:lblAlgn val="ctr"/>
        <c:lblOffset val="100"/>
        <c:noMultiLvlLbl val="0"/>
      </c:catAx>
      <c:valAx>
        <c:axId val="664276752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66427636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4277536"/>
        <c:axId val="664277928"/>
      </c:radarChart>
      <c:catAx>
        <c:axId val="6642775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64277928"/>
        <c:crosses val="autoZero"/>
        <c:auto val="1"/>
        <c:lblAlgn val="ctr"/>
        <c:lblOffset val="100"/>
        <c:noMultiLvlLbl val="0"/>
      </c:catAx>
      <c:valAx>
        <c:axId val="66427792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427753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2749680"/>
        <c:axId val="662750072"/>
      </c:radarChart>
      <c:catAx>
        <c:axId val="6627496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62750072"/>
        <c:crosses val="autoZero"/>
        <c:auto val="1"/>
        <c:lblAlgn val="ctr"/>
        <c:lblOffset val="100"/>
        <c:noMultiLvlLbl val="0"/>
      </c:catAx>
      <c:valAx>
        <c:axId val="66275007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274968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2750856"/>
        <c:axId val="662751248"/>
      </c:radarChart>
      <c:catAx>
        <c:axId val="6627508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62751248"/>
        <c:crosses val="autoZero"/>
        <c:auto val="1"/>
        <c:lblAlgn val="ctr"/>
        <c:lblOffset val="100"/>
        <c:noMultiLvlLbl val="0"/>
      </c:catAx>
      <c:valAx>
        <c:axId val="66275124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2750856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2752032"/>
        <c:axId val="662752424"/>
      </c:radarChart>
      <c:catAx>
        <c:axId val="6627520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62752424"/>
        <c:crosses val="autoZero"/>
        <c:auto val="1"/>
        <c:lblAlgn val="ctr"/>
        <c:lblOffset val="100"/>
        <c:noMultiLvlLbl val="0"/>
      </c:catAx>
      <c:valAx>
        <c:axId val="66275242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2752032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2753208"/>
        <c:axId val="660799504"/>
      </c:radarChart>
      <c:catAx>
        <c:axId val="6627532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60799504"/>
        <c:crosses val="autoZero"/>
        <c:auto val="1"/>
        <c:lblAlgn val="ctr"/>
        <c:lblOffset val="100"/>
        <c:noMultiLvlLbl val="0"/>
      </c:catAx>
      <c:valAx>
        <c:axId val="66079950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275320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800288"/>
        <c:axId val="660800680"/>
      </c:radarChart>
      <c:catAx>
        <c:axId val="66080028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60800680"/>
        <c:crosses val="autoZero"/>
        <c:auto val="1"/>
        <c:lblAlgn val="ctr"/>
        <c:lblOffset val="100"/>
        <c:noMultiLvlLbl val="0"/>
      </c:catAx>
      <c:valAx>
        <c:axId val="66080068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08002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801464"/>
        <c:axId val="660801856"/>
      </c:radarChart>
      <c:catAx>
        <c:axId val="660801464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660801856"/>
        <c:crosses val="autoZero"/>
        <c:auto val="1"/>
        <c:lblAlgn val="ctr"/>
        <c:lblOffset val="100"/>
        <c:noMultiLvlLbl val="0"/>
      </c:catAx>
      <c:valAx>
        <c:axId val="66080185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6080146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802640"/>
        <c:axId val="660803032"/>
      </c:radarChart>
      <c:catAx>
        <c:axId val="660802640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660803032"/>
        <c:crosses val="autoZero"/>
        <c:auto val="1"/>
        <c:lblAlgn val="ctr"/>
        <c:lblOffset val="100"/>
        <c:noMultiLvlLbl val="0"/>
      </c:catAx>
      <c:valAx>
        <c:axId val="660803032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66080264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956008"/>
        <c:axId val="659956400"/>
      </c:radarChart>
      <c:catAx>
        <c:axId val="6599560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59956400"/>
        <c:crosses val="autoZero"/>
        <c:auto val="1"/>
        <c:lblAlgn val="ctr"/>
        <c:lblOffset val="100"/>
        <c:noMultiLvlLbl val="0"/>
      </c:catAx>
      <c:valAx>
        <c:axId val="6599564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5995600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957184"/>
        <c:axId val="659957576"/>
      </c:radarChart>
      <c:catAx>
        <c:axId val="6599571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59957576"/>
        <c:crosses val="autoZero"/>
        <c:auto val="1"/>
        <c:lblAlgn val="ctr"/>
        <c:lblOffset val="100"/>
        <c:noMultiLvlLbl val="0"/>
      </c:catAx>
      <c:valAx>
        <c:axId val="65995757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5995718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958360"/>
        <c:axId val="659958752"/>
      </c:radarChart>
      <c:catAx>
        <c:axId val="6599583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659958752"/>
        <c:crosses val="autoZero"/>
        <c:auto val="1"/>
        <c:lblAlgn val="ctr"/>
        <c:lblOffset val="100"/>
        <c:noMultiLvlLbl val="0"/>
      </c:catAx>
      <c:valAx>
        <c:axId val="6599587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659958360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Périmètres" displayName="TPérimètres" ref="B3:B13" totalsRowShown="0" headerRowDxfId="270" dataDxfId="269">
  <autoFilter ref="B3:B13"/>
  <tableColumns count="1">
    <tableColumn id="1" name="Périmètres" dataDxfId="26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Collaborateurs" displayName="TCollaborateurs" ref="D3:I22" totalsRowShown="0" headerRowDxfId="267" dataDxfId="266">
  <autoFilter ref="D3:I22"/>
  <tableColumns count="6">
    <tableColumn id="1" name="Nom" dataDxfId="265"/>
    <tableColumn id="2" name="Prénom" dataDxfId="264"/>
    <tableColumn id="5" name="Messagerie" dataDxfId="263"/>
    <tableColumn id="3" name="Poste" dataDxfId="262"/>
    <tableColumn id="4" name="Date arrivée" dataDxfId="261"/>
    <tableColumn id="6" name="Date dernière _x000a_évaluation" dataDxfId="26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49">
  <autoFilter ref="A57:N66"/>
  <tableColumns count="14">
    <tableColumn id="1" name="Périmètre 4" dataDxfId="248" totalsRowDxfId="247"/>
    <tableColumn id="11" name="Niv. Requis" totalsRowFunction="average" dataDxfId="246" totalsRowDxfId="245"/>
    <tableColumn id="12" name="oct-12" totalsRowFunction="average" dataDxfId="244" totalsRowDxfId="243"/>
    <tableColumn id="13" name="janv-13" totalsRowFunction="average" dataDxfId="242" totalsRowDxfId="241"/>
    <tableColumn id="14" name="avr-13" totalsRowFunction="average" dataDxfId="240" totalsRowDxfId="239"/>
    <tableColumn id="2" name="juil-13" totalsRowFunction="average" totalsRowDxfId="238"/>
    <tableColumn id="3" name="oct-13" totalsRowFunction="average" totalsRowDxfId="237"/>
    <tableColumn id="4" name="janv-14" totalsRowFunction="average" totalsRowDxfId="236"/>
    <tableColumn id="5" name="avr-14" totalsRowFunction="average" totalsRowDxfId="235"/>
    <tableColumn id="6" name="juil-14" totalsRowFunction="average" totalsRowDxfId="234"/>
    <tableColumn id="7" name="oct-14" totalsRowFunction="average" totalsRowDxfId="233"/>
    <tableColumn id="8" name="janv-15" totalsRowFunction="average" totalsRowDxfId="232"/>
    <tableColumn id="9" name="avr-15" totalsRowFunction="average" totalsRowDxfId="231"/>
    <tableColumn id="10" name="juil-15" totalsRowFunction="average" totalsRowDxfId="23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29">
  <autoFilter ref="A15:N30"/>
  <tableColumns count="14">
    <tableColumn id="1" name="Périmètre 1 (à compléter)" dataDxfId="228" totalsRowDxfId="227"/>
    <tableColumn id="11" name="Niv. Requis" totalsRowFunction="average" totalsRowDxfId="226"/>
    <tableColumn id="12" name="oct-12" totalsRowFunction="average" dataDxfId="225" totalsRowDxfId="224"/>
    <tableColumn id="13" name="janv-13" totalsRowFunction="average" dataDxfId="223" totalsRowDxfId="222"/>
    <tableColumn id="14" name="avr-13" totalsRowFunction="average" dataDxfId="221" totalsRowDxfId="220"/>
    <tableColumn id="2" name="juil-13" totalsRowFunction="average" totalsRowDxfId="219">
      <calculatedColumnFormula>#REF!</calculatedColumnFormula>
    </tableColumn>
    <tableColumn id="3" name="oct-13" totalsRowFunction="average" totalsRowDxfId="218"/>
    <tableColumn id="4" name="janv-14" totalsRowFunction="average" totalsRowDxfId="217"/>
    <tableColumn id="5" name="avr-14" totalsRowFunction="average" totalsRowDxfId="216"/>
    <tableColumn id="6" name="juil-14" totalsRowFunction="average" totalsRowDxfId="215"/>
    <tableColumn id="7" name="oct-14" totalsRowFunction="average" totalsRowDxfId="214"/>
    <tableColumn id="8" name="janv-15" totalsRowFunction="average" totalsRowDxfId="213"/>
    <tableColumn id="9" name="avr-15" totalsRowFunction="average" totalsRowDxfId="212"/>
    <tableColumn id="10" name="juil-15" totalsRowFunction="average" totalsRowDxfId="21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10" dataDxfId="209" totalsRowDxfId="208">
  <autoFilter ref="A51:N54"/>
  <sortState ref="A30:J35">
    <sortCondition ref="A55:A61"/>
  </sortState>
  <tableColumns count="14">
    <tableColumn id="1" name="Périmètre 3" dataDxfId="207" totalsRowDxfId="206"/>
    <tableColumn id="11" name="Niv. Requis" totalsRowFunction="average" dataDxfId="205" totalsRowDxfId="204"/>
    <tableColumn id="12" name="oct-12" totalsRowFunction="average" dataDxfId="203" totalsRowDxfId="202"/>
    <tableColumn id="13" name="janv-13" totalsRowFunction="average" dataDxfId="201" totalsRowDxfId="200"/>
    <tableColumn id="14" name="avr-13" totalsRowFunction="average" dataDxfId="199" totalsRowDxfId="198"/>
    <tableColumn id="2" name="juil-13" totalsRowFunction="average" dataDxfId="197" totalsRowDxfId="196"/>
    <tableColumn id="3" name="oct-13" totalsRowFunction="average" dataDxfId="195" totalsRowDxfId="194"/>
    <tableColumn id="4" name="janv-14" totalsRowFunction="average" dataDxfId="193" totalsRowDxfId="192"/>
    <tableColumn id="5" name="avr-14" totalsRowFunction="average" dataDxfId="191" totalsRowDxfId="190"/>
    <tableColumn id="6" name="juil-14" totalsRowFunction="average" dataDxfId="189" totalsRowDxfId="188"/>
    <tableColumn id="7" name="oct-14" totalsRowFunction="average" dataDxfId="187" totalsRowDxfId="186"/>
    <tableColumn id="8" name="janv-15" totalsRowFunction="average" dataDxfId="185" totalsRowDxfId="184"/>
    <tableColumn id="9" name="avr-15" totalsRowFunction="average" dataDxfId="183" totalsRowDxfId="182"/>
    <tableColumn id="10" name="juil-15" totalsRowFunction="average" dataDxfId="181" totalsRowDxfId="18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179">
      <calculatedColumnFormula>Exploitation[[#Totals],[Niv. Requis]]</calculatedColumnFormula>
    </tableColumn>
    <tableColumn id="14" name="oct-12" dataDxfId="178"/>
    <tableColumn id="13" name="janv-13" dataDxfId="177"/>
    <tableColumn id="12" name="avr-13" dataDxfId="176"/>
    <tableColumn id="2" name="juil-13" dataDxfId="175"/>
    <tableColumn id="3" name="oct-13" dataDxfId="174"/>
    <tableColumn id="4" name="janv-14" dataDxfId="173"/>
    <tableColumn id="5" name="avr-14" dataDxfId="172"/>
    <tableColumn id="6" name="juil-14" dataDxfId="171"/>
    <tableColumn id="7" name="oct-14" dataDxfId="170"/>
    <tableColumn id="8" name="janv-15" dataDxfId="169"/>
    <tableColumn id="9" name="avr-15" dataDxfId="168"/>
    <tableColumn id="10" name="juil-15" dataDxfId="16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166">
  <autoFilter ref="A33:N48"/>
  <tableColumns count="14">
    <tableColumn id="1" name="Périmètre 2" dataDxfId="165" totalsRowDxfId="164"/>
    <tableColumn id="11" name="Niv. Requis" totalsRowFunction="average" dataDxfId="163" totalsRowDxfId="162"/>
    <tableColumn id="12" name="oct-12" totalsRowFunction="average" dataDxfId="161"/>
    <tableColumn id="13" name="janv-13" totalsRowFunction="average" dataDxfId="160"/>
    <tableColumn id="14" name="avr-13" totalsRowFunction="average" dataDxfId="159"/>
    <tableColumn id="2" name="juil-13" totalsRowFunction="average" dataDxfId="15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57">
  <autoFilter ref="A69:N85"/>
  <sortState ref="A91:J106">
    <sortCondition ref="A91:A106"/>
  </sortState>
  <tableColumns count="14">
    <tableColumn id="1" name="Périmètre 5" dataDxfId="156" totalsRowDxfId="155"/>
    <tableColumn id="11" name="Niv. Requis" totalsRowFunction="average" dataDxfId="154" totalsRowDxfId="153"/>
    <tableColumn id="12" name="oct-12" totalsRowFunction="average" dataDxfId="152"/>
    <tableColumn id="13" name="janv-13" totalsRowFunction="average" dataDxfId="151"/>
    <tableColumn id="14" name="avr-13" totalsRowFunction="average" dataDxfId="150"/>
    <tableColumn id="2" name="juil-13" totalsRowFunction="average" dataDxfId="14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48">
  <autoFilter ref="A88:N106"/>
  <sortState ref="A105:J123">
    <sortCondition ref="A104:A123"/>
  </sortState>
  <tableColumns count="14">
    <tableColumn id="1" name="Périmètre 6" dataDxfId="147" totalsRowDxfId="146"/>
    <tableColumn id="11" name="Niv. Requis" totalsRowFunction="average" dataDxfId="145" totalsRowDxfId="144"/>
    <tableColumn id="12" name="oct-12" totalsRowFunction="average" dataDxfId="143" totalsRowDxfId="142"/>
    <tableColumn id="13" name="janv-13" totalsRowFunction="average" dataDxfId="141" totalsRowDxfId="140"/>
    <tableColumn id="14" name="avr-13" totalsRowFunction="average" dataDxfId="139" totalsRowDxfId="138"/>
    <tableColumn id="2" name="juil-13" totalsRowFunction="average" dataDxfId="137" totalsRowDxfId="136"/>
    <tableColumn id="3" name="oct-13" totalsRowFunction="average" dataDxfId="135" totalsRowDxfId="134"/>
    <tableColumn id="4" name="janv-14" totalsRowFunction="average" dataDxfId="133" totalsRowDxfId="132"/>
    <tableColumn id="5" name="avr-14" totalsRowFunction="average" dataDxfId="131" totalsRowDxfId="130"/>
    <tableColumn id="6" name="juil-14" totalsRowFunction="average" dataDxfId="129" totalsRowDxfId="128"/>
    <tableColumn id="7" name="oct-14" totalsRowFunction="average" dataDxfId="127" totalsRowDxfId="126"/>
    <tableColumn id="8" name="janv-15" totalsRowFunction="average" dataDxfId="125" totalsRowDxfId="124"/>
    <tableColumn id="9" name="avr-15" totalsRowFunction="average" dataDxfId="123" totalsRowDxfId="122"/>
    <tableColumn id="10" name="juil-15" totalsRowFunction="average" dataDxfId="121" totalsRowDxfId="12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19">
  <autoFilter ref="A109:N118"/>
  <sortState ref="A146:J155">
    <sortCondition ref="A145:A155"/>
  </sortState>
  <tableColumns count="14">
    <tableColumn id="1" name="Périmètre 7" dataDxfId="118" totalsRowDxfId="117"/>
    <tableColumn id="11" name="Niv. Requis" totalsRowFunction="average" dataDxfId="116" totalsRowDxfId="115"/>
    <tableColumn id="12" name="oct-12" totalsRowFunction="average" dataDxfId="114"/>
    <tableColumn id="13" name="janv-13" totalsRowFunction="average" dataDxfId="113"/>
    <tableColumn id="14" name="avr-13" totalsRowFunction="average" dataDxfId="112"/>
    <tableColumn id="2" name="juil-13" totalsRowFunction="average" dataDxfId="11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00">
  <autoFilter ref="A37:N42"/>
  <tableColumns count="14">
    <tableColumn id="1" name="Mécanique" dataDxfId="99" totalsRowDxfId="98"/>
    <tableColumn id="11" name="Niv. Requis" totalsRowFunction="average" dataDxfId="97" totalsRowDxfId="96"/>
    <tableColumn id="12" name="oct-12" totalsRowFunction="average" dataDxfId="95" totalsRowDxfId="94"/>
    <tableColumn id="13" name="janv-13" totalsRowFunction="average" dataDxfId="93" totalsRowDxfId="92"/>
    <tableColumn id="14" name="avr-13" totalsRowFunction="average" dataDxfId="91" totalsRowDxfId="90"/>
    <tableColumn id="2" name="juil-13" totalsRowFunction="average" totalsRowDxfId="89"/>
    <tableColumn id="3" name="oct-13" totalsRowFunction="average" totalsRowDxfId="88"/>
    <tableColumn id="4" name="janv-14" totalsRowFunction="average" totalsRowDxfId="87"/>
    <tableColumn id="5" name="avr-14" totalsRowFunction="average" totalsRowDxfId="86"/>
    <tableColumn id="6" name="juil-14" totalsRowFunction="average" totalsRowDxfId="85"/>
    <tableColumn id="7" name="oct-14" totalsRowFunction="average" totalsRowDxfId="84"/>
    <tableColumn id="8" name="janv-15" totalsRowFunction="average" totalsRowDxfId="83"/>
    <tableColumn id="9" name="avr-15" totalsRowFunction="average" totalsRowDxfId="82"/>
    <tableColumn id="10" name="juil-15" totalsRowFunction="average" totalsRowDxfId="81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80">
  <autoFilter ref="A13:N17"/>
  <tableColumns count="14">
    <tableColumn id="1" name="Peinture" dataDxfId="79" totalsRowDxfId="78"/>
    <tableColumn id="11" name="Niv. Requis" totalsRowFunction="average" totalsRowDxfId="77"/>
    <tableColumn id="12" name="oct-12" totalsRowFunction="average" dataDxfId="76" totalsRowDxfId="75"/>
    <tableColumn id="13" name="janv-13" totalsRowFunction="average" dataDxfId="74" totalsRowDxfId="73"/>
    <tableColumn id="14" name="avr-13" totalsRowFunction="average" dataDxfId="72" totalsRowDxfId="71"/>
    <tableColumn id="2" name="juil-13" totalsRowFunction="average" totalsRowDxfId="70">
      <calculatedColumnFormula>#REF!</calculatedColumnFormula>
    </tableColumn>
    <tableColumn id="3" name="oct-13" totalsRowFunction="average" totalsRowDxfId="69"/>
    <tableColumn id="4" name="janv-14" totalsRowFunction="average" totalsRowDxfId="68"/>
    <tableColumn id="5" name="avr-14" totalsRowFunction="average" totalsRowDxfId="67"/>
    <tableColumn id="6" name="juil-14" totalsRowFunction="average" totalsRowDxfId="66"/>
    <tableColumn id="7" name="oct-14" totalsRowFunction="average" totalsRowDxfId="65"/>
    <tableColumn id="8" name="janv-15" totalsRowFunction="average" totalsRowDxfId="64"/>
    <tableColumn id="9" name="avr-15" totalsRowFunction="average" totalsRowDxfId="63"/>
    <tableColumn id="10" name="juil-15" totalsRowFunction="average" totalsRowDxfId="62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61" dataDxfId="60" totalsRowDxfId="59">
  <autoFilter ref="A29:N34"/>
  <sortState ref="A85:J90">
    <sortCondition ref="A55:A61"/>
  </sortState>
  <tableColumns count="14">
    <tableColumn id="1" name="Informatique" dataDxfId="58" totalsRowDxfId="57"/>
    <tableColumn id="11" name="Niv. Requis" totalsRowFunction="average" dataDxfId="56" totalsRowDxfId="55"/>
    <tableColumn id="12" name="oct-12" totalsRowFunction="average" dataDxfId="54" totalsRowDxfId="53"/>
    <tableColumn id="13" name="janv-13" totalsRowFunction="average" dataDxfId="52" totalsRowDxfId="51"/>
    <tableColumn id="14" name="avr-13" totalsRowFunction="average" dataDxfId="50" totalsRowDxfId="49"/>
    <tableColumn id="2" name="juil-13" totalsRowFunction="average" dataDxfId="48" totalsRowDxfId="47"/>
    <tableColumn id="3" name="oct-13" totalsRowFunction="average" dataDxfId="46" totalsRowDxfId="45"/>
    <tableColumn id="4" name="janv-14" totalsRowFunction="average" dataDxfId="44" totalsRowDxfId="43"/>
    <tableColumn id="5" name="avr-14" totalsRowFunction="average" dataDxfId="42" totalsRowDxfId="41"/>
    <tableColumn id="6" name="juil-14" totalsRowFunction="average" dataDxfId="40" totalsRowDxfId="39"/>
    <tableColumn id="7" name="oct-14" totalsRowFunction="average" dataDxfId="38" totalsRowDxfId="37"/>
    <tableColumn id="8" name="janv-15" totalsRowFunction="average" dataDxfId="36" totalsRowDxfId="35"/>
    <tableColumn id="9" name="avr-15" totalsRowFunction="average" dataDxfId="34" totalsRowDxfId="33"/>
    <tableColumn id="10" name="juil-15" totalsRowFunction="average" dataDxfId="32" totalsRowDxfId="31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30">
      <calculatedColumnFormula>Exploitation[[#Totals],[Niv. Requis]]</calculatedColumnFormula>
    </tableColumn>
    <tableColumn id="14" name="oct-12" dataDxfId="29"/>
    <tableColumn id="13" name="janv-13" dataDxfId="28"/>
    <tableColumn id="12" name="avr-13" dataDxfId="27"/>
    <tableColumn id="2" name="juil-13" dataDxfId="26"/>
    <tableColumn id="3" name="oct-13" dataDxfId="25"/>
    <tableColumn id="4" name="janv-14" dataDxfId="24"/>
    <tableColumn id="5" name="avr-14" dataDxfId="23"/>
    <tableColumn id="6" name="juil-14" dataDxfId="22"/>
    <tableColumn id="7" name="oct-14" dataDxfId="21"/>
    <tableColumn id="8" name="janv-15" dataDxfId="20"/>
    <tableColumn id="9" name="avr-15" dataDxfId="19"/>
    <tableColumn id="10" name="juil-15" dataDxfId="18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17">
  <autoFilter ref="A20:N26"/>
  <tableColumns count="14">
    <tableColumn id="1" name="Cuisine" dataDxfId="16" totalsRowDxfId="15"/>
    <tableColumn id="11" name="Niv. Requis" totalsRowFunction="average" dataDxfId="14" totalsRowDxfId="13"/>
    <tableColumn id="12" name="oct-12" totalsRowFunction="average" dataDxfId="12"/>
    <tableColumn id="13" name="janv-13" totalsRowFunction="average" dataDxfId="11"/>
    <tableColumn id="14" name="avr-13" totalsRowFunction="average" dataDxfId="10"/>
    <tableColumn id="2" name="juil-13" totalsRowFunction="average" dataDxfId="9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8">
  <autoFilter ref="A45:N51"/>
  <sortState ref="A103:J118">
    <sortCondition ref="A91:A106"/>
  </sortState>
  <tableColumns count="14">
    <tableColumn id="1" name="Jardinage" dataDxfId="7" totalsRowDxfId="6"/>
    <tableColumn id="11" name="Niv. Requis" totalsRowFunction="average" dataDxfId="5" totalsRowDxfId="4"/>
    <tableColumn id="12" name="oct-12" totalsRowFunction="average" dataDxfId="3"/>
    <tableColumn id="13" name="janv-13" totalsRowFunction="average" dataDxfId="2"/>
    <tableColumn id="14" name="avr-13" totalsRowFunction="average" dataDxfId="1"/>
    <tableColumn id="2" name="juil-13" totalsRowFunction="average" dataDxfId="0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M24"/>
  <sheetViews>
    <sheetView tabSelected="1" workbookViewId="0">
      <selection activeCell="B10" sqref="B10"/>
    </sheetView>
  </sheetViews>
  <sheetFormatPr baseColWidth="10" defaultColWidth="0" defaultRowHeight="15" zeroHeight="1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  <col min="14" max="16384" width="11.42578125" hidden="1"/>
  </cols>
  <sheetData>
    <row r="1" spans="1:13" ht="49.5" customHeight="1" x14ac:dyDescent="0.25">
      <c r="A1" s="80" t="s">
        <v>40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0.25" customHeight="1" x14ac:dyDescent="0.25">
      <c r="A2" s="61"/>
      <c r="B2" s="62" t="s">
        <v>41</v>
      </c>
      <c r="C2" s="61"/>
      <c r="D2" s="62" t="s">
        <v>42</v>
      </c>
      <c r="E2" s="61"/>
      <c r="F2" s="61"/>
      <c r="G2" s="61"/>
      <c r="H2" s="61"/>
      <c r="I2" s="61"/>
      <c r="J2" s="61"/>
      <c r="K2" s="61"/>
      <c r="L2" s="61"/>
      <c r="M2" s="61"/>
    </row>
    <row r="3" spans="1:13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43</v>
      </c>
      <c r="G3" s="64" t="s">
        <v>14</v>
      </c>
      <c r="H3" s="64" t="s">
        <v>36</v>
      </c>
      <c r="I3" s="65" t="s">
        <v>44</v>
      </c>
      <c r="J3" s="61"/>
      <c r="K3" s="61"/>
      <c r="L3" s="61"/>
      <c r="M3" s="61"/>
    </row>
    <row r="4" spans="1:13" x14ac:dyDescent="0.25">
      <c r="A4" s="61"/>
      <c r="B4" s="69" t="s">
        <v>46</v>
      </c>
      <c r="C4" s="61"/>
      <c r="D4" s="67" t="s">
        <v>37</v>
      </c>
      <c r="E4" s="67" t="s">
        <v>34</v>
      </c>
      <c r="F4" s="67"/>
      <c r="G4" s="67" t="s">
        <v>45</v>
      </c>
      <c r="H4" s="72">
        <v>41177</v>
      </c>
      <c r="I4" s="72">
        <v>41290</v>
      </c>
      <c r="J4" s="61"/>
      <c r="K4" s="61"/>
      <c r="L4" s="61"/>
      <c r="M4" s="61"/>
    </row>
    <row r="5" spans="1:13" x14ac:dyDescent="0.25">
      <c r="A5" s="61"/>
      <c r="B5" s="69" t="s">
        <v>47</v>
      </c>
      <c r="C5" s="61"/>
      <c r="D5" s="67" t="s">
        <v>78</v>
      </c>
      <c r="E5" s="67" t="s">
        <v>79</v>
      </c>
      <c r="F5" s="68"/>
      <c r="G5" s="67" t="s">
        <v>80</v>
      </c>
      <c r="H5" s="72">
        <v>41557</v>
      </c>
      <c r="I5" s="73">
        <v>41639</v>
      </c>
      <c r="J5" s="61"/>
      <c r="K5" s="61"/>
      <c r="L5" s="61"/>
      <c r="M5" s="61"/>
    </row>
    <row r="6" spans="1:13" x14ac:dyDescent="0.25">
      <c r="A6" s="61"/>
      <c r="B6" s="69" t="s">
        <v>70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3" x14ac:dyDescent="0.25">
      <c r="A7" s="61"/>
      <c r="B7" s="69" t="s">
        <v>81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3" x14ac:dyDescent="0.25">
      <c r="A8" s="61"/>
      <c r="B8" s="69" t="s">
        <v>49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3" x14ac:dyDescent="0.25">
      <c r="A9" s="61"/>
      <c r="B9" s="69" t="s">
        <v>84</v>
      </c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3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3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3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3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3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3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3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"/>
  <sheetViews>
    <sheetView workbookViewId="0"/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s="25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Mecanique</v>
      </c>
      <c r="E1" s="25" t="str">
        <f>IF(Interface!B8="","",Interface!$B8)</f>
        <v>Jardinage</v>
      </c>
      <c r="F1" s="25" t="str">
        <f>IF(Interface!B9="","",Interface!$B9)</f>
        <v>Conduite</v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66</v>
      </c>
      <c r="B2" t="s">
        <v>60</v>
      </c>
      <c r="C2" t="s">
        <v>71</v>
      </c>
      <c r="D2" t="s">
        <v>50</v>
      </c>
      <c r="E2" t="s">
        <v>55</v>
      </c>
    </row>
    <row r="3" spans="1:11" x14ac:dyDescent="0.25">
      <c r="A3" t="s">
        <v>67</v>
      </c>
      <c r="B3" t="s">
        <v>61</v>
      </c>
      <c r="C3" t="s">
        <v>83</v>
      </c>
      <c r="D3" t="s">
        <v>51</v>
      </c>
      <c r="E3" t="s">
        <v>82</v>
      </c>
    </row>
    <row r="4" spans="1:11" x14ac:dyDescent="0.25">
      <c r="A4" t="s">
        <v>68</v>
      </c>
      <c r="B4" t="s">
        <v>62</v>
      </c>
      <c r="C4" t="s">
        <v>0</v>
      </c>
      <c r="D4" t="s">
        <v>52</v>
      </c>
      <c r="E4" t="s">
        <v>57</v>
      </c>
    </row>
    <row r="5" spans="1:11" x14ac:dyDescent="0.25">
      <c r="A5" t="s">
        <v>69</v>
      </c>
      <c r="B5" t="s">
        <v>63</v>
      </c>
      <c r="C5" t="s">
        <v>73</v>
      </c>
      <c r="D5" t="s">
        <v>53</v>
      </c>
      <c r="E5" t="s">
        <v>58</v>
      </c>
    </row>
    <row r="6" spans="1:11" x14ac:dyDescent="0.25">
      <c r="B6" t="s">
        <v>64</v>
      </c>
      <c r="C6" t="s">
        <v>74</v>
      </c>
      <c r="D6" t="s">
        <v>54</v>
      </c>
      <c r="E6" t="s">
        <v>59</v>
      </c>
    </row>
    <row r="7" spans="1:11" x14ac:dyDescent="0.25">
      <c r="B7" t="s">
        <v>65</v>
      </c>
      <c r="E7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zoomScale="80" zoomScaleNormal="80" workbookViewId="0">
      <selection activeCell="B21" sqref="B21"/>
    </sheetView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/>
      <c r="D2" s="83"/>
      <c r="E2" s="83"/>
      <c r="F2" s="83"/>
      <c r="G2" s="50"/>
      <c r="H2" s="49" t="s">
        <v>24</v>
      </c>
      <c r="I2" s="50"/>
      <c r="J2" s="82"/>
      <c r="K2" s="82"/>
      <c r="L2" s="50"/>
      <c r="M2" s="50"/>
      <c r="N2" s="55"/>
    </row>
    <row r="3" spans="1:14" x14ac:dyDescent="0.25">
      <c r="A3" s="54"/>
      <c r="B3" s="49" t="s">
        <v>13</v>
      </c>
      <c r="C3" s="81"/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/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259" priority="15" operator="equal">
      <formula>4</formula>
    </cfRule>
    <cfRule type="cellIs" dxfId="258" priority="16" operator="equal">
      <formula>3</formula>
    </cfRule>
    <cfRule type="cellIs" dxfId="257" priority="17" operator="equal">
      <formula>2</formula>
    </cfRule>
    <cfRule type="cellIs" dxfId="256" priority="18" operator="equal">
      <formula>1</formula>
    </cfRule>
    <cfRule type="cellIs" dxfId="255" priority="19" operator="equal">
      <formula>0</formula>
    </cfRule>
  </conditionalFormatting>
  <conditionalFormatting sqref="B7:N13">
    <cfRule type="cellIs" dxfId="254" priority="2" operator="between">
      <formula>3.000001</formula>
      <formula>4</formula>
    </cfRule>
    <cfRule type="cellIs" dxfId="253" priority="3" operator="between">
      <formula>2.000001</formula>
      <formula>3</formula>
    </cfRule>
    <cfRule type="cellIs" dxfId="252" priority="12" operator="between">
      <formula>1.0000001</formula>
      <formula>2</formula>
    </cfRule>
    <cfRule type="cellIs" dxfId="251" priority="13" operator="between">
      <formula>0.000001</formula>
      <formula>1</formula>
    </cfRule>
    <cfRule type="cellIs" dxfId="25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>
      <selection activeCell="D17" sqref="D17"/>
    </sheetView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76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79" t="s">
        <v>77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topLeftCell="A28" zoomScale="80" zoomScaleNormal="80" workbookViewId="0">
      <selection activeCell="D55" sqref="D55"/>
    </sheetView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83" t="s">
        <v>37</v>
      </c>
      <c r="D2" s="83"/>
      <c r="E2" s="83"/>
      <c r="F2" s="83"/>
      <c r="G2" s="50"/>
      <c r="H2" s="49" t="s">
        <v>24</v>
      </c>
      <c r="I2" s="50"/>
      <c r="J2" s="84">
        <v>41177</v>
      </c>
      <c r="K2" s="82"/>
      <c r="L2" s="50"/>
      <c r="M2" s="50"/>
      <c r="N2" s="55"/>
    </row>
    <row r="3" spans="1:14" x14ac:dyDescent="0.25">
      <c r="A3" s="54"/>
      <c r="B3" s="49" t="s">
        <v>13</v>
      </c>
      <c r="C3" s="81" t="s">
        <v>34</v>
      </c>
      <c r="D3" s="81"/>
      <c r="E3" s="81"/>
      <c r="F3" s="81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81" t="s">
        <v>45</v>
      </c>
      <c r="D4" s="81"/>
      <c r="E4" s="81"/>
      <c r="F4" s="81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46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66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67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68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69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4">
        <f>SUBTOTAL(101,AdminWindows5[Niv. Requis])</f>
        <v>2</v>
      </c>
      <c r="C18" s="75">
        <f>SUBTOTAL(101,AdminWindows5[oct-12])</f>
        <v>1.25</v>
      </c>
      <c r="D18" s="75">
        <f>SUBTOTAL(101,AdminWindows5[janv-13])</f>
        <v>1.75</v>
      </c>
      <c r="E18" s="75" t="e">
        <f>SUBTOTAL(101,AdminWindows5[avr-13])</f>
        <v>#DIV/0!</v>
      </c>
      <c r="F18" s="75" t="e">
        <f>SUBTOTAL(101,AdminWindows5[juil-13])</f>
        <v>#DIV/0!</v>
      </c>
      <c r="G18" s="75" t="e">
        <f>SUBTOTAL(101,AdminWindows5[oct-13])</f>
        <v>#DIV/0!</v>
      </c>
      <c r="H18" s="75" t="e">
        <f>SUBTOTAL(101,AdminWindows5[janv-14])</f>
        <v>#DIV/0!</v>
      </c>
      <c r="I18" s="75" t="e">
        <f>SUBTOTAL(101,AdminWindows5[avr-14])</f>
        <v>#DIV/0!</v>
      </c>
      <c r="J18" s="75" t="e">
        <f>SUBTOTAL(101,AdminWindows5[juil-14])</f>
        <v>#DIV/0!</v>
      </c>
      <c r="K18" s="75" t="e">
        <f>SUBTOTAL(101,AdminWindows5[oct-14])</f>
        <v>#DIV/0!</v>
      </c>
      <c r="L18" s="75" t="e">
        <f>SUBTOTAL(101,AdminWindows5[janv-15])</f>
        <v>#DIV/0!</v>
      </c>
      <c r="M18" s="75" t="e">
        <f>SUBTOTAL(101,AdminWindows5[avr-15])</f>
        <v>#DIV/0!</v>
      </c>
      <c r="N18" s="75" t="e">
        <f>SUBTOTAL(101,AdminWindows5[juil-15])</f>
        <v>#DIV/0!</v>
      </c>
    </row>
    <row r="20" spans="1:14" ht="30" x14ac:dyDescent="0.25">
      <c r="A20" s="1" t="s">
        <v>47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60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61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62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63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64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65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70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71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72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73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74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76">
        <f>SUBTOTAL(101,Deploiement6[Niv. Requis])</f>
        <v>2.8</v>
      </c>
      <c r="C35" s="77">
        <f>SUBTOTAL(101,Deploiement6[oct-12])</f>
        <v>1.8</v>
      </c>
      <c r="D35" s="77">
        <f>SUBTOTAL(101,Deploiement6[janv-13])</f>
        <v>2</v>
      </c>
      <c r="E35" s="77" t="e">
        <f>SUBTOTAL(101,Deploiement6[avr-13])</f>
        <v>#DIV/0!</v>
      </c>
      <c r="F35" s="77" t="e">
        <f>SUBTOTAL(101,Deploiement6[juil-13])</f>
        <v>#DIV/0!</v>
      </c>
      <c r="G35" s="77" t="e">
        <f>SUBTOTAL(101,Deploiement6[oct-13])</f>
        <v>#DIV/0!</v>
      </c>
      <c r="H35" s="77" t="e">
        <f>SUBTOTAL(101,Deploiement6[janv-14])</f>
        <v>#DIV/0!</v>
      </c>
      <c r="I35" s="77" t="e">
        <f>SUBTOTAL(101,Deploiement6[avr-14])</f>
        <v>#DIV/0!</v>
      </c>
      <c r="J35" s="77" t="e">
        <f>SUBTOTAL(101,Deploiement6[juil-14])</f>
        <v>#DIV/0!</v>
      </c>
      <c r="K35" s="77" t="e">
        <f>SUBTOTAL(101,Deploiement6[oct-14])</f>
        <v>#DIV/0!</v>
      </c>
      <c r="L35" s="77" t="e">
        <f>SUBTOTAL(101,Deploiement6[janv-15])</f>
        <v>#DIV/0!</v>
      </c>
      <c r="M35" s="77" t="e">
        <f>SUBTOTAL(101,Deploiement6[avr-15])</f>
        <v>#DIV/0!</v>
      </c>
      <c r="N35" s="77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48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50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51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52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53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54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78">
        <f>SUBTOTAL(101,Exploitation3[Niv. Requis])</f>
        <v>1</v>
      </c>
      <c r="C43" s="75">
        <f>SUBTOTAL(101,Exploitation3[oct-12])</f>
        <v>2</v>
      </c>
      <c r="D43" s="75">
        <f>SUBTOTAL(101,Exploitation3[janv-13])</f>
        <v>2</v>
      </c>
      <c r="E43" s="75" t="e">
        <f>SUBTOTAL(101,Exploitation3[avr-13])</f>
        <v>#DIV/0!</v>
      </c>
      <c r="F43" s="75" t="e">
        <f>SUBTOTAL(101,Exploitation3[juil-13])</f>
        <v>#DIV/0!</v>
      </c>
      <c r="G43" s="75" t="e">
        <f>SUBTOTAL(101,Exploitation3[oct-13])</f>
        <v>#DIV/0!</v>
      </c>
      <c r="H43" s="75" t="e">
        <f>SUBTOTAL(101,Exploitation3[janv-14])</f>
        <v>#DIV/0!</v>
      </c>
      <c r="I43" s="75" t="e">
        <f>SUBTOTAL(101,Exploitation3[avr-14])</f>
        <v>#DIV/0!</v>
      </c>
      <c r="J43" s="75" t="e">
        <f>SUBTOTAL(101,Exploitation3[juil-14])</f>
        <v>#DIV/0!</v>
      </c>
      <c r="K43" s="75" t="e">
        <f>SUBTOTAL(101,Exploitation3[oct-14])</f>
        <v>#DIV/0!</v>
      </c>
      <c r="L43" s="75" t="e">
        <f>SUBTOTAL(101,Exploitation3[janv-15])</f>
        <v>#DIV/0!</v>
      </c>
      <c r="M43" s="75" t="e">
        <f>SUBTOTAL(101,Exploitation3[avr-15])</f>
        <v>#DIV/0!</v>
      </c>
      <c r="N43" s="75" t="e">
        <f>SUBTOTAL(101,Exploitation3[juil-15])</f>
        <v>#DIV/0!</v>
      </c>
    </row>
    <row r="45" spans="1:14" s="1" customFormat="1" ht="30" customHeight="1" x14ac:dyDescent="0.25">
      <c r="A45" s="1" t="s">
        <v>49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55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56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57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58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59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75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110" priority="6" operator="equal">
      <formula>4</formula>
    </cfRule>
    <cfRule type="cellIs" dxfId="109" priority="7" operator="equal">
      <formula>3</formula>
    </cfRule>
    <cfRule type="cellIs" dxfId="108" priority="8" operator="equal">
      <formula>2</formula>
    </cfRule>
    <cfRule type="cellIs" dxfId="107" priority="9" operator="equal">
      <formula>1</formula>
    </cfRule>
    <cfRule type="cellIs" dxfId="106" priority="10" operator="equal">
      <formula>0</formula>
    </cfRule>
  </conditionalFormatting>
  <conditionalFormatting sqref="B7:N11">
    <cfRule type="cellIs" dxfId="105" priority="1" operator="between">
      <formula>3.000001</formula>
      <formula>4</formula>
    </cfRule>
    <cfRule type="cellIs" dxfId="104" priority="2" operator="between">
      <formula>2.000001</formula>
      <formula>3</formula>
    </cfRule>
    <cfRule type="cellIs" dxfId="103" priority="3" operator="between">
      <formula>1.0000001</formula>
      <formula>2</formula>
    </cfRule>
    <cfRule type="cellIs" dxfId="102" priority="4" operator="between">
      <formula>0.000001</formula>
      <formula>1</formula>
    </cfRule>
    <cfRule type="cellIs" dxfId="101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2012-12-28T09:30:16Z</cp:lastPrinted>
  <dcterms:created xsi:type="dcterms:W3CDTF">2012-12-14T14:37:25Z</dcterms:created>
  <dcterms:modified xsi:type="dcterms:W3CDTF">2014-07-18T08:19:06Z</dcterms:modified>
</cp:coreProperties>
</file>