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4000" windowHeight="9735" tabRatio="603" activeTab="1"/>
  </bookViews>
  <sheets>
    <sheet name="Consolidation" sheetId="6" r:id="rId1"/>
    <sheet name="Indicateurs" sheetId="5" r:id="rId2"/>
    <sheet name="Paramètres" sheetId="3" r:id="rId3"/>
  </sheets>
  <definedNames>
    <definedName name="Fériés">Paramètres!#REF!</definedName>
    <definedName name="MyOuverture">Paramètres!$C$2:$D$8</definedName>
    <definedName name="Ouverture">Paramètres!$C$3:$D$8</definedName>
  </definedNames>
  <calcPr calcId="152511"/>
</workbook>
</file>

<file path=xl/calcChain.xml><?xml version="1.0" encoding="utf-8"?>
<calcChain xmlns="http://schemas.openxmlformats.org/spreadsheetml/2006/main">
  <c r="F2" i="3" l="1"/>
  <c r="Z11" i="6"/>
  <c r="O5" i="6" l="1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O72" i="6"/>
  <c r="O73" i="6"/>
  <c r="O74" i="6"/>
  <c r="O75" i="6"/>
  <c r="O76" i="6"/>
  <c r="O77" i="6"/>
  <c r="O78" i="6"/>
  <c r="O79" i="6"/>
  <c r="O80" i="6"/>
  <c r="O81" i="6"/>
  <c r="O82" i="6"/>
  <c r="O83" i="6"/>
  <c r="O84" i="6"/>
  <c r="O85" i="6"/>
  <c r="O86" i="6"/>
  <c r="O87" i="6"/>
  <c r="O88" i="6"/>
  <c r="O89" i="6"/>
  <c r="O90" i="6"/>
  <c r="O91" i="6"/>
  <c r="O92" i="6"/>
  <c r="O93" i="6"/>
  <c r="O94" i="6"/>
  <c r="O95" i="6"/>
  <c r="O96" i="6"/>
  <c r="O97" i="6"/>
  <c r="O98" i="6"/>
  <c r="O99" i="6"/>
  <c r="O100" i="6"/>
  <c r="O101" i="6"/>
  <c r="O102" i="6"/>
  <c r="O103" i="6"/>
  <c r="O104" i="6"/>
  <c r="O105" i="6"/>
  <c r="O106" i="6"/>
  <c r="O107" i="6"/>
  <c r="O108" i="6"/>
  <c r="O109" i="6"/>
  <c r="O110" i="6"/>
  <c r="O111" i="6"/>
  <c r="O112" i="6"/>
  <c r="O113" i="6"/>
  <c r="O114" i="6"/>
  <c r="O115" i="6"/>
  <c r="O116" i="6"/>
  <c r="O117" i="6"/>
  <c r="O118" i="6"/>
  <c r="O119" i="6"/>
  <c r="O120" i="6"/>
  <c r="O121" i="6"/>
  <c r="O122" i="6"/>
  <c r="O123" i="6"/>
  <c r="O124" i="6"/>
  <c r="O125" i="6"/>
  <c r="O126" i="6"/>
  <c r="O127" i="6"/>
  <c r="O128" i="6"/>
  <c r="O129" i="6"/>
  <c r="O130" i="6"/>
  <c r="O131" i="6"/>
  <c r="O132" i="6"/>
  <c r="O133" i="6"/>
  <c r="O134" i="6"/>
  <c r="O135" i="6"/>
  <c r="O136" i="6"/>
  <c r="O137" i="6"/>
  <c r="O138" i="6"/>
  <c r="O139" i="6"/>
  <c r="O140" i="6"/>
  <c r="O141" i="6"/>
  <c r="O142" i="6"/>
  <c r="O143" i="6"/>
  <c r="O144" i="6"/>
  <c r="O145" i="6"/>
  <c r="O146" i="6"/>
  <c r="O147" i="6"/>
  <c r="O148" i="6"/>
  <c r="O149" i="6"/>
  <c r="O150" i="6"/>
  <c r="O151" i="6"/>
  <c r="O152" i="6"/>
  <c r="O153" i="6"/>
  <c r="O154" i="6"/>
  <c r="O155" i="6"/>
  <c r="O156" i="6"/>
  <c r="O157" i="6"/>
  <c r="O158" i="6"/>
  <c r="O159" i="6"/>
  <c r="O160" i="6"/>
  <c r="O161" i="6"/>
  <c r="O162" i="6"/>
  <c r="O163" i="6"/>
  <c r="O164" i="6"/>
  <c r="O165" i="6"/>
  <c r="O166" i="6"/>
  <c r="O167" i="6"/>
  <c r="O168" i="6"/>
  <c r="O169" i="6"/>
  <c r="O170" i="6"/>
  <c r="O171" i="6"/>
  <c r="O172" i="6"/>
  <c r="O173" i="6"/>
  <c r="O174" i="6"/>
  <c r="O175" i="6"/>
  <c r="O176" i="6"/>
  <c r="O177" i="6"/>
  <c r="O178" i="6"/>
  <c r="O179" i="6"/>
  <c r="O180" i="6"/>
  <c r="O181" i="6"/>
  <c r="O182" i="6"/>
  <c r="O183" i="6"/>
  <c r="O184" i="6"/>
  <c r="O185" i="6"/>
  <c r="O186" i="6"/>
  <c r="O187" i="6"/>
  <c r="O188" i="6"/>
  <c r="O189" i="6"/>
  <c r="O190" i="6"/>
  <c r="O191" i="6"/>
  <c r="O192" i="6"/>
  <c r="O193" i="6"/>
  <c r="O194" i="6"/>
  <c r="O195" i="6"/>
  <c r="O196" i="6"/>
  <c r="O197" i="6"/>
  <c r="O198" i="6"/>
  <c r="O199" i="6"/>
  <c r="O200" i="6"/>
  <c r="O201" i="6"/>
  <c r="O202" i="6"/>
  <c r="O203" i="6"/>
  <c r="O204" i="6"/>
  <c r="O205" i="6"/>
  <c r="O206" i="6"/>
  <c r="O207" i="6"/>
  <c r="O208" i="6"/>
  <c r="O209" i="6"/>
  <c r="O210" i="6"/>
  <c r="O211" i="6"/>
  <c r="O212" i="6"/>
  <c r="O213" i="6"/>
  <c r="O214" i="6"/>
  <c r="O215" i="6"/>
  <c r="O216" i="6"/>
  <c r="O217" i="6"/>
  <c r="O218" i="6"/>
  <c r="O219" i="6"/>
  <c r="O220" i="6"/>
  <c r="O221" i="6"/>
  <c r="O222" i="6"/>
  <c r="O223" i="6"/>
  <c r="O224" i="6"/>
  <c r="O225" i="6"/>
  <c r="O226" i="6"/>
  <c r="O227" i="6"/>
  <c r="O228" i="6"/>
  <c r="O229" i="6"/>
  <c r="O230" i="6"/>
  <c r="O231" i="6"/>
  <c r="O232" i="6"/>
  <c r="O233" i="6"/>
  <c r="O234" i="6"/>
  <c r="O235" i="6"/>
  <c r="O236" i="6"/>
  <c r="O237" i="6"/>
  <c r="O238" i="6"/>
  <c r="O239" i="6"/>
  <c r="O240" i="6"/>
  <c r="O241" i="6"/>
  <c r="O242" i="6"/>
  <c r="O243" i="6"/>
  <c r="O244" i="6"/>
  <c r="O245" i="6"/>
  <c r="O246" i="6"/>
  <c r="O247" i="6"/>
  <c r="O248" i="6"/>
  <c r="O249" i="6"/>
  <c r="O250" i="6"/>
  <c r="O251" i="6"/>
  <c r="O252" i="6"/>
  <c r="O253" i="6"/>
  <c r="O254" i="6"/>
  <c r="O255" i="6"/>
  <c r="O256" i="6"/>
  <c r="O257" i="6"/>
  <c r="O258" i="6"/>
  <c r="O259" i="6"/>
  <c r="O260" i="6"/>
  <c r="O261" i="6"/>
  <c r="O262" i="6"/>
  <c r="O263" i="6"/>
  <c r="O264" i="6"/>
  <c r="O265" i="6"/>
  <c r="O266" i="6"/>
  <c r="O267" i="6"/>
  <c r="O268" i="6"/>
  <c r="O269" i="6"/>
  <c r="O270" i="6"/>
  <c r="O271" i="6"/>
  <c r="O272" i="6"/>
  <c r="O273" i="6"/>
  <c r="O274" i="6"/>
  <c r="O275" i="6"/>
  <c r="O276" i="6"/>
  <c r="O277" i="6"/>
  <c r="O278" i="6"/>
  <c r="O279" i="6"/>
  <c r="O280" i="6"/>
  <c r="O281" i="6"/>
  <c r="O282" i="6"/>
  <c r="O283" i="6"/>
  <c r="O284" i="6"/>
  <c r="O285" i="6"/>
  <c r="O286" i="6"/>
  <c r="O287" i="6"/>
  <c r="O288" i="6"/>
  <c r="O289" i="6"/>
  <c r="O290" i="6"/>
  <c r="O291" i="6"/>
  <c r="O292" i="6"/>
  <c r="O293" i="6"/>
  <c r="O294" i="6"/>
  <c r="O295" i="6"/>
  <c r="O296" i="6"/>
  <c r="O297" i="6"/>
  <c r="O298" i="6"/>
  <c r="O299" i="6"/>
  <c r="O300" i="6"/>
  <c r="O301" i="6"/>
  <c r="O302" i="6"/>
  <c r="O303" i="6"/>
  <c r="O304" i="6"/>
  <c r="O305" i="6"/>
  <c r="O306" i="6"/>
  <c r="O307" i="6"/>
  <c r="M307" i="6"/>
  <c r="AJ307" i="6" s="1"/>
  <c r="M306" i="6"/>
  <c r="AJ306" i="6" s="1"/>
  <c r="M305" i="6"/>
  <c r="AJ305" i="6" s="1"/>
  <c r="M304" i="6"/>
  <c r="AJ304" i="6" s="1"/>
  <c r="M303" i="6"/>
  <c r="AJ303" i="6" s="1"/>
  <c r="M302" i="6"/>
  <c r="AJ302" i="6" s="1"/>
  <c r="M301" i="6"/>
  <c r="AJ301" i="6" s="1"/>
  <c r="M300" i="6"/>
  <c r="AJ300" i="6" s="1"/>
  <c r="M299" i="6"/>
  <c r="AJ299" i="6" s="1"/>
  <c r="M298" i="6"/>
  <c r="AJ298" i="6" s="1"/>
  <c r="M297" i="6"/>
  <c r="AJ297" i="6" s="1"/>
  <c r="M296" i="6"/>
  <c r="AJ296" i="6" s="1"/>
  <c r="M295" i="6"/>
  <c r="AJ295" i="6" s="1"/>
  <c r="M294" i="6"/>
  <c r="M293" i="6"/>
  <c r="AJ293" i="6" s="1"/>
  <c r="M292" i="6"/>
  <c r="AJ292" i="6" s="1"/>
  <c r="M291" i="6"/>
  <c r="AJ291" i="6" s="1"/>
  <c r="M290" i="6"/>
  <c r="AJ290" i="6" s="1"/>
  <c r="M289" i="6"/>
  <c r="AJ289" i="6" s="1"/>
  <c r="M288" i="6"/>
  <c r="AJ288" i="6" s="1"/>
  <c r="M287" i="6"/>
  <c r="AJ287" i="6" s="1"/>
  <c r="M286" i="6"/>
  <c r="AJ286" i="6" s="1"/>
  <c r="M285" i="6"/>
  <c r="AJ285" i="6" s="1"/>
  <c r="M284" i="6"/>
  <c r="AJ284" i="6" s="1"/>
  <c r="M283" i="6"/>
  <c r="AJ283" i="6" s="1"/>
  <c r="M282" i="6"/>
  <c r="AJ282" i="6" s="1"/>
  <c r="M281" i="6"/>
  <c r="AJ281" i="6" s="1"/>
  <c r="M280" i="6"/>
  <c r="AJ280" i="6" s="1"/>
  <c r="M279" i="6"/>
  <c r="AJ279" i="6" s="1"/>
  <c r="M278" i="6"/>
  <c r="AJ278" i="6" s="1"/>
  <c r="M277" i="6"/>
  <c r="AJ277" i="6" s="1"/>
  <c r="M276" i="6"/>
  <c r="AJ276" i="6" s="1"/>
  <c r="M275" i="6"/>
  <c r="AJ275" i="6" s="1"/>
  <c r="M274" i="6"/>
  <c r="AJ274" i="6" s="1"/>
  <c r="M273" i="6"/>
  <c r="AJ273" i="6" s="1"/>
  <c r="M272" i="6"/>
  <c r="AJ272" i="6" s="1"/>
  <c r="M271" i="6"/>
  <c r="AJ271" i="6" s="1"/>
  <c r="M270" i="6"/>
  <c r="AJ270" i="6" s="1"/>
  <c r="M269" i="6"/>
  <c r="AJ269" i="6" s="1"/>
  <c r="M268" i="6"/>
  <c r="AJ268" i="6" s="1"/>
  <c r="M267" i="6"/>
  <c r="AJ267" i="6" s="1"/>
  <c r="M266" i="6"/>
  <c r="AJ266" i="6" s="1"/>
  <c r="M265" i="6"/>
  <c r="AJ265" i="6" s="1"/>
  <c r="M264" i="6"/>
  <c r="AJ264" i="6" s="1"/>
  <c r="M263" i="6"/>
  <c r="AJ263" i="6" s="1"/>
  <c r="M262" i="6"/>
  <c r="AJ262" i="6" s="1"/>
  <c r="M261" i="6"/>
  <c r="AJ261" i="6" s="1"/>
  <c r="M260" i="6"/>
  <c r="AJ260" i="6" s="1"/>
  <c r="M259" i="6"/>
  <c r="AJ259" i="6" s="1"/>
  <c r="M258" i="6"/>
  <c r="AJ258" i="6" s="1"/>
  <c r="M257" i="6"/>
  <c r="AJ257" i="6" s="1"/>
  <c r="M256" i="6"/>
  <c r="AJ256" i="6" s="1"/>
  <c r="M255" i="6"/>
  <c r="AJ255" i="6" s="1"/>
  <c r="M254" i="6"/>
  <c r="AJ254" i="6" s="1"/>
  <c r="M253" i="6"/>
  <c r="AJ253" i="6" s="1"/>
  <c r="M252" i="6"/>
  <c r="AJ252" i="6" s="1"/>
  <c r="M251" i="6"/>
  <c r="AJ251" i="6" s="1"/>
  <c r="M250" i="6"/>
  <c r="AJ250" i="6" s="1"/>
  <c r="M249" i="6"/>
  <c r="AJ249" i="6" s="1"/>
  <c r="M248" i="6"/>
  <c r="AJ248" i="6" s="1"/>
  <c r="M247" i="6"/>
  <c r="AJ247" i="6" s="1"/>
  <c r="M246" i="6"/>
  <c r="AJ246" i="6" s="1"/>
  <c r="M245" i="6"/>
  <c r="AJ245" i="6" s="1"/>
  <c r="M244" i="6"/>
  <c r="AJ244" i="6" s="1"/>
  <c r="M243" i="6"/>
  <c r="AJ243" i="6" s="1"/>
  <c r="M242" i="6"/>
  <c r="AJ242" i="6" s="1"/>
  <c r="M241" i="6"/>
  <c r="AJ241" i="6" s="1"/>
  <c r="M240" i="6"/>
  <c r="AJ240" i="6" s="1"/>
  <c r="M239" i="6"/>
  <c r="AJ239" i="6" s="1"/>
  <c r="M238" i="6"/>
  <c r="AJ238" i="6" s="1"/>
  <c r="M237" i="6"/>
  <c r="AJ237" i="6" s="1"/>
  <c r="M236" i="6"/>
  <c r="AJ236" i="6" s="1"/>
  <c r="M235" i="6"/>
  <c r="AJ235" i="6" s="1"/>
  <c r="M234" i="6"/>
  <c r="AJ234" i="6" s="1"/>
  <c r="M233" i="6"/>
  <c r="AJ233" i="6" s="1"/>
  <c r="M232" i="6"/>
  <c r="AJ232" i="6" s="1"/>
  <c r="M231" i="6"/>
  <c r="AJ231" i="6" s="1"/>
  <c r="M230" i="6"/>
  <c r="AJ230" i="6" s="1"/>
  <c r="M229" i="6"/>
  <c r="AJ229" i="6" s="1"/>
  <c r="M228" i="6"/>
  <c r="AJ228" i="6" s="1"/>
  <c r="M227" i="6"/>
  <c r="AJ227" i="6" s="1"/>
  <c r="M226" i="6"/>
  <c r="AJ226" i="6" s="1"/>
  <c r="M225" i="6"/>
  <c r="AJ225" i="6" s="1"/>
  <c r="M224" i="6"/>
  <c r="AJ224" i="6" s="1"/>
  <c r="M223" i="6"/>
  <c r="AJ223" i="6" s="1"/>
  <c r="M222" i="6"/>
  <c r="AJ222" i="6" s="1"/>
  <c r="M221" i="6"/>
  <c r="AJ221" i="6" s="1"/>
  <c r="M220" i="6"/>
  <c r="AJ220" i="6" s="1"/>
  <c r="M219" i="6"/>
  <c r="AJ219" i="6" s="1"/>
  <c r="M218" i="6"/>
  <c r="AJ218" i="6" s="1"/>
  <c r="M217" i="6"/>
  <c r="AJ217" i="6" s="1"/>
  <c r="M216" i="6"/>
  <c r="AJ216" i="6" s="1"/>
  <c r="M215" i="6"/>
  <c r="AJ215" i="6" s="1"/>
  <c r="M214" i="6"/>
  <c r="AJ214" i="6" s="1"/>
  <c r="M213" i="6"/>
  <c r="AJ213" i="6" s="1"/>
  <c r="M212" i="6"/>
  <c r="AJ212" i="6" s="1"/>
  <c r="M211" i="6"/>
  <c r="AJ211" i="6" s="1"/>
  <c r="M210" i="6"/>
  <c r="AJ210" i="6" s="1"/>
  <c r="M209" i="6"/>
  <c r="AJ209" i="6" s="1"/>
  <c r="M208" i="6"/>
  <c r="AJ208" i="6" s="1"/>
  <c r="M207" i="6"/>
  <c r="AJ207" i="6" s="1"/>
  <c r="M206" i="6"/>
  <c r="AJ206" i="6" s="1"/>
  <c r="M205" i="6"/>
  <c r="AJ205" i="6" s="1"/>
  <c r="M204" i="6"/>
  <c r="AJ204" i="6" s="1"/>
  <c r="M203" i="6"/>
  <c r="AJ203" i="6" s="1"/>
  <c r="M202" i="6"/>
  <c r="AJ202" i="6" s="1"/>
  <c r="M201" i="6"/>
  <c r="AJ201" i="6" s="1"/>
  <c r="M200" i="6"/>
  <c r="AJ200" i="6" s="1"/>
  <c r="M199" i="6"/>
  <c r="AJ199" i="6" s="1"/>
  <c r="M198" i="6"/>
  <c r="AJ198" i="6" s="1"/>
  <c r="M197" i="6"/>
  <c r="AJ197" i="6" s="1"/>
  <c r="M196" i="6"/>
  <c r="AJ196" i="6" s="1"/>
  <c r="M195" i="6"/>
  <c r="AJ195" i="6" s="1"/>
  <c r="M194" i="6"/>
  <c r="AJ194" i="6" s="1"/>
  <c r="M193" i="6"/>
  <c r="AJ193" i="6" s="1"/>
  <c r="M192" i="6"/>
  <c r="AJ192" i="6" s="1"/>
  <c r="M191" i="6"/>
  <c r="AJ191" i="6" s="1"/>
  <c r="M190" i="6"/>
  <c r="M189" i="6"/>
  <c r="AJ189" i="6" s="1"/>
  <c r="M188" i="6"/>
  <c r="AJ188" i="6" s="1"/>
  <c r="M187" i="6"/>
  <c r="AJ187" i="6" s="1"/>
  <c r="M186" i="6"/>
  <c r="AJ186" i="6" s="1"/>
  <c r="M185" i="6"/>
  <c r="AJ185" i="6" s="1"/>
  <c r="M184" i="6"/>
  <c r="AJ184" i="6" s="1"/>
  <c r="M183" i="6"/>
  <c r="AJ183" i="6" s="1"/>
  <c r="M182" i="6"/>
  <c r="AJ182" i="6" s="1"/>
  <c r="M181" i="6"/>
  <c r="AJ181" i="6" s="1"/>
  <c r="M180" i="6"/>
  <c r="AJ180" i="6" s="1"/>
  <c r="M179" i="6"/>
  <c r="AJ179" i="6" s="1"/>
  <c r="M178" i="6"/>
  <c r="AJ178" i="6" s="1"/>
  <c r="M177" i="6"/>
  <c r="AJ177" i="6" s="1"/>
  <c r="M176" i="6"/>
  <c r="AJ176" i="6" s="1"/>
  <c r="M175" i="6"/>
  <c r="AJ175" i="6" s="1"/>
  <c r="M174" i="6"/>
  <c r="AJ174" i="6" s="1"/>
  <c r="M173" i="6"/>
  <c r="AJ173" i="6" s="1"/>
  <c r="M172" i="6"/>
  <c r="AJ172" i="6" s="1"/>
  <c r="M171" i="6"/>
  <c r="AJ171" i="6" s="1"/>
  <c r="M170" i="6"/>
  <c r="AJ170" i="6" s="1"/>
  <c r="M169" i="6"/>
  <c r="AJ169" i="6" s="1"/>
  <c r="M168" i="6"/>
  <c r="AJ168" i="6" s="1"/>
  <c r="M167" i="6"/>
  <c r="AJ167" i="6" s="1"/>
  <c r="M166" i="6"/>
  <c r="M165" i="6"/>
  <c r="AJ165" i="6" s="1"/>
  <c r="M164" i="6"/>
  <c r="AJ164" i="6" s="1"/>
  <c r="M163" i="6"/>
  <c r="AJ163" i="6" s="1"/>
  <c r="M162" i="6"/>
  <c r="AJ162" i="6" s="1"/>
  <c r="M161" i="6"/>
  <c r="AJ161" i="6" s="1"/>
  <c r="M160" i="6"/>
  <c r="AJ160" i="6" s="1"/>
  <c r="M159" i="6"/>
  <c r="AJ159" i="6" s="1"/>
  <c r="M158" i="6"/>
  <c r="AJ158" i="6" s="1"/>
  <c r="M157" i="6"/>
  <c r="AJ157" i="6" s="1"/>
  <c r="M156" i="6"/>
  <c r="AJ156" i="6" s="1"/>
  <c r="M155" i="6"/>
  <c r="AJ155" i="6" s="1"/>
  <c r="M154" i="6"/>
  <c r="AJ154" i="6" s="1"/>
  <c r="M153" i="6"/>
  <c r="AJ153" i="6" s="1"/>
  <c r="M152" i="6"/>
  <c r="AJ152" i="6" s="1"/>
  <c r="M151" i="6"/>
  <c r="AJ151" i="6" s="1"/>
  <c r="M150" i="6"/>
  <c r="AJ150" i="6" s="1"/>
  <c r="M149" i="6"/>
  <c r="AJ149" i="6" s="1"/>
  <c r="M148" i="6"/>
  <c r="AJ148" i="6" s="1"/>
  <c r="M147" i="6"/>
  <c r="AJ147" i="6" s="1"/>
  <c r="M146" i="6"/>
  <c r="AJ146" i="6" s="1"/>
  <c r="M145" i="6"/>
  <c r="AJ145" i="6" s="1"/>
  <c r="M144" i="6"/>
  <c r="AJ144" i="6" s="1"/>
  <c r="M143" i="6"/>
  <c r="AJ143" i="6" s="1"/>
  <c r="M142" i="6"/>
  <c r="AJ142" i="6" s="1"/>
  <c r="M141" i="6"/>
  <c r="AJ141" i="6" s="1"/>
  <c r="M140" i="6"/>
  <c r="AJ140" i="6" s="1"/>
  <c r="M139" i="6"/>
  <c r="AJ139" i="6" s="1"/>
  <c r="M138" i="6"/>
  <c r="AJ138" i="6" s="1"/>
  <c r="M137" i="6"/>
  <c r="AJ137" i="6" s="1"/>
  <c r="M136" i="6"/>
  <c r="AJ136" i="6" s="1"/>
  <c r="M135" i="6"/>
  <c r="AJ135" i="6" s="1"/>
  <c r="M134" i="6"/>
  <c r="AJ134" i="6" s="1"/>
  <c r="M133" i="6"/>
  <c r="AJ133" i="6" s="1"/>
  <c r="M132" i="6"/>
  <c r="AJ132" i="6" s="1"/>
  <c r="M131" i="6"/>
  <c r="AJ131" i="6" s="1"/>
  <c r="M130" i="6"/>
  <c r="AJ130" i="6" s="1"/>
  <c r="M129" i="6"/>
  <c r="AJ129" i="6" s="1"/>
  <c r="M128" i="6"/>
  <c r="AJ128" i="6" s="1"/>
  <c r="M127" i="6"/>
  <c r="AJ127" i="6" s="1"/>
  <c r="M126" i="6"/>
  <c r="AJ126" i="6" s="1"/>
  <c r="M125" i="6"/>
  <c r="AJ125" i="6" s="1"/>
  <c r="M124" i="6"/>
  <c r="AJ124" i="6" s="1"/>
  <c r="M123" i="6"/>
  <c r="AJ123" i="6" s="1"/>
  <c r="M122" i="6"/>
  <c r="AJ122" i="6" s="1"/>
  <c r="M121" i="6"/>
  <c r="AJ121" i="6" s="1"/>
  <c r="M120" i="6"/>
  <c r="AJ120" i="6" s="1"/>
  <c r="M119" i="6"/>
  <c r="AJ119" i="6" s="1"/>
  <c r="M118" i="6"/>
  <c r="AJ118" i="6" s="1"/>
  <c r="M117" i="6"/>
  <c r="AJ117" i="6" s="1"/>
  <c r="M116" i="6"/>
  <c r="AJ116" i="6" s="1"/>
  <c r="M115" i="6"/>
  <c r="AJ115" i="6" s="1"/>
  <c r="M114" i="6"/>
  <c r="AJ114" i="6" s="1"/>
  <c r="M113" i="6"/>
  <c r="AJ113" i="6" s="1"/>
  <c r="M112" i="6"/>
  <c r="AJ112" i="6" s="1"/>
  <c r="M111" i="6"/>
  <c r="AJ111" i="6" s="1"/>
  <c r="M110" i="6"/>
  <c r="AJ110" i="6" s="1"/>
  <c r="M109" i="6"/>
  <c r="AJ109" i="6" s="1"/>
  <c r="M108" i="6"/>
  <c r="AJ108" i="6" s="1"/>
  <c r="M107" i="6"/>
  <c r="AJ107" i="6" s="1"/>
  <c r="M106" i="6"/>
  <c r="AJ106" i="6" s="1"/>
  <c r="M105" i="6"/>
  <c r="AJ105" i="6" s="1"/>
  <c r="M104" i="6"/>
  <c r="AJ104" i="6" s="1"/>
  <c r="M103" i="6"/>
  <c r="AJ103" i="6" s="1"/>
  <c r="M102" i="6"/>
  <c r="AJ102" i="6" s="1"/>
  <c r="M101" i="6"/>
  <c r="AJ101" i="6" s="1"/>
  <c r="M100" i="6"/>
  <c r="AJ100" i="6" s="1"/>
  <c r="M99" i="6"/>
  <c r="AJ99" i="6" s="1"/>
  <c r="M98" i="6"/>
  <c r="AJ98" i="6" s="1"/>
  <c r="M97" i="6"/>
  <c r="AJ97" i="6" s="1"/>
  <c r="M96" i="6"/>
  <c r="AJ96" i="6" s="1"/>
  <c r="M95" i="6"/>
  <c r="AJ95" i="6" s="1"/>
  <c r="M94" i="6"/>
  <c r="AJ94" i="6" s="1"/>
  <c r="M93" i="6"/>
  <c r="AJ93" i="6" s="1"/>
  <c r="M92" i="6"/>
  <c r="AJ92" i="6" s="1"/>
  <c r="M91" i="6"/>
  <c r="AJ91" i="6" s="1"/>
  <c r="M90" i="6"/>
  <c r="AJ90" i="6" s="1"/>
  <c r="M89" i="6"/>
  <c r="AJ89" i="6" s="1"/>
  <c r="M88" i="6"/>
  <c r="AJ88" i="6" s="1"/>
  <c r="M87" i="6"/>
  <c r="AJ87" i="6" s="1"/>
  <c r="M86" i="6"/>
  <c r="AJ86" i="6" s="1"/>
  <c r="M85" i="6"/>
  <c r="AJ85" i="6" s="1"/>
  <c r="M84" i="6"/>
  <c r="AJ84" i="6" s="1"/>
  <c r="M83" i="6"/>
  <c r="AJ83" i="6" s="1"/>
  <c r="M82" i="6"/>
  <c r="AJ82" i="6" s="1"/>
  <c r="M81" i="6"/>
  <c r="AJ81" i="6" s="1"/>
  <c r="M80" i="6"/>
  <c r="AJ80" i="6" s="1"/>
  <c r="M79" i="6"/>
  <c r="AJ79" i="6" s="1"/>
  <c r="M78" i="6"/>
  <c r="AJ78" i="6" s="1"/>
  <c r="M77" i="6"/>
  <c r="AJ77" i="6" s="1"/>
  <c r="M76" i="6"/>
  <c r="AJ76" i="6" s="1"/>
  <c r="M75" i="6"/>
  <c r="AJ75" i="6" s="1"/>
  <c r="M74" i="6"/>
  <c r="AJ74" i="6" s="1"/>
  <c r="M73" i="6"/>
  <c r="AJ73" i="6" s="1"/>
  <c r="M72" i="6"/>
  <c r="AJ72" i="6" s="1"/>
  <c r="M71" i="6"/>
  <c r="AJ71" i="6" s="1"/>
  <c r="M70" i="6"/>
  <c r="AJ70" i="6" s="1"/>
  <c r="M69" i="6"/>
  <c r="AJ69" i="6" s="1"/>
  <c r="M68" i="6"/>
  <c r="AJ68" i="6" s="1"/>
  <c r="M67" i="6"/>
  <c r="AJ67" i="6" s="1"/>
  <c r="M66" i="6"/>
  <c r="AJ66" i="6" s="1"/>
  <c r="M65" i="6"/>
  <c r="AJ65" i="6" s="1"/>
  <c r="M64" i="6"/>
  <c r="AJ64" i="6" s="1"/>
  <c r="M63" i="6"/>
  <c r="AJ63" i="6" s="1"/>
  <c r="M62" i="6"/>
  <c r="M61" i="6"/>
  <c r="AJ61" i="6" s="1"/>
  <c r="M60" i="6"/>
  <c r="AJ60" i="6" s="1"/>
  <c r="M59" i="6"/>
  <c r="AJ59" i="6" s="1"/>
  <c r="M58" i="6"/>
  <c r="AJ58" i="6" s="1"/>
  <c r="M57" i="6"/>
  <c r="AJ57" i="6" s="1"/>
  <c r="M56" i="6"/>
  <c r="AJ56" i="6" s="1"/>
  <c r="M55" i="6"/>
  <c r="AJ55" i="6" s="1"/>
  <c r="M54" i="6"/>
  <c r="AJ54" i="6" s="1"/>
  <c r="M53" i="6"/>
  <c r="AJ53" i="6" s="1"/>
  <c r="M52" i="6"/>
  <c r="AJ52" i="6" s="1"/>
  <c r="M51" i="6"/>
  <c r="AJ51" i="6" s="1"/>
  <c r="M50" i="6"/>
  <c r="AJ50" i="6" s="1"/>
  <c r="M49" i="6"/>
  <c r="AJ49" i="6" s="1"/>
  <c r="M48" i="6"/>
  <c r="AJ48" i="6" s="1"/>
  <c r="M47" i="6"/>
  <c r="AJ47" i="6" s="1"/>
  <c r="M46" i="6"/>
  <c r="AJ46" i="6" s="1"/>
  <c r="M45" i="6"/>
  <c r="AJ45" i="6" s="1"/>
  <c r="M44" i="6"/>
  <c r="AJ44" i="6" s="1"/>
  <c r="M43" i="6"/>
  <c r="AJ43" i="6" s="1"/>
  <c r="M42" i="6"/>
  <c r="AJ42" i="6" s="1"/>
  <c r="M41" i="6"/>
  <c r="AJ41" i="6" s="1"/>
  <c r="M40" i="6"/>
  <c r="AJ40" i="6" s="1"/>
  <c r="M39" i="6"/>
  <c r="AJ39" i="6" s="1"/>
  <c r="M38" i="6"/>
  <c r="M37" i="6"/>
  <c r="AJ37" i="6" s="1"/>
  <c r="M36" i="6"/>
  <c r="AJ36" i="6" s="1"/>
  <c r="M35" i="6"/>
  <c r="AJ35" i="6" s="1"/>
  <c r="M34" i="6"/>
  <c r="AJ34" i="6" s="1"/>
  <c r="M33" i="6"/>
  <c r="AJ33" i="6" s="1"/>
  <c r="M32" i="6"/>
  <c r="AJ32" i="6" s="1"/>
  <c r="M31" i="6"/>
  <c r="AJ31" i="6" s="1"/>
  <c r="M30" i="6"/>
  <c r="AJ30" i="6" s="1"/>
  <c r="M29" i="6"/>
  <c r="AJ29" i="6" s="1"/>
  <c r="M28" i="6"/>
  <c r="AJ28" i="6" s="1"/>
  <c r="M27" i="6"/>
  <c r="AJ27" i="6" s="1"/>
  <c r="M26" i="6"/>
  <c r="AJ26" i="6" s="1"/>
  <c r="M25" i="6"/>
  <c r="AJ25" i="6" s="1"/>
  <c r="M24" i="6"/>
  <c r="AJ24" i="6" s="1"/>
  <c r="M23" i="6"/>
  <c r="AJ23" i="6" s="1"/>
  <c r="M22" i="6"/>
  <c r="AJ22" i="6" s="1"/>
  <c r="M21" i="6"/>
  <c r="AJ21" i="6" s="1"/>
  <c r="M20" i="6"/>
  <c r="AJ20" i="6" s="1"/>
  <c r="M19" i="6"/>
  <c r="AJ19" i="6" s="1"/>
  <c r="M18" i="6"/>
  <c r="AJ18" i="6" s="1"/>
  <c r="M17" i="6"/>
  <c r="AJ17" i="6" s="1"/>
  <c r="M16" i="6"/>
  <c r="AJ16" i="6" s="1"/>
  <c r="M15" i="6"/>
  <c r="AJ15" i="6" s="1"/>
  <c r="M14" i="6"/>
  <c r="AJ14" i="6" s="1"/>
  <c r="M13" i="6"/>
  <c r="AJ13" i="6" s="1"/>
  <c r="M12" i="6"/>
  <c r="AJ12" i="6" s="1"/>
  <c r="M11" i="6"/>
  <c r="AJ11" i="6" s="1"/>
  <c r="M10" i="6"/>
  <c r="AJ10" i="6" s="1"/>
  <c r="M9" i="6"/>
  <c r="AJ9" i="6" s="1"/>
  <c r="M8" i="6"/>
  <c r="AJ8" i="6" s="1"/>
  <c r="M7" i="6"/>
  <c r="AJ7" i="6" s="1"/>
  <c r="M6" i="6"/>
  <c r="AJ6" i="6" s="1"/>
  <c r="M5" i="6"/>
  <c r="AJ5" i="6" s="1"/>
  <c r="P5" i="6"/>
  <c r="P6" i="6"/>
  <c r="Q6" i="6" s="1"/>
  <c r="P7" i="6"/>
  <c r="Q7" i="6" s="1"/>
  <c r="P8" i="6"/>
  <c r="Q8" i="6" s="1"/>
  <c r="P9" i="6"/>
  <c r="Q9" i="6" s="1"/>
  <c r="P10" i="6"/>
  <c r="P11" i="6"/>
  <c r="Q11" i="6" s="1"/>
  <c r="P12" i="6"/>
  <c r="Q12" i="6" s="1"/>
  <c r="P13" i="6"/>
  <c r="Q13" i="6" s="1"/>
  <c r="P14" i="6"/>
  <c r="Q14" i="6" s="1"/>
  <c r="P15" i="6"/>
  <c r="Q15" i="6" s="1"/>
  <c r="P16" i="6"/>
  <c r="Q16" i="6" s="1"/>
  <c r="P17" i="6"/>
  <c r="Q17" i="6" s="1"/>
  <c r="P18" i="6"/>
  <c r="Q18" i="6" s="1"/>
  <c r="P19" i="6"/>
  <c r="Q19" i="6" s="1"/>
  <c r="P20" i="6"/>
  <c r="Q20" i="6" s="1"/>
  <c r="P21" i="6"/>
  <c r="Q21" i="6" s="1"/>
  <c r="P22" i="6"/>
  <c r="Q22" i="6" s="1"/>
  <c r="P23" i="6"/>
  <c r="Q23" i="6" s="1"/>
  <c r="P24" i="6"/>
  <c r="Q24" i="6" s="1"/>
  <c r="P25" i="6"/>
  <c r="Q25" i="6" s="1"/>
  <c r="P26" i="6"/>
  <c r="Q26" i="6" s="1"/>
  <c r="P27" i="6"/>
  <c r="Q27" i="6" s="1"/>
  <c r="P28" i="6"/>
  <c r="Q28" i="6" s="1"/>
  <c r="P29" i="6"/>
  <c r="Q29" i="6" s="1"/>
  <c r="P30" i="6"/>
  <c r="Q30" i="6" s="1"/>
  <c r="P31" i="6"/>
  <c r="Q31" i="6" s="1"/>
  <c r="P32" i="6"/>
  <c r="Q32" i="6" s="1"/>
  <c r="P33" i="6"/>
  <c r="Q33" i="6" s="1"/>
  <c r="P34" i="6"/>
  <c r="Q34" i="6" s="1"/>
  <c r="P35" i="6"/>
  <c r="Q35" i="6" s="1"/>
  <c r="P36" i="6"/>
  <c r="Q36" i="6" s="1"/>
  <c r="P37" i="6"/>
  <c r="Q37" i="6" s="1"/>
  <c r="P38" i="6"/>
  <c r="Q38" i="6" s="1"/>
  <c r="P39" i="6"/>
  <c r="Q39" i="6" s="1"/>
  <c r="P40" i="6"/>
  <c r="Q40" i="6" s="1"/>
  <c r="P41" i="6"/>
  <c r="Q41" i="6" s="1"/>
  <c r="P42" i="6"/>
  <c r="Q42" i="6" s="1"/>
  <c r="P43" i="6"/>
  <c r="Q43" i="6" s="1"/>
  <c r="P44" i="6"/>
  <c r="Q44" i="6" s="1"/>
  <c r="P45" i="6"/>
  <c r="Q45" i="6" s="1"/>
  <c r="P46" i="6"/>
  <c r="Q46" i="6" s="1"/>
  <c r="P47" i="6"/>
  <c r="Q47" i="6" s="1"/>
  <c r="P48" i="6"/>
  <c r="Q48" i="6" s="1"/>
  <c r="P49" i="6"/>
  <c r="Q49" i="6" s="1"/>
  <c r="P50" i="6"/>
  <c r="Q50" i="6" s="1"/>
  <c r="P51" i="6"/>
  <c r="Q51" i="6" s="1"/>
  <c r="P52" i="6"/>
  <c r="Q52" i="6" s="1"/>
  <c r="P53" i="6"/>
  <c r="Q53" i="6" s="1"/>
  <c r="P54" i="6"/>
  <c r="Q54" i="6" s="1"/>
  <c r="P55" i="6"/>
  <c r="Q55" i="6" s="1"/>
  <c r="P56" i="6"/>
  <c r="Q56" i="6" s="1"/>
  <c r="P57" i="6"/>
  <c r="Q57" i="6" s="1"/>
  <c r="P58" i="6"/>
  <c r="Q58" i="6" s="1"/>
  <c r="P59" i="6"/>
  <c r="Q59" i="6" s="1"/>
  <c r="P60" i="6"/>
  <c r="Q60" i="6" s="1"/>
  <c r="P61" i="6"/>
  <c r="Q61" i="6" s="1"/>
  <c r="P62" i="6"/>
  <c r="Q62" i="6" s="1"/>
  <c r="P63" i="6"/>
  <c r="Q63" i="6" s="1"/>
  <c r="P64" i="6"/>
  <c r="Q64" i="6" s="1"/>
  <c r="P65" i="6"/>
  <c r="Q65" i="6" s="1"/>
  <c r="P66" i="6"/>
  <c r="Q66" i="6" s="1"/>
  <c r="P67" i="6"/>
  <c r="Q67" i="6" s="1"/>
  <c r="P68" i="6"/>
  <c r="Q68" i="6" s="1"/>
  <c r="P69" i="6"/>
  <c r="Q69" i="6" s="1"/>
  <c r="P70" i="6"/>
  <c r="Q70" i="6" s="1"/>
  <c r="P71" i="6"/>
  <c r="Q71" i="6" s="1"/>
  <c r="P72" i="6"/>
  <c r="Q72" i="6" s="1"/>
  <c r="P73" i="6"/>
  <c r="Q73" i="6" s="1"/>
  <c r="P74" i="6"/>
  <c r="Q74" i="6" s="1"/>
  <c r="P75" i="6"/>
  <c r="Q75" i="6" s="1"/>
  <c r="P76" i="6"/>
  <c r="Q76" i="6" s="1"/>
  <c r="P77" i="6"/>
  <c r="Q77" i="6" s="1"/>
  <c r="P78" i="6"/>
  <c r="Q78" i="6" s="1"/>
  <c r="P79" i="6"/>
  <c r="Q79" i="6" s="1"/>
  <c r="P80" i="6"/>
  <c r="Q80" i="6" s="1"/>
  <c r="P81" i="6"/>
  <c r="Q81" i="6" s="1"/>
  <c r="P82" i="6"/>
  <c r="Q82" i="6" s="1"/>
  <c r="P83" i="6"/>
  <c r="Q83" i="6" s="1"/>
  <c r="P84" i="6"/>
  <c r="Q84" i="6" s="1"/>
  <c r="P85" i="6"/>
  <c r="Q85" i="6" s="1"/>
  <c r="P86" i="6"/>
  <c r="Q86" i="6" s="1"/>
  <c r="P87" i="6"/>
  <c r="Q87" i="6" s="1"/>
  <c r="P88" i="6"/>
  <c r="Q88" i="6" s="1"/>
  <c r="P89" i="6"/>
  <c r="Q89" i="6" s="1"/>
  <c r="P90" i="6"/>
  <c r="Q90" i="6" s="1"/>
  <c r="P91" i="6"/>
  <c r="Q91" i="6" s="1"/>
  <c r="P92" i="6"/>
  <c r="Q92" i="6" s="1"/>
  <c r="P93" i="6"/>
  <c r="Q93" i="6" s="1"/>
  <c r="P94" i="6"/>
  <c r="Q94" i="6" s="1"/>
  <c r="P95" i="6"/>
  <c r="Q95" i="6" s="1"/>
  <c r="P96" i="6"/>
  <c r="Q96" i="6" s="1"/>
  <c r="P97" i="6"/>
  <c r="Q97" i="6" s="1"/>
  <c r="P98" i="6"/>
  <c r="Q98" i="6" s="1"/>
  <c r="P99" i="6"/>
  <c r="Q99" i="6" s="1"/>
  <c r="P100" i="6"/>
  <c r="Q100" i="6" s="1"/>
  <c r="P101" i="6"/>
  <c r="Q101" i="6" s="1"/>
  <c r="P102" i="6"/>
  <c r="Q102" i="6" s="1"/>
  <c r="P103" i="6"/>
  <c r="Q103" i="6" s="1"/>
  <c r="P104" i="6"/>
  <c r="Q104" i="6" s="1"/>
  <c r="P105" i="6"/>
  <c r="Q105" i="6" s="1"/>
  <c r="P106" i="6"/>
  <c r="Q106" i="6" s="1"/>
  <c r="P107" i="6"/>
  <c r="Q107" i="6" s="1"/>
  <c r="P108" i="6"/>
  <c r="Q108" i="6" s="1"/>
  <c r="P109" i="6"/>
  <c r="Q109" i="6" s="1"/>
  <c r="P110" i="6"/>
  <c r="Q110" i="6" s="1"/>
  <c r="P111" i="6"/>
  <c r="Q111" i="6" s="1"/>
  <c r="P112" i="6"/>
  <c r="Q112" i="6" s="1"/>
  <c r="P113" i="6"/>
  <c r="Q113" i="6" s="1"/>
  <c r="P114" i="6"/>
  <c r="Q114" i="6" s="1"/>
  <c r="P115" i="6"/>
  <c r="Q115" i="6" s="1"/>
  <c r="P116" i="6"/>
  <c r="Q116" i="6" s="1"/>
  <c r="P117" i="6"/>
  <c r="Q117" i="6" s="1"/>
  <c r="P118" i="6"/>
  <c r="Q118" i="6" s="1"/>
  <c r="P119" i="6"/>
  <c r="Q119" i="6" s="1"/>
  <c r="P120" i="6"/>
  <c r="Q120" i="6" s="1"/>
  <c r="P121" i="6"/>
  <c r="Q121" i="6" s="1"/>
  <c r="P122" i="6"/>
  <c r="Q122" i="6" s="1"/>
  <c r="P123" i="6"/>
  <c r="Q123" i="6" s="1"/>
  <c r="P124" i="6"/>
  <c r="Q124" i="6" s="1"/>
  <c r="P125" i="6"/>
  <c r="Q125" i="6" s="1"/>
  <c r="P126" i="6"/>
  <c r="Q126" i="6" s="1"/>
  <c r="P127" i="6"/>
  <c r="Q127" i="6" s="1"/>
  <c r="P128" i="6"/>
  <c r="Q128" i="6" s="1"/>
  <c r="P129" i="6"/>
  <c r="Q129" i="6" s="1"/>
  <c r="P130" i="6"/>
  <c r="Q130" i="6" s="1"/>
  <c r="P131" i="6"/>
  <c r="Q131" i="6" s="1"/>
  <c r="P132" i="6"/>
  <c r="Q132" i="6" s="1"/>
  <c r="P133" i="6"/>
  <c r="Q133" i="6" s="1"/>
  <c r="P134" i="6"/>
  <c r="Q134" i="6" s="1"/>
  <c r="P135" i="6"/>
  <c r="Q135" i="6" s="1"/>
  <c r="P136" i="6"/>
  <c r="Q136" i="6" s="1"/>
  <c r="P137" i="6"/>
  <c r="Q137" i="6" s="1"/>
  <c r="P138" i="6"/>
  <c r="Q138" i="6" s="1"/>
  <c r="P139" i="6"/>
  <c r="Q139" i="6" s="1"/>
  <c r="P140" i="6"/>
  <c r="Q140" i="6" s="1"/>
  <c r="P141" i="6"/>
  <c r="Q141" i="6" s="1"/>
  <c r="P142" i="6"/>
  <c r="Q142" i="6" s="1"/>
  <c r="P143" i="6"/>
  <c r="Q143" i="6" s="1"/>
  <c r="P144" i="6"/>
  <c r="Q144" i="6" s="1"/>
  <c r="P145" i="6"/>
  <c r="Q145" i="6" s="1"/>
  <c r="P146" i="6"/>
  <c r="Q146" i="6" s="1"/>
  <c r="P147" i="6"/>
  <c r="Q147" i="6" s="1"/>
  <c r="P148" i="6"/>
  <c r="Q148" i="6" s="1"/>
  <c r="P149" i="6"/>
  <c r="Q149" i="6" s="1"/>
  <c r="P150" i="6"/>
  <c r="Q150" i="6" s="1"/>
  <c r="P151" i="6"/>
  <c r="Q151" i="6" s="1"/>
  <c r="P152" i="6"/>
  <c r="Q152" i="6" s="1"/>
  <c r="P153" i="6"/>
  <c r="Q153" i="6" s="1"/>
  <c r="P154" i="6"/>
  <c r="Q154" i="6" s="1"/>
  <c r="P155" i="6"/>
  <c r="Q155" i="6" s="1"/>
  <c r="P156" i="6"/>
  <c r="Q156" i="6" s="1"/>
  <c r="P157" i="6"/>
  <c r="Q157" i="6" s="1"/>
  <c r="P158" i="6"/>
  <c r="Q158" i="6" s="1"/>
  <c r="P159" i="6"/>
  <c r="Q159" i="6" s="1"/>
  <c r="P160" i="6"/>
  <c r="Q160" i="6" s="1"/>
  <c r="P161" i="6"/>
  <c r="Q161" i="6" s="1"/>
  <c r="P162" i="6"/>
  <c r="Q162" i="6" s="1"/>
  <c r="P163" i="6"/>
  <c r="Q163" i="6" s="1"/>
  <c r="P164" i="6"/>
  <c r="Q164" i="6" s="1"/>
  <c r="P165" i="6"/>
  <c r="Q165" i="6" s="1"/>
  <c r="P166" i="6"/>
  <c r="Q166" i="6" s="1"/>
  <c r="P167" i="6"/>
  <c r="Q167" i="6" s="1"/>
  <c r="P168" i="6"/>
  <c r="Q168" i="6" s="1"/>
  <c r="P169" i="6"/>
  <c r="Q169" i="6" s="1"/>
  <c r="P170" i="6"/>
  <c r="Q170" i="6" s="1"/>
  <c r="P171" i="6"/>
  <c r="Q171" i="6" s="1"/>
  <c r="P172" i="6"/>
  <c r="Q172" i="6" s="1"/>
  <c r="P173" i="6"/>
  <c r="Q173" i="6" s="1"/>
  <c r="P174" i="6"/>
  <c r="Q174" i="6" s="1"/>
  <c r="P175" i="6"/>
  <c r="Q175" i="6" s="1"/>
  <c r="P176" i="6"/>
  <c r="Q176" i="6" s="1"/>
  <c r="P177" i="6"/>
  <c r="Q177" i="6" s="1"/>
  <c r="P178" i="6"/>
  <c r="Q178" i="6" s="1"/>
  <c r="P179" i="6"/>
  <c r="Q179" i="6" s="1"/>
  <c r="P180" i="6"/>
  <c r="Q180" i="6" s="1"/>
  <c r="P181" i="6"/>
  <c r="Q181" i="6" s="1"/>
  <c r="P182" i="6"/>
  <c r="Q182" i="6" s="1"/>
  <c r="P183" i="6"/>
  <c r="Q183" i="6" s="1"/>
  <c r="P184" i="6"/>
  <c r="Q184" i="6" s="1"/>
  <c r="P185" i="6"/>
  <c r="Q185" i="6" s="1"/>
  <c r="P186" i="6"/>
  <c r="Q186" i="6" s="1"/>
  <c r="P187" i="6"/>
  <c r="Q187" i="6" s="1"/>
  <c r="P188" i="6"/>
  <c r="Q188" i="6" s="1"/>
  <c r="P189" i="6"/>
  <c r="Q189" i="6" s="1"/>
  <c r="P190" i="6"/>
  <c r="Q190" i="6" s="1"/>
  <c r="P191" i="6"/>
  <c r="Q191" i="6" s="1"/>
  <c r="P192" i="6"/>
  <c r="Q192" i="6" s="1"/>
  <c r="P193" i="6"/>
  <c r="Q193" i="6" s="1"/>
  <c r="P194" i="6"/>
  <c r="Q194" i="6" s="1"/>
  <c r="P195" i="6"/>
  <c r="Q195" i="6" s="1"/>
  <c r="P196" i="6"/>
  <c r="Q196" i="6" s="1"/>
  <c r="P197" i="6"/>
  <c r="Q197" i="6" s="1"/>
  <c r="P198" i="6"/>
  <c r="Q198" i="6" s="1"/>
  <c r="P199" i="6"/>
  <c r="Q199" i="6" s="1"/>
  <c r="P200" i="6"/>
  <c r="Q200" i="6" s="1"/>
  <c r="P201" i="6"/>
  <c r="Q201" i="6" s="1"/>
  <c r="P202" i="6"/>
  <c r="Q202" i="6" s="1"/>
  <c r="P203" i="6"/>
  <c r="Q203" i="6" s="1"/>
  <c r="P204" i="6"/>
  <c r="Q204" i="6" s="1"/>
  <c r="P205" i="6"/>
  <c r="Q205" i="6" s="1"/>
  <c r="P206" i="6"/>
  <c r="Q206" i="6" s="1"/>
  <c r="P207" i="6"/>
  <c r="Q207" i="6" s="1"/>
  <c r="P208" i="6"/>
  <c r="Q208" i="6" s="1"/>
  <c r="P209" i="6"/>
  <c r="Q209" i="6" s="1"/>
  <c r="P210" i="6"/>
  <c r="Q210" i="6" s="1"/>
  <c r="P211" i="6"/>
  <c r="Q211" i="6" s="1"/>
  <c r="P212" i="6"/>
  <c r="Q212" i="6" s="1"/>
  <c r="P213" i="6"/>
  <c r="Q213" i="6" s="1"/>
  <c r="P214" i="6"/>
  <c r="Q214" i="6" s="1"/>
  <c r="P215" i="6"/>
  <c r="Q215" i="6" s="1"/>
  <c r="P216" i="6"/>
  <c r="Q216" i="6" s="1"/>
  <c r="P217" i="6"/>
  <c r="Q217" i="6" s="1"/>
  <c r="P218" i="6"/>
  <c r="Q218" i="6" s="1"/>
  <c r="P219" i="6"/>
  <c r="Q219" i="6" s="1"/>
  <c r="P220" i="6"/>
  <c r="Q220" i="6" s="1"/>
  <c r="P221" i="6"/>
  <c r="Q221" i="6" s="1"/>
  <c r="P222" i="6"/>
  <c r="Q222" i="6" s="1"/>
  <c r="P223" i="6"/>
  <c r="Q223" i="6" s="1"/>
  <c r="P224" i="6"/>
  <c r="Q224" i="6" s="1"/>
  <c r="P225" i="6"/>
  <c r="Q225" i="6" s="1"/>
  <c r="P226" i="6"/>
  <c r="Q226" i="6" s="1"/>
  <c r="P227" i="6"/>
  <c r="Q227" i="6" s="1"/>
  <c r="P228" i="6"/>
  <c r="Q228" i="6" s="1"/>
  <c r="P229" i="6"/>
  <c r="Q229" i="6" s="1"/>
  <c r="P230" i="6"/>
  <c r="Q230" i="6" s="1"/>
  <c r="P231" i="6"/>
  <c r="Q231" i="6" s="1"/>
  <c r="P232" i="6"/>
  <c r="Q232" i="6" s="1"/>
  <c r="P233" i="6"/>
  <c r="Q233" i="6" s="1"/>
  <c r="P234" i="6"/>
  <c r="Q234" i="6" s="1"/>
  <c r="P235" i="6"/>
  <c r="Q235" i="6" s="1"/>
  <c r="P236" i="6"/>
  <c r="Q236" i="6" s="1"/>
  <c r="P237" i="6"/>
  <c r="Q237" i="6" s="1"/>
  <c r="P238" i="6"/>
  <c r="Q238" i="6" s="1"/>
  <c r="P239" i="6"/>
  <c r="Q239" i="6" s="1"/>
  <c r="P240" i="6"/>
  <c r="Q240" i="6" s="1"/>
  <c r="P241" i="6"/>
  <c r="Q241" i="6" s="1"/>
  <c r="P242" i="6"/>
  <c r="Q242" i="6" s="1"/>
  <c r="P243" i="6"/>
  <c r="Q243" i="6" s="1"/>
  <c r="P244" i="6"/>
  <c r="Q244" i="6" s="1"/>
  <c r="P245" i="6"/>
  <c r="Q245" i="6" s="1"/>
  <c r="P246" i="6"/>
  <c r="Q246" i="6" s="1"/>
  <c r="P247" i="6"/>
  <c r="Q247" i="6" s="1"/>
  <c r="P248" i="6"/>
  <c r="Q248" i="6" s="1"/>
  <c r="P249" i="6"/>
  <c r="Q249" i="6" s="1"/>
  <c r="P250" i="6"/>
  <c r="Q250" i="6" s="1"/>
  <c r="P251" i="6"/>
  <c r="Q251" i="6" s="1"/>
  <c r="P252" i="6"/>
  <c r="Q252" i="6" s="1"/>
  <c r="P253" i="6"/>
  <c r="Q253" i="6" s="1"/>
  <c r="P254" i="6"/>
  <c r="Q254" i="6" s="1"/>
  <c r="P255" i="6"/>
  <c r="Q255" i="6" s="1"/>
  <c r="P256" i="6"/>
  <c r="Q256" i="6" s="1"/>
  <c r="P257" i="6"/>
  <c r="Q257" i="6" s="1"/>
  <c r="P258" i="6"/>
  <c r="Q258" i="6" s="1"/>
  <c r="P259" i="6"/>
  <c r="Q259" i="6" s="1"/>
  <c r="P260" i="6"/>
  <c r="Q260" i="6" s="1"/>
  <c r="P261" i="6"/>
  <c r="Q261" i="6" s="1"/>
  <c r="P262" i="6"/>
  <c r="Q262" i="6" s="1"/>
  <c r="P263" i="6"/>
  <c r="Q263" i="6" s="1"/>
  <c r="P264" i="6"/>
  <c r="Q264" i="6" s="1"/>
  <c r="P265" i="6"/>
  <c r="Q265" i="6" s="1"/>
  <c r="P266" i="6"/>
  <c r="Q266" i="6" s="1"/>
  <c r="P267" i="6"/>
  <c r="Q267" i="6" s="1"/>
  <c r="P268" i="6"/>
  <c r="Q268" i="6" s="1"/>
  <c r="P269" i="6"/>
  <c r="Q269" i="6" s="1"/>
  <c r="P270" i="6"/>
  <c r="Q270" i="6" s="1"/>
  <c r="P271" i="6"/>
  <c r="Q271" i="6" s="1"/>
  <c r="P272" i="6"/>
  <c r="Q272" i="6" s="1"/>
  <c r="P273" i="6"/>
  <c r="Q273" i="6" s="1"/>
  <c r="P274" i="6"/>
  <c r="Q274" i="6" s="1"/>
  <c r="P275" i="6"/>
  <c r="Q275" i="6" s="1"/>
  <c r="P276" i="6"/>
  <c r="Q276" i="6" s="1"/>
  <c r="P277" i="6"/>
  <c r="Q277" i="6" s="1"/>
  <c r="P278" i="6"/>
  <c r="Q278" i="6" s="1"/>
  <c r="P279" i="6"/>
  <c r="Q279" i="6" s="1"/>
  <c r="P280" i="6"/>
  <c r="Q280" i="6" s="1"/>
  <c r="P281" i="6"/>
  <c r="Q281" i="6" s="1"/>
  <c r="P282" i="6"/>
  <c r="Q282" i="6" s="1"/>
  <c r="P283" i="6"/>
  <c r="Q283" i="6" s="1"/>
  <c r="P284" i="6"/>
  <c r="Q284" i="6" s="1"/>
  <c r="P285" i="6"/>
  <c r="Q285" i="6" s="1"/>
  <c r="P286" i="6"/>
  <c r="Q286" i="6" s="1"/>
  <c r="P287" i="6"/>
  <c r="Q287" i="6" s="1"/>
  <c r="P288" i="6"/>
  <c r="Q288" i="6" s="1"/>
  <c r="P289" i="6"/>
  <c r="Q289" i="6" s="1"/>
  <c r="P290" i="6"/>
  <c r="Q290" i="6" s="1"/>
  <c r="P291" i="6"/>
  <c r="Q291" i="6" s="1"/>
  <c r="P292" i="6"/>
  <c r="Q292" i="6" s="1"/>
  <c r="P293" i="6"/>
  <c r="Q293" i="6" s="1"/>
  <c r="P294" i="6"/>
  <c r="Q294" i="6" s="1"/>
  <c r="P295" i="6"/>
  <c r="Q295" i="6" s="1"/>
  <c r="P296" i="6"/>
  <c r="Q296" i="6" s="1"/>
  <c r="P297" i="6"/>
  <c r="Q297" i="6" s="1"/>
  <c r="P298" i="6"/>
  <c r="Q298" i="6" s="1"/>
  <c r="P299" i="6"/>
  <c r="Q299" i="6" s="1"/>
  <c r="P300" i="6"/>
  <c r="Q300" i="6" s="1"/>
  <c r="P301" i="6"/>
  <c r="Q301" i="6" s="1"/>
  <c r="P302" i="6"/>
  <c r="Q302" i="6" s="1"/>
  <c r="P303" i="6"/>
  <c r="Q303" i="6" s="1"/>
  <c r="P304" i="6"/>
  <c r="Q304" i="6" s="1"/>
  <c r="P305" i="6"/>
  <c r="Q305" i="6" s="1"/>
  <c r="P306" i="6"/>
  <c r="Q306" i="6" s="1"/>
  <c r="P307" i="6"/>
  <c r="Q307" i="6" s="1"/>
  <c r="AI5" i="6"/>
  <c r="AI6" i="6"/>
  <c r="AI7" i="6"/>
  <c r="AI8" i="6"/>
  <c r="AI9" i="6"/>
  <c r="AI10" i="6"/>
  <c r="AI11" i="6"/>
  <c r="AI12" i="6"/>
  <c r="AI13" i="6"/>
  <c r="AI14" i="6"/>
  <c r="AI15" i="6"/>
  <c r="AI16" i="6"/>
  <c r="AI17" i="6"/>
  <c r="AI18" i="6"/>
  <c r="AI19" i="6"/>
  <c r="AI20" i="6"/>
  <c r="AI21" i="6"/>
  <c r="AI22" i="6"/>
  <c r="AI23" i="6"/>
  <c r="AI24" i="6"/>
  <c r="AI25" i="6"/>
  <c r="AI26" i="6"/>
  <c r="AI27" i="6"/>
  <c r="AI28" i="6"/>
  <c r="AI29" i="6"/>
  <c r="AI30" i="6"/>
  <c r="AI31" i="6"/>
  <c r="AI32" i="6"/>
  <c r="AI33" i="6"/>
  <c r="AI34" i="6"/>
  <c r="AI35" i="6"/>
  <c r="AI36" i="6"/>
  <c r="AI37" i="6"/>
  <c r="AI38" i="6"/>
  <c r="AI39" i="6"/>
  <c r="AI40" i="6"/>
  <c r="AI41" i="6"/>
  <c r="AI42" i="6"/>
  <c r="AI43" i="6"/>
  <c r="AI44" i="6"/>
  <c r="AI45" i="6"/>
  <c r="AI46" i="6"/>
  <c r="AI47" i="6"/>
  <c r="AI48" i="6"/>
  <c r="AI49" i="6"/>
  <c r="AI50" i="6"/>
  <c r="AI51" i="6"/>
  <c r="AI52" i="6"/>
  <c r="AI53" i="6"/>
  <c r="AI54" i="6"/>
  <c r="AI55" i="6"/>
  <c r="AI56" i="6"/>
  <c r="AI57" i="6"/>
  <c r="AI58" i="6"/>
  <c r="AI59" i="6"/>
  <c r="AI60" i="6"/>
  <c r="AI61" i="6"/>
  <c r="AI62" i="6"/>
  <c r="AI63" i="6"/>
  <c r="AI64" i="6"/>
  <c r="AI65" i="6"/>
  <c r="AI66" i="6"/>
  <c r="AI67" i="6"/>
  <c r="AI68" i="6"/>
  <c r="AI69" i="6"/>
  <c r="AI70" i="6"/>
  <c r="AI71" i="6"/>
  <c r="AI72" i="6"/>
  <c r="AI73" i="6"/>
  <c r="AI74" i="6"/>
  <c r="AI75" i="6"/>
  <c r="AI76" i="6"/>
  <c r="AI77" i="6"/>
  <c r="AI78" i="6"/>
  <c r="AI79" i="6"/>
  <c r="AI80" i="6"/>
  <c r="AI81" i="6"/>
  <c r="AI82" i="6"/>
  <c r="AI83" i="6"/>
  <c r="AI84" i="6"/>
  <c r="AI85" i="6"/>
  <c r="AI86" i="6"/>
  <c r="AI87" i="6"/>
  <c r="AI88" i="6"/>
  <c r="AI89" i="6"/>
  <c r="AI90" i="6"/>
  <c r="AI91" i="6"/>
  <c r="AI92" i="6"/>
  <c r="AI93" i="6"/>
  <c r="AI94" i="6"/>
  <c r="AI95" i="6"/>
  <c r="AI96" i="6"/>
  <c r="AI97" i="6"/>
  <c r="AI98" i="6"/>
  <c r="AI99" i="6"/>
  <c r="AI100" i="6"/>
  <c r="AI101" i="6"/>
  <c r="AI102" i="6"/>
  <c r="AI103" i="6"/>
  <c r="AI104" i="6"/>
  <c r="AI105" i="6"/>
  <c r="AI106" i="6"/>
  <c r="AI107" i="6"/>
  <c r="AI108" i="6"/>
  <c r="AI109" i="6"/>
  <c r="AI110" i="6"/>
  <c r="AI111" i="6"/>
  <c r="AI112" i="6"/>
  <c r="AI113" i="6"/>
  <c r="AI114" i="6"/>
  <c r="AI115" i="6"/>
  <c r="AI116" i="6"/>
  <c r="AI117" i="6"/>
  <c r="AI118" i="6"/>
  <c r="AI119" i="6"/>
  <c r="AI120" i="6"/>
  <c r="AI121" i="6"/>
  <c r="AI122" i="6"/>
  <c r="AI123" i="6"/>
  <c r="AI124" i="6"/>
  <c r="AI125" i="6"/>
  <c r="AI126" i="6"/>
  <c r="AI127" i="6"/>
  <c r="AI128" i="6"/>
  <c r="AI129" i="6"/>
  <c r="AI130" i="6"/>
  <c r="AI131" i="6"/>
  <c r="AI132" i="6"/>
  <c r="AI133" i="6"/>
  <c r="AI134" i="6"/>
  <c r="AI135" i="6"/>
  <c r="AI136" i="6"/>
  <c r="AI137" i="6"/>
  <c r="AI138" i="6"/>
  <c r="AI139" i="6"/>
  <c r="AI140" i="6"/>
  <c r="AI141" i="6"/>
  <c r="AI142" i="6"/>
  <c r="AI143" i="6"/>
  <c r="AI144" i="6"/>
  <c r="AI145" i="6"/>
  <c r="AI146" i="6"/>
  <c r="AI147" i="6"/>
  <c r="AI148" i="6"/>
  <c r="AI149" i="6"/>
  <c r="AI150" i="6"/>
  <c r="AI151" i="6"/>
  <c r="AI152" i="6"/>
  <c r="AI153" i="6"/>
  <c r="AI154" i="6"/>
  <c r="AI155" i="6"/>
  <c r="AI156" i="6"/>
  <c r="AI157" i="6"/>
  <c r="AI158" i="6"/>
  <c r="AI159" i="6"/>
  <c r="AI160" i="6"/>
  <c r="AI161" i="6"/>
  <c r="AI162" i="6"/>
  <c r="AI163" i="6"/>
  <c r="AI164" i="6"/>
  <c r="AI165" i="6"/>
  <c r="AI166" i="6"/>
  <c r="AI167" i="6"/>
  <c r="AI168" i="6"/>
  <c r="AI169" i="6"/>
  <c r="AI170" i="6"/>
  <c r="AI171" i="6"/>
  <c r="AI172" i="6"/>
  <c r="AI173" i="6"/>
  <c r="AI174" i="6"/>
  <c r="AI175" i="6"/>
  <c r="AI176" i="6"/>
  <c r="AI177" i="6"/>
  <c r="AI178" i="6"/>
  <c r="AI179" i="6"/>
  <c r="AI180" i="6"/>
  <c r="AI181" i="6"/>
  <c r="AI182" i="6"/>
  <c r="AI183" i="6"/>
  <c r="AI184" i="6"/>
  <c r="AI185" i="6"/>
  <c r="AI186" i="6"/>
  <c r="AI187" i="6"/>
  <c r="AI188" i="6"/>
  <c r="AI189" i="6"/>
  <c r="AI190" i="6"/>
  <c r="AI191" i="6"/>
  <c r="AI192" i="6"/>
  <c r="AI193" i="6"/>
  <c r="AI194" i="6"/>
  <c r="AI195" i="6"/>
  <c r="AI196" i="6"/>
  <c r="AI197" i="6"/>
  <c r="AI198" i="6"/>
  <c r="AI199" i="6"/>
  <c r="AI200" i="6"/>
  <c r="AI201" i="6"/>
  <c r="AI202" i="6"/>
  <c r="AI203" i="6"/>
  <c r="AI204" i="6"/>
  <c r="AI205" i="6"/>
  <c r="AI206" i="6"/>
  <c r="AI207" i="6"/>
  <c r="AI208" i="6"/>
  <c r="AI209" i="6"/>
  <c r="AI210" i="6"/>
  <c r="AI211" i="6"/>
  <c r="AI212" i="6"/>
  <c r="AI213" i="6"/>
  <c r="AI214" i="6"/>
  <c r="AI215" i="6"/>
  <c r="AI216" i="6"/>
  <c r="AI217" i="6"/>
  <c r="AI218" i="6"/>
  <c r="AI219" i="6"/>
  <c r="AI220" i="6"/>
  <c r="AI221" i="6"/>
  <c r="AI222" i="6"/>
  <c r="AI223" i="6"/>
  <c r="AI224" i="6"/>
  <c r="AI225" i="6"/>
  <c r="AI226" i="6"/>
  <c r="AI227" i="6"/>
  <c r="AI228" i="6"/>
  <c r="AI229" i="6"/>
  <c r="AI230" i="6"/>
  <c r="AI231" i="6"/>
  <c r="AI232" i="6"/>
  <c r="AI233" i="6"/>
  <c r="AI234" i="6"/>
  <c r="AI235" i="6"/>
  <c r="AI236" i="6"/>
  <c r="AI237" i="6"/>
  <c r="AI238" i="6"/>
  <c r="AI239" i="6"/>
  <c r="AI240" i="6"/>
  <c r="AI241" i="6"/>
  <c r="AI242" i="6"/>
  <c r="AI243" i="6"/>
  <c r="AI244" i="6"/>
  <c r="AI245" i="6"/>
  <c r="AI246" i="6"/>
  <c r="AI247" i="6"/>
  <c r="AI248" i="6"/>
  <c r="AI249" i="6"/>
  <c r="AI250" i="6"/>
  <c r="AI251" i="6"/>
  <c r="AI252" i="6"/>
  <c r="AI253" i="6"/>
  <c r="AI254" i="6"/>
  <c r="AI255" i="6"/>
  <c r="AI256" i="6"/>
  <c r="AI257" i="6"/>
  <c r="AI258" i="6"/>
  <c r="AI259" i="6"/>
  <c r="AI260" i="6"/>
  <c r="AI261" i="6"/>
  <c r="AI262" i="6"/>
  <c r="AI263" i="6"/>
  <c r="AI264" i="6"/>
  <c r="AI265" i="6"/>
  <c r="AI266" i="6"/>
  <c r="AI267" i="6"/>
  <c r="AI268" i="6"/>
  <c r="AI269" i="6"/>
  <c r="AI270" i="6"/>
  <c r="AI271" i="6"/>
  <c r="AI272" i="6"/>
  <c r="AI273" i="6"/>
  <c r="AI274" i="6"/>
  <c r="AI275" i="6"/>
  <c r="AI276" i="6"/>
  <c r="AI277" i="6"/>
  <c r="AI278" i="6"/>
  <c r="AI279" i="6"/>
  <c r="AI280" i="6"/>
  <c r="AI281" i="6"/>
  <c r="AI282" i="6"/>
  <c r="AI283" i="6"/>
  <c r="AI284" i="6"/>
  <c r="AI285" i="6"/>
  <c r="AI286" i="6"/>
  <c r="AI287" i="6"/>
  <c r="AI288" i="6"/>
  <c r="AI289" i="6"/>
  <c r="AI290" i="6"/>
  <c r="AI291" i="6"/>
  <c r="AI292" i="6"/>
  <c r="AI293" i="6"/>
  <c r="AI294" i="6"/>
  <c r="AI295" i="6"/>
  <c r="AI296" i="6"/>
  <c r="AI297" i="6"/>
  <c r="AI298" i="6"/>
  <c r="AI299" i="6"/>
  <c r="AI300" i="6"/>
  <c r="AI301" i="6"/>
  <c r="AI302" i="6"/>
  <c r="AI303" i="6"/>
  <c r="AI304" i="6"/>
  <c r="AI305" i="6"/>
  <c r="AI306" i="6"/>
  <c r="AI307" i="6"/>
  <c r="AH5" i="6"/>
  <c r="AH6" i="6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42" i="6"/>
  <c r="AH43" i="6"/>
  <c r="AH44" i="6"/>
  <c r="AH45" i="6"/>
  <c r="AH46" i="6"/>
  <c r="AH47" i="6"/>
  <c r="AH48" i="6"/>
  <c r="AH49" i="6"/>
  <c r="AH50" i="6"/>
  <c r="AH51" i="6"/>
  <c r="AH52" i="6"/>
  <c r="AH53" i="6"/>
  <c r="AH54" i="6"/>
  <c r="AH55" i="6"/>
  <c r="AH56" i="6"/>
  <c r="AH57" i="6"/>
  <c r="AH58" i="6"/>
  <c r="AH59" i="6"/>
  <c r="AH60" i="6"/>
  <c r="AH61" i="6"/>
  <c r="AH62" i="6"/>
  <c r="AH63" i="6"/>
  <c r="AH64" i="6"/>
  <c r="AH65" i="6"/>
  <c r="AH66" i="6"/>
  <c r="AH67" i="6"/>
  <c r="AH68" i="6"/>
  <c r="AH69" i="6"/>
  <c r="AH70" i="6"/>
  <c r="AH71" i="6"/>
  <c r="AH72" i="6"/>
  <c r="AH73" i="6"/>
  <c r="AH74" i="6"/>
  <c r="AH75" i="6"/>
  <c r="AH76" i="6"/>
  <c r="AH77" i="6"/>
  <c r="AH78" i="6"/>
  <c r="AH79" i="6"/>
  <c r="AH80" i="6"/>
  <c r="AH81" i="6"/>
  <c r="AH82" i="6"/>
  <c r="AH83" i="6"/>
  <c r="AH84" i="6"/>
  <c r="AH85" i="6"/>
  <c r="AH86" i="6"/>
  <c r="AH87" i="6"/>
  <c r="AH88" i="6"/>
  <c r="AH89" i="6"/>
  <c r="AH90" i="6"/>
  <c r="AH91" i="6"/>
  <c r="AH92" i="6"/>
  <c r="AH93" i="6"/>
  <c r="AH94" i="6"/>
  <c r="AH95" i="6"/>
  <c r="AH96" i="6"/>
  <c r="AH97" i="6"/>
  <c r="AH98" i="6"/>
  <c r="AH99" i="6"/>
  <c r="AH100" i="6"/>
  <c r="AH101" i="6"/>
  <c r="AH102" i="6"/>
  <c r="AH103" i="6"/>
  <c r="AH104" i="6"/>
  <c r="AH105" i="6"/>
  <c r="AH106" i="6"/>
  <c r="AH107" i="6"/>
  <c r="AH108" i="6"/>
  <c r="AH109" i="6"/>
  <c r="AH110" i="6"/>
  <c r="AH111" i="6"/>
  <c r="AH112" i="6"/>
  <c r="AH113" i="6"/>
  <c r="AH114" i="6"/>
  <c r="AH115" i="6"/>
  <c r="AH116" i="6"/>
  <c r="AH117" i="6"/>
  <c r="AH118" i="6"/>
  <c r="AH119" i="6"/>
  <c r="AH120" i="6"/>
  <c r="AH121" i="6"/>
  <c r="AH122" i="6"/>
  <c r="AH123" i="6"/>
  <c r="AH124" i="6"/>
  <c r="AH125" i="6"/>
  <c r="AH126" i="6"/>
  <c r="AH127" i="6"/>
  <c r="AH128" i="6"/>
  <c r="AH129" i="6"/>
  <c r="AH130" i="6"/>
  <c r="AH131" i="6"/>
  <c r="AH132" i="6"/>
  <c r="AH133" i="6"/>
  <c r="AH134" i="6"/>
  <c r="AH135" i="6"/>
  <c r="AH136" i="6"/>
  <c r="AH137" i="6"/>
  <c r="AH138" i="6"/>
  <c r="AH139" i="6"/>
  <c r="AH140" i="6"/>
  <c r="AH141" i="6"/>
  <c r="AH142" i="6"/>
  <c r="AH143" i="6"/>
  <c r="AH144" i="6"/>
  <c r="AH145" i="6"/>
  <c r="AH146" i="6"/>
  <c r="AH147" i="6"/>
  <c r="AH148" i="6"/>
  <c r="AH149" i="6"/>
  <c r="AH150" i="6"/>
  <c r="AH151" i="6"/>
  <c r="AH152" i="6"/>
  <c r="AH153" i="6"/>
  <c r="AH154" i="6"/>
  <c r="AH155" i="6"/>
  <c r="AH156" i="6"/>
  <c r="AH157" i="6"/>
  <c r="AH158" i="6"/>
  <c r="AH159" i="6"/>
  <c r="AH160" i="6"/>
  <c r="AH161" i="6"/>
  <c r="AH162" i="6"/>
  <c r="AH163" i="6"/>
  <c r="AH164" i="6"/>
  <c r="AH165" i="6"/>
  <c r="AH166" i="6"/>
  <c r="AH167" i="6"/>
  <c r="AH168" i="6"/>
  <c r="AH169" i="6"/>
  <c r="AH170" i="6"/>
  <c r="AH171" i="6"/>
  <c r="AH172" i="6"/>
  <c r="AH173" i="6"/>
  <c r="AH174" i="6"/>
  <c r="AH175" i="6"/>
  <c r="AH176" i="6"/>
  <c r="AH177" i="6"/>
  <c r="AH178" i="6"/>
  <c r="AH179" i="6"/>
  <c r="AH180" i="6"/>
  <c r="AH181" i="6"/>
  <c r="AH182" i="6"/>
  <c r="AH183" i="6"/>
  <c r="AH184" i="6"/>
  <c r="AH185" i="6"/>
  <c r="AH186" i="6"/>
  <c r="AH187" i="6"/>
  <c r="AH188" i="6"/>
  <c r="AH189" i="6"/>
  <c r="AH190" i="6"/>
  <c r="AH191" i="6"/>
  <c r="AH192" i="6"/>
  <c r="AH193" i="6"/>
  <c r="AH194" i="6"/>
  <c r="AH195" i="6"/>
  <c r="AH196" i="6"/>
  <c r="AH197" i="6"/>
  <c r="AH198" i="6"/>
  <c r="AH199" i="6"/>
  <c r="AH200" i="6"/>
  <c r="AH201" i="6"/>
  <c r="AH202" i="6"/>
  <c r="AH203" i="6"/>
  <c r="AH204" i="6"/>
  <c r="AH205" i="6"/>
  <c r="AH206" i="6"/>
  <c r="AH207" i="6"/>
  <c r="AH208" i="6"/>
  <c r="AH209" i="6"/>
  <c r="AH210" i="6"/>
  <c r="AH211" i="6"/>
  <c r="AH212" i="6"/>
  <c r="AH213" i="6"/>
  <c r="AH214" i="6"/>
  <c r="AH215" i="6"/>
  <c r="AH216" i="6"/>
  <c r="AH217" i="6"/>
  <c r="AH218" i="6"/>
  <c r="AH219" i="6"/>
  <c r="AH220" i="6"/>
  <c r="AH221" i="6"/>
  <c r="AH222" i="6"/>
  <c r="AH223" i="6"/>
  <c r="AH224" i="6"/>
  <c r="AH225" i="6"/>
  <c r="AH226" i="6"/>
  <c r="AH227" i="6"/>
  <c r="AH228" i="6"/>
  <c r="AH229" i="6"/>
  <c r="AH230" i="6"/>
  <c r="AH231" i="6"/>
  <c r="AH232" i="6"/>
  <c r="AH233" i="6"/>
  <c r="AH234" i="6"/>
  <c r="AH235" i="6"/>
  <c r="AH236" i="6"/>
  <c r="AH237" i="6"/>
  <c r="AH238" i="6"/>
  <c r="AH239" i="6"/>
  <c r="AH240" i="6"/>
  <c r="AH241" i="6"/>
  <c r="AH242" i="6"/>
  <c r="AH243" i="6"/>
  <c r="AH244" i="6"/>
  <c r="AH245" i="6"/>
  <c r="AH246" i="6"/>
  <c r="AH247" i="6"/>
  <c r="AH248" i="6"/>
  <c r="AH249" i="6"/>
  <c r="AH250" i="6"/>
  <c r="AH251" i="6"/>
  <c r="AH252" i="6"/>
  <c r="AH253" i="6"/>
  <c r="AH254" i="6"/>
  <c r="AH255" i="6"/>
  <c r="AH256" i="6"/>
  <c r="AH257" i="6"/>
  <c r="AH258" i="6"/>
  <c r="AH259" i="6"/>
  <c r="AH260" i="6"/>
  <c r="AH261" i="6"/>
  <c r="AH262" i="6"/>
  <c r="AH263" i="6"/>
  <c r="AH264" i="6"/>
  <c r="AH265" i="6"/>
  <c r="AH266" i="6"/>
  <c r="AH267" i="6"/>
  <c r="AH268" i="6"/>
  <c r="AH269" i="6"/>
  <c r="AH270" i="6"/>
  <c r="AH271" i="6"/>
  <c r="AH272" i="6"/>
  <c r="AH273" i="6"/>
  <c r="AH274" i="6"/>
  <c r="AH275" i="6"/>
  <c r="AH276" i="6"/>
  <c r="AH277" i="6"/>
  <c r="AH278" i="6"/>
  <c r="AH279" i="6"/>
  <c r="AH280" i="6"/>
  <c r="AH281" i="6"/>
  <c r="AH282" i="6"/>
  <c r="AH283" i="6"/>
  <c r="AH284" i="6"/>
  <c r="AH285" i="6"/>
  <c r="AH286" i="6"/>
  <c r="AH287" i="6"/>
  <c r="AH288" i="6"/>
  <c r="AH289" i="6"/>
  <c r="AH290" i="6"/>
  <c r="AH291" i="6"/>
  <c r="AH292" i="6"/>
  <c r="AH293" i="6"/>
  <c r="AH294" i="6"/>
  <c r="AH295" i="6"/>
  <c r="AH296" i="6"/>
  <c r="AH297" i="6"/>
  <c r="AH298" i="6"/>
  <c r="AH299" i="6"/>
  <c r="AH300" i="6"/>
  <c r="AH301" i="6"/>
  <c r="AH302" i="6"/>
  <c r="AH303" i="6"/>
  <c r="AH304" i="6"/>
  <c r="AH305" i="6"/>
  <c r="AH306" i="6"/>
  <c r="AH307" i="6"/>
  <c r="AF5" i="6"/>
  <c r="AF6" i="6"/>
  <c r="AF7" i="6"/>
  <c r="AG7" i="6" s="1"/>
  <c r="AF8" i="6"/>
  <c r="AG8" i="6" s="1"/>
  <c r="AF9" i="6"/>
  <c r="AG9" i="6" s="1"/>
  <c r="AF10" i="6"/>
  <c r="AG10" i="6" s="1"/>
  <c r="AF11" i="6"/>
  <c r="AG11" i="6" s="1"/>
  <c r="AF12" i="6"/>
  <c r="AG12" i="6" s="1"/>
  <c r="AF13" i="6"/>
  <c r="AG13" i="6" s="1"/>
  <c r="AF14" i="6"/>
  <c r="AG14" i="6" s="1"/>
  <c r="AF15" i="6"/>
  <c r="AG15" i="6" s="1"/>
  <c r="AF16" i="6"/>
  <c r="AG16" i="6" s="1"/>
  <c r="AF17" i="6"/>
  <c r="AG17" i="6" s="1"/>
  <c r="AF18" i="6"/>
  <c r="AG18" i="6" s="1"/>
  <c r="AF19" i="6"/>
  <c r="AG19" i="6" s="1"/>
  <c r="AF20" i="6"/>
  <c r="AG20" i="6" s="1"/>
  <c r="AF21" i="6"/>
  <c r="AG21" i="6" s="1"/>
  <c r="AF22" i="6"/>
  <c r="AG22" i="6" s="1"/>
  <c r="AF23" i="6"/>
  <c r="AG23" i="6" s="1"/>
  <c r="AF24" i="6"/>
  <c r="AG24" i="6" s="1"/>
  <c r="AF25" i="6"/>
  <c r="AG25" i="6" s="1"/>
  <c r="AF26" i="6"/>
  <c r="AG26" i="6" s="1"/>
  <c r="AF27" i="6"/>
  <c r="AG27" i="6" s="1"/>
  <c r="AF28" i="6"/>
  <c r="AG28" i="6" s="1"/>
  <c r="AF29" i="6"/>
  <c r="AG29" i="6" s="1"/>
  <c r="AF30" i="6"/>
  <c r="AG30" i="6" s="1"/>
  <c r="AF31" i="6"/>
  <c r="AG31" i="6" s="1"/>
  <c r="AF32" i="6"/>
  <c r="AG32" i="6" s="1"/>
  <c r="AF33" i="6"/>
  <c r="AG33" i="6" s="1"/>
  <c r="AF34" i="6"/>
  <c r="AG34" i="6" s="1"/>
  <c r="AF35" i="6"/>
  <c r="AG35" i="6" s="1"/>
  <c r="AF36" i="6"/>
  <c r="AG36" i="6" s="1"/>
  <c r="AF37" i="6"/>
  <c r="AG37" i="6" s="1"/>
  <c r="AF38" i="6"/>
  <c r="AG38" i="6" s="1"/>
  <c r="AF39" i="6"/>
  <c r="AG39" i="6" s="1"/>
  <c r="AF40" i="6"/>
  <c r="AG40" i="6" s="1"/>
  <c r="AF41" i="6"/>
  <c r="AG41" i="6" s="1"/>
  <c r="AF42" i="6"/>
  <c r="AG42" i="6" s="1"/>
  <c r="AF43" i="6"/>
  <c r="AG43" i="6" s="1"/>
  <c r="AF44" i="6"/>
  <c r="AG44" i="6" s="1"/>
  <c r="AF45" i="6"/>
  <c r="AG45" i="6" s="1"/>
  <c r="AF46" i="6"/>
  <c r="AG46" i="6" s="1"/>
  <c r="AF47" i="6"/>
  <c r="AG47" i="6" s="1"/>
  <c r="AF48" i="6"/>
  <c r="AG48" i="6" s="1"/>
  <c r="AF49" i="6"/>
  <c r="AG49" i="6" s="1"/>
  <c r="AF50" i="6"/>
  <c r="AG50" i="6" s="1"/>
  <c r="AF51" i="6"/>
  <c r="AG51" i="6" s="1"/>
  <c r="AF52" i="6"/>
  <c r="AG52" i="6" s="1"/>
  <c r="AF53" i="6"/>
  <c r="AG53" i="6" s="1"/>
  <c r="AF54" i="6"/>
  <c r="AG54" i="6" s="1"/>
  <c r="AF55" i="6"/>
  <c r="AG55" i="6" s="1"/>
  <c r="AF56" i="6"/>
  <c r="AG56" i="6" s="1"/>
  <c r="AF57" i="6"/>
  <c r="AG57" i="6" s="1"/>
  <c r="AF58" i="6"/>
  <c r="AG58" i="6" s="1"/>
  <c r="AF59" i="6"/>
  <c r="AG59" i="6" s="1"/>
  <c r="AF60" i="6"/>
  <c r="AG60" i="6" s="1"/>
  <c r="AF61" i="6"/>
  <c r="AG61" i="6" s="1"/>
  <c r="AF62" i="6"/>
  <c r="AG62" i="6" s="1"/>
  <c r="AF63" i="6"/>
  <c r="AG63" i="6" s="1"/>
  <c r="AF64" i="6"/>
  <c r="AG64" i="6" s="1"/>
  <c r="AF65" i="6"/>
  <c r="AG65" i="6" s="1"/>
  <c r="AF66" i="6"/>
  <c r="AG66" i="6" s="1"/>
  <c r="AF67" i="6"/>
  <c r="AG67" i="6" s="1"/>
  <c r="AF68" i="6"/>
  <c r="AG68" i="6" s="1"/>
  <c r="AF69" i="6"/>
  <c r="AG69" i="6" s="1"/>
  <c r="AF70" i="6"/>
  <c r="AG70" i="6" s="1"/>
  <c r="AF71" i="6"/>
  <c r="AG71" i="6" s="1"/>
  <c r="AF72" i="6"/>
  <c r="AG72" i="6" s="1"/>
  <c r="AF73" i="6"/>
  <c r="AG73" i="6" s="1"/>
  <c r="AF74" i="6"/>
  <c r="AG74" i="6" s="1"/>
  <c r="AF75" i="6"/>
  <c r="AG75" i="6" s="1"/>
  <c r="AF76" i="6"/>
  <c r="AG76" i="6" s="1"/>
  <c r="AF77" i="6"/>
  <c r="AG77" i="6" s="1"/>
  <c r="AF78" i="6"/>
  <c r="AG78" i="6" s="1"/>
  <c r="AF79" i="6"/>
  <c r="AG79" i="6" s="1"/>
  <c r="AF80" i="6"/>
  <c r="AG80" i="6" s="1"/>
  <c r="AF81" i="6"/>
  <c r="AG81" i="6" s="1"/>
  <c r="AF82" i="6"/>
  <c r="AG82" i="6" s="1"/>
  <c r="AF83" i="6"/>
  <c r="AG83" i="6" s="1"/>
  <c r="AF84" i="6"/>
  <c r="AG84" i="6" s="1"/>
  <c r="AF85" i="6"/>
  <c r="AG85" i="6" s="1"/>
  <c r="AF86" i="6"/>
  <c r="AG86" i="6" s="1"/>
  <c r="AF87" i="6"/>
  <c r="AG87" i="6" s="1"/>
  <c r="AF88" i="6"/>
  <c r="AG88" i="6" s="1"/>
  <c r="AF89" i="6"/>
  <c r="AG89" i="6" s="1"/>
  <c r="AF90" i="6"/>
  <c r="AG90" i="6" s="1"/>
  <c r="AF91" i="6"/>
  <c r="AG91" i="6" s="1"/>
  <c r="AF92" i="6"/>
  <c r="AG92" i="6" s="1"/>
  <c r="AF93" i="6"/>
  <c r="AG93" i="6" s="1"/>
  <c r="AF94" i="6"/>
  <c r="AG94" i="6" s="1"/>
  <c r="AF95" i="6"/>
  <c r="AG95" i="6" s="1"/>
  <c r="AF96" i="6"/>
  <c r="AG96" i="6" s="1"/>
  <c r="AF97" i="6"/>
  <c r="AG97" i="6" s="1"/>
  <c r="AF98" i="6"/>
  <c r="AG98" i="6" s="1"/>
  <c r="AF99" i="6"/>
  <c r="AG99" i="6" s="1"/>
  <c r="AF100" i="6"/>
  <c r="AG100" i="6" s="1"/>
  <c r="AF101" i="6"/>
  <c r="AG101" i="6" s="1"/>
  <c r="AF102" i="6"/>
  <c r="AG102" i="6" s="1"/>
  <c r="AF103" i="6"/>
  <c r="AG103" i="6" s="1"/>
  <c r="AF104" i="6"/>
  <c r="AG104" i="6" s="1"/>
  <c r="AF105" i="6"/>
  <c r="AG105" i="6" s="1"/>
  <c r="AF106" i="6"/>
  <c r="AG106" i="6" s="1"/>
  <c r="AF107" i="6"/>
  <c r="AG107" i="6" s="1"/>
  <c r="AF108" i="6"/>
  <c r="AG108" i="6" s="1"/>
  <c r="AF109" i="6"/>
  <c r="AG109" i="6" s="1"/>
  <c r="AF110" i="6"/>
  <c r="AG110" i="6" s="1"/>
  <c r="AF111" i="6"/>
  <c r="AG111" i="6" s="1"/>
  <c r="AF112" i="6"/>
  <c r="AG112" i="6" s="1"/>
  <c r="AF113" i="6"/>
  <c r="AG113" i="6" s="1"/>
  <c r="AF114" i="6"/>
  <c r="AG114" i="6" s="1"/>
  <c r="AF115" i="6"/>
  <c r="AG115" i="6" s="1"/>
  <c r="AF116" i="6"/>
  <c r="AG116" i="6" s="1"/>
  <c r="AF117" i="6"/>
  <c r="AG117" i="6" s="1"/>
  <c r="AF118" i="6"/>
  <c r="AG118" i="6" s="1"/>
  <c r="AF119" i="6"/>
  <c r="AG119" i="6" s="1"/>
  <c r="AF120" i="6"/>
  <c r="AG120" i="6" s="1"/>
  <c r="AF121" i="6"/>
  <c r="AG121" i="6" s="1"/>
  <c r="AF122" i="6"/>
  <c r="AG122" i="6" s="1"/>
  <c r="AF123" i="6"/>
  <c r="AG123" i="6" s="1"/>
  <c r="AF124" i="6"/>
  <c r="AG124" i="6" s="1"/>
  <c r="AF125" i="6"/>
  <c r="AG125" i="6" s="1"/>
  <c r="AF126" i="6"/>
  <c r="AG126" i="6" s="1"/>
  <c r="AF127" i="6"/>
  <c r="AG127" i="6" s="1"/>
  <c r="AF128" i="6"/>
  <c r="AG128" i="6" s="1"/>
  <c r="AF129" i="6"/>
  <c r="AG129" i="6" s="1"/>
  <c r="AF130" i="6"/>
  <c r="AG130" i="6" s="1"/>
  <c r="AF131" i="6"/>
  <c r="AG131" i="6" s="1"/>
  <c r="AF132" i="6"/>
  <c r="AG132" i="6" s="1"/>
  <c r="AF133" i="6"/>
  <c r="AG133" i="6" s="1"/>
  <c r="AF134" i="6"/>
  <c r="AG134" i="6" s="1"/>
  <c r="AF135" i="6"/>
  <c r="AG135" i="6" s="1"/>
  <c r="AF136" i="6"/>
  <c r="AG136" i="6" s="1"/>
  <c r="AF137" i="6"/>
  <c r="AG137" i="6" s="1"/>
  <c r="AF138" i="6"/>
  <c r="AG138" i="6" s="1"/>
  <c r="AF139" i="6"/>
  <c r="AG139" i="6" s="1"/>
  <c r="AF140" i="6"/>
  <c r="AG140" i="6" s="1"/>
  <c r="AF141" i="6"/>
  <c r="AG141" i="6" s="1"/>
  <c r="AF142" i="6"/>
  <c r="AG142" i="6" s="1"/>
  <c r="AF143" i="6"/>
  <c r="AG143" i="6" s="1"/>
  <c r="AF144" i="6"/>
  <c r="AG144" i="6" s="1"/>
  <c r="AF145" i="6"/>
  <c r="AG145" i="6" s="1"/>
  <c r="AF146" i="6"/>
  <c r="AG146" i="6" s="1"/>
  <c r="AF147" i="6"/>
  <c r="AG147" i="6" s="1"/>
  <c r="AF148" i="6"/>
  <c r="AG148" i="6" s="1"/>
  <c r="AF149" i="6"/>
  <c r="AG149" i="6" s="1"/>
  <c r="AF150" i="6"/>
  <c r="AG150" i="6" s="1"/>
  <c r="AF151" i="6"/>
  <c r="AG151" i="6" s="1"/>
  <c r="AF152" i="6"/>
  <c r="AG152" i="6" s="1"/>
  <c r="AF153" i="6"/>
  <c r="AG153" i="6" s="1"/>
  <c r="AF154" i="6"/>
  <c r="AG154" i="6" s="1"/>
  <c r="AF155" i="6"/>
  <c r="AG155" i="6" s="1"/>
  <c r="AF156" i="6"/>
  <c r="AG156" i="6" s="1"/>
  <c r="AF157" i="6"/>
  <c r="AG157" i="6" s="1"/>
  <c r="AF158" i="6"/>
  <c r="AG158" i="6" s="1"/>
  <c r="AF159" i="6"/>
  <c r="AG159" i="6" s="1"/>
  <c r="AF160" i="6"/>
  <c r="AG160" i="6" s="1"/>
  <c r="AF161" i="6"/>
  <c r="AG161" i="6" s="1"/>
  <c r="AF162" i="6"/>
  <c r="AG162" i="6" s="1"/>
  <c r="AF163" i="6"/>
  <c r="AG163" i="6" s="1"/>
  <c r="AF164" i="6"/>
  <c r="AG164" i="6" s="1"/>
  <c r="AF165" i="6"/>
  <c r="AG165" i="6" s="1"/>
  <c r="AF166" i="6"/>
  <c r="AG166" i="6" s="1"/>
  <c r="AF167" i="6"/>
  <c r="AG167" i="6" s="1"/>
  <c r="AF168" i="6"/>
  <c r="AG168" i="6" s="1"/>
  <c r="AF169" i="6"/>
  <c r="AG169" i="6" s="1"/>
  <c r="AF170" i="6"/>
  <c r="AG170" i="6" s="1"/>
  <c r="AF171" i="6"/>
  <c r="AG171" i="6" s="1"/>
  <c r="AF172" i="6"/>
  <c r="AG172" i="6" s="1"/>
  <c r="AF173" i="6"/>
  <c r="AG173" i="6" s="1"/>
  <c r="AF174" i="6"/>
  <c r="AG174" i="6" s="1"/>
  <c r="AF175" i="6"/>
  <c r="AG175" i="6" s="1"/>
  <c r="AF176" i="6"/>
  <c r="AG176" i="6" s="1"/>
  <c r="AF177" i="6"/>
  <c r="AG177" i="6" s="1"/>
  <c r="AF178" i="6"/>
  <c r="AG178" i="6" s="1"/>
  <c r="AF179" i="6"/>
  <c r="AG179" i="6" s="1"/>
  <c r="AF180" i="6"/>
  <c r="AG180" i="6" s="1"/>
  <c r="AF181" i="6"/>
  <c r="AG181" i="6" s="1"/>
  <c r="AF182" i="6"/>
  <c r="AG182" i="6" s="1"/>
  <c r="AF183" i="6"/>
  <c r="AG183" i="6" s="1"/>
  <c r="AF184" i="6"/>
  <c r="AG184" i="6" s="1"/>
  <c r="AF185" i="6"/>
  <c r="AG185" i="6" s="1"/>
  <c r="AF186" i="6"/>
  <c r="AG186" i="6" s="1"/>
  <c r="AF187" i="6"/>
  <c r="AG187" i="6" s="1"/>
  <c r="AF188" i="6"/>
  <c r="AG188" i="6" s="1"/>
  <c r="AF189" i="6"/>
  <c r="AG189" i="6" s="1"/>
  <c r="AF190" i="6"/>
  <c r="AG190" i="6" s="1"/>
  <c r="AF191" i="6"/>
  <c r="AG191" i="6" s="1"/>
  <c r="AF192" i="6"/>
  <c r="AG192" i="6" s="1"/>
  <c r="AF193" i="6"/>
  <c r="AG193" i="6" s="1"/>
  <c r="AF194" i="6"/>
  <c r="AG194" i="6" s="1"/>
  <c r="AF195" i="6"/>
  <c r="AG195" i="6" s="1"/>
  <c r="AF196" i="6"/>
  <c r="AG196" i="6" s="1"/>
  <c r="AF197" i="6"/>
  <c r="AG197" i="6" s="1"/>
  <c r="AF198" i="6"/>
  <c r="AG198" i="6" s="1"/>
  <c r="AF199" i="6"/>
  <c r="AG199" i="6" s="1"/>
  <c r="AF200" i="6"/>
  <c r="AG200" i="6" s="1"/>
  <c r="AF201" i="6"/>
  <c r="AG201" i="6" s="1"/>
  <c r="AF202" i="6"/>
  <c r="AG202" i="6" s="1"/>
  <c r="AF203" i="6"/>
  <c r="AG203" i="6" s="1"/>
  <c r="AF204" i="6"/>
  <c r="AG204" i="6" s="1"/>
  <c r="AF205" i="6"/>
  <c r="AG205" i="6" s="1"/>
  <c r="AF206" i="6"/>
  <c r="AG206" i="6" s="1"/>
  <c r="AF207" i="6"/>
  <c r="AG207" i="6" s="1"/>
  <c r="AF208" i="6"/>
  <c r="AG208" i="6" s="1"/>
  <c r="AF209" i="6"/>
  <c r="AG209" i="6" s="1"/>
  <c r="AF210" i="6"/>
  <c r="AG210" i="6" s="1"/>
  <c r="AF211" i="6"/>
  <c r="AG211" i="6" s="1"/>
  <c r="AF212" i="6"/>
  <c r="AG212" i="6" s="1"/>
  <c r="AF213" i="6"/>
  <c r="AG213" i="6" s="1"/>
  <c r="AF214" i="6"/>
  <c r="AG214" i="6" s="1"/>
  <c r="AF215" i="6"/>
  <c r="AG215" i="6" s="1"/>
  <c r="AF216" i="6"/>
  <c r="AG216" i="6" s="1"/>
  <c r="AF217" i="6"/>
  <c r="AG217" i="6" s="1"/>
  <c r="AF218" i="6"/>
  <c r="AG218" i="6" s="1"/>
  <c r="AF219" i="6"/>
  <c r="AG219" i="6" s="1"/>
  <c r="AF220" i="6"/>
  <c r="AG220" i="6" s="1"/>
  <c r="AF221" i="6"/>
  <c r="AG221" i="6" s="1"/>
  <c r="AF222" i="6"/>
  <c r="AG222" i="6" s="1"/>
  <c r="AF223" i="6"/>
  <c r="AG223" i="6" s="1"/>
  <c r="AF224" i="6"/>
  <c r="AG224" i="6" s="1"/>
  <c r="AF225" i="6"/>
  <c r="AG225" i="6" s="1"/>
  <c r="AF226" i="6"/>
  <c r="AG226" i="6" s="1"/>
  <c r="AF227" i="6"/>
  <c r="AG227" i="6" s="1"/>
  <c r="AF228" i="6"/>
  <c r="AG228" i="6" s="1"/>
  <c r="AF229" i="6"/>
  <c r="AG229" i="6" s="1"/>
  <c r="AF230" i="6"/>
  <c r="AG230" i="6" s="1"/>
  <c r="AF231" i="6"/>
  <c r="AG231" i="6" s="1"/>
  <c r="AF232" i="6"/>
  <c r="AG232" i="6" s="1"/>
  <c r="AF233" i="6"/>
  <c r="AG233" i="6" s="1"/>
  <c r="AF234" i="6"/>
  <c r="AG234" i="6" s="1"/>
  <c r="AF235" i="6"/>
  <c r="AG235" i="6" s="1"/>
  <c r="AF236" i="6"/>
  <c r="AG236" i="6" s="1"/>
  <c r="AF237" i="6"/>
  <c r="AG237" i="6" s="1"/>
  <c r="AF238" i="6"/>
  <c r="AG238" i="6" s="1"/>
  <c r="AF239" i="6"/>
  <c r="AG239" i="6" s="1"/>
  <c r="AF240" i="6"/>
  <c r="AG240" i="6" s="1"/>
  <c r="AF241" i="6"/>
  <c r="AG241" i="6" s="1"/>
  <c r="AF242" i="6"/>
  <c r="AG242" i="6" s="1"/>
  <c r="AF243" i="6"/>
  <c r="AG243" i="6" s="1"/>
  <c r="AF244" i="6"/>
  <c r="AG244" i="6" s="1"/>
  <c r="AF245" i="6"/>
  <c r="AG245" i="6" s="1"/>
  <c r="AF246" i="6"/>
  <c r="AG246" i="6" s="1"/>
  <c r="AF247" i="6"/>
  <c r="AG247" i="6" s="1"/>
  <c r="AF248" i="6"/>
  <c r="AG248" i="6" s="1"/>
  <c r="AF249" i="6"/>
  <c r="AG249" i="6" s="1"/>
  <c r="AF250" i="6"/>
  <c r="AG250" i="6" s="1"/>
  <c r="AF251" i="6"/>
  <c r="AG251" i="6" s="1"/>
  <c r="AF252" i="6"/>
  <c r="AG252" i="6" s="1"/>
  <c r="AF253" i="6"/>
  <c r="AG253" i="6" s="1"/>
  <c r="AF254" i="6"/>
  <c r="AG254" i="6" s="1"/>
  <c r="AF255" i="6"/>
  <c r="AG255" i="6" s="1"/>
  <c r="AF256" i="6"/>
  <c r="AG256" i="6" s="1"/>
  <c r="AF257" i="6"/>
  <c r="AG257" i="6" s="1"/>
  <c r="AF258" i="6"/>
  <c r="AG258" i="6" s="1"/>
  <c r="AF259" i="6"/>
  <c r="AG259" i="6" s="1"/>
  <c r="AF260" i="6"/>
  <c r="AG260" i="6" s="1"/>
  <c r="AF261" i="6"/>
  <c r="AG261" i="6" s="1"/>
  <c r="AF262" i="6"/>
  <c r="AG262" i="6" s="1"/>
  <c r="AF263" i="6"/>
  <c r="AG263" i="6" s="1"/>
  <c r="AF264" i="6"/>
  <c r="AG264" i="6" s="1"/>
  <c r="AF265" i="6"/>
  <c r="AG265" i="6" s="1"/>
  <c r="AF266" i="6"/>
  <c r="AG266" i="6" s="1"/>
  <c r="AF267" i="6"/>
  <c r="AG267" i="6" s="1"/>
  <c r="AF268" i="6"/>
  <c r="AG268" i="6" s="1"/>
  <c r="AF269" i="6"/>
  <c r="AG269" i="6" s="1"/>
  <c r="AF270" i="6"/>
  <c r="AG270" i="6" s="1"/>
  <c r="AF271" i="6"/>
  <c r="AG271" i="6" s="1"/>
  <c r="AF272" i="6"/>
  <c r="AG272" i="6" s="1"/>
  <c r="AF273" i="6"/>
  <c r="AG273" i="6" s="1"/>
  <c r="AF274" i="6"/>
  <c r="AG274" i="6" s="1"/>
  <c r="AF275" i="6"/>
  <c r="AG275" i="6" s="1"/>
  <c r="AF276" i="6"/>
  <c r="AG276" i="6" s="1"/>
  <c r="AF277" i="6"/>
  <c r="AG277" i="6" s="1"/>
  <c r="AF278" i="6"/>
  <c r="AG278" i="6" s="1"/>
  <c r="AF279" i="6"/>
  <c r="AG279" i="6" s="1"/>
  <c r="AF280" i="6"/>
  <c r="AG280" i="6" s="1"/>
  <c r="AF281" i="6"/>
  <c r="AG281" i="6" s="1"/>
  <c r="AF282" i="6"/>
  <c r="AG282" i="6" s="1"/>
  <c r="AF283" i="6"/>
  <c r="AG283" i="6" s="1"/>
  <c r="AF284" i="6"/>
  <c r="AG284" i="6" s="1"/>
  <c r="AF285" i="6"/>
  <c r="AG285" i="6" s="1"/>
  <c r="AF286" i="6"/>
  <c r="AG286" i="6" s="1"/>
  <c r="AF287" i="6"/>
  <c r="AG287" i="6" s="1"/>
  <c r="AF288" i="6"/>
  <c r="AG288" i="6" s="1"/>
  <c r="AF289" i="6"/>
  <c r="AG289" i="6" s="1"/>
  <c r="AF290" i="6"/>
  <c r="AG290" i="6" s="1"/>
  <c r="AF291" i="6"/>
  <c r="AG291" i="6" s="1"/>
  <c r="AF292" i="6"/>
  <c r="AG292" i="6" s="1"/>
  <c r="AF293" i="6"/>
  <c r="AG293" i="6" s="1"/>
  <c r="AF294" i="6"/>
  <c r="AG294" i="6" s="1"/>
  <c r="AF295" i="6"/>
  <c r="AG295" i="6" s="1"/>
  <c r="AF296" i="6"/>
  <c r="AG296" i="6" s="1"/>
  <c r="AF297" i="6"/>
  <c r="AG297" i="6" s="1"/>
  <c r="AF298" i="6"/>
  <c r="AG298" i="6" s="1"/>
  <c r="AF299" i="6"/>
  <c r="AG299" i="6" s="1"/>
  <c r="AF300" i="6"/>
  <c r="AG300" i="6" s="1"/>
  <c r="AF301" i="6"/>
  <c r="AG301" i="6" s="1"/>
  <c r="AF302" i="6"/>
  <c r="AG302" i="6" s="1"/>
  <c r="AF303" i="6"/>
  <c r="AG303" i="6" s="1"/>
  <c r="AF304" i="6"/>
  <c r="AG304" i="6" s="1"/>
  <c r="AF305" i="6"/>
  <c r="AG305" i="6" s="1"/>
  <c r="AF306" i="6"/>
  <c r="AG306" i="6" s="1"/>
  <c r="AF307" i="6"/>
  <c r="AG307" i="6" s="1"/>
  <c r="AD5" i="6"/>
  <c r="AD6" i="6"/>
  <c r="AD7" i="6"/>
  <c r="AE7" i="6" s="1"/>
  <c r="AD8" i="6"/>
  <c r="AE8" i="6" s="1"/>
  <c r="AD9" i="6"/>
  <c r="AE9" i="6" s="1"/>
  <c r="AD10" i="6"/>
  <c r="AE10" i="6" s="1"/>
  <c r="AD11" i="6"/>
  <c r="AE11" i="6" s="1"/>
  <c r="AD12" i="6"/>
  <c r="AE12" i="6" s="1"/>
  <c r="AD13" i="6"/>
  <c r="AE13" i="6" s="1"/>
  <c r="AD14" i="6"/>
  <c r="AE14" i="6" s="1"/>
  <c r="AD15" i="6"/>
  <c r="AE15" i="6" s="1"/>
  <c r="AD16" i="6"/>
  <c r="AE16" i="6" s="1"/>
  <c r="AD17" i="6"/>
  <c r="AE17" i="6" s="1"/>
  <c r="AD18" i="6"/>
  <c r="AE18" i="6" s="1"/>
  <c r="AD19" i="6"/>
  <c r="AE19" i="6" s="1"/>
  <c r="AD20" i="6"/>
  <c r="AE20" i="6" s="1"/>
  <c r="AD21" i="6"/>
  <c r="AE21" i="6" s="1"/>
  <c r="AD22" i="6"/>
  <c r="AE22" i="6" s="1"/>
  <c r="AD23" i="6"/>
  <c r="AE23" i="6" s="1"/>
  <c r="AD24" i="6"/>
  <c r="AE24" i="6" s="1"/>
  <c r="AD25" i="6"/>
  <c r="AE25" i="6" s="1"/>
  <c r="AD26" i="6"/>
  <c r="AE26" i="6" s="1"/>
  <c r="AD27" i="6"/>
  <c r="AE27" i="6" s="1"/>
  <c r="AD28" i="6"/>
  <c r="AE28" i="6" s="1"/>
  <c r="AD29" i="6"/>
  <c r="AE29" i="6" s="1"/>
  <c r="AD30" i="6"/>
  <c r="AE30" i="6" s="1"/>
  <c r="AD31" i="6"/>
  <c r="AE31" i="6" s="1"/>
  <c r="AD32" i="6"/>
  <c r="AE32" i="6" s="1"/>
  <c r="AD33" i="6"/>
  <c r="AE33" i="6" s="1"/>
  <c r="AD34" i="6"/>
  <c r="AE34" i="6" s="1"/>
  <c r="AD35" i="6"/>
  <c r="AE35" i="6" s="1"/>
  <c r="AD36" i="6"/>
  <c r="AE36" i="6" s="1"/>
  <c r="AD37" i="6"/>
  <c r="AE37" i="6" s="1"/>
  <c r="AD38" i="6"/>
  <c r="AE38" i="6" s="1"/>
  <c r="AD39" i="6"/>
  <c r="AE39" i="6" s="1"/>
  <c r="AD40" i="6"/>
  <c r="AE40" i="6" s="1"/>
  <c r="AD41" i="6"/>
  <c r="AE41" i="6" s="1"/>
  <c r="AD42" i="6"/>
  <c r="AE42" i="6" s="1"/>
  <c r="AD43" i="6"/>
  <c r="AE43" i="6" s="1"/>
  <c r="AD44" i="6"/>
  <c r="AE44" i="6" s="1"/>
  <c r="AD45" i="6"/>
  <c r="AE45" i="6" s="1"/>
  <c r="AD46" i="6"/>
  <c r="AE46" i="6" s="1"/>
  <c r="AD47" i="6"/>
  <c r="AE47" i="6" s="1"/>
  <c r="AD48" i="6"/>
  <c r="AE48" i="6" s="1"/>
  <c r="AD49" i="6"/>
  <c r="AE49" i="6" s="1"/>
  <c r="AD50" i="6"/>
  <c r="AE50" i="6" s="1"/>
  <c r="AD51" i="6"/>
  <c r="AE51" i="6" s="1"/>
  <c r="AD52" i="6"/>
  <c r="AE52" i="6" s="1"/>
  <c r="AD53" i="6"/>
  <c r="AE53" i="6" s="1"/>
  <c r="AD54" i="6"/>
  <c r="AE54" i="6" s="1"/>
  <c r="AD55" i="6"/>
  <c r="AE55" i="6" s="1"/>
  <c r="AD56" i="6"/>
  <c r="AE56" i="6" s="1"/>
  <c r="AD57" i="6"/>
  <c r="AE57" i="6" s="1"/>
  <c r="AD58" i="6"/>
  <c r="AE58" i="6" s="1"/>
  <c r="AD59" i="6"/>
  <c r="AE59" i="6" s="1"/>
  <c r="AD60" i="6"/>
  <c r="AE60" i="6" s="1"/>
  <c r="AD61" i="6"/>
  <c r="AE61" i="6" s="1"/>
  <c r="AD62" i="6"/>
  <c r="AE62" i="6" s="1"/>
  <c r="AD63" i="6"/>
  <c r="AE63" i="6" s="1"/>
  <c r="AD64" i="6"/>
  <c r="AE64" i="6" s="1"/>
  <c r="AD65" i="6"/>
  <c r="AE65" i="6" s="1"/>
  <c r="AD66" i="6"/>
  <c r="AE66" i="6" s="1"/>
  <c r="AD67" i="6"/>
  <c r="AE67" i="6" s="1"/>
  <c r="AD68" i="6"/>
  <c r="AE68" i="6" s="1"/>
  <c r="AD69" i="6"/>
  <c r="AE69" i="6" s="1"/>
  <c r="AD70" i="6"/>
  <c r="AE70" i="6" s="1"/>
  <c r="AD71" i="6"/>
  <c r="AE71" i="6" s="1"/>
  <c r="AD72" i="6"/>
  <c r="AE72" i="6" s="1"/>
  <c r="AD73" i="6"/>
  <c r="AE73" i="6" s="1"/>
  <c r="AD74" i="6"/>
  <c r="AE74" i="6" s="1"/>
  <c r="AD75" i="6"/>
  <c r="AE75" i="6" s="1"/>
  <c r="AD76" i="6"/>
  <c r="AE76" i="6" s="1"/>
  <c r="AD77" i="6"/>
  <c r="AE77" i="6" s="1"/>
  <c r="AD78" i="6"/>
  <c r="AE78" i="6" s="1"/>
  <c r="AD79" i="6"/>
  <c r="AE79" i="6" s="1"/>
  <c r="AD80" i="6"/>
  <c r="AE80" i="6" s="1"/>
  <c r="AD81" i="6"/>
  <c r="AE81" i="6" s="1"/>
  <c r="AD82" i="6"/>
  <c r="AE82" i="6" s="1"/>
  <c r="AD83" i="6"/>
  <c r="AE83" i="6" s="1"/>
  <c r="AD84" i="6"/>
  <c r="AE84" i="6" s="1"/>
  <c r="AD85" i="6"/>
  <c r="AE85" i="6" s="1"/>
  <c r="AD86" i="6"/>
  <c r="AE86" i="6" s="1"/>
  <c r="AD87" i="6"/>
  <c r="AE87" i="6" s="1"/>
  <c r="AD88" i="6"/>
  <c r="AE88" i="6" s="1"/>
  <c r="AD89" i="6"/>
  <c r="AE89" i="6" s="1"/>
  <c r="AD90" i="6"/>
  <c r="AE90" i="6" s="1"/>
  <c r="AD91" i="6"/>
  <c r="AE91" i="6" s="1"/>
  <c r="AD92" i="6"/>
  <c r="AE92" i="6" s="1"/>
  <c r="AD93" i="6"/>
  <c r="AE93" i="6" s="1"/>
  <c r="AD94" i="6"/>
  <c r="AE94" i="6" s="1"/>
  <c r="AD95" i="6"/>
  <c r="AE95" i="6" s="1"/>
  <c r="AD96" i="6"/>
  <c r="AE96" i="6" s="1"/>
  <c r="AD97" i="6"/>
  <c r="AE97" i="6" s="1"/>
  <c r="AD98" i="6"/>
  <c r="AE98" i="6" s="1"/>
  <c r="AD99" i="6"/>
  <c r="AE99" i="6" s="1"/>
  <c r="AD100" i="6"/>
  <c r="AE100" i="6" s="1"/>
  <c r="AD101" i="6"/>
  <c r="AE101" i="6" s="1"/>
  <c r="AD102" i="6"/>
  <c r="AE102" i="6" s="1"/>
  <c r="AD103" i="6"/>
  <c r="AE103" i="6" s="1"/>
  <c r="AD104" i="6"/>
  <c r="AE104" i="6" s="1"/>
  <c r="AD105" i="6"/>
  <c r="AE105" i="6" s="1"/>
  <c r="AD106" i="6"/>
  <c r="AE106" i="6" s="1"/>
  <c r="AD107" i="6"/>
  <c r="AE107" i="6" s="1"/>
  <c r="AD108" i="6"/>
  <c r="AE108" i="6" s="1"/>
  <c r="AD109" i="6"/>
  <c r="AE109" i="6" s="1"/>
  <c r="AD110" i="6"/>
  <c r="AE110" i="6" s="1"/>
  <c r="AD111" i="6"/>
  <c r="AE111" i="6" s="1"/>
  <c r="AD112" i="6"/>
  <c r="AE112" i="6" s="1"/>
  <c r="AD113" i="6"/>
  <c r="AE113" i="6" s="1"/>
  <c r="AD114" i="6"/>
  <c r="AE114" i="6" s="1"/>
  <c r="AD115" i="6"/>
  <c r="AE115" i="6" s="1"/>
  <c r="AD116" i="6"/>
  <c r="AE116" i="6" s="1"/>
  <c r="AD117" i="6"/>
  <c r="AE117" i="6" s="1"/>
  <c r="AD118" i="6"/>
  <c r="AE118" i="6" s="1"/>
  <c r="AD119" i="6"/>
  <c r="AE119" i="6" s="1"/>
  <c r="AD120" i="6"/>
  <c r="AE120" i="6" s="1"/>
  <c r="AD121" i="6"/>
  <c r="AE121" i="6" s="1"/>
  <c r="AD122" i="6"/>
  <c r="AE122" i="6" s="1"/>
  <c r="AD123" i="6"/>
  <c r="AE123" i="6" s="1"/>
  <c r="AD124" i="6"/>
  <c r="AE124" i="6" s="1"/>
  <c r="AD125" i="6"/>
  <c r="AE125" i="6" s="1"/>
  <c r="AD126" i="6"/>
  <c r="AE126" i="6" s="1"/>
  <c r="AD127" i="6"/>
  <c r="AE127" i="6" s="1"/>
  <c r="AD128" i="6"/>
  <c r="AE128" i="6" s="1"/>
  <c r="AD129" i="6"/>
  <c r="AE129" i="6" s="1"/>
  <c r="AD130" i="6"/>
  <c r="AE130" i="6" s="1"/>
  <c r="AD131" i="6"/>
  <c r="AE131" i="6" s="1"/>
  <c r="AD132" i="6"/>
  <c r="AE132" i="6" s="1"/>
  <c r="AD133" i="6"/>
  <c r="AE133" i="6" s="1"/>
  <c r="AD134" i="6"/>
  <c r="AE134" i="6" s="1"/>
  <c r="AD135" i="6"/>
  <c r="AE135" i="6" s="1"/>
  <c r="AD136" i="6"/>
  <c r="AE136" i="6" s="1"/>
  <c r="AD137" i="6"/>
  <c r="AE137" i="6" s="1"/>
  <c r="AD138" i="6"/>
  <c r="AE138" i="6" s="1"/>
  <c r="AD139" i="6"/>
  <c r="AE139" i="6" s="1"/>
  <c r="AD140" i="6"/>
  <c r="AE140" i="6" s="1"/>
  <c r="AD141" i="6"/>
  <c r="AE141" i="6" s="1"/>
  <c r="AD142" i="6"/>
  <c r="AE142" i="6" s="1"/>
  <c r="AD143" i="6"/>
  <c r="AE143" i="6" s="1"/>
  <c r="AD144" i="6"/>
  <c r="AE144" i="6" s="1"/>
  <c r="AD145" i="6"/>
  <c r="AE145" i="6" s="1"/>
  <c r="AD146" i="6"/>
  <c r="AE146" i="6" s="1"/>
  <c r="AD147" i="6"/>
  <c r="AE147" i="6" s="1"/>
  <c r="AD148" i="6"/>
  <c r="AE148" i="6" s="1"/>
  <c r="AD149" i="6"/>
  <c r="AE149" i="6" s="1"/>
  <c r="AD150" i="6"/>
  <c r="AE150" i="6" s="1"/>
  <c r="AD151" i="6"/>
  <c r="AE151" i="6" s="1"/>
  <c r="AD152" i="6"/>
  <c r="AE152" i="6" s="1"/>
  <c r="AD153" i="6"/>
  <c r="AE153" i="6" s="1"/>
  <c r="AD154" i="6"/>
  <c r="AE154" i="6" s="1"/>
  <c r="AD155" i="6"/>
  <c r="AE155" i="6" s="1"/>
  <c r="AD156" i="6"/>
  <c r="AE156" i="6" s="1"/>
  <c r="AD157" i="6"/>
  <c r="AE157" i="6" s="1"/>
  <c r="AD158" i="6"/>
  <c r="AE158" i="6" s="1"/>
  <c r="AD159" i="6"/>
  <c r="AE159" i="6" s="1"/>
  <c r="AD160" i="6"/>
  <c r="AE160" i="6" s="1"/>
  <c r="AD161" i="6"/>
  <c r="AE161" i="6" s="1"/>
  <c r="AD162" i="6"/>
  <c r="AE162" i="6" s="1"/>
  <c r="AD163" i="6"/>
  <c r="AE163" i="6" s="1"/>
  <c r="AD164" i="6"/>
  <c r="AE164" i="6" s="1"/>
  <c r="AD165" i="6"/>
  <c r="AE165" i="6" s="1"/>
  <c r="AD166" i="6"/>
  <c r="AE166" i="6" s="1"/>
  <c r="AD167" i="6"/>
  <c r="AE167" i="6" s="1"/>
  <c r="AD168" i="6"/>
  <c r="AE168" i="6" s="1"/>
  <c r="AD169" i="6"/>
  <c r="AE169" i="6" s="1"/>
  <c r="AD170" i="6"/>
  <c r="AE170" i="6" s="1"/>
  <c r="AD171" i="6"/>
  <c r="AE171" i="6" s="1"/>
  <c r="AD172" i="6"/>
  <c r="AE172" i="6" s="1"/>
  <c r="AD173" i="6"/>
  <c r="AE173" i="6" s="1"/>
  <c r="AD174" i="6"/>
  <c r="AE174" i="6" s="1"/>
  <c r="AD175" i="6"/>
  <c r="AE175" i="6" s="1"/>
  <c r="AD176" i="6"/>
  <c r="AE176" i="6" s="1"/>
  <c r="AD177" i="6"/>
  <c r="AE177" i="6" s="1"/>
  <c r="AD178" i="6"/>
  <c r="AE178" i="6" s="1"/>
  <c r="AD179" i="6"/>
  <c r="AE179" i="6" s="1"/>
  <c r="AD180" i="6"/>
  <c r="AE180" i="6" s="1"/>
  <c r="AD181" i="6"/>
  <c r="AE181" i="6" s="1"/>
  <c r="AD182" i="6"/>
  <c r="AE182" i="6" s="1"/>
  <c r="AD183" i="6"/>
  <c r="AE183" i="6" s="1"/>
  <c r="AD184" i="6"/>
  <c r="AE184" i="6" s="1"/>
  <c r="AD185" i="6"/>
  <c r="AE185" i="6" s="1"/>
  <c r="AD186" i="6"/>
  <c r="AE186" i="6" s="1"/>
  <c r="AD187" i="6"/>
  <c r="AE187" i="6" s="1"/>
  <c r="AD188" i="6"/>
  <c r="AE188" i="6" s="1"/>
  <c r="AD189" i="6"/>
  <c r="AE189" i="6" s="1"/>
  <c r="AD190" i="6"/>
  <c r="AE190" i="6" s="1"/>
  <c r="AD191" i="6"/>
  <c r="AE191" i="6" s="1"/>
  <c r="AD192" i="6"/>
  <c r="AE192" i="6" s="1"/>
  <c r="AD193" i="6"/>
  <c r="AE193" i="6" s="1"/>
  <c r="AD194" i="6"/>
  <c r="AE194" i="6" s="1"/>
  <c r="AD195" i="6"/>
  <c r="AE195" i="6" s="1"/>
  <c r="AD196" i="6"/>
  <c r="AE196" i="6" s="1"/>
  <c r="AD197" i="6"/>
  <c r="AE197" i="6" s="1"/>
  <c r="AD198" i="6"/>
  <c r="AE198" i="6" s="1"/>
  <c r="AD199" i="6"/>
  <c r="AE199" i="6" s="1"/>
  <c r="AD200" i="6"/>
  <c r="AE200" i="6" s="1"/>
  <c r="AD201" i="6"/>
  <c r="AE201" i="6" s="1"/>
  <c r="AD202" i="6"/>
  <c r="AE202" i="6" s="1"/>
  <c r="AD203" i="6"/>
  <c r="AE203" i="6" s="1"/>
  <c r="AD204" i="6"/>
  <c r="AE204" i="6" s="1"/>
  <c r="AD205" i="6"/>
  <c r="AE205" i="6" s="1"/>
  <c r="AD206" i="6"/>
  <c r="AE206" i="6" s="1"/>
  <c r="AD207" i="6"/>
  <c r="AE207" i="6" s="1"/>
  <c r="AD208" i="6"/>
  <c r="AE208" i="6" s="1"/>
  <c r="AD209" i="6"/>
  <c r="AE209" i="6" s="1"/>
  <c r="AD210" i="6"/>
  <c r="AE210" i="6" s="1"/>
  <c r="AD211" i="6"/>
  <c r="AE211" i="6" s="1"/>
  <c r="AD212" i="6"/>
  <c r="AE212" i="6" s="1"/>
  <c r="AD213" i="6"/>
  <c r="AE213" i="6" s="1"/>
  <c r="AD214" i="6"/>
  <c r="AE214" i="6" s="1"/>
  <c r="AD215" i="6"/>
  <c r="AE215" i="6" s="1"/>
  <c r="AD216" i="6"/>
  <c r="AE216" i="6" s="1"/>
  <c r="AD217" i="6"/>
  <c r="AE217" i="6" s="1"/>
  <c r="AD218" i="6"/>
  <c r="AE218" i="6" s="1"/>
  <c r="AD219" i="6"/>
  <c r="AE219" i="6" s="1"/>
  <c r="AD220" i="6"/>
  <c r="AE220" i="6" s="1"/>
  <c r="AD221" i="6"/>
  <c r="AE221" i="6" s="1"/>
  <c r="AD222" i="6"/>
  <c r="AE222" i="6" s="1"/>
  <c r="AD223" i="6"/>
  <c r="AE223" i="6" s="1"/>
  <c r="AD224" i="6"/>
  <c r="AE224" i="6" s="1"/>
  <c r="AD225" i="6"/>
  <c r="AE225" i="6" s="1"/>
  <c r="AD226" i="6"/>
  <c r="AE226" i="6" s="1"/>
  <c r="AD227" i="6"/>
  <c r="AE227" i="6" s="1"/>
  <c r="AD228" i="6"/>
  <c r="AE228" i="6" s="1"/>
  <c r="AD229" i="6"/>
  <c r="AE229" i="6" s="1"/>
  <c r="AD230" i="6"/>
  <c r="AE230" i="6" s="1"/>
  <c r="AD231" i="6"/>
  <c r="AE231" i="6" s="1"/>
  <c r="AD232" i="6"/>
  <c r="AE232" i="6" s="1"/>
  <c r="AD233" i="6"/>
  <c r="AE233" i="6" s="1"/>
  <c r="AD234" i="6"/>
  <c r="AE234" i="6" s="1"/>
  <c r="AD235" i="6"/>
  <c r="AE235" i="6" s="1"/>
  <c r="AD236" i="6"/>
  <c r="AE236" i="6" s="1"/>
  <c r="AD237" i="6"/>
  <c r="AE237" i="6" s="1"/>
  <c r="AD238" i="6"/>
  <c r="AE238" i="6" s="1"/>
  <c r="AD239" i="6"/>
  <c r="AE239" i="6" s="1"/>
  <c r="AD240" i="6"/>
  <c r="AE240" i="6" s="1"/>
  <c r="AD241" i="6"/>
  <c r="AE241" i="6" s="1"/>
  <c r="AD242" i="6"/>
  <c r="AE242" i="6" s="1"/>
  <c r="AD243" i="6"/>
  <c r="AE243" i="6" s="1"/>
  <c r="AD244" i="6"/>
  <c r="AE244" i="6" s="1"/>
  <c r="AD245" i="6"/>
  <c r="AE245" i="6" s="1"/>
  <c r="AD246" i="6"/>
  <c r="AE246" i="6" s="1"/>
  <c r="AD247" i="6"/>
  <c r="AE247" i="6" s="1"/>
  <c r="AD248" i="6"/>
  <c r="AE248" i="6" s="1"/>
  <c r="AD249" i="6"/>
  <c r="AE249" i="6" s="1"/>
  <c r="AD250" i="6"/>
  <c r="AE250" i="6" s="1"/>
  <c r="AD251" i="6"/>
  <c r="AE251" i="6" s="1"/>
  <c r="AD252" i="6"/>
  <c r="AE252" i="6" s="1"/>
  <c r="AD253" i="6"/>
  <c r="AE253" i="6" s="1"/>
  <c r="AD254" i="6"/>
  <c r="AE254" i="6" s="1"/>
  <c r="AD255" i="6"/>
  <c r="AE255" i="6" s="1"/>
  <c r="AD256" i="6"/>
  <c r="AE256" i="6" s="1"/>
  <c r="AD257" i="6"/>
  <c r="AE257" i="6" s="1"/>
  <c r="AD258" i="6"/>
  <c r="AE258" i="6" s="1"/>
  <c r="AD259" i="6"/>
  <c r="AE259" i="6" s="1"/>
  <c r="AD260" i="6"/>
  <c r="AE260" i="6" s="1"/>
  <c r="AD261" i="6"/>
  <c r="AE261" i="6" s="1"/>
  <c r="AD262" i="6"/>
  <c r="AE262" i="6" s="1"/>
  <c r="AD263" i="6"/>
  <c r="AE263" i="6" s="1"/>
  <c r="AD264" i="6"/>
  <c r="AE264" i="6" s="1"/>
  <c r="AD265" i="6"/>
  <c r="AE265" i="6" s="1"/>
  <c r="AD266" i="6"/>
  <c r="AE266" i="6" s="1"/>
  <c r="AD267" i="6"/>
  <c r="AE267" i="6" s="1"/>
  <c r="AD268" i="6"/>
  <c r="AE268" i="6" s="1"/>
  <c r="AD269" i="6"/>
  <c r="AE269" i="6" s="1"/>
  <c r="AD270" i="6"/>
  <c r="AE270" i="6" s="1"/>
  <c r="AD271" i="6"/>
  <c r="AE271" i="6" s="1"/>
  <c r="AD272" i="6"/>
  <c r="AE272" i="6" s="1"/>
  <c r="AD273" i="6"/>
  <c r="AE273" i="6" s="1"/>
  <c r="AD274" i="6"/>
  <c r="AE274" i="6" s="1"/>
  <c r="AD275" i="6"/>
  <c r="AE275" i="6" s="1"/>
  <c r="AD276" i="6"/>
  <c r="AE276" i="6" s="1"/>
  <c r="AD277" i="6"/>
  <c r="AE277" i="6" s="1"/>
  <c r="AD278" i="6"/>
  <c r="AE278" i="6" s="1"/>
  <c r="AD279" i="6"/>
  <c r="AE279" i="6" s="1"/>
  <c r="AD280" i="6"/>
  <c r="AE280" i="6" s="1"/>
  <c r="AD281" i="6"/>
  <c r="AE281" i="6" s="1"/>
  <c r="AD282" i="6"/>
  <c r="AE282" i="6" s="1"/>
  <c r="AD283" i="6"/>
  <c r="AE283" i="6" s="1"/>
  <c r="AD284" i="6"/>
  <c r="AE284" i="6" s="1"/>
  <c r="AD285" i="6"/>
  <c r="AE285" i="6" s="1"/>
  <c r="AD286" i="6"/>
  <c r="AE286" i="6" s="1"/>
  <c r="AD287" i="6"/>
  <c r="AE287" i="6" s="1"/>
  <c r="AD288" i="6"/>
  <c r="AE288" i="6" s="1"/>
  <c r="AD289" i="6"/>
  <c r="AE289" i="6" s="1"/>
  <c r="AD290" i="6"/>
  <c r="AE290" i="6" s="1"/>
  <c r="AD291" i="6"/>
  <c r="AE291" i="6" s="1"/>
  <c r="AD292" i="6"/>
  <c r="AE292" i="6" s="1"/>
  <c r="AD293" i="6"/>
  <c r="AE293" i="6" s="1"/>
  <c r="AD294" i="6"/>
  <c r="AE294" i="6" s="1"/>
  <c r="AD295" i="6"/>
  <c r="AE295" i="6" s="1"/>
  <c r="AD296" i="6"/>
  <c r="AE296" i="6" s="1"/>
  <c r="AD297" i="6"/>
  <c r="AE297" i="6" s="1"/>
  <c r="AD298" i="6"/>
  <c r="AE298" i="6" s="1"/>
  <c r="AD299" i="6"/>
  <c r="AE299" i="6" s="1"/>
  <c r="AD300" i="6"/>
  <c r="AE300" i="6" s="1"/>
  <c r="AD301" i="6"/>
  <c r="AE301" i="6" s="1"/>
  <c r="AD302" i="6"/>
  <c r="AE302" i="6" s="1"/>
  <c r="AD303" i="6"/>
  <c r="AE303" i="6" s="1"/>
  <c r="AD304" i="6"/>
  <c r="AE304" i="6" s="1"/>
  <c r="AD305" i="6"/>
  <c r="AE305" i="6" s="1"/>
  <c r="AD306" i="6"/>
  <c r="AE306" i="6" s="1"/>
  <c r="AD307" i="6"/>
  <c r="AE307" i="6" s="1"/>
  <c r="AB5" i="6"/>
  <c r="AC5" i="6" s="1"/>
  <c r="AB6" i="6"/>
  <c r="AB7" i="6"/>
  <c r="AB8" i="6"/>
  <c r="AB9" i="6"/>
  <c r="AB10" i="6"/>
  <c r="AB11" i="6"/>
  <c r="AC11" i="6" s="1"/>
  <c r="AB12" i="6"/>
  <c r="AC12" i="6" s="1"/>
  <c r="AB13" i="6"/>
  <c r="AC13" i="6" s="1"/>
  <c r="AB14" i="6"/>
  <c r="AB15" i="6"/>
  <c r="AC15" i="6" s="1"/>
  <c r="AB16" i="6"/>
  <c r="AC16" i="6" s="1"/>
  <c r="AB17" i="6"/>
  <c r="AC17" i="6" s="1"/>
  <c r="AB18" i="6"/>
  <c r="AB19" i="6"/>
  <c r="AB20" i="6"/>
  <c r="AB21" i="6"/>
  <c r="AB22" i="6"/>
  <c r="AC22" i="6" s="1"/>
  <c r="AB23" i="6"/>
  <c r="AC23" i="6" s="1"/>
  <c r="AB24" i="6"/>
  <c r="AC24" i="6" s="1"/>
  <c r="AB25" i="6"/>
  <c r="AC25" i="6" s="1"/>
  <c r="AB26" i="6"/>
  <c r="AB27" i="6"/>
  <c r="AB28" i="6"/>
  <c r="AB29" i="6"/>
  <c r="AB30" i="6"/>
  <c r="AC30" i="6" s="1"/>
  <c r="AB31" i="6"/>
  <c r="AB32" i="6"/>
  <c r="AB33" i="6"/>
  <c r="AB34" i="6"/>
  <c r="AB35" i="6"/>
  <c r="AC35" i="6" s="1"/>
  <c r="AB36" i="6"/>
  <c r="AB37" i="6"/>
  <c r="AC37" i="6" s="1"/>
  <c r="AB38" i="6"/>
  <c r="AC38" i="6" s="1"/>
  <c r="AB39" i="6"/>
  <c r="AB40" i="6"/>
  <c r="AB41" i="6"/>
  <c r="AC41" i="6" s="1"/>
  <c r="AB42" i="6"/>
  <c r="AC42" i="6" s="1"/>
  <c r="AB43" i="6"/>
  <c r="AB44" i="6"/>
  <c r="AC44" i="6" s="1"/>
  <c r="AB45" i="6"/>
  <c r="AB46" i="6"/>
  <c r="AB47" i="6"/>
  <c r="AB48" i="6"/>
  <c r="AB49" i="6"/>
  <c r="AC49" i="6" s="1"/>
  <c r="AB50" i="6"/>
  <c r="AC50" i="6" s="1"/>
  <c r="AB51" i="6"/>
  <c r="AB52" i="6"/>
  <c r="AB53" i="6"/>
  <c r="AB54" i="6"/>
  <c r="AB55" i="6"/>
  <c r="AC55" i="6" s="1"/>
  <c r="AB56" i="6"/>
  <c r="AC56" i="6" s="1"/>
  <c r="AB57" i="6"/>
  <c r="AC57" i="6" s="1"/>
  <c r="AB58" i="6"/>
  <c r="AC58" i="6" s="1"/>
  <c r="AB59" i="6"/>
  <c r="AC59" i="6" s="1"/>
  <c r="AB60" i="6"/>
  <c r="AC60" i="6" s="1"/>
  <c r="AB61" i="6"/>
  <c r="AB62" i="6"/>
  <c r="AB63" i="6"/>
  <c r="AC63" i="6" s="1"/>
  <c r="AB64" i="6"/>
  <c r="AC64" i="6" s="1"/>
  <c r="AB65" i="6"/>
  <c r="AC65" i="6" s="1"/>
  <c r="AB66" i="6"/>
  <c r="AC66" i="6" s="1"/>
  <c r="AB67" i="6"/>
  <c r="AC67" i="6" s="1"/>
  <c r="AB68" i="6"/>
  <c r="AC68" i="6" s="1"/>
  <c r="AB69" i="6"/>
  <c r="AB70" i="6"/>
  <c r="AB71" i="6"/>
  <c r="AB72" i="6"/>
  <c r="AB73" i="6"/>
  <c r="AB74" i="6"/>
  <c r="AB75" i="6"/>
  <c r="AC75" i="6" s="1"/>
  <c r="AB76" i="6"/>
  <c r="AB77" i="6"/>
  <c r="AB78" i="6"/>
  <c r="AB79" i="6"/>
  <c r="AC79" i="6" s="1"/>
  <c r="AB80" i="6"/>
  <c r="AB81" i="6"/>
  <c r="AC81" i="6" s="1"/>
  <c r="AB82" i="6"/>
  <c r="AB83" i="6"/>
  <c r="AB84" i="6"/>
  <c r="AB85" i="6"/>
  <c r="AC85" i="6" s="1"/>
  <c r="AB86" i="6"/>
  <c r="AC86" i="6" s="1"/>
  <c r="AB87" i="6"/>
  <c r="AC87" i="6" s="1"/>
  <c r="AB88" i="6"/>
  <c r="AC88" i="6" s="1"/>
  <c r="AB89" i="6"/>
  <c r="AB90" i="6"/>
  <c r="AB91" i="6"/>
  <c r="AC91" i="6" s="1"/>
  <c r="AB92" i="6"/>
  <c r="AC92" i="6" s="1"/>
  <c r="AB93" i="6"/>
  <c r="AB94" i="6"/>
  <c r="AB95" i="6"/>
  <c r="AB96" i="6"/>
  <c r="AB97" i="6"/>
  <c r="AC97" i="6" s="1"/>
  <c r="AB98" i="6"/>
  <c r="AC98" i="6" s="1"/>
  <c r="AB99" i="6"/>
  <c r="AB100" i="6"/>
  <c r="AB101" i="6"/>
  <c r="AC101" i="6" s="1"/>
  <c r="AB102" i="6"/>
  <c r="AB103" i="6"/>
  <c r="AB104" i="6"/>
  <c r="AC104" i="6" s="1"/>
  <c r="AB105" i="6"/>
  <c r="AC105" i="6" s="1"/>
  <c r="AB106" i="6"/>
  <c r="AC106" i="6" s="1"/>
  <c r="AB107" i="6"/>
  <c r="AB108" i="6"/>
  <c r="AC108" i="6" s="1"/>
  <c r="AB109" i="6"/>
  <c r="AC109" i="6" s="1"/>
  <c r="AB110" i="6"/>
  <c r="AC110" i="6" s="1"/>
  <c r="AB111" i="6"/>
  <c r="AC111" i="6" s="1"/>
  <c r="AB112" i="6"/>
  <c r="AC112" i="6" s="1"/>
  <c r="AB113" i="6"/>
  <c r="AB114" i="6"/>
  <c r="AC114" i="6" s="1"/>
  <c r="AB115" i="6"/>
  <c r="AC115" i="6" s="1"/>
  <c r="AB116" i="6"/>
  <c r="AC116" i="6" s="1"/>
  <c r="AB117" i="6"/>
  <c r="AC117" i="6" s="1"/>
  <c r="AB118" i="6"/>
  <c r="AB119" i="6"/>
  <c r="AC119" i="6" s="1"/>
  <c r="AB120" i="6"/>
  <c r="AB121" i="6"/>
  <c r="AB122" i="6"/>
  <c r="AB123" i="6"/>
  <c r="AB124" i="6"/>
  <c r="AC124" i="6" s="1"/>
  <c r="AB125" i="6"/>
  <c r="AC125" i="6" s="1"/>
  <c r="AB126" i="6"/>
  <c r="AB127" i="6"/>
  <c r="AB128" i="6"/>
  <c r="AB129" i="6"/>
  <c r="AB130" i="6"/>
  <c r="AB131" i="6"/>
  <c r="AC131" i="6" s="1"/>
  <c r="AB132" i="6"/>
  <c r="AB133" i="6"/>
  <c r="AC133" i="6" s="1"/>
  <c r="AB134" i="6"/>
  <c r="AC134" i="6" s="1"/>
  <c r="AB135" i="6"/>
  <c r="AC135" i="6" s="1"/>
  <c r="AB136" i="6"/>
  <c r="AB137" i="6"/>
  <c r="AB138" i="6"/>
  <c r="AC138" i="6" s="1"/>
  <c r="AB139" i="6"/>
  <c r="AC139" i="6" s="1"/>
  <c r="AB140" i="6"/>
  <c r="AB141" i="6"/>
  <c r="AC141" i="6" s="1"/>
  <c r="AB142" i="6"/>
  <c r="AC142" i="6" s="1"/>
  <c r="AB143" i="6"/>
  <c r="AC143" i="6" s="1"/>
  <c r="AB144" i="6"/>
  <c r="AB145" i="6"/>
  <c r="AC145" i="6" s="1"/>
  <c r="AB146" i="6"/>
  <c r="AC146" i="6" s="1"/>
  <c r="AB147" i="6"/>
  <c r="AB148" i="6"/>
  <c r="AC148" i="6" s="1"/>
  <c r="AB149" i="6"/>
  <c r="AB150" i="6"/>
  <c r="AC150" i="6" s="1"/>
  <c r="AB151" i="6"/>
  <c r="AC151" i="6" s="1"/>
  <c r="AB152" i="6"/>
  <c r="AC152" i="6" s="1"/>
  <c r="AB153" i="6"/>
  <c r="AC153" i="6" s="1"/>
  <c r="AB154" i="6"/>
  <c r="AC154" i="6" s="1"/>
  <c r="AB155" i="6"/>
  <c r="AC155" i="6" s="1"/>
  <c r="AB156" i="6"/>
  <c r="AB157" i="6"/>
  <c r="AB158" i="6"/>
  <c r="AC158" i="6" s="1"/>
  <c r="AB159" i="6"/>
  <c r="AC159" i="6" s="1"/>
  <c r="AB160" i="6"/>
  <c r="AC160" i="6" s="1"/>
  <c r="AB161" i="6"/>
  <c r="AB162" i="6"/>
  <c r="AC162" i="6" s="1"/>
  <c r="AB163" i="6"/>
  <c r="AC163" i="6" s="1"/>
  <c r="AB164" i="6"/>
  <c r="AC164" i="6" s="1"/>
  <c r="AB165" i="6"/>
  <c r="AC165" i="6" s="1"/>
  <c r="AB166" i="6"/>
  <c r="AC166" i="6" s="1"/>
  <c r="AB167" i="6"/>
  <c r="AC167" i="6" s="1"/>
  <c r="AB168" i="6"/>
  <c r="AC168" i="6" s="1"/>
  <c r="AB169" i="6"/>
  <c r="AC169" i="6" s="1"/>
  <c r="AB170" i="6"/>
  <c r="AC170" i="6" s="1"/>
  <c r="AB171" i="6"/>
  <c r="AC171" i="6" s="1"/>
  <c r="AB172" i="6"/>
  <c r="AC172" i="6" s="1"/>
  <c r="AB173" i="6"/>
  <c r="AC173" i="6" s="1"/>
  <c r="AB174" i="6"/>
  <c r="AC174" i="6" s="1"/>
  <c r="AB175" i="6"/>
  <c r="AC175" i="6" s="1"/>
  <c r="AB176" i="6"/>
  <c r="AB177" i="6"/>
  <c r="AB178" i="6"/>
  <c r="AC178" i="6" s="1"/>
  <c r="AB179" i="6"/>
  <c r="AC179" i="6" s="1"/>
  <c r="AB180" i="6"/>
  <c r="AC180" i="6" s="1"/>
  <c r="AB181" i="6"/>
  <c r="AC181" i="6" s="1"/>
  <c r="AB182" i="6"/>
  <c r="AC182" i="6" s="1"/>
  <c r="AB183" i="6"/>
  <c r="AB184" i="6"/>
  <c r="AC184" i="6" s="1"/>
  <c r="AB185" i="6"/>
  <c r="AC185" i="6" s="1"/>
  <c r="AB186" i="6"/>
  <c r="AB187" i="6"/>
  <c r="AB188" i="6"/>
  <c r="AC188" i="6" s="1"/>
  <c r="AB189" i="6"/>
  <c r="AB190" i="6"/>
  <c r="AC190" i="6" s="1"/>
  <c r="AB191" i="6"/>
  <c r="AB192" i="6"/>
  <c r="AB193" i="6"/>
  <c r="AB194" i="6"/>
  <c r="AC194" i="6" s="1"/>
  <c r="AB195" i="6"/>
  <c r="AC195" i="6" s="1"/>
  <c r="AB196" i="6"/>
  <c r="AC196" i="6" s="1"/>
  <c r="AB197" i="6"/>
  <c r="AB198" i="6"/>
  <c r="AC198" i="6" s="1"/>
  <c r="AB199" i="6"/>
  <c r="AC199" i="6" s="1"/>
  <c r="AB200" i="6"/>
  <c r="AB201" i="6"/>
  <c r="AB202" i="6"/>
  <c r="AC202" i="6" s="1"/>
  <c r="AB203" i="6"/>
  <c r="AC203" i="6" s="1"/>
  <c r="AB204" i="6"/>
  <c r="AC204" i="6" s="1"/>
  <c r="AB205" i="6"/>
  <c r="AC205" i="6" s="1"/>
  <c r="AB206" i="6"/>
  <c r="AC206" i="6" s="1"/>
  <c r="AB207" i="6"/>
  <c r="AC207" i="6" s="1"/>
  <c r="AB208" i="6"/>
  <c r="AC208" i="6" s="1"/>
  <c r="AB209" i="6"/>
  <c r="AC209" i="6" s="1"/>
  <c r="AB210" i="6"/>
  <c r="AC210" i="6" s="1"/>
  <c r="AB211" i="6"/>
  <c r="AC211" i="6" s="1"/>
  <c r="AB212" i="6"/>
  <c r="AC212" i="6" s="1"/>
  <c r="AB213" i="6"/>
  <c r="AC213" i="6" s="1"/>
  <c r="AB214" i="6"/>
  <c r="AC214" i="6" s="1"/>
  <c r="AB215" i="6"/>
  <c r="AC215" i="6" s="1"/>
  <c r="AB216" i="6"/>
  <c r="AB217" i="6"/>
  <c r="AB218" i="6"/>
  <c r="AC218" i="6" s="1"/>
  <c r="AB219" i="6"/>
  <c r="AC219" i="6" s="1"/>
  <c r="AB220" i="6"/>
  <c r="AC220" i="6" s="1"/>
  <c r="AB221" i="6"/>
  <c r="AC221" i="6" s="1"/>
  <c r="AB222" i="6"/>
  <c r="AC222" i="6" s="1"/>
  <c r="AB223" i="6"/>
  <c r="AC223" i="6" s="1"/>
  <c r="AB224" i="6"/>
  <c r="AC224" i="6" s="1"/>
  <c r="AB225" i="6"/>
  <c r="AB226" i="6"/>
  <c r="AB227" i="6"/>
  <c r="AB228" i="6"/>
  <c r="AC228" i="6" s="1"/>
  <c r="AB229" i="6"/>
  <c r="AC229" i="6" s="1"/>
  <c r="AB230" i="6"/>
  <c r="AC230" i="6" s="1"/>
  <c r="AB231" i="6"/>
  <c r="AC231" i="6" s="1"/>
  <c r="AB232" i="6"/>
  <c r="AC232" i="6" s="1"/>
  <c r="AB233" i="6"/>
  <c r="AC233" i="6" s="1"/>
  <c r="AB234" i="6"/>
  <c r="AC234" i="6" s="1"/>
  <c r="AB235" i="6"/>
  <c r="AC235" i="6" s="1"/>
  <c r="AB236" i="6"/>
  <c r="AB237" i="6"/>
  <c r="AB238" i="6"/>
  <c r="AC238" i="6" s="1"/>
  <c r="AB239" i="6"/>
  <c r="AC239" i="6" s="1"/>
  <c r="AB240" i="6"/>
  <c r="AB241" i="6"/>
  <c r="AB242" i="6"/>
  <c r="AC242" i="6" s="1"/>
  <c r="AB243" i="6"/>
  <c r="AC243" i="6" s="1"/>
  <c r="AB244" i="6"/>
  <c r="AC244" i="6" s="1"/>
  <c r="AB245" i="6"/>
  <c r="AC245" i="6" s="1"/>
  <c r="AB246" i="6"/>
  <c r="AB247" i="6"/>
  <c r="AC247" i="6" s="1"/>
  <c r="AB248" i="6"/>
  <c r="AB249" i="6"/>
  <c r="AB250" i="6"/>
  <c r="AC250" i="6" s="1"/>
  <c r="AB251" i="6"/>
  <c r="AC251" i="6" s="1"/>
  <c r="AB252" i="6"/>
  <c r="AB253" i="6"/>
  <c r="AC253" i="6" s="1"/>
  <c r="AB254" i="6"/>
  <c r="AC254" i="6" s="1"/>
  <c r="AB255" i="6"/>
  <c r="AB256" i="6"/>
  <c r="AB257" i="6"/>
  <c r="AC257" i="6" s="1"/>
  <c r="AB258" i="6"/>
  <c r="AB259" i="6"/>
  <c r="AC259" i="6" s="1"/>
  <c r="AB260" i="6"/>
  <c r="AB261" i="6"/>
  <c r="AB262" i="6"/>
  <c r="AC262" i="6" s="1"/>
  <c r="AB263" i="6"/>
  <c r="AB264" i="6"/>
  <c r="AC264" i="6" s="1"/>
  <c r="AB265" i="6"/>
  <c r="AB266" i="6"/>
  <c r="AB267" i="6"/>
  <c r="AB268" i="6"/>
  <c r="AC268" i="6" s="1"/>
  <c r="AB269" i="6"/>
  <c r="AC269" i="6" s="1"/>
  <c r="AB270" i="6"/>
  <c r="AB271" i="6"/>
  <c r="AC271" i="6" s="1"/>
  <c r="AB272" i="6"/>
  <c r="AC272" i="6" s="1"/>
  <c r="AB273" i="6"/>
  <c r="AC273" i="6" s="1"/>
  <c r="AB274" i="6"/>
  <c r="AC274" i="6" s="1"/>
  <c r="AB275" i="6"/>
  <c r="AC275" i="6" s="1"/>
  <c r="AB276" i="6"/>
  <c r="AC276" i="6" s="1"/>
  <c r="AB277" i="6"/>
  <c r="AC277" i="6" s="1"/>
  <c r="AB278" i="6"/>
  <c r="AC278" i="6" s="1"/>
  <c r="AB279" i="6"/>
  <c r="AC279" i="6" s="1"/>
  <c r="AB280" i="6"/>
  <c r="AC280" i="6" s="1"/>
  <c r="AB281" i="6"/>
  <c r="AC281" i="6" s="1"/>
  <c r="AB282" i="6"/>
  <c r="AC282" i="6" s="1"/>
  <c r="AB283" i="6"/>
  <c r="AB284" i="6"/>
  <c r="AC284" i="6" s="1"/>
  <c r="AB285" i="6"/>
  <c r="AC285" i="6" s="1"/>
  <c r="AB286" i="6"/>
  <c r="AC286" i="6" s="1"/>
  <c r="AB287" i="6"/>
  <c r="AC287" i="6" s="1"/>
  <c r="AB288" i="6"/>
  <c r="AC288" i="6" s="1"/>
  <c r="AB289" i="6"/>
  <c r="AB290" i="6"/>
  <c r="AC290" i="6" s="1"/>
  <c r="AB291" i="6"/>
  <c r="AC291" i="6" s="1"/>
  <c r="AB292" i="6"/>
  <c r="AC292" i="6" s="1"/>
  <c r="AB293" i="6"/>
  <c r="AC293" i="6" s="1"/>
  <c r="AB294" i="6"/>
  <c r="AB295" i="6"/>
  <c r="AC295" i="6" s="1"/>
  <c r="AB296" i="6"/>
  <c r="AC296" i="6" s="1"/>
  <c r="AB297" i="6"/>
  <c r="AB298" i="6"/>
  <c r="AB299" i="6"/>
  <c r="AC299" i="6" s="1"/>
  <c r="AB300" i="6"/>
  <c r="AC300" i="6" s="1"/>
  <c r="AB301" i="6"/>
  <c r="AC301" i="6" s="1"/>
  <c r="AB302" i="6"/>
  <c r="AC302" i="6" s="1"/>
  <c r="AB303" i="6"/>
  <c r="AC303" i="6" s="1"/>
  <c r="AB304" i="6"/>
  <c r="AB305" i="6"/>
  <c r="AB306" i="6"/>
  <c r="AB307" i="6"/>
  <c r="AC307" i="6" s="1"/>
  <c r="Z5" i="6"/>
  <c r="AA5" i="6" s="1"/>
  <c r="Z6" i="6"/>
  <c r="Z7" i="6"/>
  <c r="AA7" i="6" s="1"/>
  <c r="Z8" i="6"/>
  <c r="AA8" i="6" s="1"/>
  <c r="Z9" i="6"/>
  <c r="AA9" i="6" s="1"/>
  <c r="Z10" i="6"/>
  <c r="AA10" i="6" s="1"/>
  <c r="Z12" i="6"/>
  <c r="AA12" i="6" s="1"/>
  <c r="Z13" i="6"/>
  <c r="AA13" i="6" s="1"/>
  <c r="Z14" i="6"/>
  <c r="AA14" i="6" s="1"/>
  <c r="Z15" i="6"/>
  <c r="AA15" i="6" s="1"/>
  <c r="Z16" i="6"/>
  <c r="AA16" i="6" s="1"/>
  <c r="Z17" i="6"/>
  <c r="AA17" i="6" s="1"/>
  <c r="Z18" i="6"/>
  <c r="AA18" i="6" s="1"/>
  <c r="Z19" i="6"/>
  <c r="AA19" i="6" s="1"/>
  <c r="Z20" i="6"/>
  <c r="Z21" i="6"/>
  <c r="Z22" i="6"/>
  <c r="AA22" i="6" s="1"/>
  <c r="Z23" i="6"/>
  <c r="AA23" i="6" s="1"/>
  <c r="Z24" i="6"/>
  <c r="AA24" i="6" s="1"/>
  <c r="Z25" i="6"/>
  <c r="AA25" i="6" s="1"/>
  <c r="Z26" i="6"/>
  <c r="AA26" i="6" s="1"/>
  <c r="Z27" i="6"/>
  <c r="AA27" i="6" s="1"/>
  <c r="Z28" i="6"/>
  <c r="AA28" i="6" s="1"/>
  <c r="Z29" i="6"/>
  <c r="AA29" i="6" s="1"/>
  <c r="Z30" i="6"/>
  <c r="AA30" i="6" s="1"/>
  <c r="Z31" i="6"/>
  <c r="AA31" i="6" s="1"/>
  <c r="Z32" i="6"/>
  <c r="AA32" i="6" s="1"/>
  <c r="Z33" i="6"/>
  <c r="Z34" i="6"/>
  <c r="AA34" i="6" s="1"/>
  <c r="Z35" i="6"/>
  <c r="AA35" i="6" s="1"/>
  <c r="Z36" i="6"/>
  <c r="AA36" i="6" s="1"/>
  <c r="Z37" i="6"/>
  <c r="AA37" i="6" s="1"/>
  <c r="Z38" i="6"/>
  <c r="AA38" i="6" s="1"/>
  <c r="Z39" i="6"/>
  <c r="AA39" i="6" s="1"/>
  <c r="Z40" i="6"/>
  <c r="AA40" i="6" s="1"/>
  <c r="Z41" i="6"/>
  <c r="AA41" i="6" s="1"/>
  <c r="Z42" i="6"/>
  <c r="Z43" i="6"/>
  <c r="AA43" i="6" s="1"/>
  <c r="Z44" i="6"/>
  <c r="AA44" i="6" s="1"/>
  <c r="Z45" i="6"/>
  <c r="Z46" i="6"/>
  <c r="Z47" i="6"/>
  <c r="AA47" i="6" s="1"/>
  <c r="Z48" i="6"/>
  <c r="AA48" i="6" s="1"/>
  <c r="Z49" i="6"/>
  <c r="AA49" i="6" s="1"/>
  <c r="Z50" i="6"/>
  <c r="AA50" i="6" s="1"/>
  <c r="Z51" i="6"/>
  <c r="AA51" i="6" s="1"/>
  <c r="Z52" i="6"/>
  <c r="AA52" i="6" s="1"/>
  <c r="Z53" i="6"/>
  <c r="AA53" i="6" s="1"/>
  <c r="Z54" i="6"/>
  <c r="AA54" i="6" s="1"/>
  <c r="Z55" i="6"/>
  <c r="AA55" i="6" s="1"/>
  <c r="Z56" i="6"/>
  <c r="AA56" i="6" s="1"/>
  <c r="Z57" i="6"/>
  <c r="AA57" i="6" s="1"/>
  <c r="Z58" i="6"/>
  <c r="AA58" i="6" s="1"/>
  <c r="Z59" i="6"/>
  <c r="AA59" i="6" s="1"/>
  <c r="Z60" i="6"/>
  <c r="AA60" i="6" s="1"/>
  <c r="Z61" i="6"/>
  <c r="AA61" i="6" s="1"/>
  <c r="Z62" i="6"/>
  <c r="AA62" i="6" s="1"/>
  <c r="Z63" i="6"/>
  <c r="AA63" i="6" s="1"/>
  <c r="Z64" i="6"/>
  <c r="AA64" i="6" s="1"/>
  <c r="Z65" i="6"/>
  <c r="Z66" i="6"/>
  <c r="Z67" i="6"/>
  <c r="AA67" i="6" s="1"/>
  <c r="Z68" i="6"/>
  <c r="AA68" i="6" s="1"/>
  <c r="Z69" i="6"/>
  <c r="AA69" i="6" s="1"/>
  <c r="Z70" i="6"/>
  <c r="AA70" i="6" s="1"/>
  <c r="Z71" i="6"/>
  <c r="AA71" i="6" s="1"/>
  <c r="Z72" i="6"/>
  <c r="Z73" i="6"/>
  <c r="AA73" i="6" s="1"/>
  <c r="Z74" i="6"/>
  <c r="AA74" i="6" s="1"/>
  <c r="Z75" i="6"/>
  <c r="AA75" i="6" s="1"/>
  <c r="Z76" i="6"/>
  <c r="AA76" i="6" s="1"/>
  <c r="Z77" i="6"/>
  <c r="Z78" i="6"/>
  <c r="AA78" i="6" s="1"/>
  <c r="Z79" i="6"/>
  <c r="AA79" i="6" s="1"/>
  <c r="Z80" i="6"/>
  <c r="Z81" i="6"/>
  <c r="AA81" i="6" s="1"/>
  <c r="Z82" i="6"/>
  <c r="Z83" i="6"/>
  <c r="AA83" i="6" s="1"/>
  <c r="Z84" i="6"/>
  <c r="Z85" i="6"/>
  <c r="AA85" i="6" s="1"/>
  <c r="Z86" i="6"/>
  <c r="AA86" i="6" s="1"/>
  <c r="Z87" i="6"/>
  <c r="AA87" i="6" s="1"/>
  <c r="Z88" i="6"/>
  <c r="AA88" i="6" s="1"/>
  <c r="Z89" i="6"/>
  <c r="AA89" i="6" s="1"/>
  <c r="Z90" i="6"/>
  <c r="Z91" i="6"/>
  <c r="AA91" i="6" s="1"/>
  <c r="Z92" i="6"/>
  <c r="AA92" i="6" s="1"/>
  <c r="Z93" i="6"/>
  <c r="AA93" i="6" s="1"/>
  <c r="Z94" i="6"/>
  <c r="Z95" i="6"/>
  <c r="AA95" i="6" s="1"/>
  <c r="Z96" i="6"/>
  <c r="AA96" i="6" s="1"/>
  <c r="Z97" i="6"/>
  <c r="AA97" i="6" s="1"/>
  <c r="Z98" i="6"/>
  <c r="AA98" i="6" s="1"/>
  <c r="Z99" i="6"/>
  <c r="AA99" i="6" s="1"/>
  <c r="Z100" i="6"/>
  <c r="AA100" i="6" s="1"/>
  <c r="Z101" i="6"/>
  <c r="AA101" i="6" s="1"/>
  <c r="Z102" i="6"/>
  <c r="AA102" i="6" s="1"/>
  <c r="Z103" i="6"/>
  <c r="AA103" i="6" s="1"/>
  <c r="Z104" i="6"/>
  <c r="AA104" i="6" s="1"/>
  <c r="Z105" i="6"/>
  <c r="AA105" i="6" s="1"/>
  <c r="Z106" i="6"/>
  <c r="AA106" i="6" s="1"/>
  <c r="Z107" i="6"/>
  <c r="Z108" i="6"/>
  <c r="AA108" i="6" s="1"/>
  <c r="Z109" i="6"/>
  <c r="AA109" i="6" s="1"/>
  <c r="Z110" i="6"/>
  <c r="AA110" i="6" s="1"/>
  <c r="Z111" i="6"/>
  <c r="AA111" i="6" s="1"/>
  <c r="Z112" i="6"/>
  <c r="AA112" i="6" s="1"/>
  <c r="Z113" i="6"/>
  <c r="AA113" i="6" s="1"/>
  <c r="Z114" i="6"/>
  <c r="AA114" i="6" s="1"/>
  <c r="Z115" i="6"/>
  <c r="AA115" i="6" s="1"/>
  <c r="Z116" i="6"/>
  <c r="AA116" i="6" s="1"/>
  <c r="Z117" i="6"/>
  <c r="AA117" i="6" s="1"/>
  <c r="Z118" i="6"/>
  <c r="AA118" i="6" s="1"/>
  <c r="Z119" i="6"/>
  <c r="AA119" i="6" s="1"/>
  <c r="Z120" i="6"/>
  <c r="Z121" i="6"/>
  <c r="Z122" i="6"/>
  <c r="AA122" i="6" s="1"/>
  <c r="Z123" i="6"/>
  <c r="AA123" i="6" s="1"/>
  <c r="Z124" i="6"/>
  <c r="AA124" i="6" s="1"/>
  <c r="Z125" i="6"/>
  <c r="AA125" i="6" s="1"/>
  <c r="Z126" i="6"/>
  <c r="AA126" i="6" s="1"/>
  <c r="Z127" i="6"/>
  <c r="AA127" i="6" s="1"/>
  <c r="Z128" i="6"/>
  <c r="Z129" i="6"/>
  <c r="Z130" i="6"/>
  <c r="AA130" i="6" s="1"/>
  <c r="Z131" i="6"/>
  <c r="AA131" i="6" s="1"/>
  <c r="Z132" i="6"/>
  <c r="AA132" i="6" s="1"/>
  <c r="Z133" i="6"/>
  <c r="AA133" i="6" s="1"/>
  <c r="Z134" i="6"/>
  <c r="AA134" i="6" s="1"/>
  <c r="Z135" i="6"/>
  <c r="Z136" i="6"/>
  <c r="AA136" i="6" s="1"/>
  <c r="Z137" i="6"/>
  <c r="AA137" i="6" s="1"/>
  <c r="Z138" i="6"/>
  <c r="AA138" i="6" s="1"/>
  <c r="Z139" i="6"/>
  <c r="AA139" i="6" s="1"/>
  <c r="Z140" i="6"/>
  <c r="Z141" i="6"/>
  <c r="AA141" i="6" s="1"/>
  <c r="Z142" i="6"/>
  <c r="AA142" i="6" s="1"/>
  <c r="Z143" i="6"/>
  <c r="AA143" i="6" s="1"/>
  <c r="Z144" i="6"/>
  <c r="AA144" i="6" s="1"/>
  <c r="Z145" i="6"/>
  <c r="Z146" i="6"/>
  <c r="AA146" i="6" s="1"/>
  <c r="Z147" i="6"/>
  <c r="AA147" i="6" s="1"/>
  <c r="Z148" i="6"/>
  <c r="AA148" i="6" s="1"/>
  <c r="Z149" i="6"/>
  <c r="AA149" i="6" s="1"/>
  <c r="Z150" i="6"/>
  <c r="AA150" i="6" s="1"/>
  <c r="Z151" i="6"/>
  <c r="AA151" i="6" s="1"/>
  <c r="Z152" i="6"/>
  <c r="AA152" i="6" s="1"/>
  <c r="Z153" i="6"/>
  <c r="AA153" i="6" s="1"/>
  <c r="Z154" i="6"/>
  <c r="AA154" i="6" s="1"/>
  <c r="Z155" i="6"/>
  <c r="AA155" i="6" s="1"/>
  <c r="Z156" i="6"/>
  <c r="Z157" i="6"/>
  <c r="AA157" i="6" s="1"/>
  <c r="Z158" i="6"/>
  <c r="AA158" i="6" s="1"/>
  <c r="Z159" i="6"/>
  <c r="Z160" i="6"/>
  <c r="Z161" i="6"/>
  <c r="AA161" i="6" s="1"/>
  <c r="Z162" i="6"/>
  <c r="AA162" i="6" s="1"/>
  <c r="Z163" i="6"/>
  <c r="AA163" i="6" s="1"/>
  <c r="Z164" i="6"/>
  <c r="AA164" i="6" s="1"/>
  <c r="Z165" i="6"/>
  <c r="AA165" i="6" s="1"/>
  <c r="Z166" i="6"/>
  <c r="AA166" i="6" s="1"/>
  <c r="Z167" i="6"/>
  <c r="AA167" i="6" s="1"/>
  <c r="Z168" i="6"/>
  <c r="AA168" i="6" s="1"/>
  <c r="Z169" i="6"/>
  <c r="AA169" i="6" s="1"/>
  <c r="Z170" i="6"/>
  <c r="AA170" i="6" s="1"/>
  <c r="Z171" i="6"/>
  <c r="AA171" i="6" s="1"/>
  <c r="Z172" i="6"/>
  <c r="AA172" i="6" s="1"/>
  <c r="Z173" i="6"/>
  <c r="AA173" i="6" s="1"/>
  <c r="Z174" i="6"/>
  <c r="AA174" i="6" s="1"/>
  <c r="Z175" i="6"/>
  <c r="AA175" i="6" s="1"/>
  <c r="Z176" i="6"/>
  <c r="Z177" i="6"/>
  <c r="Z178" i="6"/>
  <c r="AA178" i="6" s="1"/>
  <c r="Z179" i="6"/>
  <c r="AA179" i="6" s="1"/>
  <c r="Z180" i="6"/>
  <c r="AA180" i="6" s="1"/>
  <c r="Z181" i="6"/>
  <c r="AA181" i="6" s="1"/>
  <c r="Z182" i="6"/>
  <c r="AA182" i="6" s="1"/>
  <c r="Z183" i="6"/>
  <c r="AA183" i="6" s="1"/>
  <c r="Z184" i="6"/>
  <c r="AA184" i="6" s="1"/>
  <c r="Z185" i="6"/>
  <c r="AA185" i="6" s="1"/>
  <c r="Z186" i="6"/>
  <c r="AA186" i="6" s="1"/>
  <c r="Z187" i="6"/>
  <c r="AA187" i="6" s="1"/>
  <c r="Z188" i="6"/>
  <c r="AA188" i="6" s="1"/>
  <c r="Z189" i="6"/>
  <c r="AA189" i="6" s="1"/>
  <c r="Z190" i="6"/>
  <c r="AA190" i="6" s="1"/>
  <c r="Z191" i="6"/>
  <c r="Z192" i="6"/>
  <c r="AA192" i="6" s="1"/>
  <c r="Z193" i="6"/>
  <c r="AA193" i="6" s="1"/>
  <c r="Z194" i="6"/>
  <c r="AA194" i="6" s="1"/>
  <c r="Z195" i="6"/>
  <c r="AA195" i="6" s="1"/>
  <c r="Z196" i="6"/>
  <c r="AA196" i="6" s="1"/>
  <c r="Z197" i="6"/>
  <c r="AA197" i="6" s="1"/>
  <c r="Z198" i="6"/>
  <c r="AA198" i="6" s="1"/>
  <c r="Z199" i="6"/>
  <c r="AA199" i="6" s="1"/>
  <c r="Z200" i="6"/>
  <c r="AA200" i="6" s="1"/>
  <c r="Z201" i="6"/>
  <c r="AA201" i="6" s="1"/>
  <c r="Z202" i="6"/>
  <c r="AA202" i="6" s="1"/>
  <c r="Z203" i="6"/>
  <c r="AA203" i="6" s="1"/>
  <c r="Z204" i="6"/>
  <c r="AA204" i="6" s="1"/>
  <c r="Z205" i="6"/>
  <c r="AA205" i="6" s="1"/>
  <c r="Z206" i="6"/>
  <c r="AA206" i="6" s="1"/>
  <c r="Z207" i="6"/>
  <c r="AA207" i="6" s="1"/>
  <c r="Z208" i="6"/>
  <c r="AA208" i="6" s="1"/>
  <c r="Z209" i="6"/>
  <c r="AA209" i="6" s="1"/>
  <c r="Z210" i="6"/>
  <c r="AA210" i="6" s="1"/>
  <c r="Z211" i="6"/>
  <c r="AA211" i="6" s="1"/>
  <c r="Z212" i="6"/>
  <c r="AA212" i="6" s="1"/>
  <c r="Z213" i="6"/>
  <c r="AA213" i="6" s="1"/>
  <c r="Z214" i="6"/>
  <c r="AA214" i="6" s="1"/>
  <c r="Z215" i="6"/>
  <c r="AA215" i="6" s="1"/>
  <c r="Z216" i="6"/>
  <c r="AA216" i="6" s="1"/>
  <c r="Z217" i="6"/>
  <c r="AA217" i="6" s="1"/>
  <c r="Z218" i="6"/>
  <c r="AA218" i="6" s="1"/>
  <c r="Z219" i="6"/>
  <c r="AA219" i="6" s="1"/>
  <c r="Z220" i="6"/>
  <c r="AA220" i="6" s="1"/>
  <c r="Z221" i="6"/>
  <c r="AA221" i="6" s="1"/>
  <c r="Z222" i="6"/>
  <c r="AA222" i="6" s="1"/>
  <c r="Z223" i="6"/>
  <c r="AA223" i="6" s="1"/>
  <c r="Z224" i="6"/>
  <c r="AA224" i="6" s="1"/>
  <c r="Z225" i="6"/>
  <c r="AA225" i="6" s="1"/>
  <c r="Z226" i="6"/>
  <c r="AA226" i="6" s="1"/>
  <c r="Z227" i="6"/>
  <c r="AA227" i="6" s="1"/>
  <c r="Z228" i="6"/>
  <c r="AA228" i="6" s="1"/>
  <c r="Z229" i="6"/>
  <c r="AA229" i="6" s="1"/>
  <c r="Z230" i="6"/>
  <c r="AA230" i="6" s="1"/>
  <c r="Z231" i="6"/>
  <c r="AA231" i="6" s="1"/>
  <c r="Z232" i="6"/>
  <c r="AA232" i="6" s="1"/>
  <c r="Z233" i="6"/>
  <c r="AA233" i="6" s="1"/>
  <c r="Z234" i="6"/>
  <c r="AA234" i="6" s="1"/>
  <c r="Z235" i="6"/>
  <c r="AA235" i="6" s="1"/>
  <c r="Z236" i="6"/>
  <c r="AA236" i="6" s="1"/>
  <c r="Z237" i="6"/>
  <c r="AA237" i="6" s="1"/>
  <c r="Z238" i="6"/>
  <c r="AA238" i="6" s="1"/>
  <c r="Z239" i="6"/>
  <c r="AA239" i="6" s="1"/>
  <c r="Z240" i="6"/>
  <c r="AA240" i="6" s="1"/>
  <c r="Z241" i="6"/>
  <c r="AA241" i="6" s="1"/>
  <c r="Z242" i="6"/>
  <c r="AA242" i="6" s="1"/>
  <c r="Z243" i="6"/>
  <c r="AA243" i="6" s="1"/>
  <c r="Z244" i="6"/>
  <c r="AA244" i="6" s="1"/>
  <c r="Z245" i="6"/>
  <c r="AA245" i="6" s="1"/>
  <c r="Z246" i="6"/>
  <c r="AA246" i="6" s="1"/>
  <c r="Z247" i="6"/>
  <c r="AA247" i="6" s="1"/>
  <c r="Z248" i="6"/>
  <c r="AA248" i="6" s="1"/>
  <c r="Z249" i="6"/>
  <c r="Z250" i="6"/>
  <c r="AA250" i="6" s="1"/>
  <c r="Z251" i="6"/>
  <c r="AA251" i="6" s="1"/>
  <c r="Z252" i="6"/>
  <c r="Z253" i="6"/>
  <c r="AA253" i="6" s="1"/>
  <c r="Z254" i="6"/>
  <c r="AA254" i="6" s="1"/>
  <c r="Z255" i="6"/>
  <c r="AA255" i="6" s="1"/>
  <c r="Z256" i="6"/>
  <c r="AA256" i="6" s="1"/>
  <c r="Z257" i="6"/>
  <c r="AA257" i="6" s="1"/>
  <c r="Z258" i="6"/>
  <c r="AA258" i="6" s="1"/>
  <c r="Z259" i="6"/>
  <c r="AA259" i="6" s="1"/>
  <c r="Z260" i="6"/>
  <c r="AA260" i="6" s="1"/>
  <c r="Z261" i="6"/>
  <c r="AA261" i="6" s="1"/>
  <c r="Z262" i="6"/>
  <c r="AA262" i="6" s="1"/>
  <c r="Z263" i="6"/>
  <c r="AA263" i="6" s="1"/>
  <c r="Z264" i="6"/>
  <c r="AA264" i="6" s="1"/>
  <c r="Z265" i="6"/>
  <c r="AA265" i="6" s="1"/>
  <c r="Z266" i="6"/>
  <c r="AA266" i="6" s="1"/>
  <c r="Z267" i="6"/>
  <c r="AA267" i="6" s="1"/>
  <c r="Z268" i="6"/>
  <c r="AA268" i="6" s="1"/>
  <c r="Z269" i="6"/>
  <c r="AA269" i="6" s="1"/>
  <c r="Z270" i="6"/>
  <c r="AA270" i="6" s="1"/>
  <c r="Z271" i="6"/>
  <c r="AA271" i="6" s="1"/>
  <c r="Z272" i="6"/>
  <c r="AA272" i="6" s="1"/>
  <c r="Z273" i="6"/>
  <c r="AA273" i="6" s="1"/>
  <c r="Z274" i="6"/>
  <c r="AA274" i="6" s="1"/>
  <c r="Z275" i="6"/>
  <c r="AA275" i="6" s="1"/>
  <c r="Z276" i="6"/>
  <c r="AA276" i="6" s="1"/>
  <c r="Z277" i="6"/>
  <c r="AA277" i="6" s="1"/>
  <c r="Z278" i="6"/>
  <c r="AA278" i="6" s="1"/>
  <c r="Z279" i="6"/>
  <c r="AA279" i="6" s="1"/>
  <c r="Z280" i="6"/>
  <c r="AA280" i="6" s="1"/>
  <c r="Z281" i="6"/>
  <c r="AA281" i="6" s="1"/>
  <c r="Z282" i="6"/>
  <c r="AA282" i="6" s="1"/>
  <c r="Z283" i="6"/>
  <c r="AA283" i="6" s="1"/>
  <c r="Z284" i="6"/>
  <c r="AA284" i="6" s="1"/>
  <c r="Z285" i="6"/>
  <c r="AA285" i="6" s="1"/>
  <c r="Z286" i="6"/>
  <c r="AA286" i="6" s="1"/>
  <c r="Z287" i="6"/>
  <c r="AA287" i="6" s="1"/>
  <c r="Z288" i="6"/>
  <c r="AA288" i="6" s="1"/>
  <c r="Z289" i="6"/>
  <c r="AA289" i="6" s="1"/>
  <c r="Z290" i="6"/>
  <c r="AA290" i="6" s="1"/>
  <c r="Z291" i="6"/>
  <c r="AA291" i="6" s="1"/>
  <c r="Z292" i="6"/>
  <c r="AA292" i="6" s="1"/>
  <c r="Z293" i="6"/>
  <c r="AA293" i="6" s="1"/>
  <c r="Z294" i="6"/>
  <c r="AA294" i="6" s="1"/>
  <c r="Z295" i="6"/>
  <c r="AA295" i="6" s="1"/>
  <c r="Z296" i="6"/>
  <c r="AA296" i="6" s="1"/>
  <c r="Z297" i="6"/>
  <c r="AA297" i="6" s="1"/>
  <c r="Z298" i="6"/>
  <c r="AA298" i="6" s="1"/>
  <c r="Z299" i="6"/>
  <c r="AA299" i="6" s="1"/>
  <c r="Z300" i="6"/>
  <c r="AA300" i="6" s="1"/>
  <c r="Z301" i="6"/>
  <c r="AA301" i="6" s="1"/>
  <c r="Z302" i="6"/>
  <c r="AA302" i="6" s="1"/>
  <c r="Z303" i="6"/>
  <c r="AA303" i="6" s="1"/>
  <c r="Z304" i="6"/>
  <c r="AA304" i="6" s="1"/>
  <c r="Z305" i="6"/>
  <c r="AA305" i="6" s="1"/>
  <c r="Z306" i="6"/>
  <c r="AA306" i="6" s="1"/>
  <c r="Z307" i="6"/>
  <c r="AA307" i="6" s="1"/>
  <c r="X5" i="6"/>
  <c r="Y5" i="6" s="1"/>
  <c r="X6" i="6"/>
  <c r="X7" i="6"/>
  <c r="Y7" i="6" s="1"/>
  <c r="X8" i="6"/>
  <c r="Y8" i="6" s="1"/>
  <c r="X9" i="6"/>
  <c r="Y9" i="6" s="1"/>
  <c r="X10" i="6"/>
  <c r="Y10" i="6" s="1"/>
  <c r="X11" i="6"/>
  <c r="Y11" i="6" s="1"/>
  <c r="X12" i="6"/>
  <c r="X13" i="6"/>
  <c r="Y13" i="6" s="1"/>
  <c r="X14" i="6"/>
  <c r="Y14" i="6" s="1"/>
  <c r="X15" i="6"/>
  <c r="X16" i="6"/>
  <c r="Y16" i="6" s="1"/>
  <c r="X17" i="6"/>
  <c r="Y17" i="6" s="1"/>
  <c r="X18" i="6"/>
  <c r="Y18" i="6" s="1"/>
  <c r="X19" i="6"/>
  <c r="Y19" i="6" s="1"/>
  <c r="X20" i="6"/>
  <c r="Y20" i="6" s="1"/>
  <c r="X21" i="6"/>
  <c r="Y21" i="6" s="1"/>
  <c r="X22" i="6"/>
  <c r="Y22" i="6" s="1"/>
  <c r="X23" i="6"/>
  <c r="X24" i="6"/>
  <c r="Y24" i="6" s="1"/>
  <c r="X25" i="6"/>
  <c r="Y25" i="6" s="1"/>
  <c r="X26" i="6"/>
  <c r="Y26" i="6" s="1"/>
  <c r="X27" i="6"/>
  <c r="Y27" i="6" s="1"/>
  <c r="X28" i="6"/>
  <c r="Y28" i="6" s="1"/>
  <c r="X29" i="6"/>
  <c r="X30" i="6"/>
  <c r="Y30" i="6" s="1"/>
  <c r="X31" i="6"/>
  <c r="Y31" i="6" s="1"/>
  <c r="X32" i="6"/>
  <c r="Y32" i="6" s="1"/>
  <c r="X33" i="6"/>
  <c r="X34" i="6"/>
  <c r="X35" i="6"/>
  <c r="Y35" i="6" s="1"/>
  <c r="X36" i="6"/>
  <c r="Y36" i="6" s="1"/>
  <c r="X37" i="6"/>
  <c r="X38" i="6"/>
  <c r="Y38" i="6" s="1"/>
  <c r="X39" i="6"/>
  <c r="Y39" i="6" s="1"/>
  <c r="X40" i="6"/>
  <c r="Y40" i="6" s="1"/>
  <c r="X41" i="6"/>
  <c r="Y41" i="6" s="1"/>
  <c r="X42" i="6"/>
  <c r="Y42" i="6" s="1"/>
  <c r="X43" i="6"/>
  <c r="Y43" i="6" s="1"/>
  <c r="X44" i="6"/>
  <c r="X45" i="6"/>
  <c r="Y45" i="6" s="1"/>
  <c r="X46" i="6"/>
  <c r="Y46" i="6" s="1"/>
  <c r="X47" i="6"/>
  <c r="Y47" i="6" s="1"/>
  <c r="X48" i="6"/>
  <c r="Y48" i="6" s="1"/>
  <c r="X49" i="6"/>
  <c r="X50" i="6"/>
  <c r="X51" i="6"/>
  <c r="Y51" i="6" s="1"/>
  <c r="X52" i="6"/>
  <c r="Y52" i="6" s="1"/>
  <c r="X53" i="6"/>
  <c r="Y53" i="6" s="1"/>
  <c r="X54" i="6"/>
  <c r="Y54" i="6" s="1"/>
  <c r="X55" i="6"/>
  <c r="X56" i="6"/>
  <c r="Y56" i="6" s="1"/>
  <c r="X57" i="6"/>
  <c r="Y57" i="6" s="1"/>
  <c r="X58" i="6"/>
  <c r="Y58" i="6" s="1"/>
  <c r="X59" i="6"/>
  <c r="X60" i="6"/>
  <c r="X61" i="6"/>
  <c r="Y61" i="6" s="1"/>
  <c r="X62" i="6"/>
  <c r="Y62" i="6" s="1"/>
  <c r="X63" i="6"/>
  <c r="Y63" i="6" s="1"/>
  <c r="X64" i="6"/>
  <c r="Y64" i="6" s="1"/>
  <c r="X65" i="6"/>
  <c r="Y65" i="6" s="1"/>
  <c r="X66" i="6"/>
  <c r="Y66" i="6" s="1"/>
  <c r="X67" i="6"/>
  <c r="Y67" i="6" s="1"/>
  <c r="X68" i="6"/>
  <c r="Y68" i="6" s="1"/>
  <c r="X69" i="6"/>
  <c r="Y69" i="6" s="1"/>
  <c r="X70" i="6"/>
  <c r="Y70" i="6" s="1"/>
  <c r="X71" i="6"/>
  <c r="Y71" i="6" s="1"/>
  <c r="X72" i="6"/>
  <c r="Y72" i="6" s="1"/>
  <c r="X73" i="6"/>
  <c r="Y73" i="6" s="1"/>
  <c r="X74" i="6"/>
  <c r="Y74" i="6" s="1"/>
  <c r="X75" i="6"/>
  <c r="Y75" i="6" s="1"/>
  <c r="X76" i="6"/>
  <c r="Y76" i="6" s="1"/>
  <c r="X77" i="6"/>
  <c r="Y77" i="6" s="1"/>
  <c r="X78" i="6"/>
  <c r="Y78" i="6" s="1"/>
  <c r="X79" i="6"/>
  <c r="Y79" i="6" s="1"/>
  <c r="X80" i="6"/>
  <c r="Y80" i="6" s="1"/>
  <c r="X81" i="6"/>
  <c r="X82" i="6"/>
  <c r="Y82" i="6" s="1"/>
  <c r="X83" i="6"/>
  <c r="Y83" i="6" s="1"/>
  <c r="X84" i="6"/>
  <c r="Y84" i="6" s="1"/>
  <c r="X85" i="6"/>
  <c r="X86" i="6"/>
  <c r="Y86" i="6" s="1"/>
  <c r="X87" i="6"/>
  <c r="X88" i="6"/>
  <c r="Y88" i="6" s="1"/>
  <c r="X89" i="6"/>
  <c r="Y89" i="6" s="1"/>
  <c r="X90" i="6"/>
  <c r="Y90" i="6" s="1"/>
  <c r="X91" i="6"/>
  <c r="Y91" i="6" s="1"/>
  <c r="X92" i="6"/>
  <c r="Y92" i="6" s="1"/>
  <c r="X93" i="6"/>
  <c r="Y93" i="6" s="1"/>
  <c r="X94" i="6"/>
  <c r="Y94" i="6" s="1"/>
  <c r="X95" i="6"/>
  <c r="Y95" i="6" s="1"/>
  <c r="X96" i="6"/>
  <c r="Y96" i="6" s="1"/>
  <c r="X97" i="6"/>
  <c r="X98" i="6"/>
  <c r="X99" i="6"/>
  <c r="Y99" i="6" s="1"/>
  <c r="X100" i="6"/>
  <c r="Y100" i="6" s="1"/>
  <c r="X101" i="6"/>
  <c r="X102" i="6"/>
  <c r="Y102" i="6" s="1"/>
  <c r="X103" i="6"/>
  <c r="Y103" i="6" s="1"/>
  <c r="X104" i="6"/>
  <c r="Y104" i="6" s="1"/>
  <c r="X105" i="6"/>
  <c r="X106" i="6"/>
  <c r="Y106" i="6" s="1"/>
  <c r="X107" i="6"/>
  <c r="Y107" i="6" s="1"/>
  <c r="X108" i="6"/>
  <c r="Y108" i="6" s="1"/>
  <c r="X109" i="6"/>
  <c r="Y109" i="6" s="1"/>
  <c r="X110" i="6"/>
  <c r="Y110" i="6" s="1"/>
  <c r="X111" i="6"/>
  <c r="Y111" i="6" s="1"/>
  <c r="X112" i="6"/>
  <c r="Y112" i="6" s="1"/>
  <c r="X113" i="6"/>
  <c r="Y113" i="6" s="1"/>
  <c r="X114" i="6"/>
  <c r="X115" i="6"/>
  <c r="Y115" i="6" s="1"/>
  <c r="X116" i="6"/>
  <c r="Y116" i="6" s="1"/>
  <c r="X117" i="6"/>
  <c r="X118" i="6"/>
  <c r="Y118" i="6" s="1"/>
  <c r="X119" i="6"/>
  <c r="Y119" i="6" s="1"/>
  <c r="X120" i="6"/>
  <c r="Y120" i="6" s="1"/>
  <c r="X121" i="6"/>
  <c r="Y121" i="6" s="1"/>
  <c r="X122" i="6"/>
  <c r="Y122" i="6" s="1"/>
  <c r="X123" i="6"/>
  <c r="Y123" i="6" s="1"/>
  <c r="X124" i="6"/>
  <c r="Y124" i="6" s="1"/>
  <c r="X125" i="6"/>
  <c r="X126" i="6"/>
  <c r="Y126" i="6" s="1"/>
  <c r="X127" i="6"/>
  <c r="Y127" i="6" s="1"/>
  <c r="X128" i="6"/>
  <c r="Y128" i="6" s="1"/>
  <c r="X129" i="6"/>
  <c r="Y129" i="6" s="1"/>
  <c r="X130" i="6"/>
  <c r="Y130" i="6" s="1"/>
  <c r="X131" i="6"/>
  <c r="Y131" i="6" s="1"/>
  <c r="X132" i="6"/>
  <c r="Y132" i="6" s="1"/>
  <c r="X133" i="6"/>
  <c r="Y133" i="6" s="1"/>
  <c r="X134" i="6"/>
  <c r="Y134" i="6" s="1"/>
  <c r="X135" i="6"/>
  <c r="Y135" i="6" s="1"/>
  <c r="X136" i="6"/>
  <c r="Y136" i="6" s="1"/>
  <c r="X137" i="6"/>
  <c r="Y137" i="6" s="1"/>
  <c r="X138" i="6"/>
  <c r="Y138" i="6" s="1"/>
  <c r="X139" i="6"/>
  <c r="Y139" i="6" s="1"/>
  <c r="X140" i="6"/>
  <c r="Y140" i="6" s="1"/>
  <c r="X141" i="6"/>
  <c r="Y141" i="6" s="1"/>
  <c r="X142" i="6"/>
  <c r="X143" i="6"/>
  <c r="Y143" i="6" s="1"/>
  <c r="X144" i="6"/>
  <c r="Y144" i="6" s="1"/>
  <c r="X145" i="6"/>
  <c r="Y145" i="6" s="1"/>
  <c r="X146" i="6"/>
  <c r="X147" i="6"/>
  <c r="Y147" i="6" s="1"/>
  <c r="X148" i="6"/>
  <c r="X149" i="6"/>
  <c r="Y149" i="6" s="1"/>
  <c r="X150" i="6"/>
  <c r="Y150" i="6" s="1"/>
  <c r="X151" i="6"/>
  <c r="X152" i="6"/>
  <c r="X153" i="6"/>
  <c r="Y153" i="6" s="1"/>
  <c r="X154" i="6"/>
  <c r="Y154" i="6" s="1"/>
  <c r="X155" i="6"/>
  <c r="X156" i="6"/>
  <c r="Y156" i="6" s="1"/>
  <c r="X157" i="6"/>
  <c r="Y157" i="6" s="1"/>
  <c r="X158" i="6"/>
  <c r="Y158" i="6" s="1"/>
  <c r="X159" i="6"/>
  <c r="Y159" i="6" s="1"/>
  <c r="X160" i="6"/>
  <c r="Y160" i="6" s="1"/>
  <c r="X161" i="6"/>
  <c r="Y161" i="6" s="1"/>
  <c r="X162" i="6"/>
  <c r="X163" i="6"/>
  <c r="Y163" i="6" s="1"/>
  <c r="X164" i="6"/>
  <c r="X165" i="6"/>
  <c r="X166" i="6"/>
  <c r="X167" i="6"/>
  <c r="X168" i="6"/>
  <c r="Y168" i="6" s="1"/>
  <c r="X169" i="6"/>
  <c r="Y169" i="6" s="1"/>
  <c r="X170" i="6"/>
  <c r="Y170" i="6" s="1"/>
  <c r="X171" i="6"/>
  <c r="Y171" i="6" s="1"/>
  <c r="X172" i="6"/>
  <c r="Y172" i="6" s="1"/>
  <c r="X173" i="6"/>
  <c r="Y173" i="6" s="1"/>
  <c r="X174" i="6"/>
  <c r="Y174" i="6" s="1"/>
  <c r="X175" i="6"/>
  <c r="X176" i="6"/>
  <c r="Y176" i="6" s="1"/>
  <c r="X177" i="6"/>
  <c r="Y177" i="6" s="1"/>
  <c r="X178" i="6"/>
  <c r="Y178" i="6" s="1"/>
  <c r="X179" i="6"/>
  <c r="X180" i="6"/>
  <c r="X181" i="6"/>
  <c r="X182" i="6"/>
  <c r="X183" i="6"/>
  <c r="Y183" i="6" s="1"/>
  <c r="X184" i="6"/>
  <c r="X185" i="6"/>
  <c r="Y185" i="6" s="1"/>
  <c r="X186" i="6"/>
  <c r="Y186" i="6" s="1"/>
  <c r="X187" i="6"/>
  <c r="Y187" i="6" s="1"/>
  <c r="X188" i="6"/>
  <c r="X189" i="6"/>
  <c r="Y189" i="6" s="1"/>
  <c r="X190" i="6"/>
  <c r="Y190" i="6" s="1"/>
  <c r="X191" i="6"/>
  <c r="Y191" i="6" s="1"/>
  <c r="X192" i="6"/>
  <c r="Y192" i="6" s="1"/>
  <c r="X193" i="6"/>
  <c r="Y193" i="6" s="1"/>
  <c r="X194" i="6"/>
  <c r="X195" i="6"/>
  <c r="Y195" i="6" s="1"/>
  <c r="X196" i="6"/>
  <c r="Y196" i="6" s="1"/>
  <c r="X197" i="6"/>
  <c r="Y197" i="6" s="1"/>
  <c r="X198" i="6"/>
  <c r="Y198" i="6" s="1"/>
  <c r="X199" i="6"/>
  <c r="X200" i="6"/>
  <c r="Y200" i="6" s="1"/>
  <c r="X201" i="6"/>
  <c r="Y201" i="6" s="1"/>
  <c r="X202" i="6"/>
  <c r="Y202" i="6" s="1"/>
  <c r="X203" i="6"/>
  <c r="Y203" i="6" s="1"/>
  <c r="X204" i="6"/>
  <c r="X205" i="6"/>
  <c r="X206" i="6"/>
  <c r="X207" i="6"/>
  <c r="X208" i="6"/>
  <c r="Y208" i="6" s="1"/>
  <c r="X209" i="6"/>
  <c r="X210" i="6"/>
  <c r="X211" i="6"/>
  <c r="Y211" i="6" s="1"/>
  <c r="X212" i="6"/>
  <c r="Y212" i="6" s="1"/>
  <c r="X213" i="6"/>
  <c r="X214" i="6"/>
  <c r="X215" i="6"/>
  <c r="X216" i="6"/>
  <c r="Y216" i="6" s="1"/>
  <c r="X217" i="6"/>
  <c r="Y217" i="6" s="1"/>
  <c r="X218" i="6"/>
  <c r="X219" i="6"/>
  <c r="Y219" i="6" s="1"/>
  <c r="X220" i="6"/>
  <c r="Y220" i="6" s="1"/>
  <c r="X221" i="6"/>
  <c r="Y221" i="6" s="1"/>
  <c r="X222" i="6"/>
  <c r="Y222" i="6" s="1"/>
  <c r="X223" i="6"/>
  <c r="Y223" i="6" s="1"/>
  <c r="X224" i="6"/>
  <c r="Y224" i="6" s="1"/>
  <c r="X225" i="6"/>
  <c r="Y225" i="6" s="1"/>
  <c r="X226" i="6"/>
  <c r="Y226" i="6" s="1"/>
  <c r="X227" i="6"/>
  <c r="Y227" i="6" s="1"/>
  <c r="X228" i="6"/>
  <c r="X229" i="6"/>
  <c r="X230" i="6"/>
  <c r="X231" i="6"/>
  <c r="X232" i="6"/>
  <c r="Y232" i="6" s="1"/>
  <c r="X233" i="6"/>
  <c r="X234" i="6"/>
  <c r="X235" i="6"/>
  <c r="X236" i="6"/>
  <c r="Y236" i="6" s="1"/>
  <c r="X237" i="6"/>
  <c r="Y237" i="6" s="1"/>
  <c r="X238" i="6"/>
  <c r="Y238" i="6" s="1"/>
  <c r="X239" i="6"/>
  <c r="X240" i="6"/>
  <c r="Y240" i="6" s="1"/>
  <c r="X241" i="6"/>
  <c r="Y241" i="6" s="1"/>
  <c r="X242" i="6"/>
  <c r="Y242" i="6" s="1"/>
  <c r="X243" i="6"/>
  <c r="Y243" i="6" s="1"/>
  <c r="X244" i="6"/>
  <c r="X245" i="6"/>
  <c r="X246" i="6"/>
  <c r="Y246" i="6" s="1"/>
  <c r="X247" i="6"/>
  <c r="X248" i="6"/>
  <c r="Y248" i="6" s="1"/>
  <c r="X249" i="6"/>
  <c r="Y249" i="6" s="1"/>
  <c r="X250" i="6"/>
  <c r="X251" i="6"/>
  <c r="Y251" i="6" s="1"/>
  <c r="X252" i="6"/>
  <c r="Y252" i="6" s="1"/>
  <c r="X253" i="6"/>
  <c r="X254" i="6"/>
  <c r="X255" i="6"/>
  <c r="Y255" i="6" s="1"/>
  <c r="X256" i="6"/>
  <c r="Y256" i="6" s="1"/>
  <c r="X257" i="6"/>
  <c r="Y257" i="6" s="1"/>
  <c r="X258" i="6"/>
  <c r="Y258" i="6" s="1"/>
  <c r="X259" i="6"/>
  <c r="X260" i="6"/>
  <c r="Y260" i="6" s="1"/>
  <c r="X261" i="6"/>
  <c r="Y261" i="6" s="1"/>
  <c r="X262" i="6"/>
  <c r="X263" i="6"/>
  <c r="Y263" i="6" s="1"/>
  <c r="X264" i="6"/>
  <c r="Y264" i="6" s="1"/>
  <c r="X265" i="6"/>
  <c r="Y265" i="6" s="1"/>
  <c r="X266" i="6"/>
  <c r="Y266" i="6" s="1"/>
  <c r="X267" i="6"/>
  <c r="Y267" i="6" s="1"/>
  <c r="X268" i="6"/>
  <c r="X269" i="6"/>
  <c r="Y269" i="6" s="1"/>
  <c r="X270" i="6"/>
  <c r="Y270" i="6" s="1"/>
  <c r="X271" i="6"/>
  <c r="X272" i="6"/>
  <c r="X273" i="6"/>
  <c r="Y273" i="6" s="1"/>
  <c r="X274" i="6"/>
  <c r="Y274" i="6" s="1"/>
  <c r="X275" i="6"/>
  <c r="Y275" i="6" s="1"/>
  <c r="X276" i="6"/>
  <c r="Y276" i="6" s="1"/>
  <c r="X277" i="6"/>
  <c r="X278" i="6"/>
  <c r="X279" i="6"/>
  <c r="Y279" i="6" s="1"/>
  <c r="X280" i="6"/>
  <c r="X281" i="6"/>
  <c r="X282" i="6"/>
  <c r="X283" i="6"/>
  <c r="Y283" i="6" s="1"/>
  <c r="X284" i="6"/>
  <c r="Y284" i="6" s="1"/>
  <c r="X285" i="6"/>
  <c r="X286" i="6"/>
  <c r="Y286" i="6" s="1"/>
  <c r="X287" i="6"/>
  <c r="X288" i="6"/>
  <c r="Y288" i="6" s="1"/>
  <c r="X289" i="6"/>
  <c r="Y289" i="6" s="1"/>
  <c r="X290" i="6"/>
  <c r="X291" i="6"/>
  <c r="X292" i="6"/>
  <c r="X293" i="6"/>
  <c r="X294" i="6"/>
  <c r="Y294" i="6" s="1"/>
  <c r="X295" i="6"/>
  <c r="Y295" i="6" s="1"/>
  <c r="X296" i="6"/>
  <c r="Y296" i="6" s="1"/>
  <c r="X297" i="6"/>
  <c r="Y297" i="6" s="1"/>
  <c r="X298" i="6"/>
  <c r="Y298" i="6" s="1"/>
  <c r="X299" i="6"/>
  <c r="Y299" i="6" s="1"/>
  <c r="X300" i="6"/>
  <c r="X301" i="6"/>
  <c r="Y301" i="6" s="1"/>
  <c r="X302" i="6"/>
  <c r="Y302" i="6" s="1"/>
  <c r="X303" i="6"/>
  <c r="Y303" i="6" s="1"/>
  <c r="X304" i="6"/>
  <c r="Y304" i="6" s="1"/>
  <c r="X305" i="6"/>
  <c r="Y305" i="6" s="1"/>
  <c r="X306" i="6"/>
  <c r="Y306" i="6" s="1"/>
  <c r="X307" i="6"/>
  <c r="V5" i="6"/>
  <c r="V6" i="6"/>
  <c r="V7" i="6"/>
  <c r="W7" i="6" s="1"/>
  <c r="V8" i="6"/>
  <c r="W8" i="6" s="1"/>
  <c r="V9" i="6"/>
  <c r="W9" i="6" s="1"/>
  <c r="V10" i="6"/>
  <c r="W10" i="6" s="1"/>
  <c r="V11" i="6"/>
  <c r="W11" i="6" s="1"/>
  <c r="V12" i="6"/>
  <c r="W12" i="6" s="1"/>
  <c r="V13" i="6"/>
  <c r="V14" i="6"/>
  <c r="W14" i="6" s="1"/>
  <c r="V15" i="6"/>
  <c r="W15" i="6" s="1"/>
  <c r="V16" i="6"/>
  <c r="W16" i="6" s="1"/>
  <c r="V17" i="6"/>
  <c r="W17" i="6" s="1"/>
  <c r="V18" i="6"/>
  <c r="W18" i="6" s="1"/>
  <c r="V19" i="6"/>
  <c r="W19" i="6" s="1"/>
  <c r="V20" i="6"/>
  <c r="W20" i="6" s="1"/>
  <c r="V21" i="6"/>
  <c r="W21" i="6" s="1"/>
  <c r="V22" i="6"/>
  <c r="W22" i="6" s="1"/>
  <c r="V23" i="6"/>
  <c r="W23" i="6" s="1"/>
  <c r="V24" i="6"/>
  <c r="W24" i="6" s="1"/>
  <c r="V25" i="6"/>
  <c r="W25" i="6" s="1"/>
  <c r="V26" i="6"/>
  <c r="W26" i="6" s="1"/>
  <c r="V27" i="6"/>
  <c r="W27" i="6" s="1"/>
  <c r="V28" i="6"/>
  <c r="W28" i="6" s="1"/>
  <c r="V29" i="6"/>
  <c r="V30" i="6"/>
  <c r="V31" i="6"/>
  <c r="W31" i="6" s="1"/>
  <c r="V32" i="6"/>
  <c r="W32" i="6" s="1"/>
  <c r="V33" i="6"/>
  <c r="V34" i="6"/>
  <c r="W34" i="6" s="1"/>
  <c r="V35" i="6"/>
  <c r="W35" i="6" s="1"/>
  <c r="V36" i="6"/>
  <c r="V37" i="6"/>
  <c r="W37" i="6" s="1"/>
  <c r="V38" i="6"/>
  <c r="W38" i="6" s="1"/>
  <c r="V39" i="6"/>
  <c r="W39" i="6" s="1"/>
  <c r="V40" i="6"/>
  <c r="W40" i="6" s="1"/>
  <c r="V41" i="6"/>
  <c r="W41" i="6" s="1"/>
  <c r="V42" i="6"/>
  <c r="W42" i="6" s="1"/>
  <c r="V43" i="6"/>
  <c r="W43" i="6" s="1"/>
  <c r="V44" i="6"/>
  <c r="W44" i="6" s="1"/>
  <c r="V45" i="6"/>
  <c r="W45" i="6" s="1"/>
  <c r="V46" i="6"/>
  <c r="W46" i="6" s="1"/>
  <c r="V47" i="6"/>
  <c r="W47" i="6" s="1"/>
  <c r="V48" i="6"/>
  <c r="W48" i="6" s="1"/>
  <c r="V49" i="6"/>
  <c r="W49" i="6" s="1"/>
  <c r="V50" i="6"/>
  <c r="W50" i="6" s="1"/>
  <c r="V51" i="6"/>
  <c r="W51" i="6" s="1"/>
  <c r="V52" i="6"/>
  <c r="W52" i="6" s="1"/>
  <c r="V53" i="6"/>
  <c r="W53" i="6" s="1"/>
  <c r="V54" i="6"/>
  <c r="W54" i="6" s="1"/>
  <c r="V55" i="6"/>
  <c r="W55" i="6" s="1"/>
  <c r="V56" i="6"/>
  <c r="W56" i="6" s="1"/>
  <c r="V57" i="6"/>
  <c r="W57" i="6" s="1"/>
  <c r="V58" i="6"/>
  <c r="W58" i="6" s="1"/>
  <c r="V59" i="6"/>
  <c r="W59" i="6" s="1"/>
  <c r="V60" i="6"/>
  <c r="W60" i="6" s="1"/>
  <c r="V61" i="6"/>
  <c r="W61" i="6" s="1"/>
  <c r="V62" i="6"/>
  <c r="W62" i="6" s="1"/>
  <c r="V63" i="6"/>
  <c r="W63" i="6" s="1"/>
  <c r="V64" i="6"/>
  <c r="W64" i="6" s="1"/>
  <c r="V65" i="6"/>
  <c r="W65" i="6" s="1"/>
  <c r="V66" i="6"/>
  <c r="W66" i="6" s="1"/>
  <c r="V67" i="6"/>
  <c r="W67" i="6" s="1"/>
  <c r="V68" i="6"/>
  <c r="W68" i="6" s="1"/>
  <c r="V69" i="6"/>
  <c r="W69" i="6" s="1"/>
  <c r="V70" i="6"/>
  <c r="W70" i="6" s="1"/>
  <c r="V71" i="6"/>
  <c r="W71" i="6" s="1"/>
  <c r="V72" i="6"/>
  <c r="W72" i="6" s="1"/>
  <c r="V73" i="6"/>
  <c r="W73" i="6" s="1"/>
  <c r="V74" i="6"/>
  <c r="W74" i="6" s="1"/>
  <c r="V75" i="6"/>
  <c r="V76" i="6"/>
  <c r="W76" i="6" s="1"/>
  <c r="V77" i="6"/>
  <c r="W77" i="6" s="1"/>
  <c r="V78" i="6"/>
  <c r="W78" i="6" s="1"/>
  <c r="V79" i="6"/>
  <c r="W79" i="6" s="1"/>
  <c r="V80" i="6"/>
  <c r="W80" i="6" s="1"/>
  <c r="V81" i="6"/>
  <c r="W81" i="6" s="1"/>
  <c r="V82" i="6"/>
  <c r="W82" i="6" s="1"/>
  <c r="V83" i="6"/>
  <c r="W83" i="6" s="1"/>
  <c r="V84" i="6"/>
  <c r="W84" i="6" s="1"/>
  <c r="V85" i="6"/>
  <c r="W85" i="6" s="1"/>
  <c r="V86" i="6"/>
  <c r="W86" i="6" s="1"/>
  <c r="V87" i="6"/>
  <c r="W87" i="6" s="1"/>
  <c r="V88" i="6"/>
  <c r="W88" i="6" s="1"/>
  <c r="V89" i="6"/>
  <c r="W89" i="6" s="1"/>
  <c r="V90" i="6"/>
  <c r="W90" i="6" s="1"/>
  <c r="V91" i="6"/>
  <c r="V92" i="6"/>
  <c r="W92" i="6" s="1"/>
  <c r="V93" i="6"/>
  <c r="W93" i="6" s="1"/>
  <c r="V94" i="6"/>
  <c r="W94" i="6" s="1"/>
  <c r="V95" i="6"/>
  <c r="W95" i="6" s="1"/>
  <c r="V96" i="6"/>
  <c r="W96" i="6" s="1"/>
  <c r="V97" i="6"/>
  <c r="W97" i="6" s="1"/>
  <c r="V98" i="6"/>
  <c r="W98" i="6" s="1"/>
  <c r="V99" i="6"/>
  <c r="W99" i="6" s="1"/>
  <c r="V100" i="6"/>
  <c r="W100" i="6" s="1"/>
  <c r="V101" i="6"/>
  <c r="W101" i="6" s="1"/>
  <c r="V102" i="6"/>
  <c r="W102" i="6" s="1"/>
  <c r="V103" i="6"/>
  <c r="W103" i="6" s="1"/>
  <c r="V104" i="6"/>
  <c r="W104" i="6" s="1"/>
  <c r="V105" i="6"/>
  <c r="W105" i="6" s="1"/>
  <c r="V106" i="6"/>
  <c r="W106" i="6" s="1"/>
  <c r="V107" i="6"/>
  <c r="W107" i="6" s="1"/>
  <c r="V108" i="6"/>
  <c r="W108" i="6" s="1"/>
  <c r="V109" i="6"/>
  <c r="W109" i="6" s="1"/>
  <c r="V110" i="6"/>
  <c r="W110" i="6" s="1"/>
  <c r="V111" i="6"/>
  <c r="W111" i="6" s="1"/>
  <c r="V112" i="6"/>
  <c r="V113" i="6"/>
  <c r="W113" i="6" s="1"/>
  <c r="V114" i="6"/>
  <c r="W114" i="6" s="1"/>
  <c r="V115" i="6"/>
  <c r="W115" i="6" s="1"/>
  <c r="V116" i="6"/>
  <c r="V117" i="6"/>
  <c r="W117" i="6" s="1"/>
  <c r="V118" i="6"/>
  <c r="W118" i="6" s="1"/>
  <c r="V119" i="6"/>
  <c r="W119" i="6" s="1"/>
  <c r="V120" i="6"/>
  <c r="W120" i="6" s="1"/>
  <c r="V121" i="6"/>
  <c r="W121" i="6" s="1"/>
  <c r="V122" i="6"/>
  <c r="W122" i="6" s="1"/>
  <c r="V123" i="6"/>
  <c r="W123" i="6" s="1"/>
  <c r="V124" i="6"/>
  <c r="V125" i="6"/>
  <c r="W125" i="6" s="1"/>
  <c r="V126" i="6"/>
  <c r="W126" i="6" s="1"/>
  <c r="V127" i="6"/>
  <c r="W127" i="6" s="1"/>
  <c r="V128" i="6"/>
  <c r="W128" i="6" s="1"/>
  <c r="V129" i="6"/>
  <c r="W129" i="6" s="1"/>
  <c r="V130" i="6"/>
  <c r="W130" i="6" s="1"/>
  <c r="V131" i="6"/>
  <c r="W131" i="6" s="1"/>
  <c r="V132" i="6"/>
  <c r="W132" i="6" s="1"/>
  <c r="V133" i="6"/>
  <c r="W133" i="6" s="1"/>
  <c r="V134" i="6"/>
  <c r="W134" i="6" s="1"/>
  <c r="V135" i="6"/>
  <c r="W135" i="6" s="1"/>
  <c r="V136" i="6"/>
  <c r="W136" i="6" s="1"/>
  <c r="V137" i="6"/>
  <c r="W137" i="6" s="1"/>
  <c r="V138" i="6"/>
  <c r="V139" i="6"/>
  <c r="W139" i="6" s="1"/>
  <c r="V140" i="6"/>
  <c r="W140" i="6" s="1"/>
  <c r="V141" i="6"/>
  <c r="W141" i="6" s="1"/>
  <c r="V142" i="6"/>
  <c r="W142" i="6" s="1"/>
  <c r="V143" i="6"/>
  <c r="V144" i="6"/>
  <c r="W144" i="6" s="1"/>
  <c r="V145" i="6"/>
  <c r="W145" i="6" s="1"/>
  <c r="V146" i="6"/>
  <c r="W146" i="6" s="1"/>
  <c r="V147" i="6"/>
  <c r="W147" i="6" s="1"/>
  <c r="V148" i="6"/>
  <c r="W148" i="6" s="1"/>
  <c r="V149" i="6"/>
  <c r="W149" i="6" s="1"/>
  <c r="V150" i="6"/>
  <c r="W150" i="6" s="1"/>
  <c r="V151" i="6"/>
  <c r="W151" i="6" s="1"/>
  <c r="V152" i="6"/>
  <c r="W152" i="6" s="1"/>
  <c r="V153" i="6"/>
  <c r="W153" i="6" s="1"/>
  <c r="V154" i="6"/>
  <c r="W154" i="6" s="1"/>
  <c r="V155" i="6"/>
  <c r="W155" i="6" s="1"/>
  <c r="V156" i="6"/>
  <c r="W156" i="6" s="1"/>
  <c r="V157" i="6"/>
  <c r="W157" i="6" s="1"/>
  <c r="V158" i="6"/>
  <c r="W158" i="6" s="1"/>
  <c r="V159" i="6"/>
  <c r="W159" i="6" s="1"/>
  <c r="V160" i="6"/>
  <c r="W160" i="6" s="1"/>
  <c r="V161" i="6"/>
  <c r="W161" i="6" s="1"/>
  <c r="V162" i="6"/>
  <c r="W162" i="6" s="1"/>
  <c r="V163" i="6"/>
  <c r="W163" i="6" s="1"/>
  <c r="V164" i="6"/>
  <c r="W164" i="6" s="1"/>
  <c r="V165" i="6"/>
  <c r="W165" i="6" s="1"/>
  <c r="V166" i="6"/>
  <c r="W166" i="6" s="1"/>
  <c r="V167" i="6"/>
  <c r="W167" i="6" s="1"/>
  <c r="V168" i="6"/>
  <c r="W168" i="6" s="1"/>
  <c r="V169" i="6"/>
  <c r="W169" i="6" s="1"/>
  <c r="V170" i="6"/>
  <c r="W170" i="6" s="1"/>
  <c r="V171" i="6"/>
  <c r="W171" i="6" s="1"/>
  <c r="V172" i="6"/>
  <c r="W172" i="6" s="1"/>
  <c r="V173" i="6"/>
  <c r="W173" i="6" s="1"/>
  <c r="V174" i="6"/>
  <c r="W174" i="6" s="1"/>
  <c r="V175" i="6"/>
  <c r="W175" i="6" s="1"/>
  <c r="V176" i="6"/>
  <c r="W176" i="6" s="1"/>
  <c r="V177" i="6"/>
  <c r="W177" i="6" s="1"/>
  <c r="V178" i="6"/>
  <c r="W178" i="6" s="1"/>
  <c r="V179" i="6"/>
  <c r="W179" i="6" s="1"/>
  <c r="V180" i="6"/>
  <c r="W180" i="6" s="1"/>
  <c r="V181" i="6"/>
  <c r="W181" i="6" s="1"/>
  <c r="V182" i="6"/>
  <c r="W182" i="6" s="1"/>
  <c r="V183" i="6"/>
  <c r="W183" i="6" s="1"/>
  <c r="V184" i="6"/>
  <c r="W184" i="6" s="1"/>
  <c r="V185" i="6"/>
  <c r="V186" i="6"/>
  <c r="W186" i="6" s="1"/>
  <c r="V187" i="6"/>
  <c r="W187" i="6" s="1"/>
  <c r="V188" i="6"/>
  <c r="W188" i="6" s="1"/>
  <c r="V189" i="6"/>
  <c r="W189" i="6" s="1"/>
  <c r="V190" i="6"/>
  <c r="W190" i="6" s="1"/>
  <c r="V191" i="6"/>
  <c r="W191" i="6" s="1"/>
  <c r="V192" i="6"/>
  <c r="W192" i="6" s="1"/>
  <c r="V193" i="6"/>
  <c r="W193" i="6" s="1"/>
  <c r="V194" i="6"/>
  <c r="W194" i="6" s="1"/>
  <c r="V195" i="6"/>
  <c r="V196" i="6"/>
  <c r="V197" i="6"/>
  <c r="W197" i="6" s="1"/>
  <c r="V198" i="6"/>
  <c r="W198" i="6" s="1"/>
  <c r="V199" i="6"/>
  <c r="W199" i="6" s="1"/>
  <c r="V200" i="6"/>
  <c r="W200" i="6" s="1"/>
  <c r="V201" i="6"/>
  <c r="W201" i="6" s="1"/>
  <c r="V202" i="6"/>
  <c r="V203" i="6"/>
  <c r="V204" i="6"/>
  <c r="W204" i="6" s="1"/>
  <c r="V205" i="6"/>
  <c r="W205" i="6" s="1"/>
  <c r="V206" i="6"/>
  <c r="W206" i="6" s="1"/>
  <c r="V207" i="6"/>
  <c r="W207" i="6" s="1"/>
  <c r="V208" i="6"/>
  <c r="W208" i="6" s="1"/>
  <c r="V209" i="6"/>
  <c r="W209" i="6" s="1"/>
  <c r="V210" i="6"/>
  <c r="W210" i="6" s="1"/>
  <c r="V211" i="6"/>
  <c r="V212" i="6"/>
  <c r="V213" i="6"/>
  <c r="W213" i="6" s="1"/>
  <c r="V214" i="6"/>
  <c r="W214" i="6" s="1"/>
  <c r="V215" i="6"/>
  <c r="W215" i="6" s="1"/>
  <c r="V216" i="6"/>
  <c r="W216" i="6" s="1"/>
  <c r="V217" i="6"/>
  <c r="W217" i="6" s="1"/>
  <c r="V218" i="6"/>
  <c r="W218" i="6" s="1"/>
  <c r="V219" i="6"/>
  <c r="W219" i="6" s="1"/>
  <c r="V220" i="6"/>
  <c r="W220" i="6" s="1"/>
  <c r="V221" i="6"/>
  <c r="W221" i="6" s="1"/>
  <c r="V222" i="6"/>
  <c r="V223" i="6"/>
  <c r="W223" i="6" s="1"/>
  <c r="V224" i="6"/>
  <c r="W224" i="6" s="1"/>
  <c r="V225" i="6"/>
  <c r="W225" i="6" s="1"/>
  <c r="V226" i="6"/>
  <c r="W226" i="6" s="1"/>
  <c r="V227" i="6"/>
  <c r="W227" i="6" s="1"/>
  <c r="V228" i="6"/>
  <c r="W228" i="6" s="1"/>
  <c r="V229" i="6"/>
  <c r="W229" i="6" s="1"/>
  <c r="V230" i="6"/>
  <c r="W230" i="6" s="1"/>
  <c r="V231" i="6"/>
  <c r="W231" i="6" s="1"/>
  <c r="V232" i="6"/>
  <c r="W232" i="6" s="1"/>
  <c r="V233" i="6"/>
  <c r="W233" i="6" s="1"/>
  <c r="V234" i="6"/>
  <c r="W234" i="6" s="1"/>
  <c r="V235" i="6"/>
  <c r="W235" i="6" s="1"/>
  <c r="V236" i="6"/>
  <c r="W236" i="6" s="1"/>
  <c r="V237" i="6"/>
  <c r="W237" i="6" s="1"/>
  <c r="V238" i="6"/>
  <c r="W238" i="6" s="1"/>
  <c r="V239" i="6"/>
  <c r="W239" i="6" s="1"/>
  <c r="V240" i="6"/>
  <c r="W240" i="6" s="1"/>
  <c r="V241" i="6"/>
  <c r="W241" i="6" s="1"/>
  <c r="V242" i="6"/>
  <c r="W242" i="6" s="1"/>
  <c r="V243" i="6"/>
  <c r="W243" i="6" s="1"/>
  <c r="V244" i="6"/>
  <c r="W244" i="6" s="1"/>
  <c r="V245" i="6"/>
  <c r="W245" i="6" s="1"/>
  <c r="V246" i="6"/>
  <c r="W246" i="6" s="1"/>
  <c r="V247" i="6"/>
  <c r="W247" i="6" s="1"/>
  <c r="V248" i="6"/>
  <c r="W248" i="6" s="1"/>
  <c r="V249" i="6"/>
  <c r="W249" i="6" s="1"/>
  <c r="V250" i="6"/>
  <c r="W250" i="6" s="1"/>
  <c r="V251" i="6"/>
  <c r="V252" i="6"/>
  <c r="W252" i="6" s="1"/>
  <c r="V253" i="6"/>
  <c r="W253" i="6" s="1"/>
  <c r="V254" i="6"/>
  <c r="W254" i="6" s="1"/>
  <c r="V255" i="6"/>
  <c r="W255" i="6" s="1"/>
  <c r="V256" i="6"/>
  <c r="W256" i="6" s="1"/>
  <c r="V257" i="6"/>
  <c r="W257" i="6" s="1"/>
  <c r="V258" i="6"/>
  <c r="W258" i="6" s="1"/>
  <c r="V259" i="6"/>
  <c r="W259" i="6" s="1"/>
  <c r="V260" i="6"/>
  <c r="W260" i="6" s="1"/>
  <c r="V261" i="6"/>
  <c r="W261" i="6" s="1"/>
  <c r="V262" i="6"/>
  <c r="W262" i="6" s="1"/>
  <c r="V263" i="6"/>
  <c r="W263" i="6" s="1"/>
  <c r="V264" i="6"/>
  <c r="W264" i="6" s="1"/>
  <c r="V265" i="6"/>
  <c r="W265" i="6" s="1"/>
  <c r="V266" i="6"/>
  <c r="W266" i="6" s="1"/>
  <c r="V267" i="6"/>
  <c r="W267" i="6" s="1"/>
  <c r="V268" i="6"/>
  <c r="W268" i="6" s="1"/>
  <c r="V269" i="6"/>
  <c r="W269" i="6" s="1"/>
  <c r="V270" i="6"/>
  <c r="W270" i="6" s="1"/>
  <c r="V271" i="6"/>
  <c r="W271" i="6" s="1"/>
  <c r="V272" i="6"/>
  <c r="W272" i="6" s="1"/>
  <c r="V273" i="6"/>
  <c r="W273" i="6" s="1"/>
  <c r="V274" i="6"/>
  <c r="W274" i="6" s="1"/>
  <c r="V275" i="6"/>
  <c r="W275" i="6" s="1"/>
  <c r="V276" i="6"/>
  <c r="W276" i="6" s="1"/>
  <c r="V277" i="6"/>
  <c r="W277" i="6" s="1"/>
  <c r="V278" i="6"/>
  <c r="W278" i="6" s="1"/>
  <c r="V279" i="6"/>
  <c r="W279" i="6" s="1"/>
  <c r="V280" i="6"/>
  <c r="W280" i="6" s="1"/>
  <c r="V281" i="6"/>
  <c r="W281" i="6" s="1"/>
  <c r="V282" i="6"/>
  <c r="W282" i="6" s="1"/>
  <c r="V283" i="6"/>
  <c r="W283" i="6" s="1"/>
  <c r="V284" i="6"/>
  <c r="V285" i="6"/>
  <c r="W285" i="6" s="1"/>
  <c r="V286" i="6"/>
  <c r="W286" i="6" s="1"/>
  <c r="V287" i="6"/>
  <c r="W287" i="6" s="1"/>
  <c r="V288" i="6"/>
  <c r="W288" i="6" s="1"/>
  <c r="V289" i="6"/>
  <c r="W289" i="6" s="1"/>
  <c r="V290" i="6"/>
  <c r="W290" i="6" s="1"/>
  <c r="V291" i="6"/>
  <c r="W291" i="6" s="1"/>
  <c r="V292" i="6"/>
  <c r="W292" i="6" s="1"/>
  <c r="V293" i="6"/>
  <c r="W293" i="6" s="1"/>
  <c r="V294" i="6"/>
  <c r="W294" i="6" s="1"/>
  <c r="V295" i="6"/>
  <c r="V296" i="6"/>
  <c r="W296" i="6" s="1"/>
  <c r="V297" i="6"/>
  <c r="W297" i="6" s="1"/>
  <c r="V298" i="6"/>
  <c r="W298" i="6" s="1"/>
  <c r="V299" i="6"/>
  <c r="W299" i="6" s="1"/>
  <c r="V300" i="6"/>
  <c r="W300" i="6" s="1"/>
  <c r="V301" i="6"/>
  <c r="W301" i="6" s="1"/>
  <c r="V302" i="6"/>
  <c r="W302" i="6" s="1"/>
  <c r="V303" i="6"/>
  <c r="W303" i="6" s="1"/>
  <c r="V304" i="6"/>
  <c r="W304" i="6" s="1"/>
  <c r="V305" i="6"/>
  <c r="W305" i="6" s="1"/>
  <c r="V306" i="6"/>
  <c r="W306" i="6" s="1"/>
  <c r="V307" i="6"/>
  <c r="W307" i="6" s="1"/>
  <c r="T5" i="6"/>
  <c r="U5" i="6" s="1"/>
  <c r="T6" i="6"/>
  <c r="T7" i="6"/>
  <c r="U7" i="6" s="1"/>
  <c r="T8" i="6"/>
  <c r="U8" i="6" s="1"/>
  <c r="T9" i="6"/>
  <c r="U9" i="6" s="1"/>
  <c r="T10" i="6"/>
  <c r="U10" i="6" s="1"/>
  <c r="T11" i="6"/>
  <c r="U11" i="6" s="1"/>
  <c r="T12" i="6"/>
  <c r="U12" i="6" s="1"/>
  <c r="T13" i="6"/>
  <c r="U13" i="6" s="1"/>
  <c r="T14" i="6"/>
  <c r="U14" i="6" s="1"/>
  <c r="T15" i="6"/>
  <c r="U15" i="6" s="1"/>
  <c r="T16" i="6"/>
  <c r="U16" i="6" s="1"/>
  <c r="T17" i="6"/>
  <c r="U17" i="6" s="1"/>
  <c r="T18" i="6"/>
  <c r="U18" i="6" s="1"/>
  <c r="T19" i="6"/>
  <c r="U19" i="6" s="1"/>
  <c r="T20" i="6"/>
  <c r="U20" i="6" s="1"/>
  <c r="T21" i="6"/>
  <c r="U21" i="6" s="1"/>
  <c r="T22" i="6"/>
  <c r="U22" i="6" s="1"/>
  <c r="T23" i="6"/>
  <c r="U23" i="6" s="1"/>
  <c r="T24" i="6"/>
  <c r="U24" i="6" s="1"/>
  <c r="T25" i="6"/>
  <c r="T26" i="6"/>
  <c r="T27" i="6"/>
  <c r="U27" i="6" s="1"/>
  <c r="T28" i="6"/>
  <c r="U28" i="6" s="1"/>
  <c r="T29" i="6"/>
  <c r="U29" i="6" s="1"/>
  <c r="T30" i="6"/>
  <c r="T31" i="6"/>
  <c r="U31" i="6" s="1"/>
  <c r="T32" i="6"/>
  <c r="U32" i="6" s="1"/>
  <c r="T33" i="6"/>
  <c r="U33" i="6" s="1"/>
  <c r="T34" i="6"/>
  <c r="T35" i="6"/>
  <c r="T36" i="6"/>
  <c r="U36" i="6" s="1"/>
  <c r="T37" i="6"/>
  <c r="U37" i="6" s="1"/>
  <c r="T38" i="6"/>
  <c r="T39" i="6"/>
  <c r="U39" i="6" s="1"/>
  <c r="T40" i="6"/>
  <c r="U40" i="6" s="1"/>
  <c r="T41" i="6"/>
  <c r="T42" i="6"/>
  <c r="U42" i="6" s="1"/>
  <c r="T43" i="6"/>
  <c r="T44" i="6"/>
  <c r="U44" i="6" s="1"/>
  <c r="T45" i="6"/>
  <c r="U45" i="6" s="1"/>
  <c r="T46" i="6"/>
  <c r="U46" i="6" s="1"/>
  <c r="T47" i="6"/>
  <c r="T48" i="6"/>
  <c r="U48" i="6" s="1"/>
  <c r="T49" i="6"/>
  <c r="U49" i="6" s="1"/>
  <c r="T50" i="6"/>
  <c r="U50" i="6" s="1"/>
  <c r="T51" i="6"/>
  <c r="U51" i="6" s="1"/>
  <c r="T52" i="6"/>
  <c r="U52" i="6" s="1"/>
  <c r="T53" i="6"/>
  <c r="U53" i="6" s="1"/>
  <c r="T54" i="6"/>
  <c r="U54" i="6" s="1"/>
  <c r="T55" i="6"/>
  <c r="U55" i="6" s="1"/>
  <c r="T56" i="6"/>
  <c r="U56" i="6" s="1"/>
  <c r="T57" i="6"/>
  <c r="T58" i="6"/>
  <c r="T59" i="6"/>
  <c r="U59" i="6" s="1"/>
  <c r="T60" i="6"/>
  <c r="U60" i="6" s="1"/>
  <c r="T61" i="6"/>
  <c r="U61" i="6" s="1"/>
  <c r="T62" i="6"/>
  <c r="U62" i="6" s="1"/>
  <c r="T63" i="6"/>
  <c r="U63" i="6" s="1"/>
  <c r="T64" i="6"/>
  <c r="T65" i="6"/>
  <c r="U65" i="6" s="1"/>
  <c r="T66" i="6"/>
  <c r="U66" i="6" s="1"/>
  <c r="T67" i="6"/>
  <c r="T68" i="6"/>
  <c r="T69" i="6"/>
  <c r="U69" i="6" s="1"/>
  <c r="T70" i="6"/>
  <c r="U70" i="6" s="1"/>
  <c r="T71" i="6"/>
  <c r="U71" i="6" s="1"/>
  <c r="T72" i="6"/>
  <c r="U72" i="6" s="1"/>
  <c r="T73" i="6"/>
  <c r="U73" i="6" s="1"/>
  <c r="T74" i="6"/>
  <c r="U74" i="6" s="1"/>
  <c r="T75" i="6"/>
  <c r="U75" i="6" s="1"/>
  <c r="T76" i="6"/>
  <c r="U76" i="6" s="1"/>
  <c r="T77" i="6"/>
  <c r="T78" i="6"/>
  <c r="U78" i="6" s="1"/>
  <c r="T79" i="6"/>
  <c r="U79" i="6" s="1"/>
  <c r="T80" i="6"/>
  <c r="U80" i="6" s="1"/>
  <c r="T81" i="6"/>
  <c r="U81" i="6" s="1"/>
  <c r="T82" i="6"/>
  <c r="U82" i="6" s="1"/>
  <c r="T83" i="6"/>
  <c r="U83" i="6" s="1"/>
  <c r="T84" i="6"/>
  <c r="U84" i="6" s="1"/>
  <c r="T85" i="6"/>
  <c r="U85" i="6" s="1"/>
  <c r="T86" i="6"/>
  <c r="U86" i="6" s="1"/>
  <c r="T87" i="6"/>
  <c r="U87" i="6" s="1"/>
  <c r="T88" i="6"/>
  <c r="U88" i="6" s="1"/>
  <c r="T89" i="6"/>
  <c r="U89" i="6" s="1"/>
  <c r="T90" i="6"/>
  <c r="U90" i="6" s="1"/>
  <c r="T91" i="6"/>
  <c r="U91" i="6" s="1"/>
  <c r="T92" i="6"/>
  <c r="T93" i="6"/>
  <c r="U93" i="6" s="1"/>
  <c r="T94" i="6"/>
  <c r="U94" i="6" s="1"/>
  <c r="T95" i="6"/>
  <c r="U95" i="6" s="1"/>
  <c r="T96" i="6"/>
  <c r="U96" i="6" s="1"/>
  <c r="T97" i="6"/>
  <c r="U97" i="6" s="1"/>
  <c r="T98" i="6"/>
  <c r="U98" i="6" s="1"/>
  <c r="T99" i="6"/>
  <c r="U99" i="6" s="1"/>
  <c r="T100" i="6"/>
  <c r="T101" i="6"/>
  <c r="U101" i="6" s="1"/>
  <c r="T102" i="6"/>
  <c r="U102" i="6" s="1"/>
  <c r="T103" i="6"/>
  <c r="U103" i="6" s="1"/>
  <c r="T104" i="6"/>
  <c r="T105" i="6"/>
  <c r="U105" i="6" s="1"/>
  <c r="T106" i="6"/>
  <c r="U106" i="6" s="1"/>
  <c r="T107" i="6"/>
  <c r="U107" i="6" s="1"/>
  <c r="T108" i="6"/>
  <c r="T109" i="6"/>
  <c r="U109" i="6" s="1"/>
  <c r="T110" i="6"/>
  <c r="U110" i="6" s="1"/>
  <c r="T111" i="6"/>
  <c r="T112" i="6"/>
  <c r="U112" i="6" s="1"/>
  <c r="T113" i="6"/>
  <c r="T114" i="6"/>
  <c r="U114" i="6" s="1"/>
  <c r="T115" i="6"/>
  <c r="T116" i="6"/>
  <c r="U116" i="6" s="1"/>
  <c r="T117" i="6"/>
  <c r="U117" i="6" s="1"/>
  <c r="T118" i="6"/>
  <c r="U118" i="6" s="1"/>
  <c r="T119" i="6"/>
  <c r="U119" i="6" s="1"/>
  <c r="T120" i="6"/>
  <c r="U120" i="6" s="1"/>
  <c r="T121" i="6"/>
  <c r="U121" i="6" s="1"/>
  <c r="T122" i="6"/>
  <c r="U122" i="6" s="1"/>
  <c r="T123" i="6"/>
  <c r="U123" i="6" s="1"/>
  <c r="T124" i="6"/>
  <c r="T125" i="6"/>
  <c r="U125" i="6" s="1"/>
  <c r="T126" i="6"/>
  <c r="U126" i="6" s="1"/>
  <c r="T127" i="6"/>
  <c r="U127" i="6" s="1"/>
  <c r="T128" i="6"/>
  <c r="U128" i="6" s="1"/>
  <c r="T129" i="6"/>
  <c r="U129" i="6" s="1"/>
  <c r="T130" i="6"/>
  <c r="U130" i="6" s="1"/>
  <c r="T131" i="6"/>
  <c r="U131" i="6" s="1"/>
  <c r="T132" i="6"/>
  <c r="T133" i="6"/>
  <c r="T134" i="6"/>
  <c r="T135" i="6"/>
  <c r="U135" i="6" s="1"/>
  <c r="T136" i="6"/>
  <c r="U136" i="6" s="1"/>
  <c r="T137" i="6"/>
  <c r="U137" i="6" s="1"/>
  <c r="T138" i="6"/>
  <c r="U138" i="6" s="1"/>
  <c r="T139" i="6"/>
  <c r="T140" i="6"/>
  <c r="U140" i="6" s="1"/>
  <c r="T141" i="6"/>
  <c r="U141" i="6" s="1"/>
  <c r="T142" i="6"/>
  <c r="U142" i="6" s="1"/>
  <c r="T143" i="6"/>
  <c r="U143" i="6" s="1"/>
  <c r="T144" i="6"/>
  <c r="U144" i="6" s="1"/>
  <c r="T145" i="6"/>
  <c r="U145" i="6" s="1"/>
  <c r="T146" i="6"/>
  <c r="U146" i="6" s="1"/>
  <c r="T147" i="6"/>
  <c r="U147" i="6" s="1"/>
  <c r="T148" i="6"/>
  <c r="U148" i="6" s="1"/>
  <c r="T149" i="6"/>
  <c r="U149" i="6" s="1"/>
  <c r="T150" i="6"/>
  <c r="U150" i="6" s="1"/>
  <c r="T151" i="6"/>
  <c r="U151" i="6" s="1"/>
  <c r="T152" i="6"/>
  <c r="U152" i="6" s="1"/>
  <c r="T153" i="6"/>
  <c r="T154" i="6"/>
  <c r="U154" i="6" s="1"/>
  <c r="T155" i="6"/>
  <c r="U155" i="6" s="1"/>
  <c r="T156" i="6"/>
  <c r="U156" i="6" s="1"/>
  <c r="T157" i="6"/>
  <c r="U157" i="6" s="1"/>
  <c r="T158" i="6"/>
  <c r="U158" i="6" s="1"/>
  <c r="T159" i="6"/>
  <c r="U159" i="6" s="1"/>
  <c r="T160" i="6"/>
  <c r="U160" i="6" s="1"/>
  <c r="T161" i="6"/>
  <c r="T162" i="6"/>
  <c r="U162" i="6" s="1"/>
  <c r="T163" i="6"/>
  <c r="T164" i="6"/>
  <c r="U164" i="6" s="1"/>
  <c r="T165" i="6"/>
  <c r="U165" i="6" s="1"/>
  <c r="T166" i="6"/>
  <c r="U166" i="6" s="1"/>
  <c r="T167" i="6"/>
  <c r="U167" i="6" s="1"/>
  <c r="T168" i="6"/>
  <c r="T169" i="6"/>
  <c r="U169" i="6" s="1"/>
  <c r="T170" i="6"/>
  <c r="U170" i="6" s="1"/>
  <c r="T171" i="6"/>
  <c r="U171" i="6" s="1"/>
  <c r="T172" i="6"/>
  <c r="U172" i="6" s="1"/>
  <c r="T173" i="6"/>
  <c r="U173" i="6" s="1"/>
  <c r="T174" i="6"/>
  <c r="U174" i="6" s="1"/>
  <c r="T175" i="6"/>
  <c r="U175" i="6" s="1"/>
  <c r="T176" i="6"/>
  <c r="U176" i="6" s="1"/>
  <c r="T177" i="6"/>
  <c r="T178" i="6"/>
  <c r="U178" i="6" s="1"/>
  <c r="T179" i="6"/>
  <c r="U179" i="6" s="1"/>
  <c r="T180" i="6"/>
  <c r="U180" i="6" s="1"/>
  <c r="T181" i="6"/>
  <c r="U181" i="6" s="1"/>
  <c r="T182" i="6"/>
  <c r="U182" i="6" s="1"/>
  <c r="T183" i="6"/>
  <c r="T184" i="6"/>
  <c r="U184" i="6" s="1"/>
  <c r="T185" i="6"/>
  <c r="U185" i="6" s="1"/>
  <c r="T186" i="6"/>
  <c r="U186" i="6" s="1"/>
  <c r="T187" i="6"/>
  <c r="U187" i="6" s="1"/>
  <c r="T188" i="6"/>
  <c r="U188" i="6" s="1"/>
  <c r="T189" i="6"/>
  <c r="U189" i="6" s="1"/>
  <c r="T190" i="6"/>
  <c r="T191" i="6"/>
  <c r="U191" i="6" s="1"/>
  <c r="T192" i="6"/>
  <c r="U192" i="6" s="1"/>
  <c r="T193" i="6"/>
  <c r="U193" i="6" s="1"/>
  <c r="T194" i="6"/>
  <c r="U194" i="6" s="1"/>
  <c r="T195" i="6"/>
  <c r="U195" i="6" s="1"/>
  <c r="T196" i="6"/>
  <c r="U196" i="6" s="1"/>
  <c r="T197" i="6"/>
  <c r="U197" i="6" s="1"/>
  <c r="T198" i="6"/>
  <c r="T199" i="6"/>
  <c r="U199" i="6" s="1"/>
  <c r="T200" i="6"/>
  <c r="T201" i="6"/>
  <c r="U201" i="6" s="1"/>
  <c r="T202" i="6"/>
  <c r="U202" i="6" s="1"/>
  <c r="T203" i="6"/>
  <c r="U203" i="6" s="1"/>
  <c r="T204" i="6"/>
  <c r="U204" i="6" s="1"/>
  <c r="T205" i="6"/>
  <c r="U205" i="6" s="1"/>
  <c r="T206" i="6"/>
  <c r="U206" i="6" s="1"/>
  <c r="T207" i="6"/>
  <c r="U207" i="6" s="1"/>
  <c r="T208" i="6"/>
  <c r="U208" i="6" s="1"/>
  <c r="T209" i="6"/>
  <c r="U209" i="6" s="1"/>
  <c r="T210" i="6"/>
  <c r="U210" i="6" s="1"/>
  <c r="T211" i="6"/>
  <c r="U211" i="6" s="1"/>
  <c r="T212" i="6"/>
  <c r="U212" i="6" s="1"/>
  <c r="T213" i="6"/>
  <c r="U213" i="6" s="1"/>
  <c r="T214" i="6"/>
  <c r="U214" i="6" s="1"/>
  <c r="T215" i="6"/>
  <c r="U215" i="6" s="1"/>
  <c r="T216" i="6"/>
  <c r="T217" i="6"/>
  <c r="U217" i="6" s="1"/>
  <c r="T218" i="6"/>
  <c r="U218" i="6" s="1"/>
  <c r="T219" i="6"/>
  <c r="U219" i="6" s="1"/>
  <c r="T220" i="6"/>
  <c r="T221" i="6"/>
  <c r="T222" i="6"/>
  <c r="U222" i="6" s="1"/>
  <c r="T223" i="6"/>
  <c r="T224" i="6"/>
  <c r="U224" i="6" s="1"/>
  <c r="T225" i="6"/>
  <c r="T226" i="6"/>
  <c r="U226" i="6" s="1"/>
  <c r="T227" i="6"/>
  <c r="U227" i="6" s="1"/>
  <c r="T228" i="6"/>
  <c r="U228" i="6" s="1"/>
  <c r="T229" i="6"/>
  <c r="U229" i="6" s="1"/>
  <c r="T230" i="6"/>
  <c r="U230" i="6" s="1"/>
  <c r="T231" i="6"/>
  <c r="U231" i="6" s="1"/>
  <c r="T232" i="6"/>
  <c r="U232" i="6" s="1"/>
  <c r="T233" i="6"/>
  <c r="U233" i="6" s="1"/>
  <c r="T234" i="6"/>
  <c r="U234" i="6" s="1"/>
  <c r="T235" i="6"/>
  <c r="U235" i="6" s="1"/>
  <c r="T236" i="6"/>
  <c r="U236" i="6" s="1"/>
  <c r="T237" i="6"/>
  <c r="U237" i="6" s="1"/>
  <c r="T238" i="6"/>
  <c r="U238" i="6" s="1"/>
  <c r="T239" i="6"/>
  <c r="U239" i="6" s="1"/>
  <c r="T240" i="6"/>
  <c r="T241" i="6"/>
  <c r="U241" i="6" s="1"/>
  <c r="T242" i="6"/>
  <c r="T243" i="6"/>
  <c r="U243" i="6" s="1"/>
  <c r="T244" i="6"/>
  <c r="U244" i="6" s="1"/>
  <c r="T245" i="6"/>
  <c r="U245" i="6" s="1"/>
  <c r="T246" i="6"/>
  <c r="U246" i="6" s="1"/>
  <c r="T247" i="6"/>
  <c r="U247" i="6" s="1"/>
  <c r="T248" i="6"/>
  <c r="T249" i="6"/>
  <c r="T250" i="6"/>
  <c r="U250" i="6" s="1"/>
  <c r="T251" i="6"/>
  <c r="U251" i="6" s="1"/>
  <c r="T252" i="6"/>
  <c r="U252" i="6" s="1"/>
  <c r="T253" i="6"/>
  <c r="U253" i="6" s="1"/>
  <c r="T254" i="6"/>
  <c r="U254" i="6" s="1"/>
  <c r="T255" i="6"/>
  <c r="T256" i="6"/>
  <c r="T257" i="6"/>
  <c r="T258" i="6"/>
  <c r="U258" i="6" s="1"/>
  <c r="T259" i="6"/>
  <c r="U259" i="6" s="1"/>
  <c r="T260" i="6"/>
  <c r="T261" i="6"/>
  <c r="U261" i="6" s="1"/>
  <c r="T262" i="6"/>
  <c r="U262" i="6" s="1"/>
  <c r="T263" i="6"/>
  <c r="T264" i="6"/>
  <c r="U264" i="6" s="1"/>
  <c r="T265" i="6"/>
  <c r="T266" i="6"/>
  <c r="T267" i="6"/>
  <c r="T268" i="6"/>
  <c r="U268" i="6" s="1"/>
  <c r="T269" i="6"/>
  <c r="T270" i="6"/>
  <c r="U270" i="6" s="1"/>
  <c r="T271" i="6"/>
  <c r="U271" i="6" s="1"/>
  <c r="T272" i="6"/>
  <c r="U272" i="6" s="1"/>
  <c r="T273" i="6"/>
  <c r="T274" i="6"/>
  <c r="T275" i="6"/>
  <c r="T276" i="6"/>
  <c r="U276" i="6" s="1"/>
  <c r="T277" i="6"/>
  <c r="U277" i="6" s="1"/>
  <c r="T278" i="6"/>
  <c r="U278" i="6" s="1"/>
  <c r="T279" i="6"/>
  <c r="U279" i="6" s="1"/>
  <c r="T280" i="6"/>
  <c r="U280" i="6" s="1"/>
  <c r="T281" i="6"/>
  <c r="U281" i="6" s="1"/>
  <c r="T282" i="6"/>
  <c r="U282" i="6" s="1"/>
  <c r="T283" i="6"/>
  <c r="U283" i="6" s="1"/>
  <c r="T284" i="6"/>
  <c r="U284" i="6" s="1"/>
  <c r="T285" i="6"/>
  <c r="U285" i="6" s="1"/>
  <c r="T286" i="6"/>
  <c r="T287" i="6"/>
  <c r="U287" i="6" s="1"/>
  <c r="T288" i="6"/>
  <c r="U288" i="6" s="1"/>
  <c r="T289" i="6"/>
  <c r="T290" i="6"/>
  <c r="U290" i="6" s="1"/>
  <c r="T291" i="6"/>
  <c r="U291" i="6" s="1"/>
  <c r="T292" i="6"/>
  <c r="U292" i="6" s="1"/>
  <c r="T293" i="6"/>
  <c r="U293" i="6" s="1"/>
  <c r="T294" i="6"/>
  <c r="T295" i="6"/>
  <c r="U295" i="6" s="1"/>
  <c r="T296" i="6"/>
  <c r="U296" i="6" s="1"/>
  <c r="T297" i="6"/>
  <c r="U297" i="6" s="1"/>
  <c r="T298" i="6"/>
  <c r="T299" i="6"/>
  <c r="T300" i="6"/>
  <c r="U300" i="6" s="1"/>
  <c r="T301" i="6"/>
  <c r="U301" i="6" s="1"/>
  <c r="T302" i="6"/>
  <c r="T303" i="6"/>
  <c r="T304" i="6"/>
  <c r="U304" i="6" s="1"/>
  <c r="T305" i="6"/>
  <c r="T306" i="6"/>
  <c r="T307" i="6"/>
  <c r="U307" i="6" s="1"/>
  <c r="R5" i="6"/>
  <c r="S5" i="6" s="1"/>
  <c r="R6" i="6"/>
  <c r="R7" i="6"/>
  <c r="S7" i="6" s="1"/>
  <c r="R8" i="6"/>
  <c r="R9" i="6"/>
  <c r="R10" i="6"/>
  <c r="S10" i="6" s="1"/>
  <c r="R11" i="6"/>
  <c r="S11" i="6" s="1"/>
  <c r="R12" i="6"/>
  <c r="S12" i="6" s="1"/>
  <c r="R13" i="6"/>
  <c r="S13" i="6" s="1"/>
  <c r="R14" i="6"/>
  <c r="S14" i="6" s="1"/>
  <c r="R15" i="6"/>
  <c r="S15" i="6" s="1"/>
  <c r="R16" i="6"/>
  <c r="S16" i="6" s="1"/>
  <c r="R17" i="6"/>
  <c r="S17" i="6" s="1"/>
  <c r="R18" i="6"/>
  <c r="S18" i="6" s="1"/>
  <c r="R19" i="6"/>
  <c r="S19" i="6" s="1"/>
  <c r="R20" i="6"/>
  <c r="S20" i="6" s="1"/>
  <c r="R21" i="6"/>
  <c r="R22" i="6"/>
  <c r="S22" i="6" s="1"/>
  <c r="R23" i="6"/>
  <c r="S23" i="6" s="1"/>
  <c r="R24" i="6"/>
  <c r="S24" i="6" s="1"/>
  <c r="R25" i="6"/>
  <c r="R26" i="6"/>
  <c r="S26" i="6" s="1"/>
  <c r="R27" i="6"/>
  <c r="S27" i="6" s="1"/>
  <c r="R28" i="6"/>
  <c r="S28" i="6" s="1"/>
  <c r="R29" i="6"/>
  <c r="S29" i="6" s="1"/>
  <c r="R30" i="6"/>
  <c r="S30" i="6" s="1"/>
  <c r="R31" i="6"/>
  <c r="R32" i="6"/>
  <c r="S32" i="6" s="1"/>
  <c r="R33" i="6"/>
  <c r="R34" i="6"/>
  <c r="S34" i="6" s="1"/>
  <c r="R35" i="6"/>
  <c r="S35" i="6" s="1"/>
  <c r="R36" i="6"/>
  <c r="S36" i="6" s="1"/>
  <c r="R37" i="6"/>
  <c r="S37" i="6" s="1"/>
  <c r="R38" i="6"/>
  <c r="S38" i="6" s="1"/>
  <c r="R39" i="6"/>
  <c r="S39" i="6" s="1"/>
  <c r="R40" i="6"/>
  <c r="R41" i="6"/>
  <c r="S41" i="6" s="1"/>
  <c r="R42" i="6"/>
  <c r="S42" i="6" s="1"/>
  <c r="R43" i="6"/>
  <c r="S43" i="6" s="1"/>
  <c r="R44" i="6"/>
  <c r="S44" i="6" s="1"/>
  <c r="R45" i="6"/>
  <c r="S45" i="6" s="1"/>
  <c r="R46" i="6"/>
  <c r="S46" i="6" s="1"/>
  <c r="R47" i="6"/>
  <c r="S47" i="6" s="1"/>
  <c r="R48" i="6"/>
  <c r="S48" i="6" s="1"/>
  <c r="R49" i="6"/>
  <c r="S49" i="6" s="1"/>
  <c r="R50" i="6"/>
  <c r="S50" i="6" s="1"/>
  <c r="R51" i="6"/>
  <c r="S51" i="6" s="1"/>
  <c r="R52" i="6"/>
  <c r="S52" i="6" s="1"/>
  <c r="R53" i="6"/>
  <c r="S53" i="6" s="1"/>
  <c r="R54" i="6"/>
  <c r="S54" i="6" s="1"/>
  <c r="R55" i="6"/>
  <c r="S55" i="6" s="1"/>
  <c r="R56" i="6"/>
  <c r="S56" i="6" s="1"/>
  <c r="R57" i="6"/>
  <c r="S57" i="6" s="1"/>
  <c r="R58" i="6"/>
  <c r="R59" i="6"/>
  <c r="S59" i="6" s="1"/>
  <c r="R60" i="6"/>
  <c r="S60" i="6" s="1"/>
  <c r="R61" i="6"/>
  <c r="R62" i="6"/>
  <c r="S62" i="6" s="1"/>
  <c r="R63" i="6"/>
  <c r="S63" i="6" s="1"/>
  <c r="R64" i="6"/>
  <c r="S64" i="6" s="1"/>
  <c r="R65" i="6"/>
  <c r="S65" i="6" s="1"/>
  <c r="R66" i="6"/>
  <c r="S66" i="6" s="1"/>
  <c r="R67" i="6"/>
  <c r="R68" i="6"/>
  <c r="R69" i="6"/>
  <c r="S69" i="6" s="1"/>
  <c r="R70" i="6"/>
  <c r="S70" i="6" s="1"/>
  <c r="R71" i="6"/>
  <c r="S71" i="6" s="1"/>
  <c r="R72" i="6"/>
  <c r="S72" i="6" s="1"/>
  <c r="R73" i="6"/>
  <c r="S73" i="6" s="1"/>
  <c r="R74" i="6"/>
  <c r="S74" i="6" s="1"/>
  <c r="R75" i="6"/>
  <c r="S75" i="6" s="1"/>
  <c r="R76" i="6"/>
  <c r="S76" i="6" s="1"/>
  <c r="R77" i="6"/>
  <c r="S77" i="6" s="1"/>
  <c r="R78" i="6"/>
  <c r="S78" i="6" s="1"/>
  <c r="R79" i="6"/>
  <c r="R80" i="6"/>
  <c r="S80" i="6" s="1"/>
  <c r="R81" i="6"/>
  <c r="S81" i="6" s="1"/>
  <c r="R82" i="6"/>
  <c r="S82" i="6" s="1"/>
  <c r="R83" i="6"/>
  <c r="S83" i="6" s="1"/>
  <c r="R84" i="6"/>
  <c r="S84" i="6" s="1"/>
  <c r="R85" i="6"/>
  <c r="S85" i="6" s="1"/>
  <c r="R86" i="6"/>
  <c r="R87" i="6"/>
  <c r="S87" i="6" s="1"/>
  <c r="R88" i="6"/>
  <c r="R89" i="6"/>
  <c r="R90" i="6"/>
  <c r="S90" i="6" s="1"/>
  <c r="R91" i="6"/>
  <c r="S91" i="6" s="1"/>
  <c r="R92" i="6"/>
  <c r="S92" i="6" s="1"/>
  <c r="R93" i="6"/>
  <c r="S93" i="6" s="1"/>
  <c r="R94" i="6"/>
  <c r="S94" i="6" s="1"/>
  <c r="R95" i="6"/>
  <c r="S95" i="6" s="1"/>
  <c r="R96" i="6"/>
  <c r="S96" i="6" s="1"/>
  <c r="R97" i="6"/>
  <c r="S97" i="6" s="1"/>
  <c r="R98" i="6"/>
  <c r="S98" i="6" s="1"/>
  <c r="R99" i="6"/>
  <c r="S99" i="6" s="1"/>
  <c r="R100" i="6"/>
  <c r="S100" i="6" s="1"/>
  <c r="R101" i="6"/>
  <c r="S101" i="6" s="1"/>
  <c r="R102" i="6"/>
  <c r="S102" i="6" s="1"/>
  <c r="R103" i="6"/>
  <c r="R104" i="6"/>
  <c r="S104" i="6" s="1"/>
  <c r="R105" i="6"/>
  <c r="S105" i="6" s="1"/>
  <c r="R106" i="6"/>
  <c r="R107" i="6"/>
  <c r="S107" i="6" s="1"/>
  <c r="R108" i="6"/>
  <c r="S108" i="6" s="1"/>
  <c r="R109" i="6"/>
  <c r="S109" i="6" s="1"/>
  <c r="R110" i="6"/>
  <c r="R111" i="6"/>
  <c r="S111" i="6" s="1"/>
  <c r="R112" i="6"/>
  <c r="S112" i="6" s="1"/>
  <c r="R113" i="6"/>
  <c r="S113" i="6" s="1"/>
  <c r="R114" i="6"/>
  <c r="S114" i="6" s="1"/>
  <c r="R115" i="6"/>
  <c r="S115" i="6" s="1"/>
  <c r="R116" i="6"/>
  <c r="S116" i="6" s="1"/>
  <c r="R117" i="6"/>
  <c r="S117" i="6" s="1"/>
  <c r="R118" i="6"/>
  <c r="S118" i="6" s="1"/>
  <c r="R119" i="6"/>
  <c r="S119" i="6" s="1"/>
  <c r="R120" i="6"/>
  <c r="S120" i="6" s="1"/>
  <c r="R121" i="6"/>
  <c r="S121" i="6" s="1"/>
  <c r="R122" i="6"/>
  <c r="S122" i="6" s="1"/>
  <c r="R123" i="6"/>
  <c r="S123" i="6" s="1"/>
  <c r="R124" i="6"/>
  <c r="S124" i="6" s="1"/>
  <c r="R125" i="6"/>
  <c r="S125" i="6" s="1"/>
  <c r="R126" i="6"/>
  <c r="S126" i="6" s="1"/>
  <c r="R127" i="6"/>
  <c r="S127" i="6" s="1"/>
  <c r="R128" i="6"/>
  <c r="S128" i="6" s="1"/>
  <c r="R129" i="6"/>
  <c r="S129" i="6" s="1"/>
  <c r="R130" i="6"/>
  <c r="R131" i="6"/>
  <c r="S131" i="6" s="1"/>
  <c r="R132" i="6"/>
  <c r="S132" i="6" s="1"/>
  <c r="R133" i="6"/>
  <c r="S133" i="6" s="1"/>
  <c r="R134" i="6"/>
  <c r="S134" i="6" s="1"/>
  <c r="R135" i="6"/>
  <c r="S135" i="6" s="1"/>
  <c r="R136" i="6"/>
  <c r="S136" i="6" s="1"/>
  <c r="R137" i="6"/>
  <c r="S137" i="6" s="1"/>
  <c r="R138" i="6"/>
  <c r="S138" i="6" s="1"/>
  <c r="R139" i="6"/>
  <c r="S139" i="6" s="1"/>
  <c r="R140" i="6"/>
  <c r="S140" i="6" s="1"/>
  <c r="R141" i="6"/>
  <c r="R142" i="6"/>
  <c r="S142" i="6" s="1"/>
  <c r="R143" i="6"/>
  <c r="S143" i="6" s="1"/>
  <c r="R144" i="6"/>
  <c r="S144" i="6" s="1"/>
  <c r="R145" i="6"/>
  <c r="S145" i="6" s="1"/>
  <c r="R146" i="6"/>
  <c r="S146" i="6" s="1"/>
  <c r="R147" i="6"/>
  <c r="S147" i="6" s="1"/>
  <c r="R148" i="6"/>
  <c r="S148" i="6" s="1"/>
  <c r="R149" i="6"/>
  <c r="S149" i="6" s="1"/>
  <c r="R150" i="6"/>
  <c r="R151" i="6"/>
  <c r="S151" i="6" s="1"/>
  <c r="R152" i="6"/>
  <c r="S152" i="6" s="1"/>
  <c r="R153" i="6"/>
  <c r="S153" i="6" s="1"/>
  <c r="R154" i="6"/>
  <c r="S154" i="6" s="1"/>
  <c r="R155" i="6"/>
  <c r="S155" i="6" s="1"/>
  <c r="R156" i="6"/>
  <c r="S156" i="6" s="1"/>
  <c r="R157" i="6"/>
  <c r="S157" i="6" s="1"/>
  <c r="R158" i="6"/>
  <c r="S158" i="6" s="1"/>
  <c r="R159" i="6"/>
  <c r="S159" i="6" s="1"/>
  <c r="R160" i="6"/>
  <c r="S160" i="6" s="1"/>
  <c r="R161" i="6"/>
  <c r="S161" i="6" s="1"/>
  <c r="R162" i="6"/>
  <c r="S162" i="6" s="1"/>
  <c r="R163" i="6"/>
  <c r="S163" i="6" s="1"/>
  <c r="R164" i="6"/>
  <c r="S164" i="6" s="1"/>
  <c r="R165" i="6"/>
  <c r="S165" i="6" s="1"/>
  <c r="R166" i="6"/>
  <c r="S166" i="6" s="1"/>
  <c r="R167" i="6"/>
  <c r="S167" i="6" s="1"/>
  <c r="R168" i="6"/>
  <c r="S168" i="6" s="1"/>
  <c r="R169" i="6"/>
  <c r="R170" i="6"/>
  <c r="S170" i="6" s="1"/>
  <c r="R171" i="6"/>
  <c r="R172" i="6"/>
  <c r="R173" i="6"/>
  <c r="R174" i="6"/>
  <c r="R175" i="6"/>
  <c r="S175" i="6" s="1"/>
  <c r="R176" i="6"/>
  <c r="S176" i="6" s="1"/>
  <c r="R177" i="6"/>
  <c r="S177" i="6" s="1"/>
  <c r="R178" i="6"/>
  <c r="R179" i="6"/>
  <c r="S179" i="6" s="1"/>
  <c r="R180" i="6"/>
  <c r="S180" i="6" s="1"/>
  <c r="R181" i="6"/>
  <c r="S181" i="6" s="1"/>
  <c r="R182" i="6"/>
  <c r="S182" i="6" s="1"/>
  <c r="R183" i="6"/>
  <c r="S183" i="6" s="1"/>
  <c r="R184" i="6"/>
  <c r="S184" i="6" s="1"/>
  <c r="R185" i="6"/>
  <c r="S185" i="6" s="1"/>
  <c r="R186" i="6"/>
  <c r="S186" i="6" s="1"/>
  <c r="R187" i="6"/>
  <c r="R188" i="6"/>
  <c r="S188" i="6" s="1"/>
  <c r="R189" i="6"/>
  <c r="S189" i="6" s="1"/>
  <c r="R190" i="6"/>
  <c r="S190" i="6" s="1"/>
  <c r="R191" i="6"/>
  <c r="S191" i="6" s="1"/>
  <c r="R192" i="6"/>
  <c r="S192" i="6" s="1"/>
  <c r="R193" i="6"/>
  <c r="R194" i="6"/>
  <c r="S194" i="6" s="1"/>
  <c r="R195" i="6"/>
  <c r="S195" i="6" s="1"/>
  <c r="R196" i="6"/>
  <c r="S196" i="6" s="1"/>
  <c r="R197" i="6"/>
  <c r="S197" i="6" s="1"/>
  <c r="R198" i="6"/>
  <c r="S198" i="6" s="1"/>
  <c r="R199" i="6"/>
  <c r="S199" i="6" s="1"/>
  <c r="R200" i="6"/>
  <c r="S200" i="6" s="1"/>
  <c r="R201" i="6"/>
  <c r="S201" i="6" s="1"/>
  <c r="R202" i="6"/>
  <c r="S202" i="6" s="1"/>
  <c r="R203" i="6"/>
  <c r="S203" i="6" s="1"/>
  <c r="R204" i="6"/>
  <c r="S204" i="6" s="1"/>
  <c r="R205" i="6"/>
  <c r="S205" i="6" s="1"/>
  <c r="R206" i="6"/>
  <c r="S206" i="6" s="1"/>
  <c r="R207" i="6"/>
  <c r="S207" i="6" s="1"/>
  <c r="R208" i="6"/>
  <c r="R209" i="6"/>
  <c r="S209" i="6" s="1"/>
  <c r="R210" i="6"/>
  <c r="S210" i="6" s="1"/>
  <c r="R211" i="6"/>
  <c r="S211" i="6" s="1"/>
  <c r="R212" i="6"/>
  <c r="S212" i="6" s="1"/>
  <c r="R213" i="6"/>
  <c r="S213" i="6" s="1"/>
  <c r="R214" i="6"/>
  <c r="S214" i="6" s="1"/>
  <c r="R215" i="6"/>
  <c r="S215" i="6" s="1"/>
  <c r="R216" i="6"/>
  <c r="S216" i="6" s="1"/>
  <c r="R217" i="6"/>
  <c r="S217" i="6" s="1"/>
  <c r="R218" i="6"/>
  <c r="S218" i="6" s="1"/>
  <c r="R219" i="6"/>
  <c r="R220" i="6"/>
  <c r="S220" i="6" s="1"/>
  <c r="R221" i="6"/>
  <c r="S221" i="6" s="1"/>
  <c r="R222" i="6"/>
  <c r="S222" i="6" s="1"/>
  <c r="R223" i="6"/>
  <c r="S223" i="6" s="1"/>
  <c r="R224" i="6"/>
  <c r="R225" i="6"/>
  <c r="S225" i="6" s="1"/>
  <c r="R226" i="6"/>
  <c r="S226" i="6" s="1"/>
  <c r="R227" i="6"/>
  <c r="S227" i="6" s="1"/>
  <c r="R228" i="6"/>
  <c r="S228" i="6" s="1"/>
  <c r="R229" i="6"/>
  <c r="S229" i="6" s="1"/>
  <c r="R230" i="6"/>
  <c r="S230" i="6" s="1"/>
  <c r="R231" i="6"/>
  <c r="S231" i="6" s="1"/>
  <c r="R232" i="6"/>
  <c r="R233" i="6"/>
  <c r="S233" i="6" s="1"/>
  <c r="R234" i="6"/>
  <c r="S234" i="6" s="1"/>
  <c r="R235" i="6"/>
  <c r="S235" i="6" s="1"/>
  <c r="R236" i="6"/>
  <c r="S236" i="6" s="1"/>
  <c r="R237" i="6"/>
  <c r="S237" i="6" s="1"/>
  <c r="R238" i="6"/>
  <c r="R239" i="6"/>
  <c r="S239" i="6" s="1"/>
  <c r="R240" i="6"/>
  <c r="S240" i="6" s="1"/>
  <c r="R241" i="6"/>
  <c r="S241" i="6" s="1"/>
  <c r="R242" i="6"/>
  <c r="S242" i="6" s="1"/>
  <c r="R243" i="6"/>
  <c r="S243" i="6" s="1"/>
  <c r="R244" i="6"/>
  <c r="S244" i="6" s="1"/>
  <c r="R245" i="6"/>
  <c r="S245" i="6" s="1"/>
  <c r="R246" i="6"/>
  <c r="S246" i="6" s="1"/>
  <c r="R247" i="6"/>
  <c r="S247" i="6" s="1"/>
  <c r="R248" i="6"/>
  <c r="S248" i="6" s="1"/>
  <c r="R249" i="6"/>
  <c r="S249" i="6" s="1"/>
  <c r="R250" i="6"/>
  <c r="S250" i="6" s="1"/>
  <c r="R251" i="6"/>
  <c r="S251" i="6" s="1"/>
  <c r="R252" i="6"/>
  <c r="S252" i="6" s="1"/>
  <c r="R253" i="6"/>
  <c r="S253" i="6" s="1"/>
  <c r="R254" i="6"/>
  <c r="S254" i="6" s="1"/>
  <c r="R255" i="6"/>
  <c r="S255" i="6" s="1"/>
  <c r="R256" i="6"/>
  <c r="S256" i="6" s="1"/>
  <c r="R257" i="6"/>
  <c r="S257" i="6" s="1"/>
  <c r="R258" i="6"/>
  <c r="S258" i="6" s="1"/>
  <c r="R259" i="6"/>
  <c r="S259" i="6" s="1"/>
  <c r="R260" i="6"/>
  <c r="S260" i="6" s="1"/>
  <c r="R261" i="6"/>
  <c r="S261" i="6" s="1"/>
  <c r="R262" i="6"/>
  <c r="S262" i="6" s="1"/>
  <c r="R263" i="6"/>
  <c r="S263" i="6" s="1"/>
  <c r="R264" i="6"/>
  <c r="S264" i="6" s="1"/>
  <c r="R265" i="6"/>
  <c r="S265" i="6" s="1"/>
  <c r="R266" i="6"/>
  <c r="S266" i="6" s="1"/>
  <c r="R267" i="6"/>
  <c r="S267" i="6" s="1"/>
  <c r="R268" i="6"/>
  <c r="S268" i="6" s="1"/>
  <c r="R269" i="6"/>
  <c r="S269" i="6" s="1"/>
  <c r="R270" i="6"/>
  <c r="R271" i="6"/>
  <c r="S271" i="6" s="1"/>
  <c r="R272" i="6"/>
  <c r="S272" i="6" s="1"/>
  <c r="R273" i="6"/>
  <c r="S273" i="6" s="1"/>
  <c r="R274" i="6"/>
  <c r="S274" i="6" s="1"/>
  <c r="R275" i="6"/>
  <c r="S275" i="6" s="1"/>
  <c r="R276" i="6"/>
  <c r="R277" i="6"/>
  <c r="S277" i="6" s="1"/>
  <c r="R278" i="6"/>
  <c r="S278" i="6" s="1"/>
  <c r="R279" i="6"/>
  <c r="R280" i="6"/>
  <c r="S280" i="6" s="1"/>
  <c r="R281" i="6"/>
  <c r="S281" i="6" s="1"/>
  <c r="R282" i="6"/>
  <c r="S282" i="6" s="1"/>
  <c r="R283" i="6"/>
  <c r="S283" i="6" s="1"/>
  <c r="R284" i="6"/>
  <c r="S284" i="6" s="1"/>
  <c r="R285" i="6"/>
  <c r="S285" i="6" s="1"/>
  <c r="R286" i="6"/>
  <c r="S286" i="6" s="1"/>
  <c r="R287" i="6"/>
  <c r="S287" i="6" s="1"/>
  <c r="R288" i="6"/>
  <c r="S288" i="6" s="1"/>
  <c r="R289" i="6"/>
  <c r="S289" i="6" s="1"/>
  <c r="R290" i="6"/>
  <c r="S290" i="6" s="1"/>
  <c r="R291" i="6"/>
  <c r="S291" i="6" s="1"/>
  <c r="R292" i="6"/>
  <c r="S292" i="6" s="1"/>
  <c r="R293" i="6"/>
  <c r="S293" i="6" s="1"/>
  <c r="R294" i="6"/>
  <c r="S294" i="6" s="1"/>
  <c r="R295" i="6"/>
  <c r="S295" i="6" s="1"/>
  <c r="R296" i="6"/>
  <c r="R297" i="6"/>
  <c r="S297" i="6" s="1"/>
  <c r="R298" i="6"/>
  <c r="S298" i="6" s="1"/>
  <c r="R299" i="6"/>
  <c r="S299" i="6" s="1"/>
  <c r="R300" i="6"/>
  <c r="S300" i="6" s="1"/>
  <c r="R301" i="6"/>
  <c r="R302" i="6"/>
  <c r="S302" i="6" s="1"/>
  <c r="R303" i="6"/>
  <c r="S303" i="6" s="1"/>
  <c r="R304" i="6"/>
  <c r="S304" i="6" s="1"/>
  <c r="R305" i="6"/>
  <c r="S305" i="6" s="1"/>
  <c r="R306" i="6"/>
  <c r="S306" i="6" s="1"/>
  <c r="R307" i="6"/>
  <c r="S307" i="6" s="1"/>
  <c r="AJ38" i="6"/>
  <c r="AJ62" i="6"/>
  <c r="AJ166" i="6"/>
  <c r="AJ190" i="6"/>
  <c r="AJ294" i="6"/>
  <c r="W195" i="6" l="1"/>
  <c r="W91" i="6"/>
  <c r="W295" i="6"/>
  <c r="W251" i="6"/>
  <c r="W211" i="6"/>
  <c r="W203" i="6"/>
  <c r="W143" i="6"/>
  <c r="W75" i="6"/>
  <c r="AB13" i="5" a="1"/>
  <c r="AB13" i="5" s="1"/>
  <c r="AJ11" i="5" a="1"/>
  <c r="AJ11" i="5" s="1"/>
  <c r="AJ14" i="5" a="1"/>
  <c r="AJ14" i="5" s="1"/>
  <c r="AJ12" i="5" a="1"/>
  <c r="AJ12" i="5" s="1"/>
  <c r="AJ9" i="5" a="1"/>
  <c r="AJ9" i="5" s="1"/>
  <c r="AJ13" i="5" a="1"/>
  <c r="AJ13" i="5" s="1"/>
  <c r="AJ10" i="5" a="1"/>
  <c r="AJ10" i="5" s="1"/>
  <c r="W112" i="6"/>
  <c r="Q10" i="6"/>
  <c r="AC10" i="6" s="1"/>
  <c r="AI14" i="5" a="1"/>
  <c r="AI14" i="5" s="1"/>
  <c r="AD14" i="5" a="1"/>
  <c r="AD14" i="5" s="1"/>
  <c r="AB14" i="5" a="1"/>
  <c r="AB14" i="5" s="1"/>
  <c r="AG13" i="5" a="1"/>
  <c r="AG13" i="5" s="1"/>
  <c r="AD13" i="5" a="1"/>
  <c r="AD13" i="5" s="1"/>
  <c r="AF12" i="5" a="1"/>
  <c r="AF12" i="5" s="1"/>
  <c r="AC12" i="5" a="1"/>
  <c r="AC12" i="5" s="1"/>
  <c r="AH10" i="5" a="1"/>
  <c r="AH10" i="5" s="1"/>
  <c r="AE10" i="5" a="1"/>
  <c r="AE10" i="5" s="1"/>
  <c r="AE11" i="5" a="1"/>
  <c r="AE11" i="5" s="1"/>
  <c r="AC11" i="5" a="1"/>
  <c r="AC11" i="5" s="1"/>
  <c r="AD9" i="5" a="1"/>
  <c r="AD9" i="5" s="1"/>
  <c r="AA14" i="5" a="1"/>
  <c r="AA14" i="5" s="1"/>
  <c r="AG14" i="5" a="1"/>
  <c r="AG14" i="5" s="1"/>
  <c r="AF14" i="5" a="1"/>
  <c r="AF14" i="5" s="1"/>
  <c r="AG12" i="5" a="1"/>
  <c r="AG12" i="5" s="1"/>
  <c r="AG10" i="5" a="1"/>
  <c r="AG10" i="5" s="1"/>
  <c r="AC10" i="5" a="1"/>
  <c r="AC10" i="5" s="1"/>
  <c r="AA13" i="5" a="1"/>
  <c r="AA13" i="5" s="1"/>
  <c r="AB11" i="5" a="1"/>
  <c r="AB11" i="5" s="1"/>
  <c r="AI12" i="5" a="1"/>
  <c r="AI12" i="5" s="1"/>
  <c r="AI10" i="5" a="1"/>
  <c r="AI10" i="5" s="1"/>
  <c r="AH11" i="5" a="1"/>
  <c r="AH11" i="5" s="1"/>
  <c r="AF11" i="5" a="1"/>
  <c r="AF11" i="5" s="1"/>
  <c r="AA10" i="5" a="1"/>
  <c r="AA10" i="5" s="1"/>
  <c r="AH14" i="5" a="1"/>
  <c r="AH14" i="5" s="1"/>
  <c r="AE14" i="5" a="1"/>
  <c r="AE14" i="5" s="1"/>
  <c r="AF13" i="5" a="1"/>
  <c r="AF13" i="5" s="1"/>
  <c r="AC13" i="5" a="1"/>
  <c r="AC13" i="5" s="1"/>
  <c r="AH12" i="5" a="1"/>
  <c r="AH12" i="5" s="1"/>
  <c r="AE12" i="5" a="1"/>
  <c r="AE12" i="5" s="1"/>
  <c r="AB12" i="5" a="1"/>
  <c r="AB12" i="5" s="1"/>
  <c r="AD10" i="5" a="1"/>
  <c r="AD10" i="5" s="1"/>
  <c r="AI11" i="5" a="1"/>
  <c r="AI11" i="5" s="1"/>
  <c r="AG11" i="5" a="1"/>
  <c r="AG11" i="5" s="1"/>
  <c r="AI9" i="5" a="1"/>
  <c r="AI9" i="5" s="1"/>
  <c r="AG9" i="5" a="1"/>
  <c r="AG9" i="5" s="1"/>
  <c r="AC9" i="5" a="1"/>
  <c r="AC9" i="5" s="1"/>
  <c r="AA12" i="5" a="1"/>
  <c r="AA12" i="5" s="1"/>
  <c r="AI13" i="5" a="1"/>
  <c r="AI13" i="5" s="1"/>
  <c r="AE13" i="5" a="1"/>
  <c r="AE13" i="5" s="1"/>
  <c r="AD12" i="5" a="1"/>
  <c r="AD12" i="5" s="1"/>
  <c r="AD11" i="5" a="1"/>
  <c r="AD11" i="5" s="1"/>
  <c r="AF9" i="5" a="1"/>
  <c r="AF9" i="5" s="1"/>
  <c r="AC14" i="5" a="1"/>
  <c r="AC14" i="5" s="1"/>
  <c r="AH13" i="5" a="1"/>
  <c r="AH13" i="5" s="1"/>
  <c r="AF10" i="5" a="1"/>
  <c r="AF10" i="5" s="1"/>
  <c r="AB10" i="5" a="1"/>
  <c r="AB10" i="5" s="1"/>
  <c r="AH9" i="5" a="1"/>
  <c r="AH9" i="5" s="1"/>
  <c r="AE9" i="5" a="1"/>
  <c r="AE9" i="5" s="1"/>
  <c r="AB9" i="5" a="1"/>
  <c r="AB9" i="5" s="1"/>
  <c r="W202" i="6"/>
  <c r="W6" i="6"/>
  <c r="V308" i="6"/>
  <c r="AI308" i="6"/>
  <c r="U6" i="6"/>
  <c r="T308" i="6"/>
  <c r="AA6" i="6"/>
  <c r="Z308" i="6"/>
  <c r="AH308" i="6"/>
  <c r="Y6" i="6"/>
  <c r="X308" i="6"/>
  <c r="AE6" i="6"/>
  <c r="AD308" i="6"/>
  <c r="W222" i="6"/>
  <c r="W138" i="6"/>
  <c r="W30" i="6"/>
  <c r="AB308" i="6"/>
  <c r="Q5" i="6"/>
  <c r="AE5" i="6" s="1"/>
  <c r="AA11" i="5" a="1"/>
  <c r="AA11" i="5" s="1"/>
  <c r="AA9" i="5" a="1"/>
  <c r="AA9" i="5" s="1"/>
  <c r="S6" i="6"/>
  <c r="R308" i="6"/>
  <c r="AG6" i="6"/>
  <c r="AF308" i="6"/>
  <c r="AJ308" i="6"/>
  <c r="AA249" i="6"/>
  <c r="AA177" i="6"/>
  <c r="AA145" i="6"/>
  <c r="AA129" i="6"/>
  <c r="AA121" i="6"/>
  <c r="AA77" i="6"/>
  <c r="AA65" i="6"/>
  <c r="AA45" i="6"/>
  <c r="AA33" i="6"/>
  <c r="AA21" i="6"/>
  <c r="AC305" i="6"/>
  <c r="AC297" i="6"/>
  <c r="AC289" i="6"/>
  <c r="AC265" i="6"/>
  <c r="AC261" i="6"/>
  <c r="AC249" i="6"/>
  <c r="AC241" i="6"/>
  <c r="AC237" i="6"/>
  <c r="AC225" i="6"/>
  <c r="AC217" i="6"/>
  <c r="AC201" i="6"/>
  <c r="AC197" i="6"/>
  <c r="AC193" i="6"/>
  <c r="AC189" i="6"/>
  <c r="AC177" i="6"/>
  <c r="AC161" i="6"/>
  <c r="AC157" i="6"/>
  <c r="AC149" i="6"/>
  <c r="AC137" i="6"/>
  <c r="AC129" i="6"/>
  <c r="AC121" i="6"/>
  <c r="AC113" i="6"/>
  <c r="AC93" i="6"/>
  <c r="AC89" i="6"/>
  <c r="AC77" i="6"/>
  <c r="AC73" i="6"/>
  <c r="AC69" i="6"/>
  <c r="AC61" i="6"/>
  <c r="AC53" i="6"/>
  <c r="AC45" i="6"/>
  <c r="AC33" i="6"/>
  <c r="AC29" i="6"/>
  <c r="AC21" i="6"/>
  <c r="AC9" i="6"/>
  <c r="Y293" i="6"/>
  <c r="Y285" i="6"/>
  <c r="Y281" i="6"/>
  <c r="Y277" i="6"/>
  <c r="Y253" i="6"/>
  <c r="Y245" i="6"/>
  <c r="Y233" i="6"/>
  <c r="Y229" i="6"/>
  <c r="Y213" i="6"/>
  <c r="Y209" i="6"/>
  <c r="Y205" i="6"/>
  <c r="Y181" i="6"/>
  <c r="Y165" i="6"/>
  <c r="Y125" i="6"/>
  <c r="Y117" i="6"/>
  <c r="Y105" i="6"/>
  <c r="Y101" i="6"/>
  <c r="Y97" i="6"/>
  <c r="Y85" i="6"/>
  <c r="Y81" i="6"/>
  <c r="Y49" i="6"/>
  <c r="Y37" i="6"/>
  <c r="Y33" i="6"/>
  <c r="Y29" i="6"/>
  <c r="AC283" i="6"/>
  <c r="AC267" i="6"/>
  <c r="AC263" i="6"/>
  <c r="AC255" i="6"/>
  <c r="AC227" i="6"/>
  <c r="AC187" i="6"/>
  <c r="AC147" i="6"/>
  <c r="AC103" i="6"/>
  <c r="AC39" i="6"/>
  <c r="AC27" i="6"/>
  <c r="AC7" i="6"/>
  <c r="AC183" i="6"/>
  <c r="AC127" i="6"/>
  <c r="AC95" i="6"/>
  <c r="AC83" i="6"/>
  <c r="AC47" i="6"/>
  <c r="AC19" i="6"/>
  <c r="AA191" i="6"/>
  <c r="AA159" i="6"/>
  <c r="AA135" i="6"/>
  <c r="AA107" i="6"/>
  <c r="AA11" i="6"/>
  <c r="AC191" i="6"/>
  <c r="AC123" i="6"/>
  <c r="AC107" i="6"/>
  <c r="AC99" i="6"/>
  <c r="AC71" i="6"/>
  <c r="AC51" i="6"/>
  <c r="AC43" i="6"/>
  <c r="AC31" i="6"/>
  <c r="Y307" i="6"/>
  <c r="Y291" i="6"/>
  <c r="Y287" i="6"/>
  <c r="Y271" i="6"/>
  <c r="Y259" i="6"/>
  <c r="Y247" i="6"/>
  <c r="Y239" i="6"/>
  <c r="Y235" i="6"/>
  <c r="Y231" i="6"/>
  <c r="Y215" i="6"/>
  <c r="Y207" i="6"/>
  <c r="Y199" i="6"/>
  <c r="Y179" i="6"/>
  <c r="Y175" i="6"/>
  <c r="Y167" i="6"/>
  <c r="Y155" i="6"/>
  <c r="Y151" i="6"/>
  <c r="Y87" i="6"/>
  <c r="Y59" i="6"/>
  <c r="Y55" i="6"/>
  <c r="Y23" i="6"/>
  <c r="Y15" i="6"/>
  <c r="Y164" i="6"/>
  <c r="AA252" i="6"/>
  <c r="AA176" i="6"/>
  <c r="AA160" i="6"/>
  <c r="AA156" i="6"/>
  <c r="AA140" i="6"/>
  <c r="AA128" i="6"/>
  <c r="AA120" i="6"/>
  <c r="AA84" i="6"/>
  <c r="AA80" i="6"/>
  <c r="AA72" i="6"/>
  <c r="AA20" i="6"/>
  <c r="AC304" i="6"/>
  <c r="AC260" i="6"/>
  <c r="AC256" i="6"/>
  <c r="AC252" i="6"/>
  <c r="AC248" i="6"/>
  <c r="AC240" i="6"/>
  <c r="AC236" i="6"/>
  <c r="AC216" i="6"/>
  <c r="AC200" i="6"/>
  <c r="AC192" i="6"/>
  <c r="AC176" i="6"/>
  <c r="AC156" i="6"/>
  <c r="AC144" i="6"/>
  <c r="AC140" i="6"/>
  <c r="AC136" i="6"/>
  <c r="AC132" i="6"/>
  <c r="AC128" i="6"/>
  <c r="AC120" i="6"/>
  <c r="AC100" i="6"/>
  <c r="AC96" i="6"/>
  <c r="AC84" i="6"/>
  <c r="AC80" i="6"/>
  <c r="AC76" i="6"/>
  <c r="AC72" i="6"/>
  <c r="AC52" i="6"/>
  <c r="AC48" i="6"/>
  <c r="AC40" i="6"/>
  <c r="AC36" i="6"/>
  <c r="AC32" i="6"/>
  <c r="AC28" i="6"/>
  <c r="AC20" i="6"/>
  <c r="AC8" i="6"/>
  <c r="Y300" i="6"/>
  <c r="Y292" i="6"/>
  <c r="Y280" i="6"/>
  <c r="Y272" i="6"/>
  <c r="Y268" i="6"/>
  <c r="Y244" i="6"/>
  <c r="Y228" i="6"/>
  <c r="Y204" i="6"/>
  <c r="Y188" i="6"/>
  <c r="Y184" i="6"/>
  <c r="Y180" i="6"/>
  <c r="Y152" i="6"/>
  <c r="Y148" i="6"/>
  <c r="Y60" i="6"/>
  <c r="Y44" i="6"/>
  <c r="Y12" i="6"/>
  <c r="AC270" i="6"/>
  <c r="AC266" i="6"/>
  <c r="AC258" i="6"/>
  <c r="AC246" i="6"/>
  <c r="AC226" i="6"/>
  <c r="AC186" i="6"/>
  <c r="AA94" i="6"/>
  <c r="AA90" i="6"/>
  <c r="AA82" i="6"/>
  <c r="AA66" i="6"/>
  <c r="AA46" i="6"/>
  <c r="AA42" i="6"/>
  <c r="Y282" i="6"/>
  <c r="Y278" i="6"/>
  <c r="Y262" i="6"/>
  <c r="Y254" i="6"/>
  <c r="Y250" i="6"/>
  <c r="Y234" i="6"/>
  <c r="Y230" i="6"/>
  <c r="Y218" i="6"/>
  <c r="Y214" i="6"/>
  <c r="Y210" i="6"/>
  <c r="Y206" i="6"/>
  <c r="Y194" i="6"/>
  <c r="Y182" i="6"/>
  <c r="Y166" i="6"/>
  <c r="Y162" i="6"/>
  <c r="Y146" i="6"/>
  <c r="Y142" i="6"/>
  <c r="Y114" i="6"/>
  <c r="Y98" i="6"/>
  <c r="Y50" i="6"/>
  <c r="Y34" i="6"/>
  <c r="AC130" i="6"/>
  <c r="AC126" i="6"/>
  <c r="AC122" i="6"/>
  <c r="AC118" i="6"/>
  <c r="AC102" i="6"/>
  <c r="AC94" i="6"/>
  <c r="AC90" i="6"/>
  <c r="AC82" i="6"/>
  <c r="AC78" i="6"/>
  <c r="AC74" i="6"/>
  <c r="AC70" i="6"/>
  <c r="AC62" i="6"/>
  <c r="AC54" i="6"/>
  <c r="AC46" i="6"/>
  <c r="AC34" i="6"/>
  <c r="AC26" i="6"/>
  <c r="AC18" i="6"/>
  <c r="AC14" i="6"/>
  <c r="AC6" i="6"/>
  <c r="Y290" i="6"/>
  <c r="AC306" i="6"/>
  <c r="AC298" i="6"/>
  <c r="AC294" i="6"/>
  <c r="S40" i="6"/>
  <c r="S279" i="6"/>
  <c r="S219" i="6"/>
  <c r="S187" i="6"/>
  <c r="S171" i="6"/>
  <c r="S103" i="6"/>
  <c r="S79" i="6"/>
  <c r="S31" i="6"/>
  <c r="U302" i="6"/>
  <c r="U198" i="6"/>
  <c r="U190" i="6"/>
  <c r="U58" i="6"/>
  <c r="U34" i="6"/>
  <c r="U26" i="6"/>
  <c r="U306" i="6"/>
  <c r="U298" i="6"/>
  <c r="U294" i="6"/>
  <c r="U286" i="6"/>
  <c r="U274" i="6"/>
  <c r="U266" i="6"/>
  <c r="U242" i="6"/>
  <c r="U134" i="6"/>
  <c r="U38" i="6"/>
  <c r="U30" i="6"/>
  <c r="U257" i="6"/>
  <c r="S8" i="6"/>
  <c r="U256" i="6"/>
  <c r="U248" i="6"/>
  <c r="U240" i="6"/>
  <c r="U220" i="6"/>
  <c r="U200" i="6"/>
  <c r="U132" i="6"/>
  <c r="U124" i="6"/>
  <c r="U108" i="6"/>
  <c r="U104" i="6"/>
  <c r="U100" i="6"/>
  <c r="U92" i="6"/>
  <c r="U68" i="6"/>
  <c r="U64" i="6"/>
  <c r="W116" i="6"/>
  <c r="S296" i="6"/>
  <c r="S276" i="6"/>
  <c r="S224" i="6"/>
  <c r="S208" i="6"/>
  <c r="S172" i="6"/>
  <c r="S88" i="6"/>
  <c r="W13" i="6"/>
  <c r="W212" i="6"/>
  <c r="W196" i="6"/>
  <c r="U221" i="6"/>
  <c r="S173" i="6"/>
  <c r="U153" i="6"/>
  <c r="S301" i="6"/>
  <c r="S193" i="6"/>
  <c r="S169" i="6"/>
  <c r="S141" i="6"/>
  <c r="S33" i="6"/>
  <c r="S232" i="6"/>
  <c r="W185" i="6"/>
  <c r="W33" i="6"/>
  <c r="W29" i="6"/>
  <c r="U183" i="6"/>
  <c r="U67" i="6"/>
  <c r="U305" i="6"/>
  <c r="U289" i="6"/>
  <c r="U273" i="6"/>
  <c r="U265" i="6"/>
  <c r="U249" i="6"/>
  <c r="U225" i="6"/>
  <c r="U177" i="6"/>
  <c r="U161" i="6"/>
  <c r="U113" i="6"/>
  <c r="U57" i="6"/>
  <c r="W284" i="6"/>
  <c r="W124" i="6"/>
  <c r="W36" i="6"/>
  <c r="S67" i="6"/>
  <c r="S89" i="6"/>
  <c r="S25" i="6"/>
  <c r="S21" i="6"/>
  <c r="S9" i="6"/>
  <c r="U260" i="6"/>
  <c r="U216" i="6"/>
  <c r="U168" i="6"/>
  <c r="S61" i="6"/>
  <c r="S68" i="6"/>
  <c r="U303" i="6"/>
  <c r="U299" i="6"/>
  <c r="U275" i="6"/>
  <c r="U267" i="6"/>
  <c r="U263" i="6"/>
  <c r="U255" i="6"/>
  <c r="U223" i="6"/>
  <c r="U163" i="6"/>
  <c r="U139" i="6"/>
  <c r="U115" i="6"/>
  <c r="U111" i="6"/>
  <c r="U47" i="6"/>
  <c r="U43" i="6"/>
  <c r="U35" i="6"/>
  <c r="S270" i="6"/>
  <c r="S238" i="6"/>
  <c r="S178" i="6"/>
  <c r="S174" i="6"/>
  <c r="S150" i="6"/>
  <c r="S130" i="6"/>
  <c r="S110" i="6"/>
  <c r="S106" i="6"/>
  <c r="S86" i="6"/>
  <c r="S58" i="6"/>
  <c r="U269" i="6"/>
  <c r="U133" i="6"/>
  <c r="U77" i="6"/>
  <c r="U41" i="6"/>
  <c r="U25" i="6"/>
  <c r="AG5" i="6" l="1"/>
  <c r="AN12" i="6" s="1"/>
  <c r="G15" i="5"/>
  <c r="T13" i="5" s="1"/>
  <c r="AS11" i="6"/>
  <c r="AN11" i="6"/>
  <c r="AQ11" i="6"/>
  <c r="F15" i="5"/>
  <c r="T12" i="5" s="1"/>
  <c r="D15" i="5"/>
  <c r="T10" i="5" s="1"/>
  <c r="C15" i="5"/>
  <c r="AP11" i="6"/>
  <c r="AT11" i="6"/>
  <c r="AM11" i="6"/>
  <c r="AO11" i="6" s="1"/>
  <c r="W5" i="6"/>
  <c r="C11" i="5" s="1"/>
  <c r="F10" i="5"/>
  <c r="F13" i="5"/>
  <c r="D14" i="5"/>
  <c r="S10" i="5" s="1"/>
  <c r="G11" i="5"/>
  <c r="P13" i="5" s="1"/>
  <c r="G9" i="5"/>
  <c r="N13" i="5" s="1"/>
  <c r="G14" i="5"/>
  <c r="S13" i="5" s="1"/>
  <c r="G13" i="5"/>
  <c r="R13" i="5" s="1"/>
  <c r="G12" i="5"/>
  <c r="Q13" i="5" s="1"/>
  <c r="F9" i="5"/>
  <c r="N12" i="5" s="1"/>
  <c r="D10" i="5"/>
  <c r="O10" i="5" s="1"/>
  <c r="C13" i="5"/>
  <c r="C9" i="5"/>
  <c r="F14" i="5"/>
  <c r="C12" i="5"/>
  <c r="AT6" i="6"/>
  <c r="D13" i="5"/>
  <c r="D9" i="5"/>
  <c r="C14" i="5"/>
  <c r="C10" i="5"/>
  <c r="F12" i="5"/>
  <c r="D11" i="5"/>
  <c r="D12" i="5"/>
  <c r="F11" i="5"/>
  <c r="F16" i="5"/>
  <c r="G10" i="5"/>
  <c r="AS5" i="6"/>
  <c r="AT9" i="6"/>
  <c r="AS8" i="6"/>
  <c r="AT5" i="6"/>
  <c r="AS10" i="6"/>
  <c r="AT8" i="6"/>
  <c r="AP9" i="6"/>
  <c r="AQ8" i="6"/>
  <c r="AM12" i="6"/>
  <c r="AO12" i="6" s="1"/>
  <c r="AS9" i="6"/>
  <c r="AS6" i="6"/>
  <c r="AT10" i="6"/>
  <c r="AQ9" i="6"/>
  <c r="AP5" i="6"/>
  <c r="AP10" i="6"/>
  <c r="AP7" i="6"/>
  <c r="AQ10" i="6"/>
  <c r="AP6" i="6"/>
  <c r="AQ7" i="6"/>
  <c r="AQ12" i="6"/>
  <c r="AQ5" i="6"/>
  <c r="AQ6" i="6"/>
  <c r="AP8" i="6"/>
  <c r="AM6" i="6"/>
  <c r="AN9" i="6"/>
  <c r="AN7" i="6"/>
  <c r="AN8" i="6"/>
  <c r="AN6" i="6"/>
  <c r="AM9" i="6"/>
  <c r="AM8" i="6"/>
  <c r="AN5" i="6"/>
  <c r="AN10" i="6"/>
  <c r="AM10" i="6"/>
  <c r="AM5" i="6"/>
  <c r="AM7" i="6"/>
  <c r="AR11" i="6" l="1"/>
  <c r="AP12" i="6"/>
  <c r="AR12" i="6" s="1"/>
  <c r="AS12" i="6"/>
  <c r="D16" i="5"/>
  <c r="U10" i="5" s="1"/>
  <c r="G16" i="5"/>
  <c r="H16" i="5" s="1"/>
  <c r="U14" i="5" s="1"/>
  <c r="AU10" i="6"/>
  <c r="AT12" i="6"/>
  <c r="C16" i="5"/>
  <c r="U9" i="5" s="1"/>
  <c r="P12" i="5"/>
  <c r="S12" i="5"/>
  <c r="S9" i="5"/>
  <c r="AR5" i="6"/>
  <c r="R12" i="5"/>
  <c r="AU11" i="6"/>
  <c r="AR7" i="6"/>
  <c r="AU5" i="6"/>
  <c r="H15" i="5"/>
  <c r="T14" i="5" s="1"/>
  <c r="O9" i="5"/>
  <c r="AU6" i="6"/>
  <c r="T9" i="5"/>
  <c r="P9" i="5"/>
  <c r="E15" i="5"/>
  <c r="T11" i="5" s="1"/>
  <c r="AT7" i="6"/>
  <c r="AS7" i="6"/>
  <c r="Q12" i="5"/>
  <c r="H13" i="5"/>
  <c r="R14" i="5" s="1"/>
  <c r="N9" i="5"/>
  <c r="H9" i="5"/>
  <c r="N14" i="5" s="1"/>
  <c r="AU9" i="6"/>
  <c r="Q9" i="5"/>
  <c r="E10" i="5"/>
  <c r="O11" i="5" s="1"/>
  <c r="H14" i="5"/>
  <c r="S14" i="5" s="1"/>
  <c r="O13" i="5"/>
  <c r="H10" i="5"/>
  <c r="O14" i="5" s="1"/>
  <c r="U13" i="5"/>
  <c r="U12" i="5"/>
  <c r="N10" i="5"/>
  <c r="E9" i="5"/>
  <c r="N11" i="5" s="1"/>
  <c r="E14" i="5"/>
  <c r="S11" i="5" s="1"/>
  <c r="O12" i="5"/>
  <c r="Q10" i="5"/>
  <c r="E12" i="5"/>
  <c r="Q11" i="5" s="1"/>
  <c r="R10" i="5"/>
  <c r="E13" i="5"/>
  <c r="R11" i="5" s="1"/>
  <c r="H11" i="5"/>
  <c r="P14" i="5" s="1"/>
  <c r="P10" i="5"/>
  <c r="E11" i="5"/>
  <c r="P11" i="5" s="1"/>
  <c r="R9" i="5"/>
  <c r="H12" i="5"/>
  <c r="Q14" i="5" s="1"/>
  <c r="AU8" i="6"/>
  <c r="AR6" i="6"/>
  <c r="AR8" i="6"/>
  <c r="AR10" i="6"/>
  <c r="AR9" i="6"/>
  <c r="AO6" i="6"/>
  <c r="AO8" i="6"/>
  <c r="AO9" i="6"/>
  <c r="AO7" i="6"/>
  <c r="AO10" i="6"/>
  <c r="AO5" i="6"/>
  <c r="AU12" i="6" l="1"/>
  <c r="E16" i="5"/>
  <c r="U11" i="5" s="1"/>
  <c r="AU7" i="6"/>
</calcChain>
</file>

<file path=xl/sharedStrings.xml><?xml version="1.0" encoding="utf-8"?>
<sst xmlns="http://schemas.openxmlformats.org/spreadsheetml/2006/main" count="845" uniqueCount="118">
  <si>
    <t>Type</t>
  </si>
  <si>
    <t>En attente</t>
  </si>
  <si>
    <t>MCO (4)</t>
  </si>
  <si>
    <t>SIT SOBEGI (1)</t>
  </si>
  <si>
    <t>Exploit Infra IBIS (5)</t>
  </si>
  <si>
    <t>HELPDESK (3)</t>
  </si>
  <si>
    <t>TELECOM SOBEGI (2)</t>
  </si>
  <si>
    <t>TELECOM Niv 2 (7)</t>
  </si>
  <si>
    <t>INEO/ACM (1)</t>
  </si>
  <si>
    <t>TELECOM Niv 1 (6)</t>
  </si>
  <si>
    <t>GFI CHRONOTIME (4)</t>
  </si>
  <si>
    <t>Jour</t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</si>
  <si>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</si>
  <si>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</si>
  <si>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</si>
  <si>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</si>
  <si>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</si>
  <si>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</si>
  <si>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</si>
  <si>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</si>
  <si>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Dimanche</t>
  </si>
  <si>
    <t>demande</t>
  </si>
  <si>
    <t>incident</t>
  </si>
  <si>
    <t>Total</t>
  </si>
  <si>
    <t>Durée de vie du ticket</t>
  </si>
  <si>
    <t>ID</t>
  </si>
  <si>
    <t>Délai</t>
  </si>
  <si>
    <t>MCO</t>
  </si>
  <si>
    <t>SLA</t>
  </si>
  <si>
    <t>HELPDESK</t>
  </si>
  <si>
    <t>TELECOM Niv 2</t>
  </si>
  <si>
    <t>TELECOM Niv 1</t>
  </si>
  <si>
    <t>Exploit Infra IBIS</t>
  </si>
  <si>
    <t>SIT SOBEGI</t>
  </si>
  <si>
    <t>TELECOM SOBEGI</t>
  </si>
  <si>
    <t>INEO/ACM</t>
  </si>
  <si>
    <t>Nombre de tickets affectés</t>
  </si>
  <si>
    <t>Service</t>
  </si>
  <si>
    <t>Nombre de tickets respectant le délai</t>
  </si>
  <si>
    <t>Nbre de tickets affectés de type Incident</t>
  </si>
  <si>
    <t>Nbre de tickets affectés de type Demande</t>
  </si>
  <si>
    <t>Nbre de tickets affectés de type Demande respectant le délai</t>
  </si>
  <si>
    <t>Demandes</t>
  </si>
  <si>
    <t>Incident</t>
  </si>
  <si>
    <t>Nbre de tickets affectés de type Incident respectant le délai</t>
  </si>
  <si>
    <t>SLA Demande</t>
  </si>
  <si>
    <t>SLA Incident</t>
  </si>
  <si>
    <t>Année 2014</t>
  </si>
  <si>
    <t>Année 2015</t>
  </si>
  <si>
    <t>janv-14</t>
  </si>
  <si>
    <t>févr-14</t>
  </si>
  <si>
    <t>mars-14</t>
  </si>
  <si>
    <t>avr-14</t>
  </si>
  <si>
    <t>mai-14</t>
  </si>
  <si>
    <t>juin-14</t>
  </si>
  <si>
    <t>juil-14</t>
  </si>
  <si>
    <t>août-14</t>
  </si>
  <si>
    <t>sept-14</t>
  </si>
  <si>
    <t>oct-14</t>
  </si>
  <si>
    <t>nov-14</t>
  </si>
  <si>
    <t>déc-14</t>
  </si>
  <si>
    <t>janv-15</t>
  </si>
  <si>
    <t>févr-15</t>
  </si>
  <si>
    <t>mars-15</t>
  </si>
  <si>
    <t>avr-15</t>
  </si>
  <si>
    <t>mai-15</t>
  </si>
  <si>
    <t>juin-15</t>
  </si>
  <si>
    <t>juil-15</t>
  </si>
  <si>
    <t>août-15</t>
  </si>
  <si>
    <t>sept-15</t>
  </si>
  <si>
    <t>oct-15</t>
  </si>
  <si>
    <t>nov-15</t>
  </si>
  <si>
    <t>déc-15</t>
  </si>
  <si>
    <t>janv-16</t>
  </si>
  <si>
    <t>févr-16</t>
  </si>
  <si>
    <t>mars-16</t>
  </si>
  <si>
    <t>avr-16</t>
  </si>
  <si>
    <t>mai-16</t>
  </si>
  <si>
    <t>juin-16</t>
  </si>
  <si>
    <t>juil-16</t>
  </si>
  <si>
    <t>août-16</t>
  </si>
  <si>
    <t>sept-16</t>
  </si>
  <si>
    <t>oct-16</t>
  </si>
  <si>
    <t>nov-16</t>
  </si>
  <si>
    <t>déc-16</t>
  </si>
  <si>
    <t>Année 2016</t>
  </si>
  <si>
    <t xml:space="preserve">Evolution du SLA </t>
  </si>
  <si>
    <t>Répartition des tickets par Service</t>
  </si>
  <si>
    <t>Incidents</t>
  </si>
  <si>
    <t>Nbre de tickets affectés de type Demande Hors délais</t>
  </si>
  <si>
    <t>Nbre de tickets affectés de type Incident Hors délais</t>
  </si>
  <si>
    <t>Copier et coller les valeurs dans le tableau MCO</t>
  </si>
  <si>
    <t>Copier et coller les valeurs dans le tableau HELPDESK</t>
  </si>
  <si>
    <t>Copier et coller les valeurs dans le tableau TELECOM Niv 2</t>
  </si>
  <si>
    <r>
      <t xml:space="preserve">Copier et </t>
    </r>
    <r>
      <rPr>
        <b/>
        <sz val="10"/>
        <color rgb="FFFF0000"/>
        <rFont val="Arial"/>
        <family val="2"/>
      </rPr>
      <t>coller les valeurs</t>
    </r>
    <r>
      <rPr>
        <sz val="10"/>
        <rFont val="Arial"/>
        <family val="2"/>
      </rPr>
      <t xml:space="preserve"> dans le tableau des incidents</t>
    </r>
  </si>
  <si>
    <r>
      <t>Copier et</t>
    </r>
    <r>
      <rPr>
        <b/>
        <sz val="1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>coller</t>
    </r>
    <r>
      <rPr>
        <sz val="10"/>
        <color rgb="FFFF000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>les valeurs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>dans le tableau des demandes</t>
    </r>
  </si>
  <si>
    <t>Nombre de lignes à insérer dans l'onglet Temp</t>
  </si>
  <si>
    <t>Délai2</t>
  </si>
  <si>
    <t>Délai3</t>
  </si>
  <si>
    <t>Délai4</t>
  </si>
  <si>
    <t>Délai5</t>
  </si>
  <si>
    <t>Délai6</t>
  </si>
  <si>
    <t>Délai7</t>
  </si>
  <si>
    <t>Délai8</t>
  </si>
  <si>
    <t>Délai9</t>
  </si>
  <si>
    <t>Les Demandes</t>
  </si>
  <si>
    <t>Les Incidents</t>
  </si>
  <si>
    <t>Evolution par Service</t>
  </si>
  <si>
    <t>Temps minimum de traitement</t>
  </si>
  <si>
    <t>Temps moyen de traitement</t>
  </si>
  <si>
    <t>Temps maximum de traitement</t>
  </si>
  <si>
    <t>Tous services</t>
  </si>
  <si>
    <t>Temps d'intervention</t>
  </si>
  <si>
    <r>
      <t xml:space="preserve">Attention, ce tableau comporte des formules matricielles de type {…}. Pour cela, les formules inscrites doivent être validées en appuyant simultanément sur </t>
    </r>
    <r>
      <rPr>
        <b/>
        <sz val="10"/>
        <color theme="9" tint="-0.249977111117893"/>
        <rFont val="Arial"/>
        <family val="2"/>
      </rPr>
      <t>Ctrl Maj Entrée</t>
    </r>
  </si>
  <si>
    <t>Délai Demandes</t>
  </si>
  <si>
    <t>Délai Incidents</t>
  </si>
  <si>
    <t>Les Données actualisées</t>
  </si>
  <si>
    <t>Indicateurs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</si>
</sst>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0.0%"/>
  </numFmts>
  <fonts count="1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b/>
      <sz val="8"/>
      <color theme="0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16"/>
      <color theme="0"/>
      <name val="Arial"/>
      <family val="2"/>
    </font>
    <font>
      <sz val="16"/>
      <name val="Arial"/>
      <family val="2"/>
    </font>
    <font>
      <sz val="20"/>
      <color theme="1" tint="0.34998626667073579"/>
      <name val="Calibri"/>
      <family val="2"/>
      <scheme val="minor"/>
    </font>
    <font>
      <b/>
      <sz val="20"/>
      <color theme="1" tint="0.34998626667073579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u/>
      <sz val="9"/>
      <color theme="10"/>
      <name val="Arial"/>
      <family val="2"/>
    </font>
    <font>
      <b/>
      <sz val="10"/>
      <color theme="9" tint="-0.249977111117893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indexed="64"/>
      </patternFill>
    </fill>
    <fill>
      <gradientFill degree="180">
        <stop position="0">
          <color theme="0"/>
        </stop>
        <stop position="1">
          <color theme="9" tint="-0.25098422193060094"/>
        </stop>
      </gradientFill>
    </fill>
    <fill>
      <patternFill patternType="solid">
        <fgColor theme="3" tint="0.59999389629810485"/>
        <bgColor theme="9" tint="0.5999938962981048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gradientFill degree="180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0"/>
        <bgColor theme="9"/>
      </patternFill>
    </fill>
    <fill>
      <patternFill patternType="solid">
        <fgColor theme="1" tint="0.499984740745262"/>
        <bgColor indexed="64"/>
      </patternFill>
    </fill>
    <fill>
      <gradientFill degree="180">
        <stop position="0">
          <color theme="0"/>
        </stop>
        <stop position="1">
          <color theme="0" tint="-0.25098422193060094"/>
        </stop>
      </gradientFill>
    </fill>
  </fills>
  <borders count="62">
    <border>
      <left/>
      <right/>
      <top/>
      <bottom/>
      <diagonal/>
    </border>
    <border>
      <left style="medium">
        <color indexed="12"/>
      </left>
      <right style="thin">
        <color indexed="64"/>
      </right>
      <top style="medium">
        <color indexed="12"/>
      </top>
      <bottom style="thin">
        <color indexed="64"/>
      </bottom>
      <diagonal/>
    </border>
    <border>
      <left style="thin">
        <color indexed="64"/>
      </left>
      <right style="medium">
        <color indexed="12"/>
      </right>
      <top style="medium">
        <color indexed="12"/>
      </top>
      <bottom style="thin">
        <color indexed="64"/>
      </bottom>
      <diagonal/>
    </border>
    <border>
      <left style="medium">
        <color indexed="1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thin">
        <color indexed="64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 style="thin">
        <color theme="0"/>
      </bottom>
      <diagonal/>
    </border>
    <border>
      <left/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/>
      <diagonal/>
    </border>
    <border>
      <left style="thin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medium">
        <color theme="0"/>
      </right>
      <top/>
      <bottom/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rgb="FF0070C0"/>
      </left>
      <right style="medium">
        <color rgb="FF0070C0"/>
      </right>
      <top style="thin">
        <color theme="0"/>
      </top>
      <bottom/>
      <diagonal/>
    </border>
    <border>
      <left style="medium">
        <color rgb="FF0070C0"/>
      </left>
      <right style="medium">
        <color rgb="FF0070C0"/>
      </right>
      <top style="thin">
        <color theme="0"/>
      </top>
      <bottom style="medium">
        <color theme="0"/>
      </bottom>
      <diagonal/>
    </border>
    <border>
      <left style="medium">
        <color rgb="FF0070C0"/>
      </left>
      <right style="medium">
        <color rgb="FF0070C0"/>
      </right>
      <top style="medium">
        <color theme="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70C0"/>
      </left>
      <right style="medium">
        <color rgb="FF0070C0"/>
      </right>
      <top style="thin">
        <color theme="0"/>
      </top>
      <bottom style="medium">
        <color rgb="FF0070C0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 style="thin">
        <color theme="0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0070C0"/>
      </left>
      <right style="medium">
        <color rgb="FF0070C0"/>
      </right>
      <top style="medium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3">
    <xf numFmtId="0" fontId="0" fillId="0" borderId="0"/>
    <xf numFmtId="0" fontId="1" fillId="0" borderId="0"/>
    <xf numFmtId="0" fontId="14" fillId="0" borderId="0" applyNumberFormat="0" applyFill="0" applyBorder="0" applyAlignment="0" applyProtection="0"/>
  </cellStyleXfs>
  <cellXfs count="165">
    <xf numFmtId="0" fontId="0" fillId="0" borderId="0" xfId="0"/>
    <xf numFmtId="20" fontId="0" fillId="0" borderId="1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/>
    <xf numFmtId="0" fontId="0" fillId="0" borderId="0" xfId="0"/>
    <xf numFmtId="0" fontId="1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165" fontId="0" fillId="0" borderId="0" xfId="0" applyNumberFormat="1"/>
    <xf numFmtId="0" fontId="6" fillId="4" borderId="18" xfId="0" applyFont="1" applyFill="1" applyBorder="1"/>
    <xf numFmtId="0" fontId="6" fillId="5" borderId="18" xfId="0" applyFont="1" applyFill="1" applyBorder="1"/>
    <xf numFmtId="0" fontId="6" fillId="5" borderId="19" xfId="0" applyFont="1" applyFill="1" applyBorder="1"/>
    <xf numFmtId="0" fontId="3" fillId="3" borderId="22" xfId="0" applyFont="1" applyFill="1" applyBorder="1" applyAlignment="1">
      <alignment horizontal="center" vertical="center" wrapText="1"/>
    </xf>
    <xf numFmtId="0" fontId="6" fillId="4" borderId="23" xfId="0" applyFont="1" applyFill="1" applyBorder="1"/>
    <xf numFmtId="0" fontId="6" fillId="5" borderId="23" xfId="0" applyFont="1" applyFill="1" applyBorder="1"/>
    <xf numFmtId="0" fontId="6" fillId="5" borderId="24" xfId="0" applyFont="1" applyFill="1" applyBorder="1"/>
    <xf numFmtId="17" fontId="0" fillId="0" borderId="0" xfId="0" applyNumberFormat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6" fillId="8" borderId="18" xfId="0" applyFont="1" applyFill="1" applyBorder="1"/>
    <xf numFmtId="165" fontId="0" fillId="9" borderId="0" xfId="0" applyNumberFormat="1" applyFill="1"/>
    <xf numFmtId="0" fontId="0" fillId="10" borderId="0" xfId="0" applyFill="1"/>
    <xf numFmtId="0" fontId="9" fillId="0" borderId="0" xfId="0" applyFont="1" applyAlignment="1">
      <alignment vertical="center"/>
    </xf>
    <xf numFmtId="0" fontId="11" fillId="0" borderId="0" xfId="0" applyFont="1"/>
    <xf numFmtId="0" fontId="1" fillId="10" borderId="0" xfId="0" applyFont="1" applyFill="1"/>
    <xf numFmtId="0" fontId="11" fillId="10" borderId="0" xfId="0" applyFont="1" applyFill="1"/>
    <xf numFmtId="0" fontId="12" fillId="10" borderId="0" xfId="0" applyFont="1" applyFill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28" xfId="0" applyNumberFormat="1" applyBorder="1"/>
    <xf numFmtId="165" fontId="0" fillId="0" borderId="29" xfId="0" applyNumberFormat="1" applyBorder="1"/>
    <xf numFmtId="165" fontId="0" fillId="0" borderId="30" xfId="0" applyNumberFormat="1" applyBorder="1"/>
    <xf numFmtId="0" fontId="0" fillId="10" borderId="0" xfId="0" applyFill="1" applyAlignment="1">
      <alignment vertical="center"/>
    </xf>
    <xf numFmtId="0" fontId="6" fillId="4" borderId="23" xfId="0" applyFont="1" applyFill="1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0" xfId="0" applyBorder="1" applyAlignment="1">
      <alignment vertical="center"/>
    </xf>
    <xf numFmtId="0" fontId="6" fillId="5" borderId="23" xfId="0" applyFont="1" applyFill="1" applyBorder="1" applyAlignment="1">
      <alignment vertical="center"/>
    </xf>
    <xf numFmtId="0" fontId="6" fillId="5" borderId="24" xfId="0" applyFont="1" applyFill="1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10" borderId="0" xfId="0" applyFill="1" applyAlignment="1">
      <alignment horizontal="center" vertical="center"/>
    </xf>
    <xf numFmtId="0" fontId="3" fillId="3" borderId="21" xfId="0" applyFont="1" applyFill="1" applyBorder="1" applyAlignment="1">
      <alignment horizontal="center" vertical="center" wrapText="1"/>
    </xf>
    <xf numFmtId="0" fontId="3" fillId="12" borderId="0" xfId="0" applyFont="1" applyFill="1" applyBorder="1"/>
    <xf numFmtId="0" fontId="3" fillId="12" borderId="21" xfId="0" applyFont="1" applyFill="1" applyBorder="1"/>
    <xf numFmtId="0" fontId="6" fillId="4" borderId="34" xfId="0" applyFont="1" applyFill="1" applyBorder="1" applyAlignment="1">
      <alignment vertical="center"/>
    </xf>
    <xf numFmtId="0" fontId="6" fillId="4" borderId="35" xfId="0" applyFont="1" applyFill="1" applyBorder="1" applyAlignment="1">
      <alignment vertical="center"/>
    </xf>
    <xf numFmtId="0" fontId="6" fillId="5" borderId="20" xfId="0" applyFont="1" applyFill="1" applyBorder="1" applyAlignment="1">
      <alignment vertical="center"/>
    </xf>
    <xf numFmtId="0" fontId="6" fillId="5" borderId="37" xfId="0" applyFont="1" applyFill="1" applyBorder="1" applyAlignment="1">
      <alignment vertical="center"/>
    </xf>
    <xf numFmtId="0" fontId="6" fillId="5" borderId="34" xfId="0" applyFont="1" applyFill="1" applyBorder="1" applyAlignment="1">
      <alignment vertical="center"/>
    </xf>
    <xf numFmtId="0" fontId="6" fillId="5" borderId="35" xfId="0" applyFont="1" applyFill="1" applyBorder="1" applyAlignment="1">
      <alignment vertical="center"/>
    </xf>
    <xf numFmtId="0" fontId="6" fillId="4" borderId="20" xfId="0" applyFont="1" applyFill="1" applyBorder="1" applyAlignment="1">
      <alignment vertical="center"/>
    </xf>
    <xf numFmtId="0" fontId="6" fillId="4" borderId="37" xfId="0" applyFont="1" applyFill="1" applyBorder="1" applyAlignment="1">
      <alignment vertical="center"/>
    </xf>
    <xf numFmtId="165" fontId="6" fillId="4" borderId="41" xfId="0" applyNumberFormat="1" applyFont="1" applyFill="1" applyBorder="1" applyAlignment="1">
      <alignment horizontal="center" vertical="center"/>
    </xf>
    <xf numFmtId="165" fontId="6" fillId="5" borderId="41" xfId="0" applyNumberFormat="1" applyFont="1" applyFill="1" applyBorder="1" applyAlignment="1">
      <alignment horizontal="center" vertical="center"/>
    </xf>
    <xf numFmtId="165" fontId="6" fillId="4" borderId="42" xfId="0" applyNumberFormat="1" applyFont="1" applyFill="1" applyBorder="1" applyAlignment="1">
      <alignment horizontal="center" vertical="center"/>
    </xf>
    <xf numFmtId="165" fontId="6" fillId="5" borderId="42" xfId="0" applyNumberFormat="1" applyFont="1" applyFill="1" applyBorder="1" applyAlignment="1">
      <alignment horizontal="center" vertical="center"/>
    </xf>
    <xf numFmtId="17" fontId="0" fillId="0" borderId="0" xfId="0" applyNumberFormat="1" applyFill="1" applyAlignment="1">
      <alignment horizontal="center" vertical="center"/>
    </xf>
    <xf numFmtId="165" fontId="0" fillId="0" borderId="0" xfId="0" applyNumberFormat="1" applyFill="1"/>
    <xf numFmtId="0" fontId="0" fillId="0" borderId="43" xfId="0" applyFill="1" applyBorder="1" applyAlignment="1">
      <alignment vertical="center"/>
    </xf>
    <xf numFmtId="0" fontId="0" fillId="0" borderId="44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45" xfId="0" applyFill="1" applyBorder="1" applyAlignment="1">
      <alignment vertical="center"/>
    </xf>
    <xf numFmtId="165" fontId="0" fillId="0" borderId="46" xfId="0" applyNumberFormat="1" applyFill="1" applyBorder="1" applyAlignment="1">
      <alignment horizontal="center" vertical="center"/>
    </xf>
    <xf numFmtId="165" fontId="0" fillId="0" borderId="47" xfId="0" applyNumberFormat="1" applyFill="1" applyBorder="1" applyAlignment="1">
      <alignment horizontal="center" vertical="center"/>
    </xf>
    <xf numFmtId="0" fontId="6" fillId="4" borderId="43" xfId="0" applyFont="1" applyFill="1" applyBorder="1" applyAlignment="1">
      <alignment vertical="center"/>
    </xf>
    <xf numFmtId="165" fontId="6" fillId="4" borderId="39" xfId="0" applyNumberFormat="1" applyFont="1" applyFill="1" applyBorder="1" applyAlignment="1">
      <alignment horizontal="center" vertical="center"/>
    </xf>
    <xf numFmtId="0" fontId="6" fillId="5" borderId="43" xfId="0" applyFont="1" applyFill="1" applyBorder="1" applyAlignment="1">
      <alignment vertical="center"/>
    </xf>
    <xf numFmtId="0" fontId="6" fillId="4" borderId="24" xfId="0" applyFont="1" applyFill="1" applyBorder="1" applyAlignment="1">
      <alignment vertical="center"/>
    </xf>
    <xf numFmtId="165" fontId="6" fillId="5" borderId="39" xfId="0" applyNumberFormat="1" applyFont="1" applyFill="1" applyBorder="1" applyAlignment="1">
      <alignment horizontal="center" vertical="center"/>
    </xf>
    <xf numFmtId="0" fontId="6" fillId="4" borderId="28" xfId="0" applyFont="1" applyFill="1" applyBorder="1" applyAlignment="1">
      <alignment vertical="center"/>
    </xf>
    <xf numFmtId="0" fontId="6" fillId="5" borderId="48" xfId="0" applyFont="1" applyFill="1" applyBorder="1" applyAlignment="1">
      <alignment vertical="center"/>
    </xf>
    <xf numFmtId="165" fontId="6" fillId="4" borderId="49" xfId="0" applyNumberFormat="1" applyFont="1" applyFill="1" applyBorder="1" applyAlignment="1">
      <alignment horizontal="center" vertical="center"/>
    </xf>
    <xf numFmtId="0" fontId="6" fillId="5" borderId="50" xfId="0" applyFont="1" applyFill="1" applyBorder="1" applyAlignment="1">
      <alignment vertical="center"/>
    </xf>
    <xf numFmtId="0" fontId="6" fillId="4" borderId="48" xfId="0" applyFont="1" applyFill="1" applyBorder="1" applyAlignment="1">
      <alignment vertical="center"/>
    </xf>
    <xf numFmtId="0" fontId="1" fillId="0" borderId="27" xfId="0" applyFont="1" applyBorder="1" applyAlignment="1">
      <alignment horizontal="center" vertical="center" wrapText="1"/>
    </xf>
    <xf numFmtId="0" fontId="4" fillId="10" borderId="0" xfId="0" applyFont="1" applyFill="1" applyAlignment="1">
      <alignment horizontal="center" vertical="center" wrapText="1"/>
    </xf>
    <xf numFmtId="165" fontId="6" fillId="5" borderId="48" xfId="0" applyNumberFormat="1" applyFont="1" applyFill="1" applyBorder="1" applyAlignment="1">
      <alignment horizontal="center" vertical="center"/>
    </xf>
    <xf numFmtId="0" fontId="8" fillId="10" borderId="0" xfId="0" applyFont="1" applyFill="1"/>
    <xf numFmtId="0" fontId="2" fillId="0" borderId="51" xfId="0" applyFont="1" applyBorder="1"/>
    <xf numFmtId="0" fontId="2" fillId="0" borderId="53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 wrapText="1"/>
    </xf>
    <xf numFmtId="164" fontId="6" fillId="4" borderId="55" xfId="0" applyNumberFormat="1" applyFont="1" applyFill="1" applyBorder="1" applyAlignment="1">
      <alignment vertical="center"/>
    </xf>
    <xf numFmtId="164" fontId="6" fillId="5" borderId="20" xfId="0" applyNumberFormat="1" applyFont="1" applyFill="1" applyBorder="1" applyAlignment="1">
      <alignment vertical="center"/>
    </xf>
    <xf numFmtId="164" fontId="6" fillId="4" borderId="20" xfId="0" applyNumberFormat="1" applyFont="1" applyFill="1" applyBorder="1" applyAlignment="1">
      <alignment vertical="center"/>
    </xf>
    <xf numFmtId="164" fontId="6" fillId="5" borderId="56" xfId="0" applyNumberFormat="1" applyFont="1" applyFill="1" applyBorder="1" applyAlignment="1">
      <alignment vertical="center"/>
    </xf>
    <xf numFmtId="164" fontId="0" fillId="0" borderId="46" xfId="0" applyNumberFormat="1" applyFill="1" applyBorder="1" applyAlignment="1">
      <alignment horizontal="center" vertical="center"/>
    </xf>
    <xf numFmtId="164" fontId="0" fillId="0" borderId="47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164" fontId="6" fillId="5" borderId="33" xfId="0" applyNumberFormat="1" applyFont="1" applyFill="1" applyBorder="1" applyAlignment="1">
      <alignment vertical="center"/>
    </xf>
    <xf numFmtId="164" fontId="0" fillId="0" borderId="43" xfId="0" applyNumberFormat="1" applyFill="1" applyBorder="1" applyAlignment="1">
      <alignment horizontal="center" vertical="center"/>
    </xf>
    <xf numFmtId="164" fontId="0" fillId="0" borderId="44" xfId="0" applyNumberFormat="1" applyFill="1" applyBorder="1" applyAlignment="1">
      <alignment horizontal="center" vertical="center"/>
    </xf>
    <xf numFmtId="164" fontId="6" fillId="4" borderId="25" xfId="0" applyNumberFormat="1" applyFont="1" applyFill="1" applyBorder="1" applyAlignment="1">
      <alignment vertical="center"/>
    </xf>
    <xf numFmtId="164" fontId="6" fillId="5" borderId="24" xfId="0" applyNumberFormat="1" applyFont="1" applyFill="1" applyBorder="1" applyAlignment="1">
      <alignment vertical="center"/>
    </xf>
    <xf numFmtId="164" fontId="6" fillId="4" borderId="24" xfId="0" applyNumberFormat="1" applyFont="1" applyFill="1" applyBorder="1" applyAlignment="1">
      <alignment vertical="center"/>
    </xf>
    <xf numFmtId="164" fontId="6" fillId="4" borderId="28" xfId="0" applyNumberFormat="1" applyFont="1" applyFill="1" applyBorder="1" applyAlignment="1">
      <alignment vertical="center"/>
    </xf>
    <xf numFmtId="164" fontId="6" fillId="5" borderId="48" xfId="0" applyNumberFormat="1" applyFont="1" applyFill="1" applyBorder="1" applyAlignment="1">
      <alignment vertical="center"/>
    </xf>
    <xf numFmtId="164" fontId="6" fillId="4" borderId="48" xfId="0" applyNumberFormat="1" applyFont="1" applyFill="1" applyBorder="1" applyAlignment="1">
      <alignment vertical="center"/>
    </xf>
    <xf numFmtId="164" fontId="6" fillId="5" borderId="60" xfId="0" applyNumberFormat="1" applyFont="1" applyFill="1" applyBorder="1" applyAlignment="1">
      <alignment vertical="center"/>
    </xf>
    <xf numFmtId="164" fontId="6" fillId="5" borderId="54" xfId="0" applyNumberFormat="1" applyFont="1" applyFill="1" applyBorder="1" applyAlignment="1">
      <alignment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61" xfId="0" applyFont="1" applyFill="1" applyBorder="1" applyAlignment="1">
      <alignment horizontal="center" vertical="center"/>
    </xf>
    <xf numFmtId="0" fontId="10" fillId="13" borderId="0" xfId="0" applyFont="1" applyFill="1" applyAlignment="1">
      <alignment horizontal="left" vertical="center"/>
    </xf>
    <xf numFmtId="0" fontId="3" fillId="6" borderId="31" xfId="0" applyFont="1" applyFill="1" applyBorder="1" applyAlignment="1">
      <alignment horizontal="center" vertical="center"/>
    </xf>
    <xf numFmtId="0" fontId="3" fillId="6" borderId="36" xfId="0" applyFont="1" applyFill="1" applyBorder="1" applyAlignment="1">
      <alignment horizontal="center" vertical="center"/>
    </xf>
    <xf numFmtId="0" fontId="3" fillId="6" borderId="38" xfId="0" applyFont="1" applyFill="1" applyBorder="1" applyAlignment="1">
      <alignment horizontal="center" vertical="center"/>
    </xf>
    <xf numFmtId="0" fontId="6" fillId="4" borderId="57" xfId="0" applyFont="1" applyFill="1" applyBorder="1" applyAlignment="1">
      <alignment horizontal="left" vertical="center"/>
    </xf>
    <xf numFmtId="0" fontId="6" fillId="4" borderId="58" xfId="0" applyFont="1" applyFill="1" applyBorder="1" applyAlignment="1">
      <alignment horizontal="left" vertical="center"/>
    </xf>
    <xf numFmtId="0" fontId="6" fillId="5" borderId="23" xfId="0" applyFont="1" applyFill="1" applyBorder="1" applyAlignment="1">
      <alignment horizontal="left" vertical="center"/>
    </xf>
    <xf numFmtId="0" fontId="6" fillId="5" borderId="18" xfId="0" applyFont="1" applyFill="1" applyBorder="1" applyAlignment="1">
      <alignment horizontal="left" vertical="center"/>
    </xf>
    <xf numFmtId="0" fontId="6" fillId="4" borderId="39" xfId="0" applyFont="1" applyFill="1" applyBorder="1" applyAlignment="1">
      <alignment horizontal="left" vertical="center" wrapText="1"/>
    </xf>
    <xf numFmtId="0" fontId="6" fillId="4" borderId="23" xfId="0" applyFont="1" applyFill="1" applyBorder="1" applyAlignment="1">
      <alignment horizontal="left" vertical="center" wrapText="1"/>
    </xf>
    <xf numFmtId="0" fontId="1" fillId="10" borderId="0" xfId="0" applyFont="1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7" fillId="11" borderId="0" xfId="0" applyFont="1" applyFill="1" applyAlignment="1">
      <alignment horizontal="left" vertical="center"/>
    </xf>
    <xf numFmtId="0" fontId="10" fillId="7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left" vertical="center"/>
    </xf>
    <xf numFmtId="0" fontId="14" fillId="10" borderId="59" xfId="2" applyFill="1" applyBorder="1" applyAlignment="1">
      <alignment horizontal="center" vertical="center" wrapText="1"/>
    </xf>
    <xf numFmtId="0" fontId="14" fillId="10" borderId="27" xfId="2" applyFill="1" applyBorder="1" applyAlignment="1">
      <alignment horizontal="center" vertical="center" wrapText="1"/>
    </xf>
    <xf numFmtId="0" fontId="17" fillId="10" borderId="59" xfId="2" applyFont="1" applyFill="1" applyBorder="1" applyAlignment="1">
      <alignment horizontal="center" vertical="center" wrapText="1"/>
    </xf>
    <xf numFmtId="0" fontId="17" fillId="10" borderId="27" xfId="2" applyFont="1" applyFill="1" applyBorder="1" applyAlignment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0" fontId="12" fillId="10" borderId="0" xfId="0" applyFont="1" applyFill="1" applyAlignment="1">
      <alignment horizontal="center" vertical="center"/>
    </xf>
    <xf numFmtId="0" fontId="6" fillId="4" borderId="32" xfId="0" applyFont="1" applyFill="1" applyBorder="1" applyAlignment="1">
      <alignment horizontal="left" vertical="center" wrapText="1"/>
    </xf>
    <xf numFmtId="0" fontId="6" fillId="5" borderId="23" xfId="0" applyFont="1" applyFill="1" applyBorder="1" applyAlignment="1">
      <alignment horizontal="left" vertical="center" wrapText="1"/>
    </xf>
    <xf numFmtId="0" fontId="7" fillId="6" borderId="10" xfId="0" applyFont="1" applyFill="1" applyBorder="1" applyAlignment="1">
      <alignment horizontal="center" vertical="center"/>
    </xf>
    <xf numFmtId="0" fontId="7" fillId="6" borderId="25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6" fillId="5" borderId="32" xfId="0" applyFont="1" applyFill="1" applyBorder="1" applyAlignment="1">
      <alignment horizontal="left" vertical="center" wrapText="1"/>
    </xf>
    <xf numFmtId="0" fontId="6" fillId="5" borderId="39" xfId="0" applyFont="1" applyFill="1" applyBorder="1" applyAlignment="1">
      <alignment horizontal="left" vertical="center" wrapText="1"/>
    </xf>
    <xf numFmtId="0" fontId="7" fillId="14" borderId="0" xfId="0" applyFont="1" applyFill="1" applyAlignment="1">
      <alignment horizontal="left" vertical="center"/>
    </xf>
    <xf numFmtId="0" fontId="6" fillId="4" borderId="33" xfId="0" applyFont="1" applyFill="1" applyBorder="1" applyAlignment="1">
      <alignment horizontal="left" vertical="center" wrapText="1"/>
    </xf>
    <xf numFmtId="0" fontId="6" fillId="5" borderId="18" xfId="0" applyFont="1" applyFill="1" applyBorder="1" applyAlignment="1">
      <alignment horizontal="left" vertical="center" wrapText="1"/>
    </xf>
    <xf numFmtId="0" fontId="6" fillId="4" borderId="40" xfId="0" applyFont="1" applyFill="1" applyBorder="1" applyAlignment="1">
      <alignment horizontal="left" vertical="center" wrapText="1"/>
    </xf>
    <xf numFmtId="0" fontId="17" fillId="10" borderId="26" xfId="2" applyFont="1" applyFill="1" applyBorder="1" applyAlignment="1">
      <alignment horizontal="center" vertical="center" wrapText="1"/>
    </xf>
    <xf numFmtId="0" fontId="6" fillId="5" borderId="33" xfId="0" applyFont="1" applyFill="1" applyBorder="1" applyAlignment="1">
      <alignment horizontal="left" vertical="center" wrapText="1"/>
    </xf>
    <xf numFmtId="0" fontId="6" fillId="4" borderId="18" xfId="0" applyFont="1" applyFill="1" applyBorder="1" applyAlignment="1">
      <alignment horizontal="left" vertical="center" wrapText="1"/>
    </xf>
    <xf numFmtId="0" fontId="6" fillId="5" borderId="40" xfId="0" applyFont="1" applyFill="1" applyBorder="1" applyAlignment="1">
      <alignment horizontal="left" vertical="center" wrapText="1"/>
    </xf>
    <xf numFmtId="0" fontId="3" fillId="6" borderId="43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416"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12"/>
        </right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alignment horizontal="center" vertical="bottom" textRotation="0" wrapText="0" indent="0" justifyLastLine="0" shrinkToFit="0" readingOrder="0"/>
      <border diagonalUp="0" diagonalDown="0">
        <left style="medium">
          <color indexed="12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0"/>
        </bottom>
      </border>
    </dxf>
    <dxf>
      <numFmt numFmtId="164" formatCode="[h]:mm"/>
      <alignment horizontal="center" vertical="center" textRotation="0" wrapText="0" indent="0" justifyLastLine="0" shrinkToFit="0" readingOrder="0"/>
    </dxf>
    <dxf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0"/>
        </bottom>
      </border>
    </dxf>
    <dxf>
      <numFmt numFmtId="164" formatCode="[h]:mm"/>
      <alignment horizontal="center" vertical="center" textRotation="0" wrapText="0" indent="0" justifyLastLine="0" shrinkToFit="0" readingOrder="0"/>
    </dxf>
    <dxf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0"/>
        </bottom>
      </border>
    </dxf>
    <dxf>
      <numFmt numFmtId="164" formatCode="[h]:mm"/>
      <alignment horizontal="center" vertical="center" textRotation="0" wrapText="0" indent="0" justifyLastLine="0" shrinkToFit="0" readingOrder="0"/>
    </dxf>
    <dxf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6" formatCode="mmm\-\a\a"/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6" formatCode="mmm\-\a\a"/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6" formatCode="mmm\-\a\a"/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22" formatCode="mmm\-yy"/>
      <alignment horizontal="center" vertical="center" textRotation="0" wrapText="0" indent="0" justifyLastLine="0" shrinkToFit="0" readingOrder="0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numFmt numFmtId="165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22" formatCode="mmm\-yy"/>
      <alignment horizontal="center" vertical="center" textRotation="0" wrapText="0" indent="0" justifyLastLine="0" shrinkToFit="0" readingOrder="0"/>
    </dxf>
    <dxf>
      <numFmt numFmtId="165" formatCode="0.0%"/>
      <alignment horizontal="center" vertical="center" textRotation="0" wrapText="0" indent="0" justifyLastLine="0" shrinkToFit="0" readingOrder="0"/>
      <border diagonalUp="0" diagonalDown="0">
        <left style="medium">
          <color rgb="FF0070C0"/>
        </left>
        <right style="medium">
          <color rgb="FF0070C0"/>
        </right>
        <top/>
        <bottom/>
        <vertical/>
        <horizontal/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5" formatCode="0.0%"/>
      <alignment horizontal="center" vertical="center" textRotation="0" wrapText="0" indent="0" justifyLastLine="0" shrinkToFit="0" readingOrder="0"/>
      <border diagonalUp="0" diagonalDown="0" outline="0">
        <left style="medium">
          <color rgb="FF0070C0"/>
        </left>
        <right style="medium">
          <color rgb="FF0070C0"/>
        </right>
        <top/>
        <bottom/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numFmt numFmtId="165" formatCode="0.0%"/>
    </dxf>
    <dxf>
      <numFmt numFmtId="165" formatCode="0.0%"/>
    </dxf>
    <dxf>
      <numFmt numFmtId="0" formatCode="General"/>
    </dxf>
    <dxf>
      <numFmt numFmtId="0" formatCode="General"/>
    </dxf>
    <dxf>
      <numFmt numFmtId="165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Demandes</a:t>
            </a:r>
            <a:r>
              <a:rPr lang="fr-FR" baseline="0"/>
              <a:t> par Service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1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2"/>
            <c:bubble3D val="0"/>
            <c:spPr>
              <a:solidFill>
                <a:schemeClr val="accent1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Indicateurs!$B$9:$B$11</c:f>
              <c:strCache>
                <c:ptCount val="3"/>
                <c:pt idx="0">
                  <c:v>MCO</c:v>
                </c:pt>
                <c:pt idx="1">
                  <c:v>HELPDESK</c:v>
                </c:pt>
                <c:pt idx="2">
                  <c:v>TELECOM Niv 2</c:v>
                </c:pt>
              </c:strCache>
            </c:strRef>
          </c:cat>
          <c:val>
            <c:numRef>
              <c:f>Indicateurs!$C$9:$C$11</c:f>
              <c:numCache>
                <c:formatCode>General</c:formatCode>
                <c:ptCount val="3"/>
                <c:pt idx="0">
                  <c:v>22</c:v>
                </c:pt>
                <c:pt idx="1">
                  <c:v>41</c:v>
                </c:pt>
                <c:pt idx="2">
                  <c:v>16</c:v>
                </c:pt>
              </c:numCache>
            </c:numRef>
          </c:val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Incidents</a:t>
            </a:r>
            <a:r>
              <a:rPr lang="fr-FR" baseline="0"/>
              <a:t> par Service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1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2"/>
            <c:bubble3D val="0"/>
            <c:spPr>
              <a:solidFill>
                <a:schemeClr val="accent1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Indicateurs!$B$9:$B$11</c:f>
              <c:strCache>
                <c:ptCount val="3"/>
                <c:pt idx="0">
                  <c:v>MCO</c:v>
                </c:pt>
                <c:pt idx="1">
                  <c:v>HELPDESK</c:v>
                </c:pt>
                <c:pt idx="2">
                  <c:v>TELECOM Niv 2</c:v>
                </c:pt>
              </c:strCache>
            </c:strRef>
          </c:cat>
          <c:val>
            <c:numRef>
              <c:f>Indicateurs!$F$9:$F$11</c:f>
              <c:numCache>
                <c:formatCode>General</c:formatCode>
                <c:ptCount val="3"/>
                <c:pt idx="0">
                  <c:v>11</c:v>
                </c:pt>
                <c:pt idx="1">
                  <c:v>25</c:v>
                </c:pt>
                <c:pt idx="2">
                  <c:v>8</c:v>
                </c:pt>
              </c:numCache>
            </c:numRef>
          </c:val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Nbre de Demandes &amp; SLA</a:t>
            </a:r>
            <a:br>
              <a:rPr lang="fr-FR"/>
            </a:br>
            <a:r>
              <a:rPr lang="fr-FR"/>
              <a:t>MCO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Indicateurs!$C$150</c:f>
              <c:strCache>
                <c:ptCount val="1"/>
                <c:pt idx="0">
                  <c:v>Nbre de tickets affectés de type Demande respectant le délai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Indicateurs!$F$150:$Q$150</c:f>
              <c:numCache>
                <c:formatCode>General</c:formatCode>
                <c:ptCount val="12"/>
                <c:pt idx="0">
                  <c:v>10</c:v>
                </c:pt>
              </c:numCache>
            </c:numRef>
          </c:val>
        </c:ser>
        <c:ser>
          <c:idx val="1"/>
          <c:order val="1"/>
          <c:tx>
            <c:strRef>
              <c:f>Indicateurs!$C$149</c:f>
              <c:strCache>
                <c:ptCount val="1"/>
                <c:pt idx="0">
                  <c:v>Nbre de tickets affectés de type Demande Hors délais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Indicateurs!$F$149:$Q$149</c:f>
              <c:numCache>
                <c:formatCode>General</c:formatCode>
                <c:ptCount val="12"/>
                <c:pt idx="0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4836248"/>
        <c:axId val="254836640"/>
      </c:barChart>
      <c:lineChart>
        <c:grouping val="standard"/>
        <c:varyColors val="0"/>
        <c:ser>
          <c:idx val="2"/>
          <c:order val="2"/>
          <c:tx>
            <c:strRef>
              <c:f>Indicateurs!$C$151</c:f>
              <c:strCache>
                <c:ptCount val="1"/>
                <c:pt idx="0">
                  <c:v>SLA Demande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Indicateurs!$F$151:$Q$151</c:f>
              <c:numCache>
                <c:formatCode>0.0%</c:formatCode>
                <c:ptCount val="12"/>
                <c:pt idx="0">
                  <c:v>0.45454545454545453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Indicateurs!$B$155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Indicateurs!$F$155:$Q$155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4837424"/>
        <c:axId val="254837032"/>
      </c:lineChart>
      <c:catAx>
        <c:axId val="254836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36640"/>
        <c:crosses val="autoZero"/>
        <c:auto val="1"/>
        <c:lblAlgn val="ctr"/>
        <c:lblOffset val="100"/>
        <c:noMultiLvlLbl val="0"/>
      </c:catAx>
      <c:valAx>
        <c:axId val="254836640"/>
        <c:scaling>
          <c:orientation val="minMax"/>
          <c:max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36248"/>
        <c:crosses val="autoZero"/>
        <c:crossBetween val="between"/>
      </c:valAx>
      <c:valAx>
        <c:axId val="254837032"/>
        <c:scaling>
          <c:orientation val="minMax"/>
          <c:max val="1"/>
        </c:scaling>
        <c:delete val="0"/>
        <c:axPos val="r"/>
        <c:numFmt formatCode="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37424"/>
        <c:crosses val="max"/>
        <c:crossBetween val="between"/>
      </c:valAx>
      <c:catAx>
        <c:axId val="2548374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5483703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Nbre de Demandes &amp; SLA</a:t>
            </a:r>
            <a:br>
              <a:rPr lang="fr-FR" sz="1400" b="0" i="0" baseline="0">
                <a:effectLst/>
              </a:rPr>
            </a:br>
            <a:r>
              <a:rPr lang="fr-FR" sz="1400" b="0" i="0" baseline="0">
                <a:effectLst/>
              </a:rPr>
              <a:t>HELPDESK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Indicateurs!$C$225</c:f>
              <c:strCache>
                <c:ptCount val="1"/>
                <c:pt idx="0">
                  <c:v>Nbre de tickets affectés de type Demande respectant le délai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Indicateurs!$F$225:$Q$225</c:f>
              <c:numCache>
                <c:formatCode>General</c:formatCode>
                <c:ptCount val="12"/>
                <c:pt idx="0">
                  <c:v>49</c:v>
                </c:pt>
              </c:numCache>
            </c:numRef>
          </c:val>
        </c:ser>
        <c:ser>
          <c:idx val="1"/>
          <c:order val="1"/>
          <c:tx>
            <c:strRef>
              <c:f>Indicateurs!$C$224</c:f>
              <c:strCache>
                <c:ptCount val="1"/>
                <c:pt idx="0">
                  <c:v>Nbre de tickets affectés de type Demande Hors délais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Indicateurs!$F$224:$Q$224</c:f>
              <c:numCache>
                <c:formatCode>General</c:formatCode>
                <c:ptCount val="12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4838208"/>
        <c:axId val="254838600"/>
      </c:barChart>
      <c:lineChart>
        <c:grouping val="standard"/>
        <c:varyColors val="0"/>
        <c:ser>
          <c:idx val="2"/>
          <c:order val="2"/>
          <c:tx>
            <c:strRef>
              <c:f>Indicateurs!$C$226</c:f>
              <c:strCache>
                <c:ptCount val="1"/>
                <c:pt idx="0">
                  <c:v>SLA Demande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Indicateurs!$F$226:$Q$226</c:f>
              <c:numCache>
                <c:formatCode>0.0%</c:formatCode>
                <c:ptCount val="12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Indicateurs!$B$230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Indicateurs!$F$230:$Q$230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4839384"/>
        <c:axId val="254838992"/>
      </c:lineChart>
      <c:catAx>
        <c:axId val="25483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38600"/>
        <c:crosses val="autoZero"/>
        <c:auto val="1"/>
        <c:lblAlgn val="ctr"/>
        <c:lblOffset val="100"/>
        <c:noMultiLvlLbl val="0"/>
      </c:catAx>
      <c:valAx>
        <c:axId val="254838600"/>
        <c:scaling>
          <c:orientation val="minMax"/>
          <c:max val="8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38208"/>
        <c:crosses val="autoZero"/>
        <c:crossBetween val="between"/>
      </c:valAx>
      <c:valAx>
        <c:axId val="254838992"/>
        <c:scaling>
          <c:orientation val="minMax"/>
          <c:max val="1"/>
          <c:min val="0"/>
        </c:scaling>
        <c:delete val="0"/>
        <c:axPos val="r"/>
        <c:numFmt formatCode="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39384"/>
        <c:crosses val="max"/>
        <c:crossBetween val="between"/>
      </c:valAx>
      <c:catAx>
        <c:axId val="2548393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5483899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Nbre d'incidents &amp; SLA</a:t>
            </a:r>
            <a:br>
              <a:rPr lang="fr-FR"/>
            </a:br>
            <a:r>
              <a:rPr lang="fr-FR"/>
              <a:t>MCO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Indicateurs!$C$153</c:f>
              <c:strCache>
                <c:ptCount val="1"/>
                <c:pt idx="0">
                  <c:v>Nbre de tickets affectés de type Incident respectant le délai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Indicateurs!$F$153:$Q$153</c:f>
              <c:numCache>
                <c:formatCode>General</c:formatCode>
                <c:ptCount val="12"/>
                <c:pt idx="0">
                  <c:v>6</c:v>
                </c:pt>
              </c:numCache>
            </c:numRef>
          </c:val>
        </c:ser>
        <c:ser>
          <c:idx val="1"/>
          <c:order val="1"/>
          <c:tx>
            <c:strRef>
              <c:f>Indicateurs!$C$152</c:f>
              <c:strCache>
                <c:ptCount val="1"/>
                <c:pt idx="0">
                  <c:v>Nbre de tickets affectés de type Incident Hors délais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Indicateurs!$F$152:$Q$152</c:f>
              <c:numCache>
                <c:formatCode>General</c:formatCode>
                <c:ptCount val="12"/>
                <c:pt idx="0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55671408"/>
        <c:axId val="555671800"/>
      </c:barChart>
      <c:lineChart>
        <c:grouping val="standard"/>
        <c:varyColors val="0"/>
        <c:ser>
          <c:idx val="2"/>
          <c:order val="2"/>
          <c:tx>
            <c:strRef>
              <c:f>Indicateurs!$C$154</c:f>
              <c:strCache>
                <c:ptCount val="1"/>
                <c:pt idx="0">
                  <c:v>SLA Incident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Indicateurs!$F$154:$Q$154</c:f>
              <c:numCache>
                <c:formatCode>0.0%</c:formatCode>
                <c:ptCount val="12"/>
                <c:pt idx="0">
                  <c:v>0.54545454545454541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Indicateurs!$B$155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Indicateurs!$F$148:$Q$148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Indicateurs!$F$155:$Q$155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5672584"/>
        <c:axId val="555672192"/>
      </c:lineChart>
      <c:catAx>
        <c:axId val="555671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671800"/>
        <c:crosses val="autoZero"/>
        <c:auto val="1"/>
        <c:lblAlgn val="ctr"/>
        <c:lblOffset val="100"/>
        <c:noMultiLvlLbl val="0"/>
      </c:catAx>
      <c:valAx>
        <c:axId val="555671800"/>
        <c:scaling>
          <c:orientation val="minMax"/>
          <c:max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671408"/>
        <c:crosses val="autoZero"/>
        <c:crossBetween val="between"/>
      </c:valAx>
      <c:valAx>
        <c:axId val="555672192"/>
        <c:scaling>
          <c:orientation val="minMax"/>
          <c:max val="1"/>
        </c:scaling>
        <c:delete val="0"/>
        <c:axPos val="r"/>
        <c:numFmt formatCode="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672584"/>
        <c:crosses val="max"/>
        <c:crossBetween val="between"/>
      </c:valAx>
      <c:catAx>
        <c:axId val="5556725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5567219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Nbre d'incidents &amp; SLA</a:t>
            </a:r>
            <a:br>
              <a:rPr lang="fr-FR" sz="1400" b="0" i="0" baseline="0">
                <a:effectLst/>
              </a:rPr>
            </a:br>
            <a:r>
              <a:rPr lang="fr-FR" sz="1400" b="0" i="0" baseline="0">
                <a:effectLst/>
              </a:rPr>
              <a:t>HELPDESK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Indicateurs!$C$228</c:f>
              <c:strCache>
                <c:ptCount val="1"/>
                <c:pt idx="0">
                  <c:v>Nbre de tickets affectés de type Incident respectant le délai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Indicateurs!$F$228:$Q$228</c:f>
              <c:numCache>
                <c:formatCode>General</c:formatCode>
                <c:ptCount val="12"/>
                <c:pt idx="0">
                  <c:v>26</c:v>
                </c:pt>
              </c:numCache>
            </c:numRef>
          </c:val>
        </c:ser>
        <c:ser>
          <c:idx val="1"/>
          <c:order val="1"/>
          <c:tx>
            <c:strRef>
              <c:f>Indicateurs!$C$227</c:f>
              <c:strCache>
                <c:ptCount val="1"/>
                <c:pt idx="0">
                  <c:v>Nbre de tickets affectés de type Incident Hors délais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Indicateurs!$F$227:$Q$227</c:f>
              <c:numCache>
                <c:formatCode>General</c:formatCode>
                <c:ptCount val="12"/>
                <c:pt idx="0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55673368"/>
        <c:axId val="555673760"/>
      </c:barChart>
      <c:lineChart>
        <c:grouping val="standard"/>
        <c:varyColors val="0"/>
        <c:ser>
          <c:idx val="2"/>
          <c:order val="2"/>
          <c:tx>
            <c:strRef>
              <c:f>Indicateurs!$C$229</c:f>
              <c:strCache>
                <c:ptCount val="1"/>
                <c:pt idx="0">
                  <c:v>SLA Incident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Indicateurs!$F$229:$Q$229</c:f>
              <c:numCache>
                <c:formatCode>0.0%</c:formatCode>
                <c:ptCount val="12"/>
                <c:pt idx="0">
                  <c:v>0.9285714285714286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Indicateurs!$B$230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Indicateurs!$F$230:$Q$230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5674544"/>
        <c:axId val="555674152"/>
      </c:lineChart>
      <c:catAx>
        <c:axId val="555673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673760"/>
        <c:crosses val="autoZero"/>
        <c:auto val="1"/>
        <c:lblAlgn val="ctr"/>
        <c:lblOffset val="100"/>
        <c:noMultiLvlLbl val="0"/>
      </c:catAx>
      <c:valAx>
        <c:axId val="555673760"/>
        <c:scaling>
          <c:orientation val="minMax"/>
          <c:max val="8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673368"/>
        <c:crosses val="autoZero"/>
        <c:crossBetween val="between"/>
      </c:valAx>
      <c:valAx>
        <c:axId val="555674152"/>
        <c:scaling>
          <c:orientation val="minMax"/>
          <c:max val="1"/>
          <c:min val="0"/>
        </c:scaling>
        <c:delete val="0"/>
        <c:axPos val="r"/>
        <c:numFmt formatCode="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674544"/>
        <c:crosses val="max"/>
        <c:crossBetween val="between"/>
      </c:valAx>
      <c:catAx>
        <c:axId val="55567454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556741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Nbre de Demandes &amp; SLA</a:t>
            </a:r>
            <a:br>
              <a:rPr lang="fr-FR" sz="1400" b="0" i="0" baseline="0">
                <a:effectLst/>
              </a:rPr>
            </a:br>
            <a:r>
              <a:rPr lang="fr-FR" sz="1400" b="0" i="0" baseline="0">
                <a:effectLst/>
              </a:rPr>
              <a:t>TELECOM Niv 2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Indicateurs!$C$300</c:f>
              <c:strCache>
                <c:ptCount val="1"/>
                <c:pt idx="0">
                  <c:v>Nbre de tickets affectés de type Demande respectant le délai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Indicateurs!$F$298:$Q$298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Indicateurs!$F$300:$Q$300</c:f>
              <c:numCache>
                <c:formatCode>General</c:formatCode>
                <c:ptCount val="12"/>
                <c:pt idx="0">
                  <c:v>13</c:v>
                </c:pt>
              </c:numCache>
            </c:numRef>
          </c:val>
        </c:ser>
        <c:ser>
          <c:idx val="1"/>
          <c:order val="1"/>
          <c:tx>
            <c:strRef>
              <c:f>Indicateurs!$C$299</c:f>
              <c:strCache>
                <c:ptCount val="1"/>
                <c:pt idx="0">
                  <c:v>Nbre de tickets affectés de type Demande Hors délais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Indicateurs!$F$298:$Q$298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Indicateurs!$F$299:$Q$299</c:f>
              <c:numCache>
                <c:formatCode>General</c:formatCode>
                <c:ptCount val="12"/>
                <c:pt idx="0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6490896"/>
        <c:axId val="596054720"/>
      </c:barChart>
      <c:lineChart>
        <c:grouping val="standard"/>
        <c:varyColors val="0"/>
        <c:ser>
          <c:idx val="2"/>
          <c:order val="2"/>
          <c:tx>
            <c:strRef>
              <c:f>Indicateurs!$C$301</c:f>
              <c:strCache>
                <c:ptCount val="1"/>
                <c:pt idx="0">
                  <c:v>SLA Demande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Indicateurs!$F$298:$Q$298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Indicateurs!$F$301:$Q$301</c:f>
              <c:numCache>
                <c:formatCode>0.0%</c:formatCode>
                <c:ptCount val="12"/>
                <c:pt idx="0">
                  <c:v>0.8125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Indicateurs!$B$305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Indicateurs!$F$298:$Q$298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Indicateurs!$F$305:$Q$305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6055504"/>
        <c:axId val="596055112"/>
      </c:lineChart>
      <c:catAx>
        <c:axId val="406490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054720"/>
        <c:crosses val="autoZero"/>
        <c:auto val="1"/>
        <c:lblAlgn val="ctr"/>
        <c:lblOffset val="100"/>
        <c:noMultiLvlLbl val="0"/>
      </c:catAx>
      <c:valAx>
        <c:axId val="596054720"/>
        <c:scaling>
          <c:orientation val="minMax"/>
          <c:max val="8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490896"/>
        <c:crosses val="autoZero"/>
        <c:crossBetween val="between"/>
      </c:valAx>
      <c:valAx>
        <c:axId val="596055112"/>
        <c:scaling>
          <c:orientation val="minMax"/>
          <c:max val="1"/>
          <c:min val="0"/>
        </c:scaling>
        <c:delete val="0"/>
        <c:axPos val="r"/>
        <c:numFmt formatCode="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055504"/>
        <c:crosses val="max"/>
        <c:crossBetween val="between"/>
      </c:valAx>
      <c:catAx>
        <c:axId val="5960555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960551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Nbre d'incidents &amp; SLA</a:t>
            </a:r>
            <a:br>
              <a:rPr lang="fr-FR" sz="1400" b="0" i="0" baseline="0">
                <a:effectLst/>
              </a:rPr>
            </a:br>
            <a:r>
              <a:rPr lang="fr-FR" sz="1400" b="0" i="0" baseline="0">
                <a:effectLst/>
              </a:rPr>
              <a:t>TELECOM Niv 2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Indicateurs!$C$303</c:f>
              <c:strCache>
                <c:ptCount val="1"/>
                <c:pt idx="0">
                  <c:v>Nbre de tickets affectés de type Incident respectant le délai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Indicateurs!$F$303:$Q$303</c:f>
              <c:numCache>
                <c:formatCode>General</c:formatCode>
                <c:ptCount val="12"/>
                <c:pt idx="0">
                  <c:v>7</c:v>
                </c:pt>
              </c:numCache>
            </c:numRef>
          </c:val>
        </c:ser>
        <c:ser>
          <c:idx val="1"/>
          <c:order val="1"/>
          <c:tx>
            <c:strRef>
              <c:f>Indicateurs!$C$302</c:f>
              <c:strCache>
                <c:ptCount val="1"/>
                <c:pt idx="0">
                  <c:v>Nbre de tickets affectés de type Incident Hors délais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Indicateurs!$F$223:$Q$223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Indicateurs!$F$302:$Q$302</c:f>
              <c:numCache>
                <c:formatCode>General</c:formatCode>
                <c:ptCount val="12"/>
                <c:pt idx="0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96056288"/>
        <c:axId val="596056680"/>
      </c:barChart>
      <c:lineChart>
        <c:grouping val="standard"/>
        <c:varyColors val="0"/>
        <c:ser>
          <c:idx val="2"/>
          <c:order val="2"/>
          <c:tx>
            <c:strRef>
              <c:f>Indicateurs!$C$304</c:f>
              <c:strCache>
                <c:ptCount val="1"/>
                <c:pt idx="0">
                  <c:v>SLA Incident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Indicateurs!$F$298:$Q$298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Indicateurs!$F$304:$Q$304</c:f>
              <c:numCache>
                <c:formatCode>0.0%</c:formatCode>
                <c:ptCount val="12"/>
                <c:pt idx="0">
                  <c:v>0.7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Indicateurs!$B$305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Indicateurs!$F$298:$Q$298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Indicateurs!$F$305:$Q$305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6057464"/>
        <c:axId val="596057072"/>
      </c:lineChart>
      <c:catAx>
        <c:axId val="59605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056680"/>
        <c:crosses val="autoZero"/>
        <c:auto val="1"/>
        <c:lblAlgn val="ctr"/>
        <c:lblOffset val="100"/>
        <c:noMultiLvlLbl val="0"/>
      </c:catAx>
      <c:valAx>
        <c:axId val="596056680"/>
        <c:scaling>
          <c:orientation val="minMax"/>
          <c:max val="8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056288"/>
        <c:crosses val="autoZero"/>
        <c:crossBetween val="between"/>
      </c:valAx>
      <c:valAx>
        <c:axId val="596057072"/>
        <c:scaling>
          <c:orientation val="minMax"/>
          <c:max val="1"/>
          <c:min val="0"/>
        </c:scaling>
        <c:delete val="0"/>
        <c:axPos val="r"/>
        <c:numFmt formatCode="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057464"/>
        <c:crosses val="max"/>
        <c:crossBetween val="between"/>
      </c:valAx>
      <c:catAx>
        <c:axId val="5960574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960570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="1" i="0" baseline="0">
                <a:effectLst/>
              </a:rPr>
              <a:t>Evolution du SLA pour les tickets de type Demande</a:t>
            </a:r>
            <a:endParaRPr lang="fr-FR" sz="12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3"/>
          <c:order val="0"/>
          <c:tx>
            <c:strRef>
              <c:f>Indicateurs!$B$24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Indicateurs!$C$23:$N$23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Indicateurs!$C$24:$N$24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Indicateurs!$B$26</c:f>
              <c:strCache>
                <c:ptCount val="1"/>
                <c:pt idx="0">
                  <c:v>HELPDESK</c:v>
                </c:pt>
              </c:strCache>
            </c:strRef>
          </c:tx>
          <c:spPr>
            <a:ln w="28575" cap="rnd">
              <a:solidFill>
                <a:schemeClr val="tx2">
                  <a:lumMod val="40000"/>
                  <a:lumOff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2">
                  <a:lumMod val="40000"/>
                  <a:lumOff val="60000"/>
                </a:schemeClr>
              </a:solidFill>
              <a:ln w="9525">
                <a:solidFill>
                  <a:schemeClr val="tx2">
                    <a:lumMod val="40000"/>
                    <a:lumOff val="60000"/>
                  </a:schemeClr>
                </a:solidFill>
              </a:ln>
              <a:effectLst/>
            </c:spPr>
          </c:marker>
          <c:cat>
            <c:strRef>
              <c:f>Indicateurs!$C$23:$N$23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Indicateurs!$C$26:$N$26</c:f>
              <c:numCache>
                <c:formatCode>0.0%</c:formatCode>
                <c:ptCount val="12"/>
                <c:pt idx="0">
                  <c:v>1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Indicateurs!$B$25</c:f>
              <c:strCache>
                <c:ptCount val="1"/>
                <c:pt idx="0">
                  <c:v>MCO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Indicateurs!$C$23:$N$23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Indicateurs!$C$25:$N$25</c:f>
              <c:numCache>
                <c:formatCode>0.0%</c:formatCode>
                <c:ptCount val="12"/>
                <c:pt idx="0">
                  <c:v>0.45454545454545453</c:v>
                </c:pt>
              </c:numCache>
            </c:numRef>
          </c:val>
          <c:smooth val="0"/>
        </c:ser>
        <c:ser>
          <c:idx val="2"/>
          <c:order val="3"/>
          <c:tx>
            <c:strRef>
              <c:f>Indicateurs!$B$27</c:f>
              <c:strCache>
                <c:ptCount val="1"/>
                <c:pt idx="0">
                  <c:v>TELECOM Niv 2</c:v>
                </c:pt>
              </c:strCache>
            </c:strRef>
          </c:tx>
          <c:spPr>
            <a:ln w="28575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5000"/>
                </a:schemeClr>
              </a:solidFill>
              <a:ln w="9525">
                <a:solidFill>
                  <a:schemeClr val="accent1">
                    <a:lumMod val="75000"/>
                  </a:schemeClr>
                </a:solidFill>
              </a:ln>
              <a:effectLst/>
            </c:spPr>
          </c:marker>
          <c:cat>
            <c:strRef>
              <c:f>Indicateurs!$C$23:$N$23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Indicateurs!$C$27:$N$27</c:f>
              <c:numCache>
                <c:formatCode>0.0%</c:formatCode>
                <c:ptCount val="12"/>
                <c:pt idx="0">
                  <c:v>0.8125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8424960"/>
        <c:axId val="368425352"/>
      </c:lineChart>
      <c:catAx>
        <c:axId val="368424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25352"/>
        <c:crosses val="autoZero"/>
        <c:auto val="1"/>
        <c:lblAlgn val="ctr"/>
        <c:lblOffset val="100"/>
        <c:noMultiLvlLbl val="0"/>
      </c:catAx>
      <c:valAx>
        <c:axId val="36842535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SLA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24960"/>
        <c:crosses val="autoZero"/>
        <c:crossBetween val="between"/>
      </c:valAx>
      <c:dTable>
        <c:showHorzBorder val="0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="1" i="0" baseline="0">
                <a:effectLst/>
              </a:rPr>
              <a:t>Evolution du SLA pour les tickets de type Incident</a:t>
            </a:r>
            <a:endParaRPr lang="fr-FR" sz="12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3"/>
          <c:order val="0"/>
          <c:tx>
            <c:strRef>
              <c:f>Indicateurs!$B$24</c:f>
              <c:strCache>
                <c:ptCount val="1"/>
                <c:pt idx="0">
                  <c:v>SLA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Indicateurs!$C$83:$N$83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Indicateurs!$C$24:$N$24</c:f>
              <c:numCache>
                <c:formatCode>0.0%</c:formatCode>
                <c:ptCount val="1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Indicateurs!$B$86</c:f>
              <c:strCache>
                <c:ptCount val="1"/>
                <c:pt idx="0">
                  <c:v>HELPDESK</c:v>
                </c:pt>
              </c:strCache>
            </c:strRef>
          </c:tx>
          <c:spPr>
            <a:ln w="28575" cap="rnd">
              <a:solidFill>
                <a:schemeClr val="tx2">
                  <a:lumMod val="40000"/>
                  <a:lumOff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2">
                  <a:lumMod val="40000"/>
                  <a:lumOff val="60000"/>
                </a:schemeClr>
              </a:solidFill>
              <a:ln w="9525">
                <a:solidFill>
                  <a:schemeClr val="tx2">
                    <a:lumMod val="40000"/>
                    <a:lumOff val="60000"/>
                  </a:schemeClr>
                </a:solidFill>
              </a:ln>
              <a:effectLst/>
            </c:spPr>
          </c:marker>
          <c:cat>
            <c:strRef>
              <c:f>Indicateurs!$C$83:$N$83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Indicateurs!$C$86:$N$86</c:f>
              <c:numCache>
                <c:formatCode>0.0%</c:formatCode>
                <c:ptCount val="12"/>
                <c:pt idx="0">
                  <c:v>0.9285714285714286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Indicateurs!$B$85</c:f>
              <c:strCache>
                <c:ptCount val="1"/>
                <c:pt idx="0">
                  <c:v>MCO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Indicateurs!$C$83:$N$83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Indicateurs!$C$85:$N$85</c:f>
              <c:numCache>
                <c:formatCode>0.0%</c:formatCode>
                <c:ptCount val="12"/>
                <c:pt idx="0">
                  <c:v>0.54545454545454541</c:v>
                </c:pt>
              </c:numCache>
            </c:numRef>
          </c:val>
          <c:smooth val="0"/>
        </c:ser>
        <c:ser>
          <c:idx val="2"/>
          <c:order val="3"/>
          <c:tx>
            <c:strRef>
              <c:f>Indicateurs!$B$87</c:f>
              <c:strCache>
                <c:ptCount val="1"/>
                <c:pt idx="0">
                  <c:v>TELECOM Niv 2</c:v>
                </c:pt>
              </c:strCache>
            </c:strRef>
          </c:tx>
          <c:spPr>
            <a:ln w="28575" cap="rnd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5000"/>
                </a:schemeClr>
              </a:solidFill>
              <a:ln w="9525">
                <a:solidFill>
                  <a:schemeClr val="accent1">
                    <a:lumMod val="75000"/>
                  </a:schemeClr>
                </a:solidFill>
              </a:ln>
              <a:effectLst/>
            </c:spPr>
          </c:marker>
          <c:cat>
            <c:strRef>
              <c:f>Indicateurs!$C$83:$N$83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Indicateurs!$C$87:$N$87</c:f>
              <c:numCache>
                <c:formatCode>0.0%</c:formatCode>
                <c:ptCount val="12"/>
                <c:pt idx="0">
                  <c:v>0.7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8426528"/>
        <c:axId val="368426920"/>
      </c:lineChart>
      <c:catAx>
        <c:axId val="368426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26920"/>
        <c:crosses val="autoZero"/>
        <c:auto val="1"/>
        <c:lblAlgn val="ctr"/>
        <c:lblOffset val="100"/>
        <c:noMultiLvlLbl val="0"/>
      </c:catAx>
      <c:valAx>
        <c:axId val="368426920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SLA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26528"/>
        <c:crosses val="autoZero"/>
        <c:crossBetween val="between"/>
      </c:valAx>
      <c:dTable>
        <c:showHorzBorder val="0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d'intervention sur le périmètre MCO</a:t>
            </a:r>
          </a:p>
          <a:p>
            <a:pPr>
              <a:defRPr/>
            </a:pPr>
            <a:r>
              <a:rPr lang="fr-FR" baseline="0"/>
              <a:t>Demandes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Indicateurs!$C$185</c:f>
              <c:strCache>
                <c:ptCount val="1"/>
                <c:pt idx="0">
                  <c:v>Temps minimum de traitement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Indicateurs!$F$185:$Q$185</c:f>
              <c:numCache>
                <c:formatCode>[h]:mm</c:formatCode>
                <c:ptCount val="12"/>
                <c:pt idx="0">
                  <c:v>6.9444444444444447E-4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Indicateurs!$C$186</c:f>
              <c:strCache>
                <c:ptCount val="1"/>
                <c:pt idx="0">
                  <c:v>Temps moyen de traitement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Indicateurs!$F$186:$Q$186</c:f>
              <c:numCache>
                <c:formatCode>[h]:mm</c:formatCode>
                <c:ptCount val="12"/>
                <c:pt idx="0">
                  <c:v>0.43690025252525261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Indicateurs!$C$187</c:f>
              <c:strCache>
                <c:ptCount val="1"/>
                <c:pt idx="0">
                  <c:v>Temps maximum de traitement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Indicateurs!$F$187:$Q$187</c:f>
              <c:numCache>
                <c:formatCode>[h]:mm</c:formatCode>
                <c:ptCount val="12"/>
                <c:pt idx="0">
                  <c:v>1.1159722222222221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Indicateurs!$B$191</c:f>
              <c:strCache>
                <c:ptCount val="1"/>
                <c:pt idx="0">
                  <c:v>Délai Demandes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Indicateurs!$F$191:$Q$191</c:f>
              <c:numCache>
                <c:formatCode>[h]:mm</c:formatCode>
                <c:ptCount val="1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8428096"/>
        <c:axId val="368428488"/>
      </c:lineChart>
      <c:catAx>
        <c:axId val="368428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28488"/>
        <c:crosses val="autoZero"/>
        <c:auto val="1"/>
        <c:lblAlgn val="ctr"/>
        <c:lblOffset val="100"/>
        <c:noMultiLvlLbl val="0"/>
      </c:catAx>
      <c:valAx>
        <c:axId val="368428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2809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d'intervention sur le périmètre MCO</a:t>
            </a:r>
          </a:p>
          <a:p>
            <a:pPr>
              <a:defRPr/>
            </a:pPr>
            <a:r>
              <a:rPr lang="fr-FR" baseline="0"/>
              <a:t>Incidents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Indicateurs!$C$188</c:f>
              <c:strCache>
                <c:ptCount val="1"/>
                <c:pt idx="0">
                  <c:v>Temps minimum de traitement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Indicateurs!$F$188:$Q$188</c:f>
              <c:numCache>
                <c:formatCode>[h]:mm</c:formatCode>
                <c:ptCount val="12"/>
                <c:pt idx="0">
                  <c:v>1.0416666666666666E-2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Indicateurs!$C$189</c:f>
              <c:strCache>
                <c:ptCount val="1"/>
                <c:pt idx="0">
                  <c:v>Temps moyen de traitement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Indicateurs!$F$189:$Q$189</c:f>
              <c:numCache>
                <c:formatCode>[h]:mm</c:formatCode>
                <c:ptCount val="12"/>
                <c:pt idx="0">
                  <c:v>0.35808080808080817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Indicateurs!$C$190</c:f>
              <c:strCache>
                <c:ptCount val="1"/>
                <c:pt idx="0">
                  <c:v>Temps maximum de traitement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Indicateurs!$F$190:$Q$190</c:f>
              <c:numCache>
                <c:formatCode>[h]:mm</c:formatCode>
                <c:ptCount val="12"/>
                <c:pt idx="0">
                  <c:v>1.8486111111111112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Indicateurs!$B$192</c:f>
              <c:strCache>
                <c:ptCount val="1"/>
                <c:pt idx="0">
                  <c:v>Délai Incidents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Indicateurs!$F$184:$Q$184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Indicateurs!$F$192:$Q$192</c:f>
              <c:numCache>
                <c:formatCode>[h]:mm</c:formatCode>
                <c:ptCount val="12"/>
                <c:pt idx="0">
                  <c:v>0.16666666666666666</c:v>
                </c:pt>
                <c:pt idx="1">
                  <c:v>0.16666666666666666</c:v>
                </c:pt>
                <c:pt idx="2">
                  <c:v>0.16666666666666666</c:v>
                </c:pt>
                <c:pt idx="3">
                  <c:v>0.16666666666666666</c:v>
                </c:pt>
                <c:pt idx="4">
                  <c:v>0.16666666666666666</c:v>
                </c:pt>
                <c:pt idx="5">
                  <c:v>0.16666666666666666</c:v>
                </c:pt>
                <c:pt idx="6">
                  <c:v>0.16666666666666666</c:v>
                </c:pt>
                <c:pt idx="7">
                  <c:v>0.16666666666666666</c:v>
                </c:pt>
                <c:pt idx="8">
                  <c:v>0.16666666666666666</c:v>
                </c:pt>
                <c:pt idx="9">
                  <c:v>0.16666666666666666</c:v>
                </c:pt>
                <c:pt idx="10">
                  <c:v>0.16666666666666666</c:v>
                </c:pt>
                <c:pt idx="11">
                  <c:v>0.16666666666666666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8429664"/>
        <c:axId val="368430056"/>
      </c:lineChart>
      <c:catAx>
        <c:axId val="368429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30056"/>
        <c:crosses val="autoZero"/>
        <c:auto val="1"/>
        <c:lblAlgn val="ctr"/>
        <c:lblOffset val="100"/>
        <c:noMultiLvlLbl val="0"/>
      </c:catAx>
      <c:valAx>
        <c:axId val="368430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2966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d'intervention sur le périmètre HELPDESK</a:t>
            </a:r>
          </a:p>
          <a:p>
            <a:pPr>
              <a:defRPr/>
            </a:pPr>
            <a:r>
              <a:rPr lang="fr-FR" baseline="0"/>
              <a:t>Demandes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Indicateurs!$C$260</c:f>
              <c:strCache>
                <c:ptCount val="1"/>
                <c:pt idx="0">
                  <c:v>Temps minimum de traitement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Indicateurs!$F$260:$Q$260</c:f>
              <c:numCache>
                <c:formatCode>[h]:mm</c:formatCode>
                <c:ptCount val="12"/>
                <c:pt idx="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Indicateurs!$C$261</c:f>
              <c:strCache>
                <c:ptCount val="1"/>
                <c:pt idx="0">
                  <c:v>Temps moyen de traitement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Indicateurs!$F$261:$Q$261</c:f>
              <c:numCache>
                <c:formatCode>[h]:mm</c:formatCode>
                <c:ptCount val="12"/>
                <c:pt idx="0">
                  <c:v>4.8752834467120192E-2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Indicateurs!$C$262</c:f>
              <c:strCache>
                <c:ptCount val="1"/>
                <c:pt idx="0">
                  <c:v>Temps maximum de traitement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Indicateurs!$F$262:$Q$262</c:f>
              <c:numCache>
                <c:formatCode>[h]:mm</c:formatCode>
                <c:ptCount val="12"/>
                <c:pt idx="0">
                  <c:v>0.31736111111111109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Indicateurs!$B$266</c:f>
              <c:strCache>
                <c:ptCount val="1"/>
                <c:pt idx="0">
                  <c:v>Délai Demandes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Indicateurs!$F$266:$Q$266</c:f>
              <c:numCache>
                <c:formatCode>[h]:mm</c:formatCode>
                <c:ptCount val="1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8431232"/>
        <c:axId val="368431624"/>
      </c:lineChart>
      <c:catAx>
        <c:axId val="368431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31624"/>
        <c:crosses val="autoZero"/>
        <c:auto val="1"/>
        <c:lblAlgn val="ctr"/>
        <c:lblOffset val="100"/>
        <c:noMultiLvlLbl val="0"/>
      </c:catAx>
      <c:valAx>
        <c:axId val="368431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43123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d'intervention sur le périmètre HELPDESK</a:t>
            </a:r>
          </a:p>
          <a:p>
            <a:pPr>
              <a:defRPr/>
            </a:pPr>
            <a:r>
              <a:rPr lang="fr-FR" baseline="0"/>
              <a:t>Incidents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Indicateurs!$C$263</c:f>
              <c:strCache>
                <c:ptCount val="1"/>
                <c:pt idx="0">
                  <c:v>Temps minimum de traitement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Indicateurs!$F$263:$Q$263</c:f>
              <c:numCache>
                <c:formatCode>[h]:mm</c:formatCode>
                <c:ptCount val="12"/>
                <c:pt idx="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Indicateurs!$C$264</c:f>
              <c:strCache>
                <c:ptCount val="1"/>
                <c:pt idx="0">
                  <c:v>Temps moyen de traitement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Indicateurs!$F$264:$Q$264</c:f>
              <c:numCache>
                <c:formatCode>[h]:mm</c:formatCode>
                <c:ptCount val="12"/>
                <c:pt idx="0">
                  <c:v>3.5887896825396823E-2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Indicateurs!$C$265</c:f>
              <c:strCache>
                <c:ptCount val="1"/>
                <c:pt idx="0">
                  <c:v>Temps maximum de traitement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Indicateurs!$F$265:$Q$265</c:f>
              <c:numCache>
                <c:formatCode>[h]:mm</c:formatCode>
                <c:ptCount val="12"/>
                <c:pt idx="0">
                  <c:v>0.51597222222222228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Indicateurs!$B$267</c:f>
              <c:strCache>
                <c:ptCount val="1"/>
                <c:pt idx="0">
                  <c:v>Délai Incidents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Indicateurs!$F$259:$Q$259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Indicateurs!$F$267:$Q$267</c:f>
              <c:numCache>
                <c:formatCode>[h]:mm</c:formatCode>
                <c:ptCount val="12"/>
                <c:pt idx="0">
                  <c:v>0.16666666666666666</c:v>
                </c:pt>
                <c:pt idx="1">
                  <c:v>0.16666666666666666</c:v>
                </c:pt>
                <c:pt idx="2">
                  <c:v>0.16666666666666666</c:v>
                </c:pt>
                <c:pt idx="3">
                  <c:v>0.16666666666666666</c:v>
                </c:pt>
                <c:pt idx="4">
                  <c:v>0.16666666666666666</c:v>
                </c:pt>
                <c:pt idx="5">
                  <c:v>0.16666666666666666</c:v>
                </c:pt>
                <c:pt idx="6">
                  <c:v>0.16666666666666666</c:v>
                </c:pt>
                <c:pt idx="7">
                  <c:v>0.16666666666666666</c:v>
                </c:pt>
                <c:pt idx="8">
                  <c:v>0.16666666666666666</c:v>
                </c:pt>
                <c:pt idx="9">
                  <c:v>0.16666666666666666</c:v>
                </c:pt>
                <c:pt idx="10">
                  <c:v>0.16666666666666666</c:v>
                </c:pt>
                <c:pt idx="11">
                  <c:v>0.16666666666666666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1835160"/>
        <c:axId val="351835552"/>
      </c:lineChart>
      <c:catAx>
        <c:axId val="351835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1835552"/>
        <c:crosses val="autoZero"/>
        <c:auto val="1"/>
        <c:lblAlgn val="ctr"/>
        <c:lblOffset val="100"/>
        <c:noMultiLvlLbl val="0"/>
      </c:catAx>
      <c:valAx>
        <c:axId val="351835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183516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d'intervention sur le périmètre TELECOM Niv 2</a:t>
            </a:r>
          </a:p>
          <a:p>
            <a:pPr>
              <a:defRPr/>
            </a:pPr>
            <a:r>
              <a:rPr lang="fr-FR" baseline="0"/>
              <a:t>Demandes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Indicateurs!$C$335</c:f>
              <c:strCache>
                <c:ptCount val="1"/>
                <c:pt idx="0">
                  <c:v>Temps minimum de traitement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Indicateurs!$F$335:$Q$335</c:f>
              <c:numCache>
                <c:formatCode>[h]:mm</c:formatCode>
                <c:ptCount val="12"/>
                <c:pt idx="0">
                  <c:v>6.9444444444444447E-4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Indicateurs!$C$336</c:f>
              <c:strCache>
                <c:ptCount val="1"/>
                <c:pt idx="0">
                  <c:v>Temps moyen de traitement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Indicateurs!$F$336:$Q$336</c:f>
              <c:numCache>
                <c:formatCode>[h]:mm</c:formatCode>
                <c:ptCount val="12"/>
                <c:pt idx="0">
                  <c:v>0.24240451388888887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Indicateurs!$C$337</c:f>
              <c:strCache>
                <c:ptCount val="1"/>
                <c:pt idx="0">
                  <c:v>Temps maximum de traitement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Indicateurs!$F$337:$Q$337</c:f>
              <c:numCache>
                <c:formatCode>[h]:mm</c:formatCode>
                <c:ptCount val="12"/>
                <c:pt idx="0">
                  <c:v>1.0756944444444445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Indicateurs!$B$341</c:f>
              <c:strCache>
                <c:ptCount val="1"/>
                <c:pt idx="0">
                  <c:v>Délai Demandes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Indicateurs!$F$341:$Q$341</c:f>
              <c:numCache>
                <c:formatCode>[h]:mm</c:formatCode>
                <c:ptCount val="1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1836728"/>
        <c:axId val="351837120"/>
      </c:lineChart>
      <c:catAx>
        <c:axId val="351836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1837120"/>
        <c:crosses val="autoZero"/>
        <c:auto val="1"/>
        <c:lblAlgn val="ctr"/>
        <c:lblOffset val="100"/>
        <c:noMultiLvlLbl val="0"/>
      </c:catAx>
      <c:valAx>
        <c:axId val="351837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183672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d'intervention sur le périmètre TELECOM Niv 2</a:t>
            </a:r>
          </a:p>
          <a:p>
            <a:pPr>
              <a:defRPr/>
            </a:pPr>
            <a:r>
              <a:rPr lang="fr-FR" baseline="0"/>
              <a:t>Incidents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Indicateurs!$C$338</c:f>
              <c:strCache>
                <c:ptCount val="1"/>
                <c:pt idx="0">
                  <c:v>Temps minimum de traitement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Indicateurs!$F$338:$Q$338</c:f>
              <c:numCache>
                <c:formatCode>[h]:mm</c:formatCode>
                <c:ptCount val="12"/>
                <c:pt idx="0">
                  <c:v>1.3888888888888889E-3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Indicateurs!$C$339</c:f>
              <c:strCache>
                <c:ptCount val="1"/>
                <c:pt idx="0">
                  <c:v>Temps moyen de traitement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Indicateurs!$F$339:$Q$339</c:f>
              <c:numCache>
                <c:formatCode>[h]:mm</c:formatCode>
                <c:ptCount val="12"/>
                <c:pt idx="0">
                  <c:v>0.45784722222222218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Indicateurs!$C$340</c:f>
              <c:strCache>
                <c:ptCount val="1"/>
                <c:pt idx="0">
                  <c:v>Temps maximum de traitement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Indicateurs!$F$340:$Q$340</c:f>
              <c:numCache>
                <c:formatCode>[h]:mm</c:formatCode>
                <c:ptCount val="12"/>
                <c:pt idx="0">
                  <c:v>2.2111111111111112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Indicateurs!$B$342</c:f>
              <c:strCache>
                <c:ptCount val="1"/>
                <c:pt idx="0">
                  <c:v>Délai Incidents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Indicateurs!$F$334:$Q$334</c:f>
              <c:strCache>
                <c:ptCount val="12"/>
                <c:pt idx="0">
                  <c:v>janv-14</c:v>
                </c:pt>
                <c:pt idx="1">
                  <c:v>févr-14</c:v>
                </c:pt>
                <c:pt idx="2">
                  <c:v>mars-14</c:v>
                </c:pt>
                <c:pt idx="3">
                  <c:v>avr-14</c:v>
                </c:pt>
                <c:pt idx="4">
                  <c:v>mai-14</c:v>
                </c:pt>
                <c:pt idx="5">
                  <c:v>juin-14</c:v>
                </c:pt>
                <c:pt idx="6">
                  <c:v>juil-14</c:v>
                </c:pt>
                <c:pt idx="7">
                  <c:v>août-14</c:v>
                </c:pt>
                <c:pt idx="8">
                  <c:v>sept-14</c:v>
                </c:pt>
                <c:pt idx="9">
                  <c:v>oct-14</c:v>
                </c:pt>
                <c:pt idx="10">
                  <c:v>nov-14</c:v>
                </c:pt>
                <c:pt idx="11">
                  <c:v>déc-14</c:v>
                </c:pt>
              </c:strCache>
            </c:strRef>
          </c:cat>
          <c:val>
            <c:numRef>
              <c:f>Indicateurs!$F$342:$Q$342</c:f>
              <c:numCache>
                <c:formatCode>[h]:mm</c:formatCode>
                <c:ptCount val="12"/>
                <c:pt idx="0">
                  <c:v>0.16666666666666666</c:v>
                </c:pt>
                <c:pt idx="1">
                  <c:v>0.16666666666666666</c:v>
                </c:pt>
                <c:pt idx="2">
                  <c:v>0.16666666666666666</c:v>
                </c:pt>
                <c:pt idx="3">
                  <c:v>0.16666666666666666</c:v>
                </c:pt>
                <c:pt idx="4">
                  <c:v>0.16666666666666666</c:v>
                </c:pt>
                <c:pt idx="5">
                  <c:v>0.16666666666666666</c:v>
                </c:pt>
                <c:pt idx="6">
                  <c:v>0.16666666666666666</c:v>
                </c:pt>
                <c:pt idx="7">
                  <c:v>0.16666666666666666</c:v>
                </c:pt>
                <c:pt idx="8">
                  <c:v>0.16666666666666666</c:v>
                </c:pt>
                <c:pt idx="9">
                  <c:v>0.16666666666666666</c:v>
                </c:pt>
                <c:pt idx="10">
                  <c:v>0.16666666666666666</c:v>
                </c:pt>
                <c:pt idx="11">
                  <c:v>0.16666666666666666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1841824"/>
        <c:axId val="351842216"/>
      </c:lineChart>
      <c:catAx>
        <c:axId val="351841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1842216"/>
        <c:crosses val="autoZero"/>
        <c:auto val="1"/>
        <c:lblAlgn val="ctr"/>
        <c:lblOffset val="100"/>
        <c:noMultiLvlLbl val="0"/>
      </c:catAx>
      <c:valAx>
        <c:axId val="351842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184182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pin" dx="16" fmlaLink="#REF!" max="2999" min="1900" page="10" val="2014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6.xml"/><Relationship Id="rId2" Type="http://schemas.openxmlformats.org/officeDocument/2006/relationships/chart" Target="../charts/chart2.xml"/><Relationship Id="rId16" Type="http://schemas.openxmlformats.org/officeDocument/2006/relationships/chart" Target="../charts/chart15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image" Target="../media/image4.PNG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464343</xdr:colOff>
      <xdr:row>59</xdr:row>
      <xdr:rowOff>3572</xdr:rowOff>
    </xdr:from>
    <xdr:to>
      <xdr:col>6</xdr:col>
      <xdr:colOff>916780</xdr:colOff>
      <xdr:row>76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464343</xdr:colOff>
      <xdr:row>119</xdr:row>
      <xdr:rowOff>3572</xdr:rowOff>
    </xdr:from>
    <xdr:to>
      <xdr:col>6</xdr:col>
      <xdr:colOff>916780</xdr:colOff>
      <xdr:row>136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23813</xdr:colOff>
      <xdr:row>17</xdr:row>
      <xdr:rowOff>0</xdr:rowOff>
    </xdr:from>
    <xdr:to>
      <xdr:col>4</xdr:col>
      <xdr:colOff>690562</xdr:colOff>
      <xdr:row>24</xdr:row>
      <xdr:rowOff>-1</xdr:rowOff>
    </xdr:to>
    <xdr:cxnSp macro="">
      <xdr:nvCxnSpPr>
        <xdr:cNvPr id="9" name="Connecteur droit avec flèche 8"/>
        <xdr:cNvCxnSpPr/>
      </xdr:nvCxnSpPr>
      <xdr:spPr>
        <a:xfrm flipH="1">
          <a:off x="2893219" y="5060156"/>
          <a:ext cx="1583531" cy="148828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23811</xdr:colOff>
      <xdr:row>156</xdr:row>
      <xdr:rowOff>15476</xdr:rowOff>
    </xdr:from>
    <xdr:to>
      <xdr:col>15</xdr:col>
      <xdr:colOff>0</xdr:colOff>
      <xdr:row>178</xdr:row>
      <xdr:rowOff>-1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23811</xdr:colOff>
      <xdr:row>231</xdr:row>
      <xdr:rowOff>15476</xdr:rowOff>
    </xdr:from>
    <xdr:to>
      <xdr:col>15</xdr:col>
      <xdr:colOff>0</xdr:colOff>
      <xdr:row>253</xdr:row>
      <xdr:rowOff>-1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0</xdr:colOff>
      <xdr:row>156</xdr:row>
      <xdr:rowOff>0</xdr:rowOff>
    </xdr:from>
    <xdr:to>
      <xdr:col>31</xdr:col>
      <xdr:colOff>261938</xdr:colOff>
      <xdr:row>177</xdr:row>
      <xdr:rowOff>151211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0</xdr:colOff>
      <xdr:row>231</xdr:row>
      <xdr:rowOff>0</xdr:rowOff>
    </xdr:from>
    <xdr:to>
      <xdr:col>31</xdr:col>
      <xdr:colOff>261938</xdr:colOff>
      <xdr:row>252</xdr:row>
      <xdr:rowOff>151211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23811</xdr:colOff>
      <xdr:row>306</xdr:row>
      <xdr:rowOff>15476</xdr:rowOff>
    </xdr:from>
    <xdr:to>
      <xdr:col>15</xdr:col>
      <xdr:colOff>0</xdr:colOff>
      <xdr:row>328</xdr:row>
      <xdr:rowOff>-1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0</xdr:colOff>
      <xdr:row>306</xdr:row>
      <xdr:rowOff>0</xdr:rowOff>
    </xdr:from>
    <xdr:to>
      <xdr:col>31</xdr:col>
      <xdr:colOff>261938</xdr:colOff>
      <xdr:row>327</xdr:row>
      <xdr:rowOff>151211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464341</xdr:colOff>
      <xdr:row>34</xdr:row>
      <xdr:rowOff>130968</xdr:rowOff>
    </xdr:from>
    <xdr:to>
      <xdr:col>15</xdr:col>
      <xdr:colOff>369093</xdr:colOff>
      <xdr:row>56</xdr:row>
      <xdr:rowOff>-1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0</xdr:colOff>
      <xdr:row>95</xdr:row>
      <xdr:rowOff>0</xdr:rowOff>
    </xdr:from>
    <xdr:to>
      <xdr:col>15</xdr:col>
      <xdr:colOff>369096</xdr:colOff>
      <xdr:row>116</xdr:row>
      <xdr:rowOff>35719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</xdr:col>
      <xdr:colOff>23811</xdr:colOff>
      <xdr:row>192</xdr:row>
      <xdr:rowOff>146446</xdr:rowOff>
    </xdr:from>
    <xdr:to>
      <xdr:col>14</xdr:col>
      <xdr:colOff>916780</xdr:colOff>
      <xdr:row>215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15</xdr:col>
      <xdr:colOff>0</xdr:colOff>
      <xdr:row>192</xdr:row>
      <xdr:rowOff>142874</xdr:rowOff>
    </xdr:from>
    <xdr:to>
      <xdr:col>30</xdr:col>
      <xdr:colOff>190500</xdr:colOff>
      <xdr:row>214</xdr:row>
      <xdr:rowOff>166686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23811</xdr:colOff>
      <xdr:row>267</xdr:row>
      <xdr:rowOff>146446</xdr:rowOff>
    </xdr:from>
    <xdr:to>
      <xdr:col>14</xdr:col>
      <xdr:colOff>916780</xdr:colOff>
      <xdr:row>290</xdr:row>
      <xdr:rowOff>0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15</xdr:col>
      <xdr:colOff>0</xdr:colOff>
      <xdr:row>267</xdr:row>
      <xdr:rowOff>142874</xdr:rowOff>
    </xdr:from>
    <xdr:to>
      <xdr:col>30</xdr:col>
      <xdr:colOff>190500</xdr:colOff>
      <xdr:row>289</xdr:row>
      <xdr:rowOff>166686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 editAs="oneCell">
    <xdr:from>
      <xdr:col>29</xdr:col>
      <xdr:colOff>535782</xdr:colOff>
      <xdr:row>14</xdr:row>
      <xdr:rowOff>297658</xdr:rowOff>
    </xdr:from>
    <xdr:to>
      <xdr:col>30</xdr:col>
      <xdr:colOff>166689</xdr:colOff>
      <xdr:row>16</xdr:row>
      <xdr:rowOff>83346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81907" y="5334002"/>
          <a:ext cx="547688" cy="547688"/>
        </a:xfrm>
        <a:prstGeom prst="rect">
          <a:avLst/>
        </a:prstGeom>
      </xdr:spPr>
    </xdr:pic>
    <xdr:clientData/>
  </xdr:twoCellAnchor>
  <xdr:twoCellAnchor>
    <xdr:from>
      <xdr:col>1</xdr:col>
      <xdr:colOff>23811</xdr:colOff>
      <xdr:row>342</xdr:row>
      <xdr:rowOff>146446</xdr:rowOff>
    </xdr:from>
    <xdr:to>
      <xdr:col>14</xdr:col>
      <xdr:colOff>916780</xdr:colOff>
      <xdr:row>365</xdr:row>
      <xdr:rowOff>0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15</xdr:col>
      <xdr:colOff>0</xdr:colOff>
      <xdr:row>342</xdr:row>
      <xdr:rowOff>142874</xdr:rowOff>
    </xdr:from>
    <xdr:to>
      <xdr:col>30</xdr:col>
      <xdr:colOff>190500</xdr:colOff>
      <xdr:row>364</xdr:row>
      <xdr:rowOff>166686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3</xdr:row>
          <xdr:rowOff>152400</xdr:rowOff>
        </xdr:from>
        <xdr:to>
          <xdr:col>7</xdr:col>
          <xdr:colOff>895350</xdr:colOff>
          <xdr:row>5</xdr:row>
          <xdr:rowOff>9525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876300</xdr:colOff>
          <xdr:row>4</xdr:row>
          <xdr:rowOff>9525</xdr:rowOff>
        </xdr:from>
        <xdr:to>
          <xdr:col>20</xdr:col>
          <xdr:colOff>914400</xdr:colOff>
          <xdr:row>5</xdr:row>
          <xdr:rowOff>9525</xdr:rowOff>
        </xdr:to>
        <xdr:sp macro="" textlink="">
          <xdr:nvSpPr>
            <xdr:cNvPr id="10243" name="CommandButton2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781050</xdr:colOff>
          <xdr:row>4</xdr:row>
          <xdr:rowOff>9525</xdr:rowOff>
        </xdr:from>
        <xdr:to>
          <xdr:col>35</xdr:col>
          <xdr:colOff>904875</xdr:colOff>
          <xdr:row>5</xdr:row>
          <xdr:rowOff>9525</xdr:rowOff>
        </xdr:to>
        <xdr:sp macro="" textlink="">
          <xdr:nvSpPr>
            <xdr:cNvPr id="10244" name="CommandButton3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9525</xdr:rowOff>
        </xdr:from>
        <xdr:to>
          <xdr:col>0</xdr:col>
          <xdr:colOff>0</xdr:colOff>
          <xdr:row>0</xdr:row>
          <xdr:rowOff>314325</xdr:rowOff>
        </xdr:to>
        <xdr:sp macro="" textlink="">
          <xdr:nvSpPr>
            <xdr:cNvPr id="3074" name="Spinner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DonnéesHM" displayName="TDonnéesHM" ref="A4:M307" totalsRowShown="0" headerRowDxfId="415" dataDxfId="414">
  <autoFilter ref="A4:M307"/>
  <tableColumns count="13">
    <tableColumn id="1" name="ID" dataDxfId="413"/>
    <tableColumn id="2" name="Type" dataDxfId="412"/>
    <tableColumn id="3" name="MCO (4)" dataDxfId="411"/>
    <tableColumn id="4" name="HELPDESK (3)" dataDxfId="410"/>
    <tableColumn id="5" name="TELECOM Niv 2 (7)" dataDxfId="409"/>
    <tableColumn id="6" name="TELECOM Niv 1 (6)" dataDxfId="408"/>
    <tableColumn id="7" name="Exploit Infra IBIS (5)" dataDxfId="407"/>
    <tableColumn id="8" name="SIT SOBEGI (1)" dataDxfId="406"/>
    <tableColumn id="9" name="TELECOM SOBEGI (2)" dataDxfId="405"/>
    <tableColumn id="10" name="INEO/ACM (1)" dataDxfId="404"/>
    <tableColumn id="11" name="GFI CHRONOTIME (4)" dataDxfId="403"/>
    <tableColumn id="12" name="En attente" dataDxfId="402"/>
    <tableColumn id="13" name="Durée de vie du ticket" dataDxfId="401">
      <calculatedColumnFormula>(IF(TDonnéesHM[[#This Row],[ID]]&lt;&gt;"",SUM(TDonnéesHM[[#This Row],[MCO (4)]:[En attente]]),""))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DonnéesDélais" displayName="TDonnéesDélais" ref="O4:AJ308" totalsRowCount="1" headerRowDxfId="400" headerRowBorderDxfId="399">
  <autoFilter ref="O4:AJ307"/>
  <tableColumns count="22">
    <tableColumn id="1" name="ID" totalsRowLabel="Total" dataDxfId="398">
      <calculatedColumnFormula>IF(TDonnéesHM[[#This Row],[ID]]&lt;&gt;"",TDonnéesHM[[#This Row],[ID]],"")</calculatedColumnFormula>
    </tableColumn>
    <tableColumn id="2" name="Type" dataDxfId="397" totalsRowDxfId="396">
      <calculatedColumnFormula>IF(TDonnéesHM[[#This Row],[Type]]="incident","I",IF(TDonnéesHM[[#This Row],[Type]]="demande","D",""))</calculatedColumnFormula>
    </tableColumn>
    <tableColumn id="14" name="Délai" dataDxfId="395" totalsRowDxfId="394">
      <calculatedColumnFormula>IF(TDonnéesDélais[[#This Row],[Type]]="I",4/24,IF(TDonnéesDélais[[#This Row],[Type]]="D",8/24,""))</calculatedColumnFormula>
    </tableColumn>
    <tableColumn id="3" name="MCO" totalsRowFunction="average" dataDxfId="393" totalsRowDxfId="392">
      <calculatedColumnFormula>IF(TDonnéesHM[[#This Row],[MCO (4)]]&lt;&gt;"",TDonnéesHM[[#This Row],[MCO (4)]]/1440,"")</calculatedColumnFormula>
    </tableColumn>
    <tableColumn id="15" name="Délai2" dataDxfId="391" totalsRowDxfId="390">
      <calculatedColumnFormula>(IF(TDonnéesDélais[[#This Row],[MCO]]="","",(IF(TDonnéesDélais[[#This Row],[MCO]]&lt;=TDonnéesDélais[[#This Row],[Délai]],"OK","KO"))))</calculatedColumnFormula>
    </tableColumn>
    <tableColumn id="4" name="HELPDESK" totalsRowFunction="average" dataDxfId="389" totalsRowDxfId="388">
      <calculatedColumnFormula>IF(TDonnéesHM[[#This Row],[HELPDESK (3)]]&lt;&gt;"",TDonnéesHM[[#This Row],[HELPDESK (3)]]/1440,"")</calculatedColumnFormula>
    </tableColumn>
    <tableColumn id="16" name="Délai3" dataDxfId="387" totalsRowDxfId="386">
      <calculatedColumnFormula>(IF(TDonnéesDélais[[#This Row],[HELPDESK]]="","",(IF(TDonnéesDélais[[#This Row],[HELPDESK]]&lt;=TDonnéesDélais[[#This Row],[Délai]],"OK","KO"))))</calculatedColumnFormula>
    </tableColumn>
    <tableColumn id="5" name="TELECOM Niv 2 (7)" totalsRowFunction="average" dataDxfId="385" totalsRowDxfId="384">
      <calculatedColumnFormula>IF(TDonnéesHM[[#This Row],[TELECOM Niv 2 (7)]]&lt;&gt;"",TDonnéesHM[[#This Row],[TELECOM Niv 2 (7)]]/1440,"")</calculatedColumnFormula>
    </tableColumn>
    <tableColumn id="17" name="Délai4" dataDxfId="383" totalsRowDxfId="382">
      <calculatedColumnFormula>(IF(TDonnéesDélais[[#This Row],[TELECOM Niv 2 (7)]]="","",(IF(TDonnéesDélais[[#This Row],[TELECOM Niv 2 (7)]]&lt;=TDonnéesDélais[[#This Row],[Délai]],"OK","KO"))))</calculatedColumnFormula>
    </tableColumn>
    <tableColumn id="6" name="TELECOM Niv 1 (6)" totalsRowFunction="average" dataDxfId="381" totalsRowDxfId="380">
      <calculatedColumnFormula>IF(TDonnéesHM[[#This Row],[TELECOM Niv 1 (6)]]&lt;&gt;"",TDonnéesHM[[#This Row],[TELECOM Niv 1 (6)]]/1440,"")</calculatedColumnFormula>
    </tableColumn>
    <tableColumn id="18" name="Délai5" dataDxfId="379" totalsRowDxfId="378">
      <calculatedColumnFormula>(IF(TDonnéesDélais[[#This Row],[TELECOM Niv 1 (6)]]="","",(IF(TDonnéesDélais[[#This Row],[TELECOM Niv 1 (6)]]&lt;=TDonnéesDélais[[#This Row],[Délai]],"OK","KO"))))</calculatedColumnFormula>
    </tableColumn>
    <tableColumn id="7" name="Exploit Infra IBIS (5)" totalsRowFunction="average" dataDxfId="377" totalsRowDxfId="376">
      <calculatedColumnFormula>IF(TDonnéesHM[[#This Row],[Exploit Infra IBIS (5)]]&lt;&gt;"",TDonnéesHM[[#This Row],[Exploit Infra IBIS (5)]]/1440,"")</calculatedColumnFormula>
    </tableColumn>
    <tableColumn id="19" name="Délai6" dataDxfId="375" totalsRowDxfId="374">
      <calculatedColumnFormula>(IF(TDonnéesDélais[[#This Row],[Exploit Infra IBIS (5)]]="","",(IF(TDonnéesDélais[[#This Row],[Exploit Infra IBIS (5)]]&lt;=TDonnéesDélais[[#This Row],[Délai]],"OK","KO"))))</calculatedColumnFormula>
    </tableColumn>
    <tableColumn id="8" name="SIT SOBEGI (1)" totalsRowFunction="average" dataDxfId="373" totalsRowDxfId="372">
      <calculatedColumnFormula>IF(TDonnéesHM[[#This Row],[SIT SOBEGI (1)]]&lt;&gt;"",TDonnéesHM[[#This Row],[SIT SOBEGI (1)]]/1440,"")</calculatedColumnFormula>
    </tableColumn>
    <tableColumn id="20" name="Délai7" dataDxfId="371" totalsRowDxfId="370">
      <calculatedColumnFormula>(IF(TDonnéesDélais[[#This Row],[SIT SOBEGI (1)]]="","",(IF(TDonnéesDélais[[#This Row],[SIT SOBEGI (1)]]&lt;=TDonnéesDélais[[#This Row],[Délai]],"OK","KO"))))</calculatedColumnFormula>
    </tableColumn>
    <tableColumn id="9" name="TELECOM SOBEGI (2)" totalsRowFunction="average" dataDxfId="369" totalsRowDxfId="368">
      <calculatedColumnFormula>IF(TDonnéesHM[[#This Row],[TELECOM SOBEGI (2)]]&lt;&gt;"",TDonnéesHM[[#This Row],[TELECOM SOBEGI (2)]]/1440,"")</calculatedColumnFormula>
    </tableColumn>
    <tableColumn id="21" name="Délai8" dataDxfId="367" totalsRowDxfId="366">
      <calculatedColumnFormula>(IF(TDonnéesDélais[[#This Row],[TELECOM SOBEGI (2)]]="","",(IF(TDonnéesDélais[[#This Row],[TELECOM SOBEGI (2)]]&lt;=TDonnéesDélais[[#This Row],[Délai]],"OK","KO"))))</calculatedColumnFormula>
    </tableColumn>
    <tableColumn id="10" name="INEO/ACM (1)" totalsRowFunction="average" dataDxfId="365" totalsRowDxfId="364">
      <calculatedColumnFormula>IF(TDonnéesHM[[#This Row],[INEO/ACM (1)]]&lt;&gt;"",TDonnéesHM[[#This Row],[INEO/ACM (1)]]/1440,"")</calculatedColumnFormula>
    </tableColumn>
    <tableColumn id="22" name="Délai9" dataDxfId="363" totalsRowDxfId="362">
      <calculatedColumnFormula>(IF(TDonnéesDélais[[#This Row],[INEO/ACM (1)]]="","",(IF(TDonnéesDélais[[#This Row],[INEO/ACM (1)]]&lt;=TDonnéesDélais[[#This Row],[Délai]],"OK","KO"))))</calculatedColumnFormula>
    </tableColumn>
    <tableColumn id="11" name="GFI CHRONOTIME (4)" totalsRowFunction="average" dataDxfId="361" totalsRowDxfId="360">
      <calculatedColumnFormula>IF(TDonnéesHM[[#This Row],[GFI CHRONOTIME (4)]]&lt;&gt;"",TDonnéesHM[[#This Row],[GFI CHRONOTIME (4)]]/1440,"")</calculatedColumnFormula>
    </tableColumn>
    <tableColumn id="12" name="En attente" totalsRowFunction="sum" dataDxfId="359" totalsRowDxfId="358">
      <calculatedColumnFormula>IF(TDonnéesHM[[#This Row],[En attente]]&lt;&gt;"",TDonnéesHM[[#This Row],[En attente]]/1440,"")</calculatedColumnFormula>
    </tableColumn>
    <tableColumn id="13" name="Durée de vie du ticket" totalsRowFunction="average" dataDxfId="357" totalsRowDxfId="356">
      <calculatedColumnFormula>IF(TDonnéesHM[[#This Row],[Durée de vie du ticket]]&lt;&gt;"",TDonnéesHM[[#This Row],[Durée de vie du ticket]]/1440,"")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4" name="TDonnéesSLA" displayName="TDonnéesSLA" ref="AL4:AU12" totalsRowShown="0">
  <autoFilter ref="AL4:AU12"/>
  <tableColumns count="10">
    <tableColumn id="1" name="Service" dataDxfId="355"/>
    <tableColumn id="2" name="Nombre de tickets affectés"/>
    <tableColumn id="3" name="Nombre de tickets respectant le délai"/>
    <tableColumn id="4" name="SLA" dataDxfId="354">
      <calculatedColumnFormula>AN5/AM5</calculatedColumnFormula>
    </tableColumn>
    <tableColumn id="5" name="Nbre de tickets affectés de type Demande" dataDxfId="353"/>
    <tableColumn id="6" name="Nbre de tickets affectés de type Demande respectant le délai" dataDxfId="352"/>
    <tableColumn id="7" name="SLA Demande" dataDxfId="351">
      <calculatedColumnFormula>AQ5/AP5</calculatedColumnFormula>
    </tableColumn>
    <tableColumn id="8" name="Nbre de tickets affectés de type Incident"/>
    <tableColumn id="9" name="Nbre de tickets affectés de type Incident respectant le délai"/>
    <tableColumn id="10" name="SLA Incident" dataDxfId="350">
      <calculatedColumnFormula>AT5/AS5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5" name="TDonnéesSLA2" displayName="TDonnéesSLA2" ref="B8:H16" totalsRowShown="0" headerRowDxfId="349" dataDxfId="348">
  <autoFilter ref="B8:H16"/>
  <tableColumns count="7">
    <tableColumn id="1" name="Service" dataDxfId="347"/>
    <tableColumn id="2" name="Nbre de tickets affectés de type Demande" dataDxfId="346"/>
    <tableColumn id="3" name="Nbre de tickets affectés de type Demande respectant le délai" dataDxfId="345"/>
    <tableColumn id="4" name="SLA Demande" dataDxfId="344">
      <calculatedColumnFormula>D9/C9</calculatedColumnFormula>
    </tableColumn>
    <tableColumn id="5" name="Nbre de tickets affectés de type Incident" dataDxfId="343"/>
    <tableColumn id="6" name="Nbre de tickets affectés de type Incident respectant le délai" dataDxfId="342"/>
    <tableColumn id="7" name="SLA Incident" dataDxfId="341">
      <calculatedColumnFormula>G9/F9</calculatedColumnFormula>
    </tableColumn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6" name="TDemandes" displayName="TDemandes" ref="B23:AL32" totalsRowShown="0" headerRowDxfId="340">
  <autoFilter ref="B23:AL32"/>
  <tableColumns count="37">
    <tableColumn id="1" name="Demandes" dataDxfId="339"/>
    <tableColumn id="2" name="janv-14" dataDxfId="338"/>
    <tableColumn id="3" name="févr-14" dataDxfId="337"/>
    <tableColumn id="4" name="mars-14" dataDxfId="336"/>
    <tableColumn id="5" name="avr-14" dataDxfId="335"/>
    <tableColumn id="6" name="mai-14" dataDxfId="334"/>
    <tableColumn id="7" name="juin-14" dataDxfId="333"/>
    <tableColumn id="8" name="juil-14" dataDxfId="332"/>
    <tableColumn id="9" name="août-14" dataDxfId="331"/>
    <tableColumn id="10" name="sept-14" dataDxfId="330"/>
    <tableColumn id="11" name="oct-14" dataDxfId="329"/>
    <tableColumn id="12" name="nov-14" dataDxfId="328"/>
    <tableColumn id="13" name="déc-14" dataDxfId="327"/>
    <tableColumn id="14" name="janv-15" dataDxfId="326"/>
    <tableColumn id="15" name="févr-15" dataDxfId="325"/>
    <tableColumn id="16" name="mars-15" dataDxfId="324"/>
    <tableColumn id="17" name="avr-15" dataDxfId="323"/>
    <tableColumn id="18" name="mai-15" dataDxfId="322"/>
    <tableColumn id="19" name="juin-15" dataDxfId="321"/>
    <tableColumn id="20" name="juil-15" dataDxfId="320"/>
    <tableColumn id="21" name="août-15" dataDxfId="319"/>
    <tableColumn id="22" name="sept-15" dataDxfId="318"/>
    <tableColumn id="23" name="oct-15" dataDxfId="317"/>
    <tableColumn id="24" name="nov-15" dataDxfId="316"/>
    <tableColumn id="25" name="déc-15" dataDxfId="315"/>
    <tableColumn id="26" name="janv-16" dataDxfId="314"/>
    <tableColumn id="27" name="févr-16" dataDxfId="313"/>
    <tableColumn id="28" name="mars-16" dataDxfId="312"/>
    <tableColumn id="29" name="avr-16" dataDxfId="311"/>
    <tableColumn id="30" name="mai-16" dataDxfId="310"/>
    <tableColumn id="31" name="juin-16" dataDxfId="309"/>
    <tableColumn id="32" name="juil-16" dataDxfId="308"/>
    <tableColumn id="33" name="août-16" dataDxfId="307"/>
    <tableColumn id="34" name="sept-16" dataDxfId="306"/>
    <tableColumn id="35" name="oct-16" dataDxfId="305"/>
    <tableColumn id="36" name="nov-16" dataDxfId="304"/>
    <tableColumn id="37" name="déc-16" dataDxfId="303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7" name="TIncidents" displayName="TIncidents" ref="B83:AL92" totalsRowShown="0" headerRowDxfId="302">
  <autoFilter ref="B83:AL92"/>
  <tableColumns count="37">
    <tableColumn id="1" name="Incidents" dataDxfId="301"/>
    <tableColumn id="2" name="janv-14" dataDxfId="300"/>
    <tableColumn id="3" name="févr-14" dataDxfId="299"/>
    <tableColumn id="4" name="mars-14" dataDxfId="298"/>
    <tableColumn id="5" name="avr-14" dataDxfId="297"/>
    <tableColumn id="6" name="mai-14" dataDxfId="296"/>
    <tableColumn id="7" name="juin-14" dataDxfId="295"/>
    <tableColumn id="8" name="juil-14" dataDxfId="294"/>
    <tableColumn id="9" name="août-14" dataDxfId="293"/>
    <tableColumn id="10" name="sept-14" dataDxfId="292"/>
    <tableColumn id="11" name="oct-14" dataDxfId="291"/>
    <tableColumn id="12" name="nov-14" dataDxfId="290"/>
    <tableColumn id="13" name="déc-14" dataDxfId="289"/>
    <tableColumn id="14" name="janv-15" dataDxfId="288"/>
    <tableColumn id="15" name="févr-15" dataDxfId="287"/>
    <tableColumn id="16" name="mars-15" dataDxfId="286"/>
    <tableColumn id="17" name="avr-15" dataDxfId="285"/>
    <tableColumn id="18" name="mai-15" dataDxfId="284"/>
    <tableColumn id="19" name="juin-15" dataDxfId="283"/>
    <tableColumn id="20" name="juil-15" dataDxfId="282"/>
    <tableColumn id="21" name="août-15" dataDxfId="281"/>
    <tableColumn id="22" name="sept-15" dataDxfId="280"/>
    <tableColumn id="23" name="oct-15" dataDxfId="279"/>
    <tableColumn id="24" name="nov-15" dataDxfId="278"/>
    <tableColumn id="25" name="déc-15" dataDxfId="277"/>
    <tableColumn id="26" name="janv-16" dataDxfId="276"/>
    <tableColumn id="27" name="févr-16" dataDxfId="275"/>
    <tableColumn id="28" name="mars-16" dataDxfId="274"/>
    <tableColumn id="29" name="avr-16" dataDxfId="273"/>
    <tableColumn id="30" name="mai-16" dataDxfId="272"/>
    <tableColumn id="31" name="juin-16" dataDxfId="271"/>
    <tableColumn id="32" name="juil-16" dataDxfId="270"/>
    <tableColumn id="33" name="août-16" dataDxfId="269"/>
    <tableColumn id="34" name="sept-16" dataDxfId="268"/>
    <tableColumn id="35" name="oct-16" dataDxfId="267"/>
    <tableColumn id="36" name="nov-16" dataDxfId="266"/>
    <tableColumn id="37" name="déc-16" dataDxfId="265"/>
  </tableColumns>
  <tableStyleInfo name="TableStyleMedium14" showFirstColumn="0" showLastColumn="0" showRowStripes="1" showColumnStripes="0"/>
</table>
</file>

<file path=xl/tables/table7.xml><?xml version="1.0" encoding="utf-8"?>
<table xmlns="http://schemas.openxmlformats.org/spreadsheetml/2006/main" id="10" name="TMCO" displayName="TMCO" ref="F148:AO155" totalsRowShown="0" headerRowDxfId="264" dataDxfId="263">
  <autoFilter ref="F148:AO155"/>
  <tableColumns count="36">
    <tableColumn id="1" name="janv-14" dataDxfId="262"/>
    <tableColumn id="2" name="févr-14" dataDxfId="261"/>
    <tableColumn id="3" name="mars-14" dataDxfId="260"/>
    <tableColumn id="4" name="avr-14" dataDxfId="259"/>
    <tableColumn id="5" name="mai-14" dataDxfId="258"/>
    <tableColumn id="6" name="juin-14" dataDxfId="257"/>
    <tableColumn id="7" name="juil-14" dataDxfId="256"/>
    <tableColumn id="8" name="août-14" dataDxfId="255"/>
    <tableColumn id="9" name="sept-14" dataDxfId="254"/>
    <tableColumn id="10" name="oct-14" dataDxfId="253"/>
    <tableColumn id="11" name="nov-14" dataDxfId="252"/>
    <tableColumn id="12" name="déc-14" dataDxfId="251"/>
    <tableColumn id="13" name="janv-15" dataDxfId="250"/>
    <tableColumn id="14" name="févr-15" dataDxfId="249"/>
    <tableColumn id="15" name="mars-15" dataDxfId="248"/>
    <tableColumn id="16" name="avr-15" dataDxfId="247"/>
    <tableColumn id="17" name="mai-15" dataDxfId="246"/>
    <tableColumn id="18" name="juin-15" dataDxfId="245"/>
    <tableColumn id="19" name="juil-15" dataDxfId="244"/>
    <tableColumn id="20" name="août-15" dataDxfId="243"/>
    <tableColumn id="21" name="sept-15" dataDxfId="242"/>
    <tableColumn id="22" name="oct-15" dataDxfId="241"/>
    <tableColumn id="23" name="nov-15" dataDxfId="240"/>
    <tableColumn id="24" name="déc-15" dataDxfId="239"/>
    <tableColumn id="25" name="janv-16" dataDxfId="238"/>
    <tableColumn id="26" name="févr-16" dataDxfId="237"/>
    <tableColumn id="27" name="mars-16" dataDxfId="236"/>
    <tableColumn id="28" name="avr-16" dataDxfId="235"/>
    <tableColumn id="29" name="mai-16" dataDxfId="234"/>
    <tableColumn id="30" name="juin-16" dataDxfId="233"/>
    <tableColumn id="31" name="juil-16" dataDxfId="232"/>
    <tableColumn id="32" name="août-16" dataDxfId="231"/>
    <tableColumn id="33" name="sept-16" dataDxfId="230"/>
    <tableColumn id="34" name="oct-16" dataDxfId="229"/>
    <tableColumn id="35" name="nov-16" dataDxfId="228"/>
    <tableColumn id="36" name="déc-16" dataDxfId="227"/>
  </tableColumns>
  <tableStyleInfo name="TableStyleMedium14" showFirstColumn="0" showLastColumn="0" showRowStripes="1" showColumnStripes="0"/>
</table>
</file>

<file path=xl/tables/table8.xml><?xml version="1.0" encoding="utf-8"?>
<table xmlns="http://schemas.openxmlformats.org/spreadsheetml/2006/main" id="11" name="THelpdesk" displayName="THelpdesk" ref="F223:AO230" totalsRowShown="0" headerRowDxfId="226" dataDxfId="225">
  <autoFilter ref="F223:AO230"/>
  <tableColumns count="36">
    <tableColumn id="1" name="janv-14" dataDxfId="224"/>
    <tableColumn id="2" name="févr-14" dataDxfId="223"/>
    <tableColumn id="3" name="mars-14" dataDxfId="222"/>
    <tableColumn id="4" name="avr-14" dataDxfId="221"/>
    <tableColumn id="5" name="mai-14" dataDxfId="220"/>
    <tableColumn id="6" name="juin-14" dataDxfId="219"/>
    <tableColumn id="7" name="juil-14" dataDxfId="218"/>
    <tableColumn id="8" name="août-14" dataDxfId="217"/>
    <tableColumn id="9" name="sept-14" dataDxfId="216"/>
    <tableColumn id="10" name="oct-14" dataDxfId="215"/>
    <tableColumn id="11" name="nov-14" dataDxfId="214"/>
    <tableColumn id="12" name="déc-14" dataDxfId="213"/>
    <tableColumn id="13" name="janv-15" dataDxfId="212"/>
    <tableColumn id="14" name="févr-15" dataDxfId="211"/>
    <tableColumn id="15" name="mars-15" dataDxfId="210"/>
    <tableColumn id="16" name="avr-15" dataDxfId="209"/>
    <tableColumn id="17" name="mai-15" dataDxfId="208"/>
    <tableColumn id="18" name="juin-15" dataDxfId="207"/>
    <tableColumn id="19" name="juil-15" dataDxfId="206"/>
    <tableColumn id="20" name="août-15" dataDxfId="205"/>
    <tableColumn id="21" name="sept-15" dataDxfId="204"/>
    <tableColumn id="22" name="oct-15" dataDxfId="203"/>
    <tableColumn id="23" name="nov-15" dataDxfId="202"/>
    <tableColumn id="24" name="déc-15" dataDxfId="201"/>
    <tableColumn id="25" name="janv-16" dataDxfId="200"/>
    <tableColumn id="26" name="févr-16" dataDxfId="199"/>
    <tableColumn id="27" name="mars-16" dataDxfId="198"/>
    <tableColumn id="28" name="avr-16" dataDxfId="197"/>
    <tableColumn id="29" name="mai-16" dataDxfId="196"/>
    <tableColumn id="30" name="juin-16" dataDxfId="195"/>
    <tableColumn id="31" name="juil-16" dataDxfId="194"/>
    <tableColumn id="32" name="août-16" dataDxfId="193"/>
    <tableColumn id="33" name="sept-16" dataDxfId="192"/>
    <tableColumn id="34" name="oct-16" dataDxfId="191"/>
    <tableColumn id="35" name="nov-16" dataDxfId="190"/>
    <tableColumn id="36" name="déc-16" dataDxfId="189"/>
  </tableColumns>
  <tableStyleInfo name="TableStyleMedium14" showFirstColumn="0" showLastColumn="0" showRowStripes="1" showColumnStripes="0"/>
</table>
</file>

<file path=xl/tables/table9.xml><?xml version="1.0" encoding="utf-8"?>
<table xmlns="http://schemas.openxmlformats.org/spreadsheetml/2006/main" id="12" name="TTelecom2" displayName="TTelecom2" ref="F298:AO305" totalsRowShown="0" headerRowDxfId="188" dataDxfId="187">
  <autoFilter ref="F298:AO305"/>
  <tableColumns count="36">
    <tableColumn id="1" name="janv-14" dataDxfId="186"/>
    <tableColumn id="2" name="févr-14" dataDxfId="185"/>
    <tableColumn id="3" name="mars-14" dataDxfId="184"/>
    <tableColumn id="4" name="avr-14" dataDxfId="183"/>
    <tableColumn id="5" name="mai-14" dataDxfId="182"/>
    <tableColumn id="6" name="juin-14" dataDxfId="181"/>
    <tableColumn id="7" name="juil-14" dataDxfId="180"/>
    <tableColumn id="8" name="août-14" dataDxfId="179"/>
    <tableColumn id="9" name="sept-14" dataDxfId="178"/>
    <tableColumn id="10" name="oct-14" dataDxfId="177"/>
    <tableColumn id="11" name="nov-14" dataDxfId="176"/>
    <tableColumn id="12" name="déc-14" dataDxfId="175"/>
    <tableColumn id="13" name="janv-15" dataDxfId="174"/>
    <tableColumn id="14" name="févr-15" dataDxfId="173"/>
    <tableColumn id="15" name="mars-15" dataDxfId="172"/>
    <tableColumn id="16" name="avr-15" dataDxfId="171"/>
    <tableColumn id="17" name="mai-15" dataDxfId="170"/>
    <tableColumn id="18" name="juin-15" dataDxfId="169"/>
    <tableColumn id="19" name="juil-15" dataDxfId="168"/>
    <tableColumn id="20" name="août-15" dataDxfId="167"/>
    <tableColumn id="21" name="sept-15" dataDxfId="166"/>
    <tableColumn id="22" name="oct-15" dataDxfId="165"/>
    <tableColumn id="23" name="nov-15" dataDxfId="164"/>
    <tableColumn id="24" name="déc-15" dataDxfId="163"/>
    <tableColumn id="25" name="janv-16" dataDxfId="162"/>
    <tableColumn id="26" name="févr-16" dataDxfId="161"/>
    <tableColumn id="27" name="mars-16" dataDxfId="160"/>
    <tableColumn id="28" name="avr-16" dataDxfId="159"/>
    <tableColumn id="29" name="mai-16" dataDxfId="158"/>
    <tableColumn id="30" name="juin-16" dataDxfId="157"/>
    <tableColumn id="31" name="juil-16" dataDxfId="156"/>
    <tableColumn id="32" name="août-16" dataDxfId="155"/>
    <tableColumn id="33" name="sept-16" dataDxfId="154"/>
    <tableColumn id="34" name="oct-16" dataDxfId="153"/>
    <tableColumn id="35" name="nov-16" dataDxfId="152"/>
    <tableColumn id="36" name="déc-16" dataDxfId="151"/>
  </tableColumns>
  <tableStyleInfo name="TableStyleMedium14" showFirstColumn="0" showLastColumn="0" showRowStripes="1" showColumnStripes="0"/>
</table>
</file>

<file path=xl/tables/table10.xml><?xml version="1.0" encoding="utf-8"?>
<table xmlns="http://schemas.openxmlformats.org/spreadsheetml/2006/main" id="17" name="TInterventionHeldpesk" displayName="TInterventionHeldpesk" ref="F184:AO192" totalsRowShown="0" headerRowDxfId="150" dataDxfId="149" tableBorderDxfId="148">
  <autoFilter ref="F184:AO192"/>
  <tableColumns count="36">
    <tableColumn id="1" name="janv-14" dataDxfId="147"/>
    <tableColumn id="2" name="févr-14" dataDxfId="146"/>
    <tableColumn id="3" name="mars-14" dataDxfId="145"/>
    <tableColumn id="4" name="avr-14" dataDxfId="144"/>
    <tableColumn id="5" name="mai-14" dataDxfId="143"/>
    <tableColumn id="6" name="juin-14" dataDxfId="142"/>
    <tableColumn id="7" name="juil-14" dataDxfId="141"/>
    <tableColumn id="8" name="août-14" dataDxfId="140"/>
    <tableColumn id="9" name="sept-14" dataDxfId="139"/>
    <tableColumn id="10" name="oct-14" dataDxfId="138"/>
    <tableColumn id="11" name="nov-14" dataDxfId="137"/>
    <tableColumn id="12" name="déc-14" dataDxfId="136"/>
    <tableColumn id="13" name="janv-15" dataDxfId="135"/>
    <tableColumn id="14" name="févr-15" dataDxfId="134"/>
    <tableColumn id="15" name="mars-15" dataDxfId="133"/>
    <tableColumn id="16" name="avr-15" dataDxfId="132"/>
    <tableColumn id="17" name="mai-15" dataDxfId="131"/>
    <tableColumn id="18" name="juin-15" dataDxfId="130"/>
    <tableColumn id="19" name="juil-15" dataDxfId="129"/>
    <tableColumn id="20" name="août-15" dataDxfId="128"/>
    <tableColumn id="21" name="sept-15" dataDxfId="127"/>
    <tableColumn id="22" name="oct-15" dataDxfId="126"/>
    <tableColumn id="23" name="nov-15" dataDxfId="125"/>
    <tableColumn id="24" name="déc-15" dataDxfId="124"/>
    <tableColumn id="25" name="janv-16" dataDxfId="123"/>
    <tableColumn id="26" name="févr-16" dataDxfId="122"/>
    <tableColumn id="27" name="mars-16" dataDxfId="121"/>
    <tableColumn id="28" name="avr-16" dataDxfId="120"/>
    <tableColumn id="29" name="mai-16" dataDxfId="119"/>
    <tableColumn id="30" name="juin-16" dataDxfId="118"/>
    <tableColumn id="31" name="juil-16" dataDxfId="117"/>
    <tableColumn id="32" name="août-16" dataDxfId="116"/>
    <tableColumn id="33" name="sept-16" dataDxfId="115"/>
    <tableColumn id="34" name="oct-16" dataDxfId="114"/>
    <tableColumn id="35" name="nov-16" dataDxfId="113"/>
    <tableColumn id="36" name="déc-16" dataDxfId="112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18" name="TInterventionHeldpesk19" displayName="TInterventionHeldpesk19" ref="F259:AO267" totalsRowShown="0" headerRowDxfId="111" dataDxfId="110" tableBorderDxfId="109">
  <autoFilter ref="F259:AO267"/>
  <tableColumns count="36">
    <tableColumn id="1" name="janv-14" dataDxfId="108"/>
    <tableColumn id="2" name="févr-14" dataDxfId="107"/>
    <tableColumn id="3" name="mars-14" dataDxfId="106"/>
    <tableColumn id="4" name="avr-14" dataDxfId="105"/>
    <tableColumn id="5" name="mai-14" dataDxfId="104"/>
    <tableColumn id="6" name="juin-14" dataDxfId="103"/>
    <tableColumn id="7" name="juil-14" dataDxfId="102"/>
    <tableColumn id="8" name="août-14" dataDxfId="101"/>
    <tableColumn id="9" name="sept-14" dataDxfId="100"/>
    <tableColumn id="10" name="oct-14" dataDxfId="99"/>
    <tableColumn id="11" name="nov-14" dataDxfId="98"/>
    <tableColumn id="12" name="déc-14" dataDxfId="97"/>
    <tableColumn id="13" name="janv-15" dataDxfId="96"/>
    <tableColumn id="14" name="févr-15" dataDxfId="95"/>
    <tableColumn id="15" name="mars-15" dataDxfId="94"/>
    <tableColumn id="16" name="avr-15" dataDxfId="93"/>
    <tableColumn id="17" name="mai-15" dataDxfId="92"/>
    <tableColumn id="18" name="juin-15" dataDxfId="91"/>
    <tableColumn id="19" name="juil-15" dataDxfId="90"/>
    <tableColumn id="20" name="août-15" dataDxfId="89"/>
    <tableColumn id="21" name="sept-15" dataDxfId="88"/>
    <tableColumn id="22" name="oct-15" dataDxfId="87"/>
    <tableColumn id="23" name="nov-15" dataDxfId="86"/>
    <tableColumn id="24" name="déc-15" dataDxfId="85"/>
    <tableColumn id="25" name="janv-16" dataDxfId="84"/>
    <tableColumn id="26" name="févr-16" dataDxfId="83"/>
    <tableColumn id="27" name="mars-16" dataDxfId="82"/>
    <tableColumn id="28" name="avr-16" dataDxfId="81"/>
    <tableColumn id="29" name="mai-16" dataDxfId="80"/>
    <tableColumn id="30" name="juin-16" dataDxfId="79"/>
    <tableColumn id="31" name="juil-16" dataDxfId="78"/>
    <tableColumn id="32" name="août-16" dataDxfId="77"/>
    <tableColumn id="33" name="sept-16" dataDxfId="76"/>
    <tableColumn id="34" name="oct-16" dataDxfId="75"/>
    <tableColumn id="35" name="nov-16" dataDxfId="74"/>
    <tableColumn id="36" name="déc-16" dataDxfId="73"/>
  </tableColumns>
  <tableStyleInfo name="TableStyleMedium14" showFirstColumn="0" showLastColumn="0" showRowStripes="1" showColumnStripes="0"/>
</table>
</file>

<file path=xl/tables/table12.xml><?xml version="1.0" encoding="utf-8"?>
<table xmlns="http://schemas.openxmlformats.org/spreadsheetml/2006/main" id="19" name="TInterventionHeldpesk1920" displayName="TInterventionHeldpesk1920" ref="F334:AO342" totalsRowShown="0" headerRowDxfId="72" dataDxfId="71" tableBorderDxfId="70">
  <autoFilter ref="F334:AO342"/>
  <tableColumns count="36">
    <tableColumn id="1" name="janv-14" dataDxfId="69"/>
    <tableColumn id="2" name="févr-14" dataDxfId="68"/>
    <tableColumn id="3" name="mars-14" dataDxfId="67"/>
    <tableColumn id="4" name="avr-14" dataDxfId="66"/>
    <tableColumn id="5" name="mai-14" dataDxfId="65"/>
    <tableColumn id="6" name="juin-14" dataDxfId="64"/>
    <tableColumn id="7" name="juil-14" dataDxfId="63"/>
    <tableColumn id="8" name="août-14" dataDxfId="62"/>
    <tableColumn id="9" name="sept-14" dataDxfId="61"/>
    <tableColumn id="10" name="oct-14" dataDxfId="60"/>
    <tableColumn id="11" name="nov-14" dataDxfId="59"/>
    <tableColumn id="12" name="déc-14" dataDxfId="58"/>
    <tableColumn id="13" name="janv-15" dataDxfId="57"/>
    <tableColumn id="14" name="févr-15" dataDxfId="56"/>
    <tableColumn id="15" name="mars-15" dataDxfId="55"/>
    <tableColumn id="16" name="avr-15" dataDxfId="54"/>
    <tableColumn id="17" name="mai-15" dataDxfId="53"/>
    <tableColumn id="18" name="juin-15" dataDxfId="52"/>
    <tableColumn id="19" name="juil-15" dataDxfId="51"/>
    <tableColumn id="20" name="août-15" dataDxfId="50"/>
    <tableColumn id="21" name="sept-15" dataDxfId="49"/>
    <tableColumn id="22" name="oct-15" dataDxfId="48"/>
    <tableColumn id="23" name="nov-15" dataDxfId="47"/>
    <tableColumn id="24" name="déc-15" dataDxfId="46"/>
    <tableColumn id="25" name="janv-16" dataDxfId="45"/>
    <tableColumn id="26" name="févr-16" dataDxfId="44"/>
    <tableColumn id="27" name="mars-16" dataDxfId="43"/>
    <tableColumn id="28" name="avr-16" dataDxfId="42"/>
    <tableColumn id="29" name="mai-16" dataDxfId="41"/>
    <tableColumn id="30" name="juin-16" dataDxfId="40"/>
    <tableColumn id="31" name="juil-16" dataDxfId="39"/>
    <tableColumn id="32" name="août-16" dataDxfId="38"/>
    <tableColumn id="33" name="sept-16" dataDxfId="37"/>
    <tableColumn id="34" name="oct-16" dataDxfId="36"/>
    <tableColumn id="35" name="nov-16" dataDxfId="35"/>
    <tableColumn id="36" name="déc-16" dataDxfId="34"/>
  </tableColumns>
  <tableStyleInfo name="TableStyleMedium14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B1:D8" totalsRowShown="0" headerRowDxfId="33" tableBorderDxfId="32">
  <autoFilter ref="B1:D8"/>
  <tableColumns count="3">
    <tableColumn id="1" name="Jour" dataDxfId="31"/>
    <tableColumn id="2" name="Début" dataDxfId="30"/>
    <tableColumn id="3" name="Fin" dataDxfId="29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15" name="Tableau15" displayName="Tableau15" ref="F1:F2" totalsRowShown="0" headerRowDxfId="28">
  <autoFilter ref="F1:F2"/>
  <tableColumns count="1">
    <tableColumn id="1" name="Nombre de lignes à insérer dans l'onglet Temp">
      <calculatedColumnFormula>COUNTA(#REF!)+500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table" Target="../tables/table8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" Type="http://schemas.openxmlformats.org/officeDocument/2006/relationships/vmlDrawing" Target="../drawings/vmlDrawing1.vml"/><Relationship Id="rId16" Type="http://schemas.openxmlformats.org/officeDocument/2006/relationships/table" Target="../tables/table11.x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table" Target="../tables/table6.xml"/><Relationship Id="rId5" Type="http://schemas.openxmlformats.org/officeDocument/2006/relationships/control" Target="../activeX/activeX2.xml"/><Relationship Id="rId15" Type="http://schemas.openxmlformats.org/officeDocument/2006/relationships/table" Target="../tables/table10.xml"/><Relationship Id="rId10" Type="http://schemas.openxmlformats.org/officeDocument/2006/relationships/table" Target="../tables/table5.xml"/><Relationship Id="rId4" Type="http://schemas.openxmlformats.org/officeDocument/2006/relationships/image" Target="../media/image1.emf"/><Relationship Id="rId9" Type="http://schemas.openxmlformats.org/officeDocument/2006/relationships/table" Target="../tables/table4.xml"/><Relationship Id="rId14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1:AV1109"/>
  <sheetViews>
    <sheetView zoomScale="70" zoomScaleNormal="70" workbookViewId="0">
      <selection activeCell="A310" sqref="A310:XFD1048576"/>
    </sheetView>
  </sheetViews>
  <sheetFormatPr baseColWidth="10" defaultColWidth="0" defaultRowHeight="12.75" zeroHeight="1" x14ac:dyDescent="0.2"/>
  <cols>
    <col min="1" max="1" width="7.85546875" customWidth="1"/>
    <col min="2" max="2" width="13.140625" customWidth="1"/>
    <col min="3" max="3" width="9.28515625" customWidth="1"/>
    <col min="4" max="4" width="11.5703125" customWidth="1"/>
    <col min="5" max="5" width="10.5703125" customWidth="1"/>
    <col min="6" max="6" width="9.28515625" customWidth="1"/>
    <col min="7" max="7" width="10.28515625" customWidth="1"/>
    <col min="8" max="8" width="10.140625" customWidth="1"/>
    <col min="9" max="9" width="10.5703125" customWidth="1"/>
    <col min="10" max="10" width="10.140625" customWidth="1"/>
    <col min="11" max="11" width="13.42578125" customWidth="1"/>
    <col min="12" max="12" width="11.42578125" customWidth="1"/>
    <col min="13" max="13" width="14.140625" customWidth="1"/>
    <col min="14" max="14" width="5.5703125" customWidth="1"/>
    <col min="15" max="15" width="9" customWidth="1"/>
    <col min="16" max="18" width="8.42578125" style="17" customWidth="1"/>
    <col min="19" max="19" width="7.7109375" style="17" customWidth="1"/>
    <col min="20" max="20" width="11.5703125" style="17" customWidth="1"/>
    <col min="21" max="21" width="7.7109375" style="17" customWidth="1"/>
    <col min="22" max="22" width="11.42578125" style="17" customWidth="1"/>
    <col min="23" max="23" width="7.7109375" style="17" customWidth="1"/>
    <col min="24" max="24" width="11.42578125" style="17" customWidth="1"/>
    <col min="25" max="25" width="7.7109375" style="17" customWidth="1"/>
    <col min="26" max="26" width="11.28515625" style="17" customWidth="1"/>
    <col min="27" max="27" width="7.7109375" style="17" customWidth="1"/>
    <col min="28" max="28" width="10.5703125" style="17" customWidth="1"/>
    <col min="29" max="29" width="7.7109375" style="17" customWidth="1"/>
    <col min="30" max="30" width="13.28515625" style="17" customWidth="1"/>
    <col min="31" max="31" width="7.7109375" style="17" customWidth="1"/>
    <col min="32" max="33" width="11.85546875" style="17" customWidth="1"/>
    <col min="34" max="34" width="14.5703125" style="17" customWidth="1"/>
    <col min="35" max="35" width="12.42578125" style="17" customWidth="1"/>
    <col min="36" max="36" width="13.140625" style="17" customWidth="1"/>
    <col min="37" max="37" width="11.42578125" customWidth="1"/>
    <col min="38" max="38" width="21.7109375" customWidth="1"/>
    <col min="39" max="39" width="12.28515625" customWidth="1"/>
    <col min="40" max="40" width="14" customWidth="1"/>
    <col min="41" max="41" width="11.42578125" customWidth="1"/>
    <col min="42" max="43" width="17.140625" customWidth="1"/>
    <col min="44" max="44" width="11.42578125" customWidth="1"/>
    <col min="45" max="45" width="18.42578125" customWidth="1"/>
    <col min="46" max="46" width="17.7109375" customWidth="1"/>
    <col min="47" max="48" width="11.42578125" customWidth="1"/>
    <col min="49" max="16384" width="11.42578125" hidden="1"/>
  </cols>
  <sheetData>
    <row r="1" spans="1:48" s="10" customFormat="1" x14ac:dyDescent="0.2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</row>
    <row r="2" spans="1:48" s="10" customFormat="1" ht="42.75" customHeight="1" thickBot="1" x14ac:dyDescent="0.25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</row>
    <row r="3" spans="1:48" s="10" customFormat="1" ht="33.75" customHeight="1" thickTop="1" x14ac:dyDescent="0.2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59"/>
      <c r="Q3" s="59"/>
      <c r="R3" s="120" t="s">
        <v>27</v>
      </c>
      <c r="S3" s="121"/>
      <c r="T3" s="120" t="s">
        <v>29</v>
      </c>
      <c r="U3" s="121"/>
      <c r="V3" s="120" t="s">
        <v>30</v>
      </c>
      <c r="W3" s="121"/>
      <c r="X3" s="120" t="s">
        <v>31</v>
      </c>
      <c r="Y3" s="121"/>
      <c r="Z3" s="120" t="s">
        <v>32</v>
      </c>
      <c r="AA3" s="121"/>
      <c r="AB3" s="120" t="s">
        <v>33</v>
      </c>
      <c r="AC3" s="121"/>
      <c r="AD3" s="120" t="s">
        <v>34</v>
      </c>
      <c r="AE3" s="121"/>
      <c r="AF3" s="120" t="s">
        <v>35</v>
      </c>
      <c r="AG3" s="121"/>
      <c r="AH3" s="59"/>
      <c r="AI3" s="59"/>
      <c r="AJ3" s="59"/>
      <c r="AK3" s="39"/>
      <c r="AL3" s="39"/>
      <c r="AM3" s="122"/>
      <c r="AN3" s="122"/>
      <c r="AO3" s="122"/>
      <c r="AP3" s="123" t="s">
        <v>42</v>
      </c>
      <c r="AQ3" s="123"/>
      <c r="AR3" s="123"/>
      <c r="AS3" s="124" t="s">
        <v>43</v>
      </c>
      <c r="AT3" s="125"/>
      <c r="AU3" s="125"/>
      <c r="AV3" s="39"/>
    </row>
    <row r="4" spans="1:48" s="13" customFormat="1" ht="73.5" customHeight="1" thickBot="1" x14ac:dyDescent="0.25">
      <c r="A4" s="13" t="s">
        <v>25</v>
      </c>
      <c r="B4" s="13" t="s">
        <v>0</v>
      </c>
      <c r="C4" s="13" t="s">
        <v>2</v>
      </c>
      <c r="D4" s="13" t="s">
        <v>5</v>
      </c>
      <c r="E4" s="13" t="s">
        <v>7</v>
      </c>
      <c r="F4" s="13" t="s">
        <v>9</v>
      </c>
      <c r="G4" s="13" t="s">
        <v>4</v>
      </c>
      <c r="H4" s="13" t="s">
        <v>3</v>
      </c>
      <c r="I4" s="13" t="s">
        <v>6</v>
      </c>
      <c r="J4" s="13" t="s">
        <v>8</v>
      </c>
      <c r="K4" s="13" t="s">
        <v>10</v>
      </c>
      <c r="L4" s="13" t="s">
        <v>1</v>
      </c>
      <c r="M4" s="13" t="s">
        <v>24</v>
      </c>
      <c r="N4" s="94"/>
      <c r="O4" s="14" t="s">
        <v>25</v>
      </c>
      <c r="P4" s="15" t="s">
        <v>0</v>
      </c>
      <c r="Q4" s="16" t="s">
        <v>26</v>
      </c>
      <c r="R4" s="19" t="s">
        <v>27</v>
      </c>
      <c r="S4" s="20" t="s">
        <v>97</v>
      </c>
      <c r="T4" s="19" t="s">
        <v>29</v>
      </c>
      <c r="U4" s="20" t="s">
        <v>98</v>
      </c>
      <c r="V4" s="19" t="s">
        <v>7</v>
      </c>
      <c r="W4" s="23" t="s">
        <v>99</v>
      </c>
      <c r="X4" s="19" t="s">
        <v>9</v>
      </c>
      <c r="Y4" s="23" t="s">
        <v>100</v>
      </c>
      <c r="Z4" s="19" t="s">
        <v>4</v>
      </c>
      <c r="AA4" s="23" t="s">
        <v>101</v>
      </c>
      <c r="AB4" s="19" t="s">
        <v>3</v>
      </c>
      <c r="AC4" s="20" t="s">
        <v>102</v>
      </c>
      <c r="AD4" s="19" t="s">
        <v>6</v>
      </c>
      <c r="AE4" s="20" t="s">
        <v>103</v>
      </c>
      <c r="AF4" s="19" t="s">
        <v>8</v>
      </c>
      <c r="AG4" s="23" t="s">
        <v>104</v>
      </c>
      <c r="AH4" s="14" t="s">
        <v>10</v>
      </c>
      <c r="AI4" s="15" t="s">
        <v>1</v>
      </c>
      <c r="AJ4" s="16" t="s">
        <v>24</v>
      </c>
      <c r="AK4" s="94"/>
      <c r="AL4" s="11" t="s">
        <v>37</v>
      </c>
      <c r="AM4" s="11" t="s">
        <v>36</v>
      </c>
      <c r="AN4" s="11" t="s">
        <v>38</v>
      </c>
      <c r="AO4" s="13" t="s">
        <v>28</v>
      </c>
      <c r="AP4" s="11" t="s">
        <v>40</v>
      </c>
      <c r="AQ4" s="11" t="s">
        <v>41</v>
      </c>
      <c r="AR4" s="11" t="s">
        <v>45</v>
      </c>
      <c r="AS4" s="11" t="s">
        <v>39</v>
      </c>
      <c r="AT4" s="11" t="s">
        <v>44</v>
      </c>
      <c r="AU4" s="11" t="s">
        <v>46</v>
      </c>
      <c r="AV4" s="94"/>
    </row>
    <row r="5" spans="1:48" ht="13.5" thickTop="1" x14ac:dyDescent="0.2">
      <c r="A5">
        <v>48</v>
      </c>
      <c r="B5" t="s">
        <v>22</v>
      </c>
      <c r="E5">
        <v>2</v>
      </c>
      <c r="I5">
        <v>351</v>
      </c>
      <c r="J5">
        <v>37905</v>
      </c>
      <c r="L5">
        <v>2802</v>
      </c>
      <c r="M5" s="12">
        <f>(IF(TDonnéesHM[[#This Row],[ID]]&lt;&gt;"",SUM(TDonnéesHM[[#This Row],[MCO (4)]:[En attente]]),""))</f>
        <v>41060</v>
      </c>
      <c r="N5" s="39"/>
      <c r="O5">
        <f>IF(TDonnéesHM[[#This Row],[ID]]&lt;&gt;"",TDonnéesHM[[#This Row],[ID]],"")</f>
        <v>48</v>
      </c>
      <c r="P5" s="17" t="str">
        <f>IF(TDonnéesHM[[#This Row],[Type]]="incident","I",IF(TDonnéesHM[[#This Row],[Type]]="demande","D",""))</f>
        <v>I</v>
      </c>
      <c r="Q5" s="18">
        <f>IF(TDonnéesDélais[[#This Row],[Type]]="I",4/24,IF(TDonnéesDélais[[#This Row],[Type]]="D",8/24,""))</f>
        <v>0.16666666666666666</v>
      </c>
      <c r="R5" s="21" t="str">
        <f>IF(TDonnéesHM[[#This Row],[MCO (4)]]&lt;&gt;"",TDonnéesHM[[#This Row],[MCO (4)]]/1440,"")</f>
        <v/>
      </c>
      <c r="S5" s="22" t="str">
        <f>(IF(TDonnéesDélais[[#This Row],[MCO]]="","",(IF(TDonnéesDélais[[#This Row],[MCO]]&lt;=TDonnéesDélais[[#This Row],[Délai]],"OK","KO"))))</f>
        <v/>
      </c>
      <c r="T5" s="21" t="str">
        <f>IF(TDonnéesHM[[#This Row],[HELPDESK (3)]]&lt;&gt;"",TDonnéesHM[[#This Row],[HELPDESK (3)]]/1440,"")</f>
        <v/>
      </c>
      <c r="U5" s="22" t="str">
        <f>(IF(TDonnéesDélais[[#This Row],[HELPDESK]]="","",(IF(TDonnéesDélais[[#This Row],[HELPDESK]]&lt;=TDonnéesDélais[[#This Row],[Délai]],"OK","KO"))))</f>
        <v/>
      </c>
      <c r="V5" s="21">
        <f>IF(TDonnéesHM[[#This Row],[TELECOM Niv 2 (7)]]&lt;&gt;"",TDonnéesHM[[#This Row],[TELECOM Niv 2 (7)]]/1440,"")</f>
        <v>1.3888888888888889E-3</v>
      </c>
      <c r="W5" s="22" t="str">
        <f>(IF(TDonnéesDélais[[#This Row],[TELECOM Niv 2 (7)]]="","",(IF(TDonnéesDélais[[#This Row],[TELECOM Niv 2 (7)]]&lt;=TDonnéesDélais[[#This Row],[Délai]],"OK","KO"))))</f>
        <v>OK</v>
      </c>
      <c r="X5" s="21" t="str">
        <f>IF(TDonnéesHM[[#This Row],[TELECOM Niv 1 (6)]]&lt;&gt;"",TDonnéesHM[[#This Row],[TELECOM Niv 1 (6)]]/1440,"")</f>
        <v/>
      </c>
      <c r="Y5" s="22" t="str">
        <f>(IF(TDonnéesDélais[[#This Row],[TELECOM Niv 1 (6)]]="","",(IF(TDonnéesDélais[[#This Row],[TELECOM Niv 1 (6)]]&lt;=TDonnéesDélais[[#This Row],[Délai]],"OK","KO"))))</f>
        <v/>
      </c>
      <c r="Z5" s="21" t="str">
        <f>IF(TDonnéesHM[[#This Row],[Exploit Infra IBIS (5)]]&lt;&gt;"",TDonnéesHM[[#This Row],[Exploit Infra IBIS (5)]]/1440,"")</f>
        <v/>
      </c>
      <c r="AA5" s="22" t="str">
        <f>(IF(TDonnéesDélais[[#This Row],[Exploit Infra IBIS (5)]]="","",(IF(TDonnéesDélais[[#This Row],[Exploit Infra IBIS (5)]]&lt;=TDonnéesDélais[[#This Row],[Délai]],"OK","KO"))))</f>
        <v/>
      </c>
      <c r="AB5" s="21" t="str">
        <f>IF(TDonnéesHM[[#This Row],[SIT SOBEGI (1)]]&lt;&gt;"",TDonnéesHM[[#This Row],[SIT SOBEGI (1)]]/1440,"")</f>
        <v/>
      </c>
      <c r="AC5" s="22" t="str">
        <f>(IF(TDonnéesDélais[[#This Row],[SIT SOBEGI (1)]]="","",(IF(TDonnéesDélais[[#This Row],[SIT SOBEGI (1)]]&lt;=TDonnéesDélais[[#This Row],[Délai]],"OK","KO"))))</f>
        <v/>
      </c>
      <c r="AD5" s="21">
        <f>IF(TDonnéesHM[[#This Row],[TELECOM SOBEGI (2)]]&lt;&gt;"",TDonnéesHM[[#This Row],[TELECOM SOBEGI (2)]]/1440,"")</f>
        <v>0.24374999999999999</v>
      </c>
      <c r="AE5" s="22" t="str">
        <f>(IF(TDonnéesDélais[[#This Row],[TELECOM SOBEGI (2)]]="","",(IF(TDonnéesDélais[[#This Row],[TELECOM SOBEGI (2)]]&lt;=TDonnéesDélais[[#This Row],[Délai]],"OK","KO"))))</f>
        <v>KO</v>
      </c>
      <c r="AF5" s="21">
        <f>IF(TDonnéesHM[[#This Row],[INEO/ACM (1)]]&lt;&gt;"",TDonnéesHM[[#This Row],[INEO/ACM (1)]]/1440,"")</f>
        <v>26.322916666666668</v>
      </c>
      <c r="AG5" s="22" t="str">
        <f>(IF(TDonnéesDélais[[#This Row],[INEO/ACM (1)]]="","",(IF(TDonnéesDélais[[#This Row],[INEO/ACM (1)]]&lt;=TDonnéesDélais[[#This Row],[Délai]],"OK","KO"))))</f>
        <v>KO</v>
      </c>
      <c r="AH5" s="18" t="str">
        <f>IF(TDonnéesHM[[#This Row],[GFI CHRONOTIME (4)]]&lt;&gt;"",TDonnéesHM[[#This Row],[GFI CHRONOTIME (4)]]/1440,"")</f>
        <v/>
      </c>
      <c r="AI5" s="18">
        <f>IF(TDonnéesHM[[#This Row],[En attente]]&lt;&gt;"",TDonnéesHM[[#This Row],[En attente]]/1440,"")</f>
        <v>1.9458333333333333</v>
      </c>
      <c r="AJ5" s="18">
        <f>IF(TDonnéesHM[[#This Row],[Durée de vie du ticket]]&lt;&gt;"",TDonnéesHM[[#This Row],[Durée de vie du ticket]]/1440,"")</f>
        <v>28.513888888888889</v>
      </c>
      <c r="AK5" s="39"/>
      <c r="AL5" s="9" t="s">
        <v>27</v>
      </c>
      <c r="AM5">
        <f>COUNTIF(TDonnéesDélais[Délai2],"OK")+COUNTIF(TDonnéesDélais[Délai2],"KO")</f>
        <v>33</v>
      </c>
      <c r="AN5">
        <f>COUNTIF(TDonnéesDélais[Délai2],"OK")</f>
        <v>16</v>
      </c>
      <c r="AO5" s="25">
        <f t="shared" ref="AO5:AO12" si="0">AN5/AM5</f>
        <v>0.48484848484848486</v>
      </c>
      <c r="AP5">
        <f>(SUMPRODUCT((TDonnéesDélais[Délai2]="OK")*(TDonnéesDélais[Type]="D")))+(SUMPRODUCT((TDonnéesDélais[Délai2]="KO")*(TDonnéesDélais[Type]="D")))</f>
        <v>22</v>
      </c>
      <c r="AQ5">
        <f>SUMPRODUCT((TDonnéesDélais[Délai2]="OK")*(TDonnéesDélais[Type]="D"))</f>
        <v>10</v>
      </c>
      <c r="AR5" s="25">
        <f t="shared" ref="AR5:AR12" si="1">AQ5/AP5</f>
        <v>0.45454545454545453</v>
      </c>
      <c r="AS5" s="10">
        <f>(SUMPRODUCT((TDonnéesDélais[Délai2]="OK")*(TDonnéesDélais[Type]="I")))+(SUMPRODUCT((TDonnéesDélais[Délai2]="KO")*(TDonnéesDélais[Type]="I")))</f>
        <v>11</v>
      </c>
      <c r="AT5" s="10">
        <f>SUMPRODUCT((TDonnéesDélais[Délai2]="OK")*(TDonnéesDélais[Type]="I"))</f>
        <v>6</v>
      </c>
      <c r="AU5" s="25">
        <f t="shared" ref="AU5:AU12" si="2">AT5/AS5</f>
        <v>0.54545454545454541</v>
      </c>
      <c r="AV5" s="39"/>
    </row>
    <row r="6" spans="1:48" x14ac:dyDescent="0.2">
      <c r="A6">
        <v>330</v>
      </c>
      <c r="B6" t="s">
        <v>21</v>
      </c>
      <c r="H6">
        <v>178</v>
      </c>
      <c r="L6">
        <v>29147</v>
      </c>
      <c r="M6" s="12">
        <f>(IF(TDonnéesHM[[#This Row],[ID]]&lt;&gt;"",SUM(TDonnéesHM[[#This Row],[MCO (4)]:[En attente]]),""))</f>
        <v>29325</v>
      </c>
      <c r="N6" s="39"/>
      <c r="O6">
        <f>IF(TDonnéesHM[[#This Row],[ID]]&lt;&gt;"",TDonnéesHM[[#This Row],[ID]],"")</f>
        <v>330</v>
      </c>
      <c r="P6" s="17" t="str">
        <f>IF(TDonnéesHM[[#This Row],[Type]]="incident","I",IF(TDonnéesHM[[#This Row],[Type]]="demande","D",""))</f>
        <v>D</v>
      </c>
      <c r="Q6" s="18">
        <f>IF(TDonnéesDélais[[#This Row],[Type]]="I",4/24,IF(TDonnéesDélais[[#This Row],[Type]]="D",8/24,""))</f>
        <v>0.33333333333333331</v>
      </c>
      <c r="R6" s="21" t="str">
        <f>IF(TDonnéesHM[[#This Row],[MCO (4)]]&lt;&gt;"",TDonnéesHM[[#This Row],[MCO (4)]]/1440,"")</f>
        <v/>
      </c>
      <c r="S6" s="22" t="str">
        <f>(IF(TDonnéesDélais[[#This Row],[MCO]]="","",(IF(TDonnéesDélais[[#This Row],[MCO]]&lt;=TDonnéesDélais[[#This Row],[Délai]],"OK","KO"))))</f>
        <v/>
      </c>
      <c r="T6" s="21" t="str">
        <f>IF(TDonnéesHM[[#This Row],[HELPDESK (3)]]&lt;&gt;"",TDonnéesHM[[#This Row],[HELPDESK (3)]]/1440,"")</f>
        <v/>
      </c>
      <c r="U6" s="22" t="str">
        <f>(IF(TDonnéesDélais[[#This Row],[HELPDESK]]="","",(IF(TDonnéesDélais[[#This Row],[HELPDESK]]&lt;=TDonnéesDélais[[#This Row],[Délai]],"OK","KO"))))</f>
        <v/>
      </c>
      <c r="V6" s="21" t="str">
        <f>IF(TDonnéesHM[[#This Row],[TELECOM Niv 2 (7)]]&lt;&gt;"",TDonnéesHM[[#This Row],[TELECOM Niv 2 (7)]]/1440,"")</f>
        <v/>
      </c>
      <c r="W6" s="22" t="str">
        <f>(IF(TDonnéesDélais[[#This Row],[TELECOM Niv 2 (7)]]="","",(IF(TDonnéesDélais[[#This Row],[TELECOM Niv 2 (7)]]&lt;=TDonnéesDélais[[#This Row],[Délai]],"OK","KO"))))</f>
        <v/>
      </c>
      <c r="X6" s="21" t="str">
        <f>IF(TDonnéesHM[[#This Row],[TELECOM Niv 1 (6)]]&lt;&gt;"",TDonnéesHM[[#This Row],[TELECOM Niv 1 (6)]]/1440,"")</f>
        <v/>
      </c>
      <c r="Y6" s="22" t="str">
        <f>(IF(TDonnéesDélais[[#This Row],[TELECOM Niv 1 (6)]]="","",(IF(TDonnéesDélais[[#This Row],[TELECOM Niv 1 (6)]]&lt;=TDonnéesDélais[[#This Row],[Délai]],"OK","KO"))))</f>
        <v/>
      </c>
      <c r="Z6" s="21" t="str">
        <f>IF(TDonnéesHM[[#This Row],[Exploit Infra IBIS (5)]]&lt;&gt;"",TDonnéesHM[[#This Row],[Exploit Infra IBIS (5)]]/1440,"")</f>
        <v/>
      </c>
      <c r="AA6" s="22" t="str">
        <f>(IF(TDonnéesDélais[[#This Row],[Exploit Infra IBIS (5)]]="","",(IF(TDonnéesDélais[[#This Row],[Exploit Infra IBIS (5)]]&lt;=TDonnéesDélais[[#This Row],[Délai]],"OK","KO"))))</f>
        <v/>
      </c>
      <c r="AB6" s="21">
        <f>IF(TDonnéesHM[[#This Row],[SIT SOBEGI (1)]]&lt;&gt;"",TDonnéesHM[[#This Row],[SIT SOBEGI (1)]]/1440,"")</f>
        <v>0.12361111111111112</v>
      </c>
      <c r="AC6" s="22" t="str">
        <f>(IF(TDonnéesDélais[[#This Row],[SIT SOBEGI (1)]]="","",(IF(TDonnéesDélais[[#This Row],[SIT SOBEGI (1)]]&lt;=TDonnéesDélais[[#This Row],[Délai]],"OK","KO"))))</f>
        <v>OK</v>
      </c>
      <c r="AD6" s="21" t="str">
        <f>IF(TDonnéesHM[[#This Row],[TELECOM SOBEGI (2)]]&lt;&gt;"",TDonnéesHM[[#This Row],[TELECOM SOBEGI (2)]]/1440,"")</f>
        <v/>
      </c>
      <c r="AE6" s="22" t="str">
        <f>(IF(TDonnéesDélais[[#This Row],[TELECOM SOBEGI (2)]]="","",(IF(TDonnéesDélais[[#This Row],[TELECOM SOBEGI (2)]]&lt;=TDonnéesDélais[[#This Row],[Délai]],"OK","KO"))))</f>
        <v/>
      </c>
      <c r="AF6" s="21" t="str">
        <f>IF(TDonnéesHM[[#This Row],[INEO/ACM (1)]]&lt;&gt;"",TDonnéesHM[[#This Row],[INEO/ACM (1)]]/1440,"")</f>
        <v/>
      </c>
      <c r="AG6" s="22" t="str">
        <f>(IF(TDonnéesDélais[[#This Row],[INEO/ACM (1)]]="","",(IF(TDonnéesDélais[[#This Row],[INEO/ACM (1)]]&lt;=TDonnéesDélais[[#This Row],[Délai]],"OK","KO"))))</f>
        <v/>
      </c>
      <c r="AH6" s="18" t="str">
        <f>IF(TDonnéesHM[[#This Row],[GFI CHRONOTIME (4)]]&lt;&gt;"",TDonnéesHM[[#This Row],[GFI CHRONOTIME (4)]]/1440,"")</f>
        <v/>
      </c>
      <c r="AI6" s="18">
        <f>IF(TDonnéesHM[[#This Row],[En attente]]&lt;&gt;"",TDonnéesHM[[#This Row],[En attente]]/1440,"")</f>
        <v>20.240972222222222</v>
      </c>
      <c r="AJ6" s="18">
        <f>IF(TDonnéesHM[[#This Row],[Durée de vie du ticket]]&lt;&gt;"",TDonnéesHM[[#This Row],[Durée de vie du ticket]]/1440,"")</f>
        <v>20.364583333333332</v>
      </c>
      <c r="AK6" s="39"/>
      <c r="AL6" s="9" t="s">
        <v>29</v>
      </c>
      <c r="AM6" s="10">
        <f>COUNTIF(TDonnéesDélais[Délai3],"OK")+COUNTIF(TDonnéesDélais[Délai3],"KO")</f>
        <v>66</v>
      </c>
      <c r="AN6">
        <f>COUNTIF(TDonnéesDélais[Délai3],"OK")</f>
        <v>65</v>
      </c>
      <c r="AO6" s="25">
        <f t="shared" si="0"/>
        <v>0.98484848484848486</v>
      </c>
      <c r="AP6">
        <f>(SUMPRODUCT((TDonnéesDélais[Délai3]="OK")*(TDonnéesDélais[Type]="D")))+(SUMPRODUCT((TDonnéesDélais[Délai3]="KO")*(TDonnéesDélais[Type]="D")))</f>
        <v>41</v>
      </c>
      <c r="AQ6">
        <f>SUMPRODUCT((TDonnéesDélais[Délai3]="OK")*(TDonnéesDélais[Type]="D"))</f>
        <v>41</v>
      </c>
      <c r="AR6" s="25">
        <f t="shared" si="1"/>
        <v>1</v>
      </c>
      <c r="AS6" s="10">
        <f>(SUMPRODUCT((TDonnéesDélais[Délai3]="OK")*(TDonnéesDélais[Type]="I")))+(SUMPRODUCT((TDonnéesDélais[Délai3]="KO")*(TDonnéesDélais[Type]="I")))</f>
        <v>25</v>
      </c>
      <c r="AT6" s="10">
        <f>SUMPRODUCT((TDonnéesDélais[Délai3]="OK")*(TDonnéesDélais[Type]="I"))</f>
        <v>24</v>
      </c>
      <c r="AU6" s="25">
        <f t="shared" si="2"/>
        <v>0.96</v>
      </c>
      <c r="AV6" s="39"/>
    </row>
    <row r="7" spans="1:48" x14ac:dyDescent="0.2">
      <c r="A7">
        <v>439</v>
      </c>
      <c r="B7" t="s">
        <v>21</v>
      </c>
      <c r="H7">
        <v>3141</v>
      </c>
      <c r="L7">
        <v>19746</v>
      </c>
      <c r="M7" s="12">
        <f>(IF(TDonnéesHM[[#This Row],[ID]]&lt;&gt;"",SUM(TDonnéesHM[[#This Row],[MCO (4)]:[En attente]]),""))</f>
        <v>22887</v>
      </c>
      <c r="N7" s="39"/>
      <c r="O7">
        <f>IF(TDonnéesHM[[#This Row],[ID]]&lt;&gt;"",TDonnéesHM[[#This Row],[ID]],"")</f>
        <v>439</v>
      </c>
      <c r="P7" s="17" t="str">
        <f>IF(TDonnéesHM[[#This Row],[Type]]="incident","I",IF(TDonnéesHM[[#This Row],[Type]]="demande","D",""))</f>
        <v>D</v>
      </c>
      <c r="Q7" s="18">
        <f>IF(TDonnéesDélais[[#This Row],[Type]]="I",4/24,IF(TDonnéesDélais[[#This Row],[Type]]="D",8/24,""))</f>
        <v>0.33333333333333331</v>
      </c>
      <c r="R7" s="21" t="str">
        <f>IF(TDonnéesHM[[#This Row],[MCO (4)]]&lt;&gt;"",TDonnéesHM[[#This Row],[MCO (4)]]/1440,"")</f>
        <v/>
      </c>
      <c r="S7" s="22" t="str">
        <f>(IF(TDonnéesDélais[[#This Row],[MCO]]="","",(IF(TDonnéesDélais[[#This Row],[MCO]]&lt;=TDonnéesDélais[[#This Row],[Délai]],"OK","KO"))))</f>
        <v/>
      </c>
      <c r="T7" s="21" t="str">
        <f>IF(TDonnéesHM[[#This Row],[HELPDESK (3)]]&lt;&gt;"",TDonnéesHM[[#This Row],[HELPDESK (3)]]/1440,"")</f>
        <v/>
      </c>
      <c r="U7" s="22" t="str">
        <f>(IF(TDonnéesDélais[[#This Row],[HELPDESK]]="","",(IF(TDonnéesDélais[[#This Row],[HELPDESK]]&lt;=TDonnéesDélais[[#This Row],[Délai]],"OK","KO"))))</f>
        <v/>
      </c>
      <c r="V7" s="21" t="str">
        <f>IF(TDonnéesHM[[#This Row],[TELECOM Niv 2 (7)]]&lt;&gt;"",TDonnéesHM[[#This Row],[TELECOM Niv 2 (7)]]/1440,"")</f>
        <v/>
      </c>
      <c r="W7" s="22" t="str">
        <f>(IF(TDonnéesDélais[[#This Row],[TELECOM Niv 2 (7)]]="","",(IF(TDonnéesDélais[[#This Row],[TELECOM Niv 2 (7)]]&lt;=TDonnéesDélais[[#This Row],[Délai]],"OK","KO"))))</f>
        <v/>
      </c>
      <c r="X7" s="21" t="str">
        <f>IF(TDonnéesHM[[#This Row],[TELECOM Niv 1 (6)]]&lt;&gt;"",TDonnéesHM[[#This Row],[TELECOM Niv 1 (6)]]/1440,"")</f>
        <v/>
      </c>
      <c r="Y7" s="22" t="str">
        <f>(IF(TDonnéesDélais[[#This Row],[TELECOM Niv 1 (6)]]="","",(IF(TDonnéesDélais[[#This Row],[TELECOM Niv 1 (6)]]&lt;=TDonnéesDélais[[#This Row],[Délai]],"OK","KO"))))</f>
        <v/>
      </c>
      <c r="Z7" s="21" t="str">
        <f>IF(TDonnéesHM[[#This Row],[Exploit Infra IBIS (5)]]&lt;&gt;"",TDonnéesHM[[#This Row],[Exploit Infra IBIS (5)]]/1440,"")</f>
        <v/>
      </c>
      <c r="AA7" s="22" t="str">
        <f>(IF(TDonnéesDélais[[#This Row],[Exploit Infra IBIS (5)]]="","",(IF(TDonnéesDélais[[#This Row],[Exploit Infra IBIS (5)]]&lt;=TDonnéesDélais[[#This Row],[Délai]],"OK","KO"))))</f>
        <v/>
      </c>
      <c r="AB7" s="21">
        <f>IF(TDonnéesHM[[#This Row],[SIT SOBEGI (1)]]&lt;&gt;"",TDonnéesHM[[#This Row],[SIT SOBEGI (1)]]/1440,"")</f>
        <v>2.1812499999999999</v>
      </c>
      <c r="AC7" s="22" t="str">
        <f>(IF(TDonnéesDélais[[#This Row],[SIT SOBEGI (1)]]="","",(IF(TDonnéesDélais[[#This Row],[SIT SOBEGI (1)]]&lt;=TDonnéesDélais[[#This Row],[Délai]],"OK","KO"))))</f>
        <v>KO</v>
      </c>
      <c r="AD7" s="21" t="str">
        <f>IF(TDonnéesHM[[#This Row],[TELECOM SOBEGI (2)]]&lt;&gt;"",TDonnéesHM[[#This Row],[TELECOM SOBEGI (2)]]/1440,"")</f>
        <v/>
      </c>
      <c r="AE7" s="22" t="str">
        <f>(IF(TDonnéesDélais[[#This Row],[TELECOM SOBEGI (2)]]="","",(IF(TDonnéesDélais[[#This Row],[TELECOM SOBEGI (2)]]&lt;=TDonnéesDélais[[#This Row],[Délai]],"OK","KO"))))</f>
        <v/>
      </c>
      <c r="AF7" s="21" t="str">
        <f>IF(TDonnéesHM[[#This Row],[INEO/ACM (1)]]&lt;&gt;"",TDonnéesHM[[#This Row],[INEO/ACM (1)]]/1440,"")</f>
        <v/>
      </c>
      <c r="AG7" s="22" t="str">
        <f>(IF(TDonnéesDélais[[#This Row],[INEO/ACM (1)]]="","",(IF(TDonnéesDélais[[#This Row],[INEO/ACM (1)]]&lt;=TDonnéesDélais[[#This Row],[Délai]],"OK","KO"))))</f>
        <v/>
      </c>
      <c r="AH7" s="18" t="str">
        <f>IF(TDonnéesHM[[#This Row],[GFI CHRONOTIME (4)]]&lt;&gt;"",TDonnéesHM[[#This Row],[GFI CHRONOTIME (4)]]/1440,"")</f>
        <v/>
      </c>
      <c r="AI7" s="18">
        <f>IF(TDonnéesHM[[#This Row],[En attente]]&lt;&gt;"",TDonnéesHM[[#This Row],[En attente]]/1440,"")</f>
        <v>13.7125</v>
      </c>
      <c r="AJ7" s="18">
        <f>IF(TDonnéesHM[[#This Row],[Durée de vie du ticket]]&lt;&gt;"",TDonnéesHM[[#This Row],[Durée de vie du ticket]]/1440,"")</f>
        <v>15.893750000000001</v>
      </c>
      <c r="AK7" s="39"/>
      <c r="AL7" s="9" t="s">
        <v>30</v>
      </c>
      <c r="AM7" s="10">
        <f>COUNTIF(TDonnéesDélais[Délai4],"OK")+COUNTIF(TDonnéesDélais[Délai4],"KO")</f>
        <v>24</v>
      </c>
      <c r="AN7">
        <f>COUNTIF(TDonnéesDélais[Délai4],"OK")</f>
        <v>18</v>
      </c>
      <c r="AO7" s="25">
        <f t="shared" si="0"/>
        <v>0.75</v>
      </c>
      <c r="AP7">
        <f>(SUMPRODUCT((TDonnéesDélais[Délai4]="OK")*(TDonnéesDélais[Type]="D")))+(SUMPRODUCT((TDonnéesDélais[Délai4]="KO")*(TDonnéesDélais[Type]="D")))</f>
        <v>16</v>
      </c>
      <c r="AQ7">
        <f>SUMPRODUCT((TDonnéesDélais[Délai4]="OK")*(TDonnéesDélais[Type]="D"))</f>
        <v>13</v>
      </c>
      <c r="AR7" s="25">
        <f t="shared" si="1"/>
        <v>0.8125</v>
      </c>
      <c r="AS7" s="10">
        <f>(SUMPRODUCT((TDonnéesDélais[Délai4]="OK")*(TDonnéesDélais[Type]="I")))+(SUMPRODUCT((TDonnéesDélais[Délai4]="KO")*(TDonnéesDélais[Type]="I")))</f>
        <v>8</v>
      </c>
      <c r="AT7" s="10">
        <f>SUMPRODUCT((TDonnéesDélais[Délai4]="OK")*(TDonnéesDélais[Type]="I"))</f>
        <v>5</v>
      </c>
      <c r="AU7" s="25">
        <f t="shared" si="2"/>
        <v>0.625</v>
      </c>
      <c r="AV7" s="39"/>
    </row>
    <row r="8" spans="1:48" x14ac:dyDescent="0.2">
      <c r="A8">
        <v>532</v>
      </c>
      <c r="B8" t="s">
        <v>21</v>
      </c>
      <c r="C8">
        <v>1183</v>
      </c>
      <c r="H8">
        <v>16812</v>
      </c>
      <c r="M8" s="12">
        <f>(IF(TDonnéesHM[[#This Row],[ID]]&lt;&gt;"",SUM(TDonnéesHM[[#This Row],[MCO (4)]:[En attente]]),""))</f>
        <v>17995</v>
      </c>
      <c r="N8" s="39"/>
      <c r="O8">
        <f>IF(TDonnéesHM[[#This Row],[ID]]&lt;&gt;"",TDonnéesHM[[#This Row],[ID]],"")</f>
        <v>532</v>
      </c>
      <c r="P8" s="17" t="str">
        <f>IF(TDonnéesHM[[#This Row],[Type]]="incident","I",IF(TDonnéesHM[[#This Row],[Type]]="demande","D",""))</f>
        <v>D</v>
      </c>
      <c r="Q8" s="18">
        <f>IF(TDonnéesDélais[[#This Row],[Type]]="I",4/24,IF(TDonnéesDélais[[#This Row],[Type]]="D",8/24,""))</f>
        <v>0.33333333333333331</v>
      </c>
      <c r="R8" s="21">
        <f>IF(TDonnéesHM[[#This Row],[MCO (4)]]&lt;&gt;"",TDonnéesHM[[#This Row],[MCO (4)]]/1440,"")</f>
        <v>0.82152777777777775</v>
      </c>
      <c r="S8" s="22" t="str">
        <f>(IF(TDonnéesDélais[[#This Row],[MCO]]="","",(IF(TDonnéesDélais[[#This Row],[MCO]]&lt;=TDonnéesDélais[[#This Row],[Délai]],"OK","KO"))))</f>
        <v>KO</v>
      </c>
      <c r="T8" s="21" t="str">
        <f>IF(TDonnéesHM[[#This Row],[HELPDESK (3)]]&lt;&gt;"",TDonnéesHM[[#This Row],[HELPDESK (3)]]/1440,"")</f>
        <v/>
      </c>
      <c r="U8" s="22" t="str">
        <f>(IF(TDonnéesDélais[[#This Row],[HELPDESK]]="","",(IF(TDonnéesDélais[[#This Row],[HELPDESK]]&lt;=TDonnéesDélais[[#This Row],[Délai]],"OK","KO"))))</f>
        <v/>
      </c>
      <c r="V8" s="21" t="str">
        <f>IF(TDonnéesHM[[#This Row],[TELECOM Niv 2 (7)]]&lt;&gt;"",TDonnéesHM[[#This Row],[TELECOM Niv 2 (7)]]/1440,"")</f>
        <v/>
      </c>
      <c r="W8" s="22" t="str">
        <f>(IF(TDonnéesDélais[[#This Row],[TELECOM Niv 2 (7)]]="","",(IF(TDonnéesDélais[[#This Row],[TELECOM Niv 2 (7)]]&lt;=TDonnéesDélais[[#This Row],[Délai]],"OK","KO"))))</f>
        <v/>
      </c>
      <c r="X8" s="21" t="str">
        <f>IF(TDonnéesHM[[#This Row],[TELECOM Niv 1 (6)]]&lt;&gt;"",TDonnéesHM[[#This Row],[TELECOM Niv 1 (6)]]/1440,"")</f>
        <v/>
      </c>
      <c r="Y8" s="22" t="str">
        <f>(IF(TDonnéesDélais[[#This Row],[TELECOM Niv 1 (6)]]="","",(IF(TDonnéesDélais[[#This Row],[TELECOM Niv 1 (6)]]&lt;=TDonnéesDélais[[#This Row],[Délai]],"OK","KO"))))</f>
        <v/>
      </c>
      <c r="Z8" s="21" t="str">
        <f>IF(TDonnéesHM[[#This Row],[Exploit Infra IBIS (5)]]&lt;&gt;"",TDonnéesHM[[#This Row],[Exploit Infra IBIS (5)]]/1440,"")</f>
        <v/>
      </c>
      <c r="AA8" s="22" t="str">
        <f>(IF(TDonnéesDélais[[#This Row],[Exploit Infra IBIS (5)]]="","",(IF(TDonnéesDélais[[#This Row],[Exploit Infra IBIS (5)]]&lt;=TDonnéesDélais[[#This Row],[Délai]],"OK","KO"))))</f>
        <v/>
      </c>
      <c r="AB8" s="21">
        <f>IF(TDonnéesHM[[#This Row],[SIT SOBEGI (1)]]&lt;&gt;"",TDonnéesHM[[#This Row],[SIT SOBEGI (1)]]/1440,"")</f>
        <v>11.675000000000001</v>
      </c>
      <c r="AC8" s="22" t="str">
        <f>(IF(TDonnéesDélais[[#This Row],[SIT SOBEGI (1)]]="","",(IF(TDonnéesDélais[[#This Row],[SIT SOBEGI (1)]]&lt;=TDonnéesDélais[[#This Row],[Délai]],"OK","KO"))))</f>
        <v>KO</v>
      </c>
      <c r="AD8" s="21" t="str">
        <f>IF(TDonnéesHM[[#This Row],[TELECOM SOBEGI (2)]]&lt;&gt;"",TDonnéesHM[[#This Row],[TELECOM SOBEGI (2)]]/1440,"")</f>
        <v/>
      </c>
      <c r="AE8" s="22" t="str">
        <f>(IF(TDonnéesDélais[[#This Row],[TELECOM SOBEGI (2)]]="","",(IF(TDonnéesDélais[[#This Row],[TELECOM SOBEGI (2)]]&lt;=TDonnéesDélais[[#This Row],[Délai]],"OK","KO"))))</f>
        <v/>
      </c>
      <c r="AF8" s="21" t="str">
        <f>IF(TDonnéesHM[[#This Row],[INEO/ACM (1)]]&lt;&gt;"",TDonnéesHM[[#This Row],[INEO/ACM (1)]]/1440,"")</f>
        <v/>
      </c>
      <c r="AG8" s="22" t="str">
        <f>(IF(TDonnéesDélais[[#This Row],[INEO/ACM (1)]]="","",(IF(TDonnéesDélais[[#This Row],[INEO/ACM (1)]]&lt;=TDonnéesDélais[[#This Row],[Délai]],"OK","KO"))))</f>
        <v/>
      </c>
      <c r="AH8" s="18" t="str">
        <f>IF(TDonnéesHM[[#This Row],[GFI CHRONOTIME (4)]]&lt;&gt;"",TDonnéesHM[[#This Row],[GFI CHRONOTIME (4)]]/1440,"")</f>
        <v/>
      </c>
      <c r="AI8" s="18" t="str">
        <f>IF(TDonnéesHM[[#This Row],[En attente]]&lt;&gt;"",TDonnéesHM[[#This Row],[En attente]]/1440,"")</f>
        <v/>
      </c>
      <c r="AJ8" s="18">
        <f>IF(TDonnéesHM[[#This Row],[Durée de vie du ticket]]&lt;&gt;"",TDonnéesHM[[#This Row],[Durée de vie du ticket]]/1440,"")</f>
        <v>12.496527777777779</v>
      </c>
      <c r="AK8" s="39"/>
      <c r="AL8" s="9" t="s">
        <v>31</v>
      </c>
      <c r="AM8" s="10">
        <f>COUNTIF(TDonnéesDélais[Délai5],"OK")+COUNTIF(TDonnéesDélais[Délai5],"KO")</f>
        <v>85</v>
      </c>
      <c r="AN8">
        <f>COUNTIF(TDonnéesDélais[Délai5],"OK")</f>
        <v>48</v>
      </c>
      <c r="AO8" s="25">
        <f t="shared" si="0"/>
        <v>0.56470588235294117</v>
      </c>
      <c r="AP8">
        <f>(SUMPRODUCT((TDonnéesDélais[Délai5]="OK")*(TDonnéesDélais[Type]="D")))+(SUMPRODUCT((TDonnéesDélais[Délai5]="KO")*(TDonnéesDélais[Type]="D")))</f>
        <v>64</v>
      </c>
      <c r="AQ8">
        <f>SUMPRODUCT((TDonnéesDélais[Délai5]="OK")*(TDonnéesDélais[Type]="D"))</f>
        <v>40</v>
      </c>
      <c r="AR8" s="25">
        <f t="shared" si="1"/>
        <v>0.625</v>
      </c>
      <c r="AS8" s="10">
        <f>(SUMPRODUCT((TDonnéesDélais[Délai5]="OK")*(TDonnéesDélais[Type]="I")))+(SUMPRODUCT((TDonnéesDélais[Délai5]="KO")*(TDonnéesDélais[Type]="I")))</f>
        <v>21</v>
      </c>
      <c r="AT8" s="10">
        <f>SUMPRODUCT((TDonnéesDélais[Délai5]="OK")*(TDonnéesDélais[Type]="I"))</f>
        <v>8</v>
      </c>
      <c r="AU8" s="25">
        <f t="shared" si="2"/>
        <v>0.38095238095238093</v>
      </c>
      <c r="AV8" s="39"/>
    </row>
    <row r="9" spans="1:48" x14ac:dyDescent="0.2">
      <c r="A9">
        <v>568</v>
      </c>
      <c r="B9" t="s">
        <v>21</v>
      </c>
      <c r="H9">
        <v>31</v>
      </c>
      <c r="L9">
        <v>15429</v>
      </c>
      <c r="M9" s="12">
        <f>(IF(TDonnéesHM[[#This Row],[ID]]&lt;&gt;"",SUM(TDonnéesHM[[#This Row],[MCO (4)]:[En attente]]),""))</f>
        <v>15460</v>
      </c>
      <c r="N9" s="39"/>
      <c r="O9">
        <f>IF(TDonnéesHM[[#This Row],[ID]]&lt;&gt;"",TDonnéesHM[[#This Row],[ID]],"")</f>
        <v>568</v>
      </c>
      <c r="P9" s="17" t="str">
        <f>IF(TDonnéesHM[[#This Row],[Type]]="incident","I",IF(TDonnéesHM[[#This Row],[Type]]="demande","D",""))</f>
        <v>D</v>
      </c>
      <c r="Q9" s="18">
        <f>IF(TDonnéesDélais[[#This Row],[Type]]="I",4/24,IF(TDonnéesDélais[[#This Row],[Type]]="D",8/24,""))</f>
        <v>0.33333333333333331</v>
      </c>
      <c r="R9" s="21" t="str">
        <f>IF(TDonnéesHM[[#This Row],[MCO (4)]]&lt;&gt;"",TDonnéesHM[[#This Row],[MCO (4)]]/1440,"")</f>
        <v/>
      </c>
      <c r="S9" s="22" t="str">
        <f>(IF(TDonnéesDélais[[#This Row],[MCO]]="","",(IF(TDonnéesDélais[[#This Row],[MCO]]&lt;=TDonnéesDélais[[#This Row],[Délai]],"OK","KO"))))</f>
        <v/>
      </c>
      <c r="T9" s="21" t="str">
        <f>IF(TDonnéesHM[[#This Row],[HELPDESK (3)]]&lt;&gt;"",TDonnéesHM[[#This Row],[HELPDESK (3)]]/1440,"")</f>
        <v/>
      </c>
      <c r="U9" s="22" t="str">
        <f>(IF(TDonnéesDélais[[#This Row],[HELPDESK]]="","",(IF(TDonnéesDélais[[#This Row],[HELPDESK]]&lt;=TDonnéesDélais[[#This Row],[Délai]],"OK","KO"))))</f>
        <v/>
      </c>
      <c r="V9" s="21" t="str">
        <f>IF(TDonnéesHM[[#This Row],[TELECOM Niv 2 (7)]]&lt;&gt;"",TDonnéesHM[[#This Row],[TELECOM Niv 2 (7)]]/1440,"")</f>
        <v/>
      </c>
      <c r="W9" s="22" t="str">
        <f>(IF(TDonnéesDélais[[#This Row],[TELECOM Niv 2 (7)]]="","",(IF(TDonnéesDélais[[#This Row],[TELECOM Niv 2 (7)]]&lt;=TDonnéesDélais[[#This Row],[Délai]],"OK","KO"))))</f>
        <v/>
      </c>
      <c r="X9" s="21" t="str">
        <f>IF(TDonnéesHM[[#This Row],[TELECOM Niv 1 (6)]]&lt;&gt;"",TDonnéesHM[[#This Row],[TELECOM Niv 1 (6)]]/1440,"")</f>
        <v/>
      </c>
      <c r="Y9" s="22" t="str">
        <f>(IF(TDonnéesDélais[[#This Row],[TELECOM Niv 1 (6)]]="","",(IF(TDonnéesDélais[[#This Row],[TELECOM Niv 1 (6)]]&lt;=TDonnéesDélais[[#This Row],[Délai]],"OK","KO"))))</f>
        <v/>
      </c>
      <c r="Z9" s="21" t="str">
        <f>IF(TDonnéesHM[[#This Row],[Exploit Infra IBIS (5)]]&lt;&gt;"",TDonnéesHM[[#This Row],[Exploit Infra IBIS (5)]]/1440,"")</f>
        <v/>
      </c>
      <c r="AA9" s="22" t="str">
        <f>(IF(TDonnéesDélais[[#This Row],[Exploit Infra IBIS (5)]]="","",(IF(TDonnéesDélais[[#This Row],[Exploit Infra IBIS (5)]]&lt;=TDonnéesDélais[[#This Row],[Délai]],"OK","KO"))))</f>
        <v/>
      </c>
      <c r="AB9" s="21">
        <f>IF(TDonnéesHM[[#This Row],[SIT SOBEGI (1)]]&lt;&gt;"",TDonnéesHM[[#This Row],[SIT SOBEGI (1)]]/1440,"")</f>
        <v>2.1527777777777778E-2</v>
      </c>
      <c r="AC9" s="22" t="str">
        <f>(IF(TDonnéesDélais[[#This Row],[SIT SOBEGI (1)]]="","",(IF(TDonnéesDélais[[#This Row],[SIT SOBEGI (1)]]&lt;=TDonnéesDélais[[#This Row],[Délai]],"OK","KO"))))</f>
        <v>OK</v>
      </c>
      <c r="AD9" s="21" t="str">
        <f>IF(TDonnéesHM[[#This Row],[TELECOM SOBEGI (2)]]&lt;&gt;"",TDonnéesHM[[#This Row],[TELECOM SOBEGI (2)]]/1440,"")</f>
        <v/>
      </c>
      <c r="AE9" s="22" t="str">
        <f>(IF(TDonnéesDélais[[#This Row],[TELECOM SOBEGI (2)]]="","",(IF(TDonnéesDélais[[#This Row],[TELECOM SOBEGI (2)]]&lt;=TDonnéesDélais[[#This Row],[Délai]],"OK","KO"))))</f>
        <v/>
      </c>
      <c r="AF9" s="21" t="str">
        <f>IF(TDonnéesHM[[#This Row],[INEO/ACM (1)]]&lt;&gt;"",TDonnéesHM[[#This Row],[INEO/ACM (1)]]/1440,"")</f>
        <v/>
      </c>
      <c r="AG9" s="22" t="str">
        <f>(IF(TDonnéesDélais[[#This Row],[INEO/ACM (1)]]="","",(IF(TDonnéesDélais[[#This Row],[INEO/ACM (1)]]&lt;=TDonnéesDélais[[#This Row],[Délai]],"OK","KO"))))</f>
        <v/>
      </c>
      <c r="AH9" s="18" t="str">
        <f>IF(TDonnéesHM[[#This Row],[GFI CHRONOTIME (4)]]&lt;&gt;"",TDonnéesHM[[#This Row],[GFI CHRONOTIME (4)]]/1440,"")</f>
        <v/>
      </c>
      <c r="AI9" s="18">
        <f>IF(TDonnéesHM[[#This Row],[En attente]]&lt;&gt;"",TDonnéesHM[[#This Row],[En attente]]/1440,"")</f>
        <v>10.714583333333334</v>
      </c>
      <c r="AJ9" s="18">
        <f>IF(TDonnéesHM[[#This Row],[Durée de vie du ticket]]&lt;&gt;"",TDonnéesHM[[#This Row],[Durée de vie du ticket]]/1440,"")</f>
        <v>10.736111111111111</v>
      </c>
      <c r="AK9" s="39"/>
      <c r="AL9" s="9" t="s">
        <v>32</v>
      </c>
      <c r="AM9" s="10">
        <f>COUNTIF(TDonnéesDélais[Délai6],"OK")+COUNTIF(TDonnéesDélais[Délai6],"KO")</f>
        <v>32</v>
      </c>
      <c r="AN9">
        <f>COUNTIF(TDonnéesDélais[Délai6],"OK")</f>
        <v>21</v>
      </c>
      <c r="AO9" s="25">
        <f t="shared" si="0"/>
        <v>0.65625</v>
      </c>
      <c r="AP9">
        <f>(SUMPRODUCT((TDonnéesDélais[Délai6]="OK")*(TDonnéesDélais[Type]="D")))+(SUMPRODUCT((TDonnéesDélais[Délai6]="KO")*(TDonnéesDélais[Type]="D")))</f>
        <v>26</v>
      </c>
      <c r="AQ9">
        <f>SUMPRODUCT((TDonnéesDélais[Délai6]="OK")*(TDonnéesDélais[Type]="D"))</f>
        <v>19</v>
      </c>
      <c r="AR9" s="25">
        <f t="shared" si="1"/>
        <v>0.73076923076923073</v>
      </c>
      <c r="AS9" s="10">
        <f>(SUMPRODUCT((TDonnéesDélais[Délai6]="OK")*(TDonnéesDélais[Type]="I")))+(SUMPRODUCT((TDonnéesDélais[Délai6]="KO")*(TDonnéesDélais[Type]="I")))</f>
        <v>6</v>
      </c>
      <c r="AT9" s="10">
        <f>SUMPRODUCT((TDonnéesDélais[Délai6]="OK")*(TDonnéesDélais[Type]="I"))</f>
        <v>2</v>
      </c>
      <c r="AU9" s="25">
        <f t="shared" si="2"/>
        <v>0.33333333333333331</v>
      </c>
      <c r="AV9" s="39"/>
    </row>
    <row r="10" spans="1:48" x14ac:dyDescent="0.2">
      <c r="A10">
        <v>573</v>
      </c>
      <c r="B10" t="s">
        <v>21</v>
      </c>
      <c r="H10">
        <v>20495</v>
      </c>
      <c r="L10">
        <v>3380</v>
      </c>
      <c r="M10" s="12">
        <f>(IF(TDonnéesHM[[#This Row],[ID]]&lt;&gt;"",SUM(TDonnéesHM[[#This Row],[MCO (4)]:[En attente]]),""))</f>
        <v>23875</v>
      </c>
      <c r="N10" s="39"/>
      <c r="O10">
        <f>IF(TDonnéesHM[[#This Row],[ID]]&lt;&gt;"",TDonnéesHM[[#This Row],[ID]],"")</f>
        <v>573</v>
      </c>
      <c r="P10" s="17" t="str">
        <f>IF(TDonnéesHM[[#This Row],[Type]]="incident","I",IF(TDonnéesHM[[#This Row],[Type]]="demande","D",""))</f>
        <v>D</v>
      </c>
      <c r="Q10" s="18">
        <f>IF(TDonnéesDélais[[#This Row],[Type]]="I",4/24,IF(TDonnéesDélais[[#This Row],[Type]]="D",8/24,""))</f>
        <v>0.33333333333333331</v>
      </c>
      <c r="R10" s="21" t="str">
        <f>IF(TDonnéesHM[[#This Row],[MCO (4)]]&lt;&gt;"",TDonnéesHM[[#This Row],[MCO (4)]]/1440,"")</f>
        <v/>
      </c>
      <c r="S10" s="22" t="str">
        <f>(IF(TDonnéesDélais[[#This Row],[MCO]]="","",(IF(TDonnéesDélais[[#This Row],[MCO]]&lt;=TDonnéesDélais[[#This Row],[Délai]],"OK","KO"))))</f>
        <v/>
      </c>
      <c r="T10" s="21" t="str">
        <f>IF(TDonnéesHM[[#This Row],[HELPDESK (3)]]&lt;&gt;"",TDonnéesHM[[#This Row],[HELPDESK (3)]]/1440,"")</f>
        <v/>
      </c>
      <c r="U10" s="22" t="str">
        <f>(IF(TDonnéesDélais[[#This Row],[HELPDESK]]="","",(IF(TDonnéesDélais[[#This Row],[HELPDESK]]&lt;=TDonnéesDélais[[#This Row],[Délai]],"OK","KO"))))</f>
        <v/>
      </c>
      <c r="V10" s="21" t="str">
        <f>IF(TDonnéesHM[[#This Row],[TELECOM Niv 2 (7)]]&lt;&gt;"",TDonnéesHM[[#This Row],[TELECOM Niv 2 (7)]]/1440,"")</f>
        <v/>
      </c>
      <c r="W10" s="22" t="str">
        <f>(IF(TDonnéesDélais[[#This Row],[TELECOM Niv 2 (7)]]="","",(IF(TDonnéesDélais[[#This Row],[TELECOM Niv 2 (7)]]&lt;=TDonnéesDélais[[#This Row],[Délai]],"OK","KO"))))</f>
        <v/>
      </c>
      <c r="X10" s="21" t="str">
        <f>IF(TDonnéesHM[[#This Row],[TELECOM Niv 1 (6)]]&lt;&gt;"",TDonnéesHM[[#This Row],[TELECOM Niv 1 (6)]]/1440,"")</f>
        <v/>
      </c>
      <c r="Y10" s="22" t="str">
        <f>(IF(TDonnéesDélais[[#This Row],[TELECOM Niv 1 (6)]]="","",(IF(TDonnéesDélais[[#This Row],[TELECOM Niv 1 (6)]]&lt;=TDonnéesDélais[[#This Row],[Délai]],"OK","KO"))))</f>
        <v/>
      </c>
      <c r="Z10" s="21" t="str">
        <f>IF(TDonnéesHM[[#This Row],[Exploit Infra IBIS (5)]]&lt;&gt;"",TDonnéesHM[[#This Row],[Exploit Infra IBIS (5)]]/1440,"")</f>
        <v/>
      </c>
      <c r="AA10" s="22" t="str">
        <f>(IF(TDonnéesDélais[[#This Row],[Exploit Infra IBIS (5)]]="","",(IF(TDonnéesDélais[[#This Row],[Exploit Infra IBIS (5)]]&lt;=TDonnéesDélais[[#This Row],[Délai]],"OK","KO"))))</f>
        <v/>
      </c>
      <c r="AB10" s="21">
        <f>IF(TDonnéesHM[[#This Row],[SIT SOBEGI (1)]]&lt;&gt;"",TDonnéesHM[[#This Row],[SIT SOBEGI (1)]]/1440,"")</f>
        <v>14.232638888888889</v>
      </c>
      <c r="AC10" s="22" t="str">
        <f>(IF(TDonnéesDélais[[#This Row],[SIT SOBEGI (1)]]="","",(IF(TDonnéesDélais[[#This Row],[SIT SOBEGI (1)]]&lt;=TDonnéesDélais[[#This Row],[Délai]],"OK","KO"))))</f>
        <v>KO</v>
      </c>
      <c r="AD10" s="21" t="str">
        <f>IF(TDonnéesHM[[#This Row],[TELECOM SOBEGI (2)]]&lt;&gt;"",TDonnéesHM[[#This Row],[TELECOM SOBEGI (2)]]/1440,"")</f>
        <v/>
      </c>
      <c r="AE10" s="22" t="str">
        <f>(IF(TDonnéesDélais[[#This Row],[TELECOM SOBEGI (2)]]="","",(IF(TDonnéesDélais[[#This Row],[TELECOM SOBEGI (2)]]&lt;=TDonnéesDélais[[#This Row],[Délai]],"OK","KO"))))</f>
        <v/>
      </c>
      <c r="AF10" s="21" t="str">
        <f>IF(TDonnéesHM[[#This Row],[INEO/ACM (1)]]&lt;&gt;"",TDonnéesHM[[#This Row],[INEO/ACM (1)]]/1440,"")</f>
        <v/>
      </c>
      <c r="AG10" s="22" t="str">
        <f>(IF(TDonnéesDélais[[#This Row],[INEO/ACM (1)]]="","",(IF(TDonnéesDélais[[#This Row],[INEO/ACM (1)]]&lt;=TDonnéesDélais[[#This Row],[Délai]],"OK","KO"))))</f>
        <v/>
      </c>
      <c r="AH10" s="18" t="str">
        <f>IF(TDonnéesHM[[#This Row],[GFI CHRONOTIME (4)]]&lt;&gt;"",TDonnéesHM[[#This Row],[GFI CHRONOTIME (4)]]/1440,"")</f>
        <v/>
      </c>
      <c r="AI10" s="18">
        <f>IF(TDonnéesHM[[#This Row],[En attente]]&lt;&gt;"",TDonnéesHM[[#This Row],[En attente]]/1440,"")</f>
        <v>2.3472222222222223</v>
      </c>
      <c r="AJ10" s="18">
        <f>IF(TDonnéesHM[[#This Row],[Durée de vie du ticket]]&lt;&gt;"",TDonnéesHM[[#This Row],[Durée de vie du ticket]]/1440,"")</f>
        <v>16.579861111111111</v>
      </c>
      <c r="AK10" s="39"/>
      <c r="AL10" s="9" t="s">
        <v>33</v>
      </c>
      <c r="AM10" s="10">
        <f>COUNTIF(TDonnéesDélais[Délai7],"OK")+COUNTIF(TDonnéesDélais[Délai7],"KO")</f>
        <v>120</v>
      </c>
      <c r="AN10">
        <f>COUNTIF(TDonnéesDélais[Délai7],"OK")</f>
        <v>91</v>
      </c>
      <c r="AO10" s="25">
        <f t="shared" si="0"/>
        <v>0.7583333333333333</v>
      </c>
      <c r="AP10">
        <f>(SUMPRODUCT((TDonnéesDélais[Délai7]="OK")*(TDonnéesDélais[Type]="D")))+(SUMPRODUCT((TDonnéesDélais[Délai7]="KO")*(TDonnéesDélais[Type]="D")))</f>
        <v>95</v>
      </c>
      <c r="AQ10">
        <f>SUMPRODUCT((TDonnéesDélais[Délai7]="OK")*(TDonnéesDélais[Type]="D"))</f>
        <v>71</v>
      </c>
      <c r="AR10" s="25">
        <f t="shared" si="1"/>
        <v>0.74736842105263157</v>
      </c>
      <c r="AS10" s="10">
        <f>(SUMPRODUCT((TDonnéesDélais[Délai7]="OK")*(TDonnéesDélais[Type]="I")))+(SUMPRODUCT((TDonnéesDélais[Délai7]="KO")*(TDonnéesDélais[Type]="I")))</f>
        <v>25</v>
      </c>
      <c r="AT10" s="10">
        <f>SUMPRODUCT((TDonnéesDélais[Délai7]="OK")*(TDonnéesDélais[Type]="I"))</f>
        <v>20</v>
      </c>
      <c r="AU10" s="25">
        <f t="shared" si="2"/>
        <v>0.8</v>
      </c>
      <c r="AV10" s="39"/>
    </row>
    <row r="11" spans="1:48" x14ac:dyDescent="0.2">
      <c r="A11">
        <v>625</v>
      </c>
      <c r="B11" t="s">
        <v>22</v>
      </c>
      <c r="G11">
        <v>791</v>
      </c>
      <c r="L11">
        <v>16407</v>
      </c>
      <c r="M11" s="12">
        <f>(IF(TDonnéesHM[[#This Row],[ID]]&lt;&gt;"",SUM(TDonnéesHM[[#This Row],[MCO (4)]:[En attente]]),""))</f>
        <v>17198</v>
      </c>
      <c r="N11" s="39"/>
      <c r="O11">
        <f>IF(TDonnéesHM[[#This Row],[ID]]&lt;&gt;"",TDonnéesHM[[#This Row],[ID]],"")</f>
        <v>625</v>
      </c>
      <c r="P11" s="17" t="str">
        <f>IF(TDonnéesHM[[#This Row],[Type]]="incident","I",IF(TDonnéesHM[[#This Row],[Type]]="demande","D",""))</f>
        <v>I</v>
      </c>
      <c r="Q11" s="18">
        <f>IF(TDonnéesDélais[[#This Row],[Type]]="I",4/24,IF(TDonnéesDélais[[#This Row],[Type]]="D",8/24,""))</f>
        <v>0.16666666666666666</v>
      </c>
      <c r="R11" s="21" t="str">
        <f>IF(TDonnéesHM[[#This Row],[MCO (4)]]&lt;&gt;"",TDonnéesHM[[#This Row],[MCO (4)]]/1440,"")</f>
        <v/>
      </c>
      <c r="S11" s="22" t="str">
        <f>(IF(TDonnéesDélais[[#This Row],[MCO]]="","",(IF(TDonnéesDélais[[#This Row],[MCO]]&lt;=TDonnéesDélais[[#This Row],[Délai]],"OK","KO"))))</f>
        <v/>
      </c>
      <c r="T11" s="21" t="str">
        <f>IF(TDonnéesHM[[#This Row],[HELPDESK (3)]]&lt;&gt;"",TDonnéesHM[[#This Row],[HELPDESK (3)]]/1440,"")</f>
        <v/>
      </c>
      <c r="U11" s="22" t="str">
        <f>(IF(TDonnéesDélais[[#This Row],[HELPDESK]]="","",(IF(TDonnéesDélais[[#This Row],[HELPDESK]]&lt;=TDonnéesDélais[[#This Row],[Délai]],"OK","KO"))))</f>
        <v/>
      </c>
      <c r="V11" s="21" t="str">
        <f>IF(TDonnéesHM[[#This Row],[TELECOM Niv 2 (7)]]&lt;&gt;"",TDonnéesHM[[#This Row],[TELECOM Niv 2 (7)]]/1440,"")</f>
        <v/>
      </c>
      <c r="W11" s="22" t="str">
        <f>(IF(TDonnéesDélais[[#This Row],[TELECOM Niv 2 (7)]]="","",(IF(TDonnéesDélais[[#This Row],[TELECOM Niv 2 (7)]]&lt;=TDonnéesDélais[[#This Row],[Délai]],"OK","KO"))))</f>
        <v/>
      </c>
      <c r="X11" s="21" t="str">
        <f>IF(TDonnéesHM[[#This Row],[TELECOM Niv 1 (6)]]&lt;&gt;"",TDonnéesHM[[#This Row],[TELECOM Niv 1 (6)]]/1440,"")</f>
        <v/>
      </c>
      <c r="Y11" s="22" t="str">
        <f>(IF(TDonnéesDélais[[#This Row],[TELECOM Niv 1 (6)]]="","",(IF(TDonnéesDélais[[#This Row],[TELECOM Niv 1 (6)]]&lt;=TDonnéesDélais[[#This Row],[Délai]],"OK","KO"))))</f>
        <v/>
      </c>
      <c r="Z11" s="21">
        <f>IF(TDonnéesHM[[#This Row],[Exploit Infra IBIS (5)]]&lt;&gt;"",TDonnéesHM[[#This Row],[Exploit Infra IBIS (5)]]/1440,"")</f>
        <v>0.5493055555555556</v>
      </c>
      <c r="AA11" s="22" t="str">
        <f>(IF(TDonnéesDélais[[#This Row],[Exploit Infra IBIS (5)]]="","",(IF(TDonnéesDélais[[#This Row],[Exploit Infra IBIS (5)]]&lt;=TDonnéesDélais[[#This Row],[Délai]],"OK","KO"))))</f>
        <v>KO</v>
      </c>
      <c r="AB11" s="21" t="str">
        <f>IF(TDonnéesHM[[#This Row],[SIT SOBEGI (1)]]&lt;&gt;"",TDonnéesHM[[#This Row],[SIT SOBEGI (1)]]/1440,"")</f>
        <v/>
      </c>
      <c r="AC11" s="22" t="str">
        <f>(IF(TDonnéesDélais[[#This Row],[SIT SOBEGI (1)]]="","",(IF(TDonnéesDélais[[#This Row],[SIT SOBEGI (1)]]&lt;=TDonnéesDélais[[#This Row],[Délai]],"OK","KO"))))</f>
        <v/>
      </c>
      <c r="AD11" s="21" t="str">
        <f>IF(TDonnéesHM[[#This Row],[TELECOM SOBEGI (2)]]&lt;&gt;"",TDonnéesHM[[#This Row],[TELECOM SOBEGI (2)]]/1440,"")</f>
        <v/>
      </c>
      <c r="AE11" s="22" t="str">
        <f>(IF(TDonnéesDélais[[#This Row],[TELECOM SOBEGI (2)]]="","",(IF(TDonnéesDélais[[#This Row],[TELECOM SOBEGI (2)]]&lt;=TDonnéesDélais[[#This Row],[Délai]],"OK","KO"))))</f>
        <v/>
      </c>
      <c r="AF11" s="21" t="str">
        <f>IF(TDonnéesHM[[#This Row],[INEO/ACM (1)]]&lt;&gt;"",TDonnéesHM[[#This Row],[INEO/ACM (1)]]/1440,"")</f>
        <v/>
      </c>
      <c r="AG11" s="22" t="str">
        <f>(IF(TDonnéesDélais[[#This Row],[INEO/ACM (1)]]="","",(IF(TDonnéesDélais[[#This Row],[INEO/ACM (1)]]&lt;=TDonnéesDélais[[#This Row],[Délai]],"OK","KO"))))</f>
        <v/>
      </c>
      <c r="AH11" s="18" t="str">
        <f>IF(TDonnéesHM[[#This Row],[GFI CHRONOTIME (4)]]&lt;&gt;"",TDonnéesHM[[#This Row],[GFI CHRONOTIME (4)]]/1440,"")</f>
        <v/>
      </c>
      <c r="AI11" s="18">
        <f>IF(TDonnéesHM[[#This Row],[En attente]]&lt;&gt;"",TDonnéesHM[[#This Row],[En attente]]/1440,"")</f>
        <v>11.393750000000001</v>
      </c>
      <c r="AJ11" s="18">
        <f>IF(TDonnéesHM[[#This Row],[Durée de vie du ticket]]&lt;&gt;"",TDonnéesHM[[#This Row],[Durée de vie du ticket]]/1440,"")</f>
        <v>11.943055555555556</v>
      </c>
      <c r="AK11" s="39"/>
      <c r="AL11" s="9" t="s">
        <v>34</v>
      </c>
      <c r="AM11" s="10">
        <f>COUNTIF(TDonnéesDélais[Délai8],"OK")+COUNTIF(TDonnéesDélais[Délai8],"KO")</f>
        <v>94</v>
      </c>
      <c r="AN11">
        <f>COUNTIF(TDonnéesDélais[Délai8],"OK")</f>
        <v>72</v>
      </c>
      <c r="AO11" s="25">
        <f t="shared" si="0"/>
        <v>0.76595744680851063</v>
      </c>
      <c r="AP11">
        <f>(SUMPRODUCT((TDonnéesDélais[Délai8]="OK")*(TDonnéesDélais[Type]="D")))+(SUMPRODUCT((TDonnéesDélais[Délai8]="KO")*(TDonnéesDélais[Type]="D")))</f>
        <v>64</v>
      </c>
      <c r="AQ11">
        <f>SUMPRODUCT((TDonnéesDélais[Délai8]="OK")*(TDonnéesDélais[Type]="D"))</f>
        <v>55</v>
      </c>
      <c r="AR11" s="25">
        <f t="shared" si="1"/>
        <v>0.859375</v>
      </c>
      <c r="AS11" s="10">
        <f>(SUMPRODUCT((TDonnéesDélais[Délai8]="OK")*(TDonnéesDélais[Type]="I")))+(SUMPRODUCT((TDonnéesDélais[Délai8]="KO")*(TDonnéesDélais[Type]="I")))</f>
        <v>30</v>
      </c>
      <c r="AT11" s="10">
        <f>SUMPRODUCT((TDonnéesDélais[Délai8]="OK")*(TDonnéesDélais[Type]="I"))</f>
        <v>17</v>
      </c>
      <c r="AU11" s="25">
        <f t="shared" si="2"/>
        <v>0.56666666666666665</v>
      </c>
      <c r="AV11" s="39"/>
    </row>
    <row r="12" spans="1:48" x14ac:dyDescent="0.2">
      <c r="A12">
        <v>630</v>
      </c>
      <c r="B12" t="s">
        <v>22</v>
      </c>
      <c r="F12">
        <v>6114</v>
      </c>
      <c r="I12">
        <v>1052</v>
      </c>
      <c r="L12">
        <v>11692</v>
      </c>
      <c r="M12" s="12">
        <f>(IF(TDonnéesHM[[#This Row],[ID]]&lt;&gt;"",SUM(TDonnéesHM[[#This Row],[MCO (4)]:[En attente]]),""))</f>
        <v>18858</v>
      </c>
      <c r="N12" s="39"/>
      <c r="O12">
        <f>IF(TDonnéesHM[[#This Row],[ID]]&lt;&gt;"",TDonnéesHM[[#This Row],[ID]],"")</f>
        <v>630</v>
      </c>
      <c r="P12" s="17" t="str">
        <f>IF(TDonnéesHM[[#This Row],[Type]]="incident","I",IF(TDonnéesHM[[#This Row],[Type]]="demande","D",""))</f>
        <v>I</v>
      </c>
      <c r="Q12" s="18">
        <f>IF(TDonnéesDélais[[#This Row],[Type]]="I",4/24,IF(TDonnéesDélais[[#This Row],[Type]]="D",8/24,""))</f>
        <v>0.16666666666666666</v>
      </c>
      <c r="R12" s="21" t="str">
        <f>IF(TDonnéesHM[[#This Row],[MCO (4)]]&lt;&gt;"",TDonnéesHM[[#This Row],[MCO (4)]]/1440,"")</f>
        <v/>
      </c>
      <c r="S12" s="22" t="str">
        <f>(IF(TDonnéesDélais[[#This Row],[MCO]]="","",(IF(TDonnéesDélais[[#This Row],[MCO]]&lt;=TDonnéesDélais[[#This Row],[Délai]],"OK","KO"))))</f>
        <v/>
      </c>
      <c r="T12" s="21" t="str">
        <f>IF(TDonnéesHM[[#This Row],[HELPDESK (3)]]&lt;&gt;"",TDonnéesHM[[#This Row],[HELPDESK (3)]]/1440,"")</f>
        <v/>
      </c>
      <c r="U12" s="22" t="str">
        <f>(IF(TDonnéesDélais[[#This Row],[HELPDESK]]="","",(IF(TDonnéesDélais[[#This Row],[HELPDESK]]&lt;=TDonnéesDélais[[#This Row],[Délai]],"OK","KO"))))</f>
        <v/>
      </c>
      <c r="V12" s="21" t="str">
        <f>IF(TDonnéesHM[[#This Row],[TELECOM Niv 2 (7)]]&lt;&gt;"",TDonnéesHM[[#This Row],[TELECOM Niv 2 (7)]]/1440,"")</f>
        <v/>
      </c>
      <c r="W12" s="22" t="str">
        <f>(IF(TDonnéesDélais[[#This Row],[TELECOM Niv 2 (7)]]="","",(IF(TDonnéesDélais[[#This Row],[TELECOM Niv 2 (7)]]&lt;=TDonnéesDélais[[#This Row],[Délai]],"OK","KO"))))</f>
        <v/>
      </c>
      <c r="X12" s="21">
        <f>IF(TDonnéesHM[[#This Row],[TELECOM Niv 1 (6)]]&lt;&gt;"",TDonnéesHM[[#This Row],[TELECOM Niv 1 (6)]]/1440,"")</f>
        <v>4.2458333333333336</v>
      </c>
      <c r="Y12" s="22" t="str">
        <f>(IF(TDonnéesDélais[[#This Row],[TELECOM Niv 1 (6)]]="","",(IF(TDonnéesDélais[[#This Row],[TELECOM Niv 1 (6)]]&lt;=TDonnéesDélais[[#This Row],[Délai]],"OK","KO"))))</f>
        <v>KO</v>
      </c>
      <c r="Z12" s="21" t="str">
        <f>IF(TDonnéesHM[[#This Row],[Exploit Infra IBIS (5)]]&lt;&gt;"",TDonnéesHM[[#This Row],[Exploit Infra IBIS (5)]]/1440,"")</f>
        <v/>
      </c>
      <c r="AA12" s="22" t="str">
        <f>(IF(TDonnéesDélais[[#This Row],[Exploit Infra IBIS (5)]]="","",(IF(TDonnéesDélais[[#This Row],[Exploit Infra IBIS (5)]]&lt;=TDonnéesDélais[[#This Row],[Délai]],"OK","KO"))))</f>
        <v/>
      </c>
      <c r="AB12" s="21" t="str">
        <f>IF(TDonnéesHM[[#This Row],[SIT SOBEGI (1)]]&lt;&gt;"",TDonnéesHM[[#This Row],[SIT SOBEGI (1)]]/1440,"")</f>
        <v/>
      </c>
      <c r="AC12" s="22" t="str">
        <f>(IF(TDonnéesDélais[[#This Row],[SIT SOBEGI (1)]]="","",(IF(TDonnéesDélais[[#This Row],[SIT SOBEGI (1)]]&lt;=TDonnéesDélais[[#This Row],[Délai]],"OK","KO"))))</f>
        <v/>
      </c>
      <c r="AD12" s="21">
        <f>IF(TDonnéesHM[[#This Row],[TELECOM SOBEGI (2)]]&lt;&gt;"",TDonnéesHM[[#This Row],[TELECOM SOBEGI (2)]]/1440,"")</f>
        <v>0.73055555555555551</v>
      </c>
      <c r="AE12" s="22" t="str">
        <f>(IF(TDonnéesDélais[[#This Row],[TELECOM SOBEGI (2)]]="","",(IF(TDonnéesDélais[[#This Row],[TELECOM SOBEGI (2)]]&lt;=TDonnéesDélais[[#This Row],[Délai]],"OK","KO"))))</f>
        <v>KO</v>
      </c>
      <c r="AF12" s="21" t="str">
        <f>IF(TDonnéesHM[[#This Row],[INEO/ACM (1)]]&lt;&gt;"",TDonnéesHM[[#This Row],[INEO/ACM (1)]]/1440,"")</f>
        <v/>
      </c>
      <c r="AG12" s="22" t="str">
        <f>(IF(TDonnéesDélais[[#This Row],[INEO/ACM (1)]]="","",(IF(TDonnéesDélais[[#This Row],[INEO/ACM (1)]]&lt;=TDonnéesDélais[[#This Row],[Délai]],"OK","KO"))))</f>
        <v/>
      </c>
      <c r="AH12" s="18" t="str">
        <f>IF(TDonnéesHM[[#This Row],[GFI CHRONOTIME (4)]]&lt;&gt;"",TDonnéesHM[[#This Row],[GFI CHRONOTIME (4)]]/1440,"")</f>
        <v/>
      </c>
      <c r="AI12" s="18">
        <f>IF(TDonnéesHM[[#This Row],[En attente]]&lt;&gt;"",TDonnéesHM[[#This Row],[En attente]]/1440,"")</f>
        <v>8.1194444444444436</v>
      </c>
      <c r="AJ12" s="18">
        <f>IF(TDonnéesHM[[#This Row],[Durée de vie du ticket]]&lt;&gt;"",TDonnéesHM[[#This Row],[Durée de vie du ticket]]/1440,"")</f>
        <v>13.095833333333333</v>
      </c>
      <c r="AK12" s="39"/>
      <c r="AL12" s="9" t="s">
        <v>35</v>
      </c>
      <c r="AM12" s="10">
        <f>COUNTIF(TDonnéesDélais[Délai9],"OK")+COUNTIF(TDonnéesDélais[Délai9],"KO")</f>
        <v>1</v>
      </c>
      <c r="AN12">
        <f>COUNTIF(TDonnéesDélais[Délai9],"OK")</f>
        <v>0</v>
      </c>
      <c r="AO12" s="25">
        <f t="shared" si="0"/>
        <v>0</v>
      </c>
      <c r="AP12">
        <f>(SUMPRODUCT((TDonnéesDélais[Délai9]="OK")*(TDonnéesDélais[Type]="D")))+(SUMPRODUCT((TDonnéesDélais[Délai9]="KO")*(TDonnéesDélais[Type]="D")))</f>
        <v>0</v>
      </c>
      <c r="AQ12">
        <f>SUMPRODUCT((TDonnéesDélais[Délai9]="OK")*(TDonnéesDélais[Type]="D"))</f>
        <v>0</v>
      </c>
      <c r="AR12" s="25" t="e">
        <f t="shared" si="1"/>
        <v>#DIV/0!</v>
      </c>
      <c r="AS12" s="10">
        <f>(SUMPRODUCT((TDonnéesDélais[Délai9]="OK")*(TDonnéesDélais[Type]="I")))+(SUMPRODUCT((TDonnéesDélais[Délai9]="KO")*(TDonnéesDélais[Type]="I")))</f>
        <v>1</v>
      </c>
      <c r="AT12" s="10">
        <f>SUMPRODUCT((TDonnéesDélais[Délai9]="OK")*(TDonnéesDélais[Type]="I"))</f>
        <v>0</v>
      </c>
      <c r="AU12" s="25">
        <f t="shared" si="2"/>
        <v>0</v>
      </c>
      <c r="AV12" s="39"/>
    </row>
    <row r="13" spans="1:48" x14ac:dyDescent="0.2">
      <c r="A13">
        <v>648</v>
      </c>
      <c r="B13" t="s">
        <v>21</v>
      </c>
      <c r="E13">
        <v>5</v>
      </c>
      <c r="I13">
        <v>0</v>
      </c>
      <c r="L13">
        <v>18709</v>
      </c>
      <c r="M13" s="12">
        <f>(IF(TDonnéesHM[[#This Row],[ID]]&lt;&gt;"",SUM(TDonnéesHM[[#This Row],[MCO (4)]:[En attente]]),""))</f>
        <v>18714</v>
      </c>
      <c r="N13" s="39"/>
      <c r="O13">
        <f>IF(TDonnéesHM[[#This Row],[ID]]&lt;&gt;"",TDonnéesHM[[#This Row],[ID]],"")</f>
        <v>648</v>
      </c>
      <c r="P13" s="17" t="str">
        <f>IF(TDonnéesHM[[#This Row],[Type]]="incident","I",IF(TDonnéesHM[[#This Row],[Type]]="demande","D",""))</f>
        <v>D</v>
      </c>
      <c r="Q13" s="18">
        <f>IF(TDonnéesDélais[[#This Row],[Type]]="I",4/24,IF(TDonnéesDélais[[#This Row],[Type]]="D",8/24,""))</f>
        <v>0.33333333333333331</v>
      </c>
      <c r="R13" s="21" t="str">
        <f>IF(TDonnéesHM[[#This Row],[MCO (4)]]&lt;&gt;"",TDonnéesHM[[#This Row],[MCO (4)]]/1440,"")</f>
        <v/>
      </c>
      <c r="S13" s="22" t="str">
        <f>(IF(TDonnéesDélais[[#This Row],[MCO]]="","",(IF(TDonnéesDélais[[#This Row],[MCO]]&lt;=TDonnéesDélais[[#This Row],[Délai]],"OK","KO"))))</f>
        <v/>
      </c>
      <c r="T13" s="21" t="str">
        <f>IF(TDonnéesHM[[#This Row],[HELPDESK (3)]]&lt;&gt;"",TDonnéesHM[[#This Row],[HELPDESK (3)]]/1440,"")</f>
        <v/>
      </c>
      <c r="U13" s="22" t="str">
        <f>(IF(TDonnéesDélais[[#This Row],[HELPDESK]]="","",(IF(TDonnéesDélais[[#This Row],[HELPDESK]]&lt;=TDonnéesDélais[[#This Row],[Délai]],"OK","KO"))))</f>
        <v/>
      </c>
      <c r="V13" s="21">
        <f>IF(TDonnéesHM[[#This Row],[TELECOM Niv 2 (7)]]&lt;&gt;"",TDonnéesHM[[#This Row],[TELECOM Niv 2 (7)]]/1440,"")</f>
        <v>3.472222222222222E-3</v>
      </c>
      <c r="W13" s="22" t="str">
        <f>(IF(TDonnéesDélais[[#This Row],[TELECOM Niv 2 (7)]]="","",(IF(TDonnéesDélais[[#This Row],[TELECOM Niv 2 (7)]]&lt;=TDonnéesDélais[[#This Row],[Délai]],"OK","KO"))))</f>
        <v>OK</v>
      </c>
      <c r="X13" s="21" t="str">
        <f>IF(TDonnéesHM[[#This Row],[TELECOM Niv 1 (6)]]&lt;&gt;"",TDonnéesHM[[#This Row],[TELECOM Niv 1 (6)]]/1440,"")</f>
        <v/>
      </c>
      <c r="Y13" s="22" t="str">
        <f>(IF(TDonnéesDélais[[#This Row],[TELECOM Niv 1 (6)]]="","",(IF(TDonnéesDélais[[#This Row],[TELECOM Niv 1 (6)]]&lt;=TDonnéesDélais[[#This Row],[Délai]],"OK","KO"))))</f>
        <v/>
      </c>
      <c r="Z13" s="21" t="str">
        <f>IF(TDonnéesHM[[#This Row],[Exploit Infra IBIS (5)]]&lt;&gt;"",TDonnéesHM[[#This Row],[Exploit Infra IBIS (5)]]/1440,"")</f>
        <v/>
      </c>
      <c r="AA13" s="22" t="str">
        <f>(IF(TDonnéesDélais[[#This Row],[Exploit Infra IBIS (5)]]="","",(IF(TDonnéesDélais[[#This Row],[Exploit Infra IBIS (5)]]&lt;=TDonnéesDélais[[#This Row],[Délai]],"OK","KO"))))</f>
        <v/>
      </c>
      <c r="AB13" s="21" t="str">
        <f>IF(TDonnéesHM[[#This Row],[SIT SOBEGI (1)]]&lt;&gt;"",TDonnéesHM[[#This Row],[SIT SOBEGI (1)]]/1440,"")</f>
        <v/>
      </c>
      <c r="AC13" s="22" t="str">
        <f>(IF(TDonnéesDélais[[#This Row],[SIT SOBEGI (1)]]="","",(IF(TDonnéesDélais[[#This Row],[SIT SOBEGI (1)]]&lt;=TDonnéesDélais[[#This Row],[Délai]],"OK","KO"))))</f>
        <v/>
      </c>
      <c r="AD13" s="21">
        <f>IF(TDonnéesHM[[#This Row],[TELECOM SOBEGI (2)]]&lt;&gt;"",TDonnéesHM[[#This Row],[TELECOM SOBEGI (2)]]/1440,"")</f>
        <v>0</v>
      </c>
      <c r="AE13" s="22" t="str">
        <f>(IF(TDonnéesDélais[[#This Row],[TELECOM SOBEGI (2)]]="","",(IF(TDonnéesDélais[[#This Row],[TELECOM SOBEGI (2)]]&lt;=TDonnéesDélais[[#This Row],[Délai]],"OK","KO"))))</f>
        <v>OK</v>
      </c>
      <c r="AF13" s="21" t="str">
        <f>IF(TDonnéesHM[[#This Row],[INEO/ACM (1)]]&lt;&gt;"",TDonnéesHM[[#This Row],[INEO/ACM (1)]]/1440,"")</f>
        <v/>
      </c>
      <c r="AG13" s="22" t="str">
        <f>(IF(TDonnéesDélais[[#This Row],[INEO/ACM (1)]]="","",(IF(TDonnéesDélais[[#This Row],[INEO/ACM (1)]]&lt;=TDonnéesDélais[[#This Row],[Délai]],"OK","KO"))))</f>
        <v/>
      </c>
      <c r="AH13" s="18" t="str">
        <f>IF(TDonnéesHM[[#This Row],[GFI CHRONOTIME (4)]]&lt;&gt;"",TDonnéesHM[[#This Row],[GFI CHRONOTIME (4)]]/1440,"")</f>
        <v/>
      </c>
      <c r="AI13" s="18">
        <f>IF(TDonnéesHM[[#This Row],[En attente]]&lt;&gt;"",TDonnéesHM[[#This Row],[En attente]]/1440,"")</f>
        <v>12.99236111111111</v>
      </c>
      <c r="AJ13" s="18">
        <f>IF(TDonnéesHM[[#This Row],[Durée de vie du ticket]]&lt;&gt;"",TDonnéesHM[[#This Row],[Durée de vie du ticket]]/1440,"")</f>
        <v>12.995833333333334</v>
      </c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</row>
    <row r="14" spans="1:48" x14ac:dyDescent="0.2">
      <c r="A14">
        <v>663</v>
      </c>
      <c r="B14" t="s">
        <v>22</v>
      </c>
      <c r="H14">
        <v>483</v>
      </c>
      <c r="L14">
        <v>13266</v>
      </c>
      <c r="M14" s="12">
        <f>(IF(TDonnéesHM[[#This Row],[ID]]&lt;&gt;"",SUM(TDonnéesHM[[#This Row],[MCO (4)]:[En attente]]),""))</f>
        <v>13749</v>
      </c>
      <c r="N14" s="39"/>
      <c r="O14">
        <f>IF(TDonnéesHM[[#This Row],[ID]]&lt;&gt;"",TDonnéesHM[[#This Row],[ID]],"")</f>
        <v>663</v>
      </c>
      <c r="P14" s="17" t="str">
        <f>IF(TDonnéesHM[[#This Row],[Type]]="incident","I",IF(TDonnéesHM[[#This Row],[Type]]="demande","D",""))</f>
        <v>I</v>
      </c>
      <c r="Q14" s="18">
        <f>IF(TDonnéesDélais[[#This Row],[Type]]="I",4/24,IF(TDonnéesDélais[[#This Row],[Type]]="D",8/24,""))</f>
        <v>0.16666666666666666</v>
      </c>
      <c r="R14" s="21" t="str">
        <f>IF(TDonnéesHM[[#This Row],[MCO (4)]]&lt;&gt;"",TDonnéesHM[[#This Row],[MCO (4)]]/1440,"")</f>
        <v/>
      </c>
      <c r="S14" s="22" t="str">
        <f>(IF(TDonnéesDélais[[#This Row],[MCO]]="","",(IF(TDonnéesDélais[[#This Row],[MCO]]&lt;=TDonnéesDélais[[#This Row],[Délai]],"OK","KO"))))</f>
        <v/>
      </c>
      <c r="T14" s="21" t="str">
        <f>IF(TDonnéesHM[[#This Row],[HELPDESK (3)]]&lt;&gt;"",TDonnéesHM[[#This Row],[HELPDESK (3)]]/1440,"")</f>
        <v/>
      </c>
      <c r="U14" s="22" t="str">
        <f>(IF(TDonnéesDélais[[#This Row],[HELPDESK]]="","",(IF(TDonnéesDélais[[#This Row],[HELPDESK]]&lt;=TDonnéesDélais[[#This Row],[Délai]],"OK","KO"))))</f>
        <v/>
      </c>
      <c r="V14" s="21" t="str">
        <f>IF(TDonnéesHM[[#This Row],[TELECOM Niv 2 (7)]]&lt;&gt;"",TDonnéesHM[[#This Row],[TELECOM Niv 2 (7)]]/1440,"")</f>
        <v/>
      </c>
      <c r="W14" s="22" t="str">
        <f>(IF(TDonnéesDélais[[#This Row],[TELECOM Niv 2 (7)]]="","",(IF(TDonnéesDélais[[#This Row],[TELECOM Niv 2 (7)]]&lt;=TDonnéesDélais[[#This Row],[Délai]],"OK","KO"))))</f>
        <v/>
      </c>
      <c r="X14" s="21" t="str">
        <f>IF(TDonnéesHM[[#This Row],[TELECOM Niv 1 (6)]]&lt;&gt;"",TDonnéesHM[[#This Row],[TELECOM Niv 1 (6)]]/1440,"")</f>
        <v/>
      </c>
      <c r="Y14" s="22" t="str">
        <f>(IF(TDonnéesDélais[[#This Row],[TELECOM Niv 1 (6)]]="","",(IF(TDonnéesDélais[[#This Row],[TELECOM Niv 1 (6)]]&lt;=TDonnéesDélais[[#This Row],[Délai]],"OK","KO"))))</f>
        <v/>
      </c>
      <c r="Z14" s="21" t="str">
        <f>IF(TDonnéesHM[[#This Row],[Exploit Infra IBIS (5)]]&lt;&gt;"",TDonnéesHM[[#This Row],[Exploit Infra IBIS (5)]]/1440,"")</f>
        <v/>
      </c>
      <c r="AA14" s="22" t="str">
        <f>(IF(TDonnéesDélais[[#This Row],[Exploit Infra IBIS (5)]]="","",(IF(TDonnéesDélais[[#This Row],[Exploit Infra IBIS (5)]]&lt;=TDonnéesDélais[[#This Row],[Délai]],"OK","KO"))))</f>
        <v/>
      </c>
      <c r="AB14" s="21">
        <f>IF(TDonnéesHM[[#This Row],[SIT SOBEGI (1)]]&lt;&gt;"",TDonnéesHM[[#This Row],[SIT SOBEGI (1)]]/1440,"")</f>
        <v>0.33541666666666664</v>
      </c>
      <c r="AC14" s="22" t="str">
        <f>(IF(TDonnéesDélais[[#This Row],[SIT SOBEGI (1)]]="","",(IF(TDonnéesDélais[[#This Row],[SIT SOBEGI (1)]]&lt;=TDonnéesDélais[[#This Row],[Délai]],"OK","KO"))))</f>
        <v>KO</v>
      </c>
      <c r="AD14" s="21" t="str">
        <f>IF(TDonnéesHM[[#This Row],[TELECOM SOBEGI (2)]]&lt;&gt;"",TDonnéesHM[[#This Row],[TELECOM SOBEGI (2)]]/1440,"")</f>
        <v/>
      </c>
      <c r="AE14" s="22" t="str">
        <f>(IF(TDonnéesDélais[[#This Row],[TELECOM SOBEGI (2)]]="","",(IF(TDonnéesDélais[[#This Row],[TELECOM SOBEGI (2)]]&lt;=TDonnéesDélais[[#This Row],[Délai]],"OK","KO"))))</f>
        <v/>
      </c>
      <c r="AF14" s="21" t="str">
        <f>IF(TDonnéesHM[[#This Row],[INEO/ACM (1)]]&lt;&gt;"",TDonnéesHM[[#This Row],[INEO/ACM (1)]]/1440,"")</f>
        <v/>
      </c>
      <c r="AG14" s="22" t="str">
        <f>(IF(TDonnéesDélais[[#This Row],[INEO/ACM (1)]]="","",(IF(TDonnéesDélais[[#This Row],[INEO/ACM (1)]]&lt;=TDonnéesDélais[[#This Row],[Délai]],"OK","KO"))))</f>
        <v/>
      </c>
      <c r="AH14" s="18" t="str">
        <f>IF(TDonnéesHM[[#This Row],[GFI CHRONOTIME (4)]]&lt;&gt;"",TDonnéesHM[[#This Row],[GFI CHRONOTIME (4)]]/1440,"")</f>
        <v/>
      </c>
      <c r="AI14" s="18">
        <f>IF(TDonnéesHM[[#This Row],[En attente]]&lt;&gt;"",TDonnéesHM[[#This Row],[En attente]]/1440,"")</f>
        <v>9.2125000000000004</v>
      </c>
      <c r="AJ14" s="18">
        <f>IF(TDonnéesHM[[#This Row],[Durée de vie du ticket]]&lt;&gt;"",TDonnéesHM[[#This Row],[Durée de vie du ticket]]/1440,"")</f>
        <v>9.5479166666666675</v>
      </c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</row>
    <row r="15" spans="1:48" x14ac:dyDescent="0.2">
      <c r="A15">
        <v>680</v>
      </c>
      <c r="B15" t="s">
        <v>21</v>
      </c>
      <c r="F15">
        <v>2427</v>
      </c>
      <c r="I15">
        <v>929</v>
      </c>
      <c r="L15">
        <v>9704</v>
      </c>
      <c r="M15" s="12">
        <f>(IF(TDonnéesHM[[#This Row],[ID]]&lt;&gt;"",SUM(TDonnéesHM[[#This Row],[MCO (4)]:[En attente]]),""))</f>
        <v>13060</v>
      </c>
      <c r="N15" s="39"/>
      <c r="O15">
        <f>IF(TDonnéesHM[[#This Row],[ID]]&lt;&gt;"",TDonnéesHM[[#This Row],[ID]],"")</f>
        <v>680</v>
      </c>
      <c r="P15" s="17" t="str">
        <f>IF(TDonnéesHM[[#This Row],[Type]]="incident","I",IF(TDonnéesHM[[#This Row],[Type]]="demande","D",""))</f>
        <v>D</v>
      </c>
      <c r="Q15" s="18">
        <f>IF(TDonnéesDélais[[#This Row],[Type]]="I",4/24,IF(TDonnéesDélais[[#This Row],[Type]]="D",8/24,""))</f>
        <v>0.33333333333333331</v>
      </c>
      <c r="R15" s="21" t="str">
        <f>IF(TDonnéesHM[[#This Row],[MCO (4)]]&lt;&gt;"",TDonnéesHM[[#This Row],[MCO (4)]]/1440,"")</f>
        <v/>
      </c>
      <c r="S15" s="22" t="str">
        <f>(IF(TDonnéesDélais[[#This Row],[MCO]]="","",(IF(TDonnéesDélais[[#This Row],[MCO]]&lt;=TDonnéesDélais[[#This Row],[Délai]],"OK","KO"))))</f>
        <v/>
      </c>
      <c r="T15" s="21" t="str">
        <f>IF(TDonnéesHM[[#This Row],[HELPDESK (3)]]&lt;&gt;"",TDonnéesHM[[#This Row],[HELPDESK (3)]]/1440,"")</f>
        <v/>
      </c>
      <c r="U15" s="22" t="str">
        <f>(IF(TDonnéesDélais[[#This Row],[HELPDESK]]="","",(IF(TDonnéesDélais[[#This Row],[HELPDESK]]&lt;=TDonnéesDélais[[#This Row],[Délai]],"OK","KO"))))</f>
        <v/>
      </c>
      <c r="V15" s="21" t="str">
        <f>IF(TDonnéesHM[[#This Row],[TELECOM Niv 2 (7)]]&lt;&gt;"",TDonnéesHM[[#This Row],[TELECOM Niv 2 (7)]]/1440,"")</f>
        <v/>
      </c>
      <c r="W15" s="22" t="str">
        <f>(IF(TDonnéesDélais[[#This Row],[TELECOM Niv 2 (7)]]="","",(IF(TDonnéesDélais[[#This Row],[TELECOM Niv 2 (7)]]&lt;=TDonnéesDélais[[#This Row],[Délai]],"OK","KO"))))</f>
        <v/>
      </c>
      <c r="X15" s="21">
        <f>IF(TDonnéesHM[[#This Row],[TELECOM Niv 1 (6)]]&lt;&gt;"",TDonnéesHM[[#This Row],[TELECOM Niv 1 (6)]]/1440,"")</f>
        <v>1.6854166666666666</v>
      </c>
      <c r="Y15" s="22" t="str">
        <f>(IF(TDonnéesDélais[[#This Row],[TELECOM Niv 1 (6)]]="","",(IF(TDonnéesDélais[[#This Row],[TELECOM Niv 1 (6)]]&lt;=TDonnéesDélais[[#This Row],[Délai]],"OK","KO"))))</f>
        <v>KO</v>
      </c>
      <c r="Z15" s="21" t="str">
        <f>IF(TDonnéesHM[[#This Row],[Exploit Infra IBIS (5)]]&lt;&gt;"",TDonnéesHM[[#This Row],[Exploit Infra IBIS (5)]]/1440,"")</f>
        <v/>
      </c>
      <c r="AA15" s="22" t="str">
        <f>(IF(TDonnéesDélais[[#This Row],[Exploit Infra IBIS (5)]]="","",(IF(TDonnéesDélais[[#This Row],[Exploit Infra IBIS (5)]]&lt;=TDonnéesDélais[[#This Row],[Délai]],"OK","KO"))))</f>
        <v/>
      </c>
      <c r="AB15" s="21" t="str">
        <f>IF(TDonnéesHM[[#This Row],[SIT SOBEGI (1)]]&lt;&gt;"",TDonnéesHM[[#This Row],[SIT SOBEGI (1)]]/1440,"")</f>
        <v/>
      </c>
      <c r="AC15" s="22" t="str">
        <f>(IF(TDonnéesDélais[[#This Row],[SIT SOBEGI (1)]]="","",(IF(TDonnéesDélais[[#This Row],[SIT SOBEGI (1)]]&lt;=TDonnéesDélais[[#This Row],[Délai]],"OK","KO"))))</f>
        <v/>
      </c>
      <c r="AD15" s="21">
        <f>IF(TDonnéesHM[[#This Row],[TELECOM SOBEGI (2)]]&lt;&gt;"",TDonnéesHM[[#This Row],[TELECOM SOBEGI (2)]]/1440,"")</f>
        <v>0.64513888888888893</v>
      </c>
      <c r="AE15" s="22" t="str">
        <f>(IF(TDonnéesDélais[[#This Row],[TELECOM SOBEGI (2)]]="","",(IF(TDonnéesDélais[[#This Row],[TELECOM SOBEGI (2)]]&lt;=TDonnéesDélais[[#This Row],[Délai]],"OK","KO"))))</f>
        <v>KO</v>
      </c>
      <c r="AF15" s="21" t="str">
        <f>IF(TDonnéesHM[[#This Row],[INEO/ACM (1)]]&lt;&gt;"",TDonnéesHM[[#This Row],[INEO/ACM (1)]]/1440,"")</f>
        <v/>
      </c>
      <c r="AG15" s="22" t="str">
        <f>(IF(TDonnéesDélais[[#This Row],[INEO/ACM (1)]]="","",(IF(TDonnéesDélais[[#This Row],[INEO/ACM (1)]]&lt;=TDonnéesDélais[[#This Row],[Délai]],"OK","KO"))))</f>
        <v/>
      </c>
      <c r="AH15" s="18" t="str">
        <f>IF(TDonnéesHM[[#This Row],[GFI CHRONOTIME (4)]]&lt;&gt;"",TDonnéesHM[[#This Row],[GFI CHRONOTIME (4)]]/1440,"")</f>
        <v/>
      </c>
      <c r="AI15" s="18">
        <f>IF(TDonnéesHM[[#This Row],[En attente]]&lt;&gt;"",TDonnéesHM[[#This Row],[En attente]]/1440,"")</f>
        <v>6.7388888888888889</v>
      </c>
      <c r="AJ15" s="18">
        <f>IF(TDonnéesHM[[#This Row],[Durée de vie du ticket]]&lt;&gt;"",TDonnéesHM[[#This Row],[Durée de vie du ticket]]/1440,"")</f>
        <v>9.0694444444444446</v>
      </c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</row>
    <row r="16" spans="1:48" x14ac:dyDescent="0.2">
      <c r="A16">
        <v>683</v>
      </c>
      <c r="B16" t="s">
        <v>21</v>
      </c>
      <c r="I16">
        <v>119</v>
      </c>
      <c r="L16">
        <v>12095</v>
      </c>
      <c r="M16" s="12">
        <f>(IF(TDonnéesHM[[#This Row],[ID]]&lt;&gt;"",SUM(TDonnéesHM[[#This Row],[MCO (4)]:[En attente]]),""))</f>
        <v>12214</v>
      </c>
      <c r="N16" s="39"/>
      <c r="O16">
        <f>IF(TDonnéesHM[[#This Row],[ID]]&lt;&gt;"",TDonnéesHM[[#This Row],[ID]],"")</f>
        <v>683</v>
      </c>
      <c r="P16" s="17" t="str">
        <f>IF(TDonnéesHM[[#This Row],[Type]]="incident","I",IF(TDonnéesHM[[#This Row],[Type]]="demande","D",""))</f>
        <v>D</v>
      </c>
      <c r="Q16" s="18">
        <f>IF(TDonnéesDélais[[#This Row],[Type]]="I",4/24,IF(TDonnéesDélais[[#This Row],[Type]]="D",8/24,""))</f>
        <v>0.33333333333333331</v>
      </c>
      <c r="R16" s="21" t="str">
        <f>IF(TDonnéesHM[[#This Row],[MCO (4)]]&lt;&gt;"",TDonnéesHM[[#This Row],[MCO (4)]]/1440,"")</f>
        <v/>
      </c>
      <c r="S16" s="22" t="str">
        <f>(IF(TDonnéesDélais[[#This Row],[MCO]]="","",(IF(TDonnéesDélais[[#This Row],[MCO]]&lt;=TDonnéesDélais[[#This Row],[Délai]],"OK","KO"))))</f>
        <v/>
      </c>
      <c r="T16" s="21" t="str">
        <f>IF(TDonnéesHM[[#This Row],[HELPDESK (3)]]&lt;&gt;"",TDonnéesHM[[#This Row],[HELPDESK (3)]]/1440,"")</f>
        <v/>
      </c>
      <c r="U16" s="22" t="str">
        <f>(IF(TDonnéesDélais[[#This Row],[HELPDESK]]="","",(IF(TDonnéesDélais[[#This Row],[HELPDESK]]&lt;=TDonnéesDélais[[#This Row],[Délai]],"OK","KO"))))</f>
        <v/>
      </c>
      <c r="V16" s="21" t="str">
        <f>IF(TDonnéesHM[[#This Row],[TELECOM Niv 2 (7)]]&lt;&gt;"",TDonnéesHM[[#This Row],[TELECOM Niv 2 (7)]]/1440,"")</f>
        <v/>
      </c>
      <c r="W16" s="22" t="str">
        <f>(IF(TDonnéesDélais[[#This Row],[TELECOM Niv 2 (7)]]="","",(IF(TDonnéesDélais[[#This Row],[TELECOM Niv 2 (7)]]&lt;=TDonnéesDélais[[#This Row],[Délai]],"OK","KO"))))</f>
        <v/>
      </c>
      <c r="X16" s="21" t="str">
        <f>IF(TDonnéesHM[[#This Row],[TELECOM Niv 1 (6)]]&lt;&gt;"",TDonnéesHM[[#This Row],[TELECOM Niv 1 (6)]]/1440,"")</f>
        <v/>
      </c>
      <c r="Y16" s="22" t="str">
        <f>(IF(TDonnéesDélais[[#This Row],[TELECOM Niv 1 (6)]]="","",(IF(TDonnéesDélais[[#This Row],[TELECOM Niv 1 (6)]]&lt;=TDonnéesDélais[[#This Row],[Délai]],"OK","KO"))))</f>
        <v/>
      </c>
      <c r="Z16" s="21" t="str">
        <f>IF(TDonnéesHM[[#This Row],[Exploit Infra IBIS (5)]]&lt;&gt;"",TDonnéesHM[[#This Row],[Exploit Infra IBIS (5)]]/1440,"")</f>
        <v/>
      </c>
      <c r="AA16" s="22" t="str">
        <f>(IF(TDonnéesDélais[[#This Row],[Exploit Infra IBIS (5)]]="","",(IF(TDonnéesDélais[[#This Row],[Exploit Infra IBIS (5)]]&lt;=TDonnéesDélais[[#This Row],[Délai]],"OK","KO"))))</f>
        <v/>
      </c>
      <c r="AB16" s="21" t="str">
        <f>IF(TDonnéesHM[[#This Row],[SIT SOBEGI (1)]]&lt;&gt;"",TDonnéesHM[[#This Row],[SIT SOBEGI (1)]]/1440,"")</f>
        <v/>
      </c>
      <c r="AC16" s="22" t="str">
        <f>(IF(TDonnéesDélais[[#This Row],[SIT SOBEGI (1)]]="","",(IF(TDonnéesDélais[[#This Row],[SIT SOBEGI (1)]]&lt;=TDonnéesDélais[[#This Row],[Délai]],"OK","KO"))))</f>
        <v/>
      </c>
      <c r="AD16" s="21">
        <f>IF(TDonnéesHM[[#This Row],[TELECOM SOBEGI (2)]]&lt;&gt;"",TDonnéesHM[[#This Row],[TELECOM SOBEGI (2)]]/1440,"")</f>
        <v>8.2638888888888887E-2</v>
      </c>
      <c r="AE16" s="22" t="str">
        <f>(IF(TDonnéesDélais[[#This Row],[TELECOM SOBEGI (2)]]="","",(IF(TDonnéesDélais[[#This Row],[TELECOM SOBEGI (2)]]&lt;=TDonnéesDélais[[#This Row],[Délai]],"OK","KO"))))</f>
        <v>OK</v>
      </c>
      <c r="AF16" s="21" t="str">
        <f>IF(TDonnéesHM[[#This Row],[INEO/ACM (1)]]&lt;&gt;"",TDonnéesHM[[#This Row],[INEO/ACM (1)]]/1440,"")</f>
        <v/>
      </c>
      <c r="AG16" s="22" t="str">
        <f>(IF(TDonnéesDélais[[#This Row],[INEO/ACM (1)]]="","",(IF(TDonnéesDélais[[#This Row],[INEO/ACM (1)]]&lt;=TDonnéesDélais[[#This Row],[Délai]],"OK","KO"))))</f>
        <v/>
      </c>
      <c r="AH16" s="18" t="str">
        <f>IF(TDonnéesHM[[#This Row],[GFI CHRONOTIME (4)]]&lt;&gt;"",TDonnéesHM[[#This Row],[GFI CHRONOTIME (4)]]/1440,"")</f>
        <v/>
      </c>
      <c r="AI16" s="18">
        <f>IF(TDonnéesHM[[#This Row],[En attente]]&lt;&gt;"",TDonnéesHM[[#This Row],[En attente]]/1440,"")</f>
        <v>8.3993055555555554</v>
      </c>
      <c r="AJ16" s="18">
        <f>IF(TDonnéesHM[[#This Row],[Durée de vie du ticket]]&lt;&gt;"",TDonnéesHM[[#This Row],[Durée de vie du ticket]]/1440,"")</f>
        <v>8.4819444444444443</v>
      </c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</row>
    <row r="17" spans="1:48" x14ac:dyDescent="0.2">
      <c r="A17">
        <v>708</v>
      </c>
      <c r="B17" t="s">
        <v>21</v>
      </c>
      <c r="I17">
        <v>1</v>
      </c>
      <c r="L17">
        <v>15557</v>
      </c>
      <c r="M17" s="12">
        <f>(IF(TDonnéesHM[[#This Row],[ID]]&lt;&gt;"",SUM(TDonnéesHM[[#This Row],[MCO (4)]:[En attente]]),""))</f>
        <v>15558</v>
      </c>
      <c r="N17" s="39"/>
      <c r="O17">
        <f>IF(TDonnéesHM[[#This Row],[ID]]&lt;&gt;"",TDonnéesHM[[#This Row],[ID]],"")</f>
        <v>708</v>
      </c>
      <c r="P17" s="17" t="str">
        <f>IF(TDonnéesHM[[#This Row],[Type]]="incident","I",IF(TDonnéesHM[[#This Row],[Type]]="demande","D",""))</f>
        <v>D</v>
      </c>
      <c r="Q17" s="18">
        <f>IF(TDonnéesDélais[[#This Row],[Type]]="I",4/24,IF(TDonnéesDélais[[#This Row],[Type]]="D",8/24,""))</f>
        <v>0.33333333333333331</v>
      </c>
      <c r="R17" s="21" t="str">
        <f>IF(TDonnéesHM[[#This Row],[MCO (4)]]&lt;&gt;"",TDonnéesHM[[#This Row],[MCO (4)]]/1440,"")</f>
        <v/>
      </c>
      <c r="S17" s="22" t="str">
        <f>(IF(TDonnéesDélais[[#This Row],[MCO]]="","",(IF(TDonnéesDélais[[#This Row],[MCO]]&lt;=TDonnéesDélais[[#This Row],[Délai]],"OK","KO"))))</f>
        <v/>
      </c>
      <c r="T17" s="21" t="str">
        <f>IF(TDonnéesHM[[#This Row],[HELPDESK (3)]]&lt;&gt;"",TDonnéesHM[[#This Row],[HELPDESK (3)]]/1440,"")</f>
        <v/>
      </c>
      <c r="U17" s="22" t="str">
        <f>(IF(TDonnéesDélais[[#This Row],[HELPDESK]]="","",(IF(TDonnéesDélais[[#This Row],[HELPDESK]]&lt;=TDonnéesDélais[[#This Row],[Délai]],"OK","KO"))))</f>
        <v/>
      </c>
      <c r="V17" s="21" t="str">
        <f>IF(TDonnéesHM[[#This Row],[TELECOM Niv 2 (7)]]&lt;&gt;"",TDonnéesHM[[#This Row],[TELECOM Niv 2 (7)]]/1440,"")</f>
        <v/>
      </c>
      <c r="W17" s="22" t="str">
        <f>(IF(TDonnéesDélais[[#This Row],[TELECOM Niv 2 (7)]]="","",(IF(TDonnéesDélais[[#This Row],[TELECOM Niv 2 (7)]]&lt;=TDonnéesDélais[[#This Row],[Délai]],"OK","KO"))))</f>
        <v/>
      </c>
      <c r="X17" s="21" t="str">
        <f>IF(TDonnéesHM[[#This Row],[TELECOM Niv 1 (6)]]&lt;&gt;"",TDonnéesHM[[#This Row],[TELECOM Niv 1 (6)]]/1440,"")</f>
        <v/>
      </c>
      <c r="Y17" s="22" t="str">
        <f>(IF(TDonnéesDélais[[#This Row],[TELECOM Niv 1 (6)]]="","",(IF(TDonnéesDélais[[#This Row],[TELECOM Niv 1 (6)]]&lt;=TDonnéesDélais[[#This Row],[Délai]],"OK","KO"))))</f>
        <v/>
      </c>
      <c r="Z17" s="21" t="str">
        <f>IF(TDonnéesHM[[#This Row],[Exploit Infra IBIS (5)]]&lt;&gt;"",TDonnéesHM[[#This Row],[Exploit Infra IBIS (5)]]/1440,"")</f>
        <v/>
      </c>
      <c r="AA17" s="22" t="str">
        <f>(IF(TDonnéesDélais[[#This Row],[Exploit Infra IBIS (5)]]="","",(IF(TDonnéesDélais[[#This Row],[Exploit Infra IBIS (5)]]&lt;=TDonnéesDélais[[#This Row],[Délai]],"OK","KO"))))</f>
        <v/>
      </c>
      <c r="AB17" s="21" t="str">
        <f>IF(TDonnéesHM[[#This Row],[SIT SOBEGI (1)]]&lt;&gt;"",TDonnéesHM[[#This Row],[SIT SOBEGI (1)]]/1440,"")</f>
        <v/>
      </c>
      <c r="AC17" s="22" t="str">
        <f>(IF(TDonnéesDélais[[#This Row],[SIT SOBEGI (1)]]="","",(IF(TDonnéesDélais[[#This Row],[SIT SOBEGI (1)]]&lt;=TDonnéesDélais[[#This Row],[Délai]],"OK","KO"))))</f>
        <v/>
      </c>
      <c r="AD17" s="21">
        <f>IF(TDonnéesHM[[#This Row],[TELECOM SOBEGI (2)]]&lt;&gt;"",TDonnéesHM[[#This Row],[TELECOM SOBEGI (2)]]/1440,"")</f>
        <v>6.9444444444444447E-4</v>
      </c>
      <c r="AE17" s="22" t="str">
        <f>(IF(TDonnéesDélais[[#This Row],[TELECOM SOBEGI (2)]]="","",(IF(TDonnéesDélais[[#This Row],[TELECOM SOBEGI (2)]]&lt;=TDonnéesDélais[[#This Row],[Délai]],"OK","KO"))))</f>
        <v>OK</v>
      </c>
      <c r="AF17" s="21" t="str">
        <f>IF(TDonnéesHM[[#This Row],[INEO/ACM (1)]]&lt;&gt;"",TDonnéesHM[[#This Row],[INEO/ACM (1)]]/1440,"")</f>
        <v/>
      </c>
      <c r="AG17" s="22" t="str">
        <f>(IF(TDonnéesDélais[[#This Row],[INEO/ACM (1)]]="","",(IF(TDonnéesDélais[[#This Row],[INEO/ACM (1)]]&lt;=TDonnéesDélais[[#This Row],[Délai]],"OK","KO"))))</f>
        <v/>
      </c>
      <c r="AH17" s="18" t="str">
        <f>IF(TDonnéesHM[[#This Row],[GFI CHRONOTIME (4)]]&lt;&gt;"",TDonnéesHM[[#This Row],[GFI CHRONOTIME (4)]]/1440,"")</f>
        <v/>
      </c>
      <c r="AI17" s="18">
        <f>IF(TDonnéesHM[[#This Row],[En attente]]&lt;&gt;"",TDonnéesHM[[#This Row],[En attente]]/1440,"")</f>
        <v>10.803472222222222</v>
      </c>
      <c r="AJ17" s="18">
        <f>IF(TDonnéesHM[[#This Row],[Durée de vie du ticket]]&lt;&gt;"",TDonnéesHM[[#This Row],[Durée de vie du ticket]]/1440,"")</f>
        <v>10.804166666666667</v>
      </c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</row>
    <row r="18" spans="1:48" x14ac:dyDescent="0.2">
      <c r="A18">
        <v>725</v>
      </c>
      <c r="B18" t="s">
        <v>22</v>
      </c>
      <c r="H18">
        <v>2563</v>
      </c>
      <c r="L18">
        <v>8641</v>
      </c>
      <c r="M18" s="12">
        <f>(IF(TDonnéesHM[[#This Row],[ID]]&lt;&gt;"",SUM(TDonnéesHM[[#This Row],[MCO (4)]:[En attente]]),""))</f>
        <v>11204</v>
      </c>
      <c r="N18" s="39"/>
      <c r="O18">
        <f>IF(TDonnéesHM[[#This Row],[ID]]&lt;&gt;"",TDonnéesHM[[#This Row],[ID]],"")</f>
        <v>725</v>
      </c>
      <c r="P18" s="17" t="str">
        <f>IF(TDonnéesHM[[#This Row],[Type]]="incident","I",IF(TDonnéesHM[[#This Row],[Type]]="demande","D",""))</f>
        <v>I</v>
      </c>
      <c r="Q18" s="18">
        <f>IF(TDonnéesDélais[[#This Row],[Type]]="I",4/24,IF(TDonnéesDélais[[#This Row],[Type]]="D",8/24,""))</f>
        <v>0.16666666666666666</v>
      </c>
      <c r="R18" s="21" t="str">
        <f>IF(TDonnéesHM[[#This Row],[MCO (4)]]&lt;&gt;"",TDonnéesHM[[#This Row],[MCO (4)]]/1440,"")</f>
        <v/>
      </c>
      <c r="S18" s="22" t="str">
        <f>(IF(TDonnéesDélais[[#This Row],[MCO]]="","",(IF(TDonnéesDélais[[#This Row],[MCO]]&lt;=TDonnéesDélais[[#This Row],[Délai]],"OK","KO"))))</f>
        <v/>
      </c>
      <c r="T18" s="21" t="str">
        <f>IF(TDonnéesHM[[#This Row],[HELPDESK (3)]]&lt;&gt;"",TDonnéesHM[[#This Row],[HELPDESK (3)]]/1440,"")</f>
        <v/>
      </c>
      <c r="U18" s="22" t="str">
        <f>(IF(TDonnéesDélais[[#This Row],[HELPDESK]]="","",(IF(TDonnéesDélais[[#This Row],[HELPDESK]]&lt;=TDonnéesDélais[[#This Row],[Délai]],"OK","KO"))))</f>
        <v/>
      </c>
      <c r="V18" s="21" t="str">
        <f>IF(TDonnéesHM[[#This Row],[TELECOM Niv 2 (7)]]&lt;&gt;"",TDonnéesHM[[#This Row],[TELECOM Niv 2 (7)]]/1440,"")</f>
        <v/>
      </c>
      <c r="W18" s="22" t="str">
        <f>(IF(TDonnéesDélais[[#This Row],[TELECOM Niv 2 (7)]]="","",(IF(TDonnéesDélais[[#This Row],[TELECOM Niv 2 (7)]]&lt;=TDonnéesDélais[[#This Row],[Délai]],"OK","KO"))))</f>
        <v/>
      </c>
      <c r="X18" s="21" t="str">
        <f>IF(TDonnéesHM[[#This Row],[TELECOM Niv 1 (6)]]&lt;&gt;"",TDonnéesHM[[#This Row],[TELECOM Niv 1 (6)]]/1440,"")</f>
        <v/>
      </c>
      <c r="Y18" s="22" t="str">
        <f>(IF(TDonnéesDélais[[#This Row],[TELECOM Niv 1 (6)]]="","",(IF(TDonnéesDélais[[#This Row],[TELECOM Niv 1 (6)]]&lt;=TDonnéesDélais[[#This Row],[Délai]],"OK","KO"))))</f>
        <v/>
      </c>
      <c r="Z18" s="21" t="str">
        <f>IF(TDonnéesHM[[#This Row],[Exploit Infra IBIS (5)]]&lt;&gt;"",TDonnéesHM[[#This Row],[Exploit Infra IBIS (5)]]/1440,"")</f>
        <v/>
      </c>
      <c r="AA18" s="22" t="str">
        <f>(IF(TDonnéesDélais[[#This Row],[Exploit Infra IBIS (5)]]="","",(IF(TDonnéesDélais[[#This Row],[Exploit Infra IBIS (5)]]&lt;=TDonnéesDélais[[#This Row],[Délai]],"OK","KO"))))</f>
        <v/>
      </c>
      <c r="AB18" s="21">
        <f>IF(TDonnéesHM[[#This Row],[SIT SOBEGI (1)]]&lt;&gt;"",TDonnéesHM[[#This Row],[SIT SOBEGI (1)]]/1440,"")</f>
        <v>1.7798611111111111</v>
      </c>
      <c r="AC18" s="22" t="str">
        <f>(IF(TDonnéesDélais[[#This Row],[SIT SOBEGI (1)]]="","",(IF(TDonnéesDélais[[#This Row],[SIT SOBEGI (1)]]&lt;=TDonnéesDélais[[#This Row],[Délai]],"OK","KO"))))</f>
        <v>KO</v>
      </c>
      <c r="AD18" s="21" t="str">
        <f>IF(TDonnéesHM[[#This Row],[TELECOM SOBEGI (2)]]&lt;&gt;"",TDonnéesHM[[#This Row],[TELECOM SOBEGI (2)]]/1440,"")</f>
        <v/>
      </c>
      <c r="AE18" s="22" t="str">
        <f>(IF(TDonnéesDélais[[#This Row],[TELECOM SOBEGI (2)]]="","",(IF(TDonnéesDélais[[#This Row],[TELECOM SOBEGI (2)]]&lt;=TDonnéesDélais[[#This Row],[Délai]],"OK","KO"))))</f>
        <v/>
      </c>
      <c r="AF18" s="21" t="str">
        <f>IF(TDonnéesHM[[#This Row],[INEO/ACM (1)]]&lt;&gt;"",TDonnéesHM[[#This Row],[INEO/ACM (1)]]/1440,"")</f>
        <v/>
      </c>
      <c r="AG18" s="22" t="str">
        <f>(IF(TDonnéesDélais[[#This Row],[INEO/ACM (1)]]="","",(IF(TDonnéesDélais[[#This Row],[INEO/ACM (1)]]&lt;=TDonnéesDélais[[#This Row],[Délai]],"OK","KO"))))</f>
        <v/>
      </c>
      <c r="AH18" s="18" t="str">
        <f>IF(TDonnéesHM[[#This Row],[GFI CHRONOTIME (4)]]&lt;&gt;"",TDonnéesHM[[#This Row],[GFI CHRONOTIME (4)]]/1440,"")</f>
        <v/>
      </c>
      <c r="AI18" s="18">
        <f>IF(TDonnéesHM[[#This Row],[En attente]]&lt;&gt;"",TDonnéesHM[[#This Row],[En attente]]/1440,"")</f>
        <v>6.0006944444444441</v>
      </c>
      <c r="AJ18" s="18">
        <f>IF(TDonnéesHM[[#This Row],[Durée de vie du ticket]]&lt;&gt;"",TDonnéesHM[[#This Row],[Durée de vie du ticket]]/1440,"")</f>
        <v>7.7805555555555559</v>
      </c>
      <c r="AK18" s="3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</row>
    <row r="19" spans="1:48" x14ac:dyDescent="0.2">
      <c r="A19">
        <v>727</v>
      </c>
      <c r="B19" t="s">
        <v>21</v>
      </c>
      <c r="H19">
        <v>10296</v>
      </c>
      <c r="M19" s="12">
        <f>(IF(TDonnéesHM[[#This Row],[ID]]&lt;&gt;"",SUM(TDonnéesHM[[#This Row],[MCO (4)]:[En attente]]),""))</f>
        <v>10296</v>
      </c>
      <c r="N19" s="39"/>
      <c r="O19">
        <f>IF(TDonnéesHM[[#This Row],[ID]]&lt;&gt;"",TDonnéesHM[[#This Row],[ID]],"")</f>
        <v>727</v>
      </c>
      <c r="P19" s="17" t="str">
        <f>IF(TDonnéesHM[[#This Row],[Type]]="incident","I",IF(TDonnéesHM[[#This Row],[Type]]="demande","D",""))</f>
        <v>D</v>
      </c>
      <c r="Q19" s="18">
        <f>IF(TDonnéesDélais[[#This Row],[Type]]="I",4/24,IF(TDonnéesDélais[[#This Row],[Type]]="D",8/24,""))</f>
        <v>0.33333333333333331</v>
      </c>
      <c r="R19" s="21" t="str">
        <f>IF(TDonnéesHM[[#This Row],[MCO (4)]]&lt;&gt;"",TDonnéesHM[[#This Row],[MCO (4)]]/1440,"")</f>
        <v/>
      </c>
      <c r="S19" s="22" t="str">
        <f>(IF(TDonnéesDélais[[#This Row],[MCO]]="","",(IF(TDonnéesDélais[[#This Row],[MCO]]&lt;=TDonnéesDélais[[#This Row],[Délai]],"OK","KO"))))</f>
        <v/>
      </c>
      <c r="T19" s="21" t="str">
        <f>IF(TDonnéesHM[[#This Row],[HELPDESK (3)]]&lt;&gt;"",TDonnéesHM[[#This Row],[HELPDESK (3)]]/1440,"")</f>
        <v/>
      </c>
      <c r="U19" s="22" t="str">
        <f>(IF(TDonnéesDélais[[#This Row],[HELPDESK]]="","",(IF(TDonnéesDélais[[#This Row],[HELPDESK]]&lt;=TDonnéesDélais[[#This Row],[Délai]],"OK","KO"))))</f>
        <v/>
      </c>
      <c r="V19" s="21" t="str">
        <f>IF(TDonnéesHM[[#This Row],[TELECOM Niv 2 (7)]]&lt;&gt;"",TDonnéesHM[[#This Row],[TELECOM Niv 2 (7)]]/1440,"")</f>
        <v/>
      </c>
      <c r="W19" s="22" t="str">
        <f>(IF(TDonnéesDélais[[#This Row],[TELECOM Niv 2 (7)]]="","",(IF(TDonnéesDélais[[#This Row],[TELECOM Niv 2 (7)]]&lt;=TDonnéesDélais[[#This Row],[Délai]],"OK","KO"))))</f>
        <v/>
      </c>
      <c r="X19" s="21" t="str">
        <f>IF(TDonnéesHM[[#This Row],[TELECOM Niv 1 (6)]]&lt;&gt;"",TDonnéesHM[[#This Row],[TELECOM Niv 1 (6)]]/1440,"")</f>
        <v/>
      </c>
      <c r="Y19" s="22" t="str">
        <f>(IF(TDonnéesDélais[[#This Row],[TELECOM Niv 1 (6)]]="","",(IF(TDonnéesDélais[[#This Row],[TELECOM Niv 1 (6)]]&lt;=TDonnéesDélais[[#This Row],[Délai]],"OK","KO"))))</f>
        <v/>
      </c>
      <c r="Z19" s="21" t="str">
        <f>IF(TDonnéesHM[[#This Row],[Exploit Infra IBIS (5)]]&lt;&gt;"",TDonnéesHM[[#This Row],[Exploit Infra IBIS (5)]]/1440,"")</f>
        <v/>
      </c>
      <c r="AA19" s="22" t="str">
        <f>(IF(TDonnéesDélais[[#This Row],[Exploit Infra IBIS (5)]]="","",(IF(TDonnéesDélais[[#This Row],[Exploit Infra IBIS (5)]]&lt;=TDonnéesDélais[[#This Row],[Délai]],"OK","KO"))))</f>
        <v/>
      </c>
      <c r="AB19" s="21">
        <f>IF(TDonnéesHM[[#This Row],[SIT SOBEGI (1)]]&lt;&gt;"",TDonnéesHM[[#This Row],[SIT SOBEGI (1)]]/1440,"")</f>
        <v>7.15</v>
      </c>
      <c r="AC19" s="22" t="str">
        <f>(IF(TDonnéesDélais[[#This Row],[SIT SOBEGI (1)]]="","",(IF(TDonnéesDélais[[#This Row],[SIT SOBEGI (1)]]&lt;=TDonnéesDélais[[#This Row],[Délai]],"OK","KO"))))</f>
        <v>KO</v>
      </c>
      <c r="AD19" s="21" t="str">
        <f>IF(TDonnéesHM[[#This Row],[TELECOM SOBEGI (2)]]&lt;&gt;"",TDonnéesHM[[#This Row],[TELECOM SOBEGI (2)]]/1440,"")</f>
        <v/>
      </c>
      <c r="AE19" s="22" t="str">
        <f>(IF(TDonnéesDélais[[#This Row],[TELECOM SOBEGI (2)]]="","",(IF(TDonnéesDélais[[#This Row],[TELECOM SOBEGI (2)]]&lt;=TDonnéesDélais[[#This Row],[Délai]],"OK","KO"))))</f>
        <v/>
      </c>
      <c r="AF19" s="21" t="str">
        <f>IF(TDonnéesHM[[#This Row],[INEO/ACM (1)]]&lt;&gt;"",TDonnéesHM[[#This Row],[INEO/ACM (1)]]/1440,"")</f>
        <v/>
      </c>
      <c r="AG19" s="22" t="str">
        <f>(IF(TDonnéesDélais[[#This Row],[INEO/ACM (1)]]="","",(IF(TDonnéesDélais[[#This Row],[INEO/ACM (1)]]&lt;=TDonnéesDélais[[#This Row],[Délai]],"OK","KO"))))</f>
        <v/>
      </c>
      <c r="AH19" s="18" t="str">
        <f>IF(TDonnéesHM[[#This Row],[GFI CHRONOTIME (4)]]&lt;&gt;"",TDonnéesHM[[#This Row],[GFI CHRONOTIME (4)]]/1440,"")</f>
        <v/>
      </c>
      <c r="AI19" s="18" t="str">
        <f>IF(TDonnéesHM[[#This Row],[En attente]]&lt;&gt;"",TDonnéesHM[[#This Row],[En attente]]/1440,"")</f>
        <v/>
      </c>
      <c r="AJ19" s="18">
        <f>IF(TDonnéesHM[[#This Row],[Durée de vie du ticket]]&lt;&gt;"",TDonnéesHM[[#This Row],[Durée de vie du ticket]]/1440,"")</f>
        <v>7.15</v>
      </c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</row>
    <row r="20" spans="1:48" x14ac:dyDescent="0.2">
      <c r="A20">
        <v>732</v>
      </c>
      <c r="B20" t="s">
        <v>22</v>
      </c>
      <c r="G20">
        <v>1944</v>
      </c>
      <c r="H20">
        <v>31</v>
      </c>
      <c r="L20">
        <v>14148</v>
      </c>
      <c r="M20" s="12">
        <f>(IF(TDonnéesHM[[#This Row],[ID]]&lt;&gt;"",SUM(TDonnéesHM[[#This Row],[MCO (4)]:[En attente]]),""))</f>
        <v>16123</v>
      </c>
      <c r="N20" s="39"/>
      <c r="O20">
        <f>IF(TDonnéesHM[[#This Row],[ID]]&lt;&gt;"",TDonnéesHM[[#This Row],[ID]],"")</f>
        <v>732</v>
      </c>
      <c r="P20" s="17" t="str">
        <f>IF(TDonnéesHM[[#This Row],[Type]]="incident","I",IF(TDonnéesHM[[#This Row],[Type]]="demande","D",""))</f>
        <v>I</v>
      </c>
      <c r="Q20" s="18">
        <f>IF(TDonnéesDélais[[#This Row],[Type]]="I",4/24,IF(TDonnéesDélais[[#This Row],[Type]]="D",8/24,""))</f>
        <v>0.16666666666666666</v>
      </c>
      <c r="R20" s="21" t="str">
        <f>IF(TDonnéesHM[[#This Row],[MCO (4)]]&lt;&gt;"",TDonnéesHM[[#This Row],[MCO (4)]]/1440,"")</f>
        <v/>
      </c>
      <c r="S20" s="22" t="str">
        <f>(IF(TDonnéesDélais[[#This Row],[MCO]]="","",(IF(TDonnéesDélais[[#This Row],[MCO]]&lt;=TDonnéesDélais[[#This Row],[Délai]],"OK","KO"))))</f>
        <v/>
      </c>
      <c r="T20" s="21" t="str">
        <f>IF(TDonnéesHM[[#This Row],[HELPDESK (3)]]&lt;&gt;"",TDonnéesHM[[#This Row],[HELPDESK (3)]]/1440,"")</f>
        <v/>
      </c>
      <c r="U20" s="22" t="str">
        <f>(IF(TDonnéesDélais[[#This Row],[HELPDESK]]="","",(IF(TDonnéesDélais[[#This Row],[HELPDESK]]&lt;=TDonnéesDélais[[#This Row],[Délai]],"OK","KO"))))</f>
        <v/>
      </c>
      <c r="V20" s="21" t="str">
        <f>IF(TDonnéesHM[[#This Row],[TELECOM Niv 2 (7)]]&lt;&gt;"",TDonnéesHM[[#This Row],[TELECOM Niv 2 (7)]]/1440,"")</f>
        <v/>
      </c>
      <c r="W20" s="22" t="str">
        <f>(IF(TDonnéesDélais[[#This Row],[TELECOM Niv 2 (7)]]="","",(IF(TDonnéesDélais[[#This Row],[TELECOM Niv 2 (7)]]&lt;=TDonnéesDélais[[#This Row],[Délai]],"OK","KO"))))</f>
        <v/>
      </c>
      <c r="X20" s="21" t="str">
        <f>IF(TDonnéesHM[[#This Row],[TELECOM Niv 1 (6)]]&lt;&gt;"",TDonnéesHM[[#This Row],[TELECOM Niv 1 (6)]]/1440,"")</f>
        <v/>
      </c>
      <c r="Y20" s="22" t="str">
        <f>(IF(TDonnéesDélais[[#This Row],[TELECOM Niv 1 (6)]]="","",(IF(TDonnéesDélais[[#This Row],[TELECOM Niv 1 (6)]]&lt;=TDonnéesDélais[[#This Row],[Délai]],"OK","KO"))))</f>
        <v/>
      </c>
      <c r="Z20" s="21">
        <f>IF(TDonnéesHM[[#This Row],[Exploit Infra IBIS (5)]]&lt;&gt;"",TDonnéesHM[[#This Row],[Exploit Infra IBIS (5)]]/1440,"")</f>
        <v>1.35</v>
      </c>
      <c r="AA20" s="22" t="str">
        <f>(IF(TDonnéesDélais[[#This Row],[Exploit Infra IBIS (5)]]="","",(IF(TDonnéesDélais[[#This Row],[Exploit Infra IBIS (5)]]&lt;=TDonnéesDélais[[#This Row],[Délai]],"OK","KO"))))</f>
        <v>KO</v>
      </c>
      <c r="AB20" s="21">
        <f>IF(TDonnéesHM[[#This Row],[SIT SOBEGI (1)]]&lt;&gt;"",TDonnéesHM[[#This Row],[SIT SOBEGI (1)]]/1440,"")</f>
        <v>2.1527777777777778E-2</v>
      </c>
      <c r="AC20" s="22" t="str">
        <f>(IF(TDonnéesDélais[[#This Row],[SIT SOBEGI (1)]]="","",(IF(TDonnéesDélais[[#This Row],[SIT SOBEGI (1)]]&lt;=TDonnéesDélais[[#This Row],[Délai]],"OK","KO"))))</f>
        <v>OK</v>
      </c>
      <c r="AD20" s="21" t="str">
        <f>IF(TDonnéesHM[[#This Row],[TELECOM SOBEGI (2)]]&lt;&gt;"",TDonnéesHM[[#This Row],[TELECOM SOBEGI (2)]]/1440,"")</f>
        <v/>
      </c>
      <c r="AE20" s="22" t="str">
        <f>(IF(TDonnéesDélais[[#This Row],[TELECOM SOBEGI (2)]]="","",(IF(TDonnéesDélais[[#This Row],[TELECOM SOBEGI (2)]]&lt;=TDonnéesDélais[[#This Row],[Délai]],"OK","KO"))))</f>
        <v/>
      </c>
      <c r="AF20" s="21" t="str">
        <f>IF(TDonnéesHM[[#This Row],[INEO/ACM (1)]]&lt;&gt;"",TDonnéesHM[[#This Row],[INEO/ACM (1)]]/1440,"")</f>
        <v/>
      </c>
      <c r="AG20" s="22" t="str">
        <f>(IF(TDonnéesDélais[[#This Row],[INEO/ACM (1)]]="","",(IF(TDonnéesDélais[[#This Row],[INEO/ACM (1)]]&lt;=TDonnéesDélais[[#This Row],[Délai]],"OK","KO"))))</f>
        <v/>
      </c>
      <c r="AH20" s="18" t="str">
        <f>IF(TDonnéesHM[[#This Row],[GFI CHRONOTIME (4)]]&lt;&gt;"",TDonnéesHM[[#This Row],[GFI CHRONOTIME (4)]]/1440,"")</f>
        <v/>
      </c>
      <c r="AI20" s="18">
        <f>IF(TDonnéesHM[[#This Row],[En attente]]&lt;&gt;"",TDonnéesHM[[#This Row],[En attente]]/1440,"")</f>
        <v>9.8249999999999993</v>
      </c>
      <c r="AJ20" s="18">
        <f>IF(TDonnéesHM[[#This Row],[Durée de vie du ticket]]&lt;&gt;"",TDonnéesHM[[#This Row],[Durée de vie du ticket]]/1440,"")</f>
        <v>11.196527777777778</v>
      </c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</row>
    <row r="21" spans="1:48" x14ac:dyDescent="0.2">
      <c r="A21">
        <v>733</v>
      </c>
      <c r="B21" t="s">
        <v>22</v>
      </c>
      <c r="G21">
        <v>10444</v>
      </c>
      <c r="H21">
        <v>34</v>
      </c>
      <c r="L21">
        <v>1918</v>
      </c>
      <c r="M21" s="12">
        <f>(IF(TDonnéesHM[[#This Row],[ID]]&lt;&gt;"",SUM(TDonnéesHM[[#This Row],[MCO (4)]:[En attente]]),""))</f>
        <v>12396</v>
      </c>
      <c r="N21" s="39"/>
      <c r="O21">
        <f>IF(TDonnéesHM[[#This Row],[ID]]&lt;&gt;"",TDonnéesHM[[#This Row],[ID]],"")</f>
        <v>733</v>
      </c>
      <c r="P21" s="17" t="str">
        <f>IF(TDonnéesHM[[#This Row],[Type]]="incident","I",IF(TDonnéesHM[[#This Row],[Type]]="demande","D",""))</f>
        <v>I</v>
      </c>
      <c r="Q21" s="18">
        <f>IF(TDonnéesDélais[[#This Row],[Type]]="I",4/24,IF(TDonnéesDélais[[#This Row],[Type]]="D",8/24,""))</f>
        <v>0.16666666666666666</v>
      </c>
      <c r="R21" s="21" t="str">
        <f>IF(TDonnéesHM[[#This Row],[MCO (4)]]&lt;&gt;"",TDonnéesHM[[#This Row],[MCO (4)]]/1440,"")</f>
        <v/>
      </c>
      <c r="S21" s="22" t="str">
        <f>(IF(TDonnéesDélais[[#This Row],[MCO]]="","",(IF(TDonnéesDélais[[#This Row],[MCO]]&lt;=TDonnéesDélais[[#This Row],[Délai]],"OK","KO"))))</f>
        <v/>
      </c>
      <c r="T21" s="21" t="str">
        <f>IF(TDonnéesHM[[#This Row],[HELPDESK (3)]]&lt;&gt;"",TDonnéesHM[[#This Row],[HELPDESK (3)]]/1440,"")</f>
        <v/>
      </c>
      <c r="U21" s="22" t="str">
        <f>(IF(TDonnéesDélais[[#This Row],[HELPDESK]]="","",(IF(TDonnéesDélais[[#This Row],[HELPDESK]]&lt;=TDonnéesDélais[[#This Row],[Délai]],"OK","KO"))))</f>
        <v/>
      </c>
      <c r="V21" s="21" t="str">
        <f>IF(TDonnéesHM[[#This Row],[TELECOM Niv 2 (7)]]&lt;&gt;"",TDonnéesHM[[#This Row],[TELECOM Niv 2 (7)]]/1440,"")</f>
        <v/>
      </c>
      <c r="W21" s="22" t="str">
        <f>(IF(TDonnéesDélais[[#This Row],[TELECOM Niv 2 (7)]]="","",(IF(TDonnéesDélais[[#This Row],[TELECOM Niv 2 (7)]]&lt;=TDonnéesDélais[[#This Row],[Délai]],"OK","KO"))))</f>
        <v/>
      </c>
      <c r="X21" s="21" t="str">
        <f>IF(TDonnéesHM[[#This Row],[TELECOM Niv 1 (6)]]&lt;&gt;"",TDonnéesHM[[#This Row],[TELECOM Niv 1 (6)]]/1440,"")</f>
        <v/>
      </c>
      <c r="Y21" s="22" t="str">
        <f>(IF(TDonnéesDélais[[#This Row],[TELECOM Niv 1 (6)]]="","",(IF(TDonnéesDélais[[#This Row],[TELECOM Niv 1 (6)]]&lt;=TDonnéesDélais[[#This Row],[Délai]],"OK","KO"))))</f>
        <v/>
      </c>
      <c r="Z21" s="21">
        <f>IF(TDonnéesHM[[#This Row],[Exploit Infra IBIS (5)]]&lt;&gt;"",TDonnéesHM[[#This Row],[Exploit Infra IBIS (5)]]/1440,"")</f>
        <v>7.2527777777777782</v>
      </c>
      <c r="AA21" s="22" t="str">
        <f>(IF(TDonnéesDélais[[#This Row],[Exploit Infra IBIS (5)]]="","",(IF(TDonnéesDélais[[#This Row],[Exploit Infra IBIS (5)]]&lt;=TDonnéesDélais[[#This Row],[Délai]],"OK","KO"))))</f>
        <v>KO</v>
      </c>
      <c r="AB21" s="21">
        <f>IF(TDonnéesHM[[#This Row],[SIT SOBEGI (1)]]&lt;&gt;"",TDonnéesHM[[#This Row],[SIT SOBEGI (1)]]/1440,"")</f>
        <v>2.361111111111111E-2</v>
      </c>
      <c r="AC21" s="22" t="str">
        <f>(IF(TDonnéesDélais[[#This Row],[SIT SOBEGI (1)]]="","",(IF(TDonnéesDélais[[#This Row],[SIT SOBEGI (1)]]&lt;=TDonnéesDélais[[#This Row],[Délai]],"OK","KO"))))</f>
        <v>OK</v>
      </c>
      <c r="AD21" s="21" t="str">
        <f>IF(TDonnéesHM[[#This Row],[TELECOM SOBEGI (2)]]&lt;&gt;"",TDonnéesHM[[#This Row],[TELECOM SOBEGI (2)]]/1440,"")</f>
        <v/>
      </c>
      <c r="AE21" s="22" t="str">
        <f>(IF(TDonnéesDélais[[#This Row],[TELECOM SOBEGI (2)]]="","",(IF(TDonnéesDélais[[#This Row],[TELECOM SOBEGI (2)]]&lt;=TDonnéesDélais[[#This Row],[Délai]],"OK","KO"))))</f>
        <v/>
      </c>
      <c r="AF21" s="21" t="str">
        <f>IF(TDonnéesHM[[#This Row],[INEO/ACM (1)]]&lt;&gt;"",TDonnéesHM[[#This Row],[INEO/ACM (1)]]/1440,"")</f>
        <v/>
      </c>
      <c r="AG21" s="22" t="str">
        <f>(IF(TDonnéesDélais[[#This Row],[INEO/ACM (1)]]="","",(IF(TDonnéesDélais[[#This Row],[INEO/ACM (1)]]&lt;=TDonnéesDélais[[#This Row],[Délai]],"OK","KO"))))</f>
        <v/>
      </c>
      <c r="AH21" s="18" t="str">
        <f>IF(TDonnéesHM[[#This Row],[GFI CHRONOTIME (4)]]&lt;&gt;"",TDonnéesHM[[#This Row],[GFI CHRONOTIME (4)]]/1440,"")</f>
        <v/>
      </c>
      <c r="AI21" s="18">
        <f>IF(TDonnéesHM[[#This Row],[En attente]]&lt;&gt;"",TDonnéesHM[[#This Row],[En attente]]/1440,"")</f>
        <v>1.3319444444444444</v>
      </c>
      <c r="AJ21" s="18">
        <f>IF(TDonnéesHM[[#This Row],[Durée de vie du ticket]]&lt;&gt;"",TDonnéesHM[[#This Row],[Durée de vie du ticket]]/1440,"")</f>
        <v>8.6083333333333325</v>
      </c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</row>
    <row r="22" spans="1:48" x14ac:dyDescent="0.2">
      <c r="A22">
        <v>740</v>
      </c>
      <c r="B22" t="s">
        <v>21</v>
      </c>
      <c r="I22">
        <v>1</v>
      </c>
      <c r="L22">
        <v>18948</v>
      </c>
      <c r="M22" s="12">
        <f>(IF(TDonnéesHM[[#This Row],[ID]]&lt;&gt;"",SUM(TDonnéesHM[[#This Row],[MCO (4)]:[En attente]]),""))</f>
        <v>18949</v>
      </c>
      <c r="N22" s="39"/>
      <c r="O22">
        <f>IF(TDonnéesHM[[#This Row],[ID]]&lt;&gt;"",TDonnéesHM[[#This Row],[ID]],"")</f>
        <v>740</v>
      </c>
      <c r="P22" s="17" t="str">
        <f>IF(TDonnéesHM[[#This Row],[Type]]="incident","I",IF(TDonnéesHM[[#This Row],[Type]]="demande","D",""))</f>
        <v>D</v>
      </c>
      <c r="Q22" s="18">
        <f>IF(TDonnéesDélais[[#This Row],[Type]]="I",4/24,IF(TDonnéesDélais[[#This Row],[Type]]="D",8/24,""))</f>
        <v>0.33333333333333331</v>
      </c>
      <c r="R22" s="21" t="str">
        <f>IF(TDonnéesHM[[#This Row],[MCO (4)]]&lt;&gt;"",TDonnéesHM[[#This Row],[MCO (4)]]/1440,"")</f>
        <v/>
      </c>
      <c r="S22" s="22" t="str">
        <f>(IF(TDonnéesDélais[[#This Row],[MCO]]="","",(IF(TDonnéesDélais[[#This Row],[MCO]]&lt;=TDonnéesDélais[[#This Row],[Délai]],"OK","KO"))))</f>
        <v/>
      </c>
      <c r="T22" s="21" t="str">
        <f>IF(TDonnéesHM[[#This Row],[HELPDESK (3)]]&lt;&gt;"",TDonnéesHM[[#This Row],[HELPDESK (3)]]/1440,"")</f>
        <v/>
      </c>
      <c r="U22" s="22" t="str">
        <f>(IF(TDonnéesDélais[[#This Row],[HELPDESK]]="","",(IF(TDonnéesDélais[[#This Row],[HELPDESK]]&lt;=TDonnéesDélais[[#This Row],[Délai]],"OK","KO"))))</f>
        <v/>
      </c>
      <c r="V22" s="21" t="str">
        <f>IF(TDonnéesHM[[#This Row],[TELECOM Niv 2 (7)]]&lt;&gt;"",TDonnéesHM[[#This Row],[TELECOM Niv 2 (7)]]/1440,"")</f>
        <v/>
      </c>
      <c r="W22" s="22" t="str">
        <f>(IF(TDonnéesDélais[[#This Row],[TELECOM Niv 2 (7)]]="","",(IF(TDonnéesDélais[[#This Row],[TELECOM Niv 2 (7)]]&lt;=TDonnéesDélais[[#This Row],[Délai]],"OK","KO"))))</f>
        <v/>
      </c>
      <c r="X22" s="21" t="str">
        <f>IF(TDonnéesHM[[#This Row],[TELECOM Niv 1 (6)]]&lt;&gt;"",TDonnéesHM[[#This Row],[TELECOM Niv 1 (6)]]/1440,"")</f>
        <v/>
      </c>
      <c r="Y22" s="22" t="str">
        <f>(IF(TDonnéesDélais[[#This Row],[TELECOM Niv 1 (6)]]="","",(IF(TDonnéesDélais[[#This Row],[TELECOM Niv 1 (6)]]&lt;=TDonnéesDélais[[#This Row],[Délai]],"OK","KO"))))</f>
        <v/>
      </c>
      <c r="Z22" s="21" t="str">
        <f>IF(TDonnéesHM[[#This Row],[Exploit Infra IBIS (5)]]&lt;&gt;"",TDonnéesHM[[#This Row],[Exploit Infra IBIS (5)]]/1440,"")</f>
        <v/>
      </c>
      <c r="AA22" s="22" t="str">
        <f>(IF(TDonnéesDélais[[#This Row],[Exploit Infra IBIS (5)]]="","",(IF(TDonnéesDélais[[#This Row],[Exploit Infra IBIS (5)]]&lt;=TDonnéesDélais[[#This Row],[Délai]],"OK","KO"))))</f>
        <v/>
      </c>
      <c r="AB22" s="21" t="str">
        <f>IF(TDonnéesHM[[#This Row],[SIT SOBEGI (1)]]&lt;&gt;"",TDonnéesHM[[#This Row],[SIT SOBEGI (1)]]/1440,"")</f>
        <v/>
      </c>
      <c r="AC22" s="22" t="str">
        <f>(IF(TDonnéesDélais[[#This Row],[SIT SOBEGI (1)]]="","",(IF(TDonnéesDélais[[#This Row],[SIT SOBEGI (1)]]&lt;=TDonnéesDélais[[#This Row],[Délai]],"OK","KO"))))</f>
        <v/>
      </c>
      <c r="AD22" s="21">
        <f>IF(TDonnéesHM[[#This Row],[TELECOM SOBEGI (2)]]&lt;&gt;"",TDonnéesHM[[#This Row],[TELECOM SOBEGI (2)]]/1440,"")</f>
        <v>6.9444444444444447E-4</v>
      </c>
      <c r="AE22" s="22" t="str">
        <f>(IF(TDonnéesDélais[[#This Row],[TELECOM SOBEGI (2)]]="","",(IF(TDonnéesDélais[[#This Row],[TELECOM SOBEGI (2)]]&lt;=TDonnéesDélais[[#This Row],[Délai]],"OK","KO"))))</f>
        <v>OK</v>
      </c>
      <c r="AF22" s="21" t="str">
        <f>IF(TDonnéesHM[[#This Row],[INEO/ACM (1)]]&lt;&gt;"",TDonnéesHM[[#This Row],[INEO/ACM (1)]]/1440,"")</f>
        <v/>
      </c>
      <c r="AG22" s="22" t="str">
        <f>(IF(TDonnéesDélais[[#This Row],[INEO/ACM (1)]]="","",(IF(TDonnéesDélais[[#This Row],[INEO/ACM (1)]]&lt;=TDonnéesDélais[[#This Row],[Délai]],"OK","KO"))))</f>
        <v/>
      </c>
      <c r="AH22" s="18" t="str">
        <f>IF(TDonnéesHM[[#This Row],[GFI CHRONOTIME (4)]]&lt;&gt;"",TDonnéesHM[[#This Row],[GFI CHRONOTIME (4)]]/1440,"")</f>
        <v/>
      </c>
      <c r="AI22" s="18">
        <f>IF(TDonnéesHM[[#This Row],[En attente]]&lt;&gt;"",TDonnéesHM[[#This Row],[En attente]]/1440,"")</f>
        <v>13.158333333333333</v>
      </c>
      <c r="AJ22" s="18">
        <f>IF(TDonnéesHM[[#This Row],[Durée de vie du ticket]]&lt;&gt;"",TDonnéesHM[[#This Row],[Durée de vie du ticket]]/1440,"")</f>
        <v>13.159027777777778</v>
      </c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</row>
    <row r="23" spans="1:48" x14ac:dyDescent="0.2">
      <c r="A23">
        <v>741</v>
      </c>
      <c r="B23" t="s">
        <v>21</v>
      </c>
      <c r="F23">
        <v>4131</v>
      </c>
      <c r="I23">
        <v>791</v>
      </c>
      <c r="L23">
        <v>7800</v>
      </c>
      <c r="M23" s="12">
        <f>(IF(TDonnéesHM[[#This Row],[ID]]&lt;&gt;"",SUM(TDonnéesHM[[#This Row],[MCO (4)]:[En attente]]),""))</f>
        <v>12722</v>
      </c>
      <c r="N23" s="39"/>
      <c r="O23">
        <f>IF(TDonnéesHM[[#This Row],[ID]]&lt;&gt;"",TDonnéesHM[[#This Row],[ID]],"")</f>
        <v>741</v>
      </c>
      <c r="P23" s="17" t="str">
        <f>IF(TDonnéesHM[[#This Row],[Type]]="incident","I",IF(TDonnéesHM[[#This Row],[Type]]="demande","D",""))</f>
        <v>D</v>
      </c>
      <c r="Q23" s="18">
        <f>IF(TDonnéesDélais[[#This Row],[Type]]="I",4/24,IF(TDonnéesDélais[[#This Row],[Type]]="D",8/24,""))</f>
        <v>0.33333333333333331</v>
      </c>
      <c r="R23" s="21" t="str">
        <f>IF(TDonnéesHM[[#This Row],[MCO (4)]]&lt;&gt;"",TDonnéesHM[[#This Row],[MCO (4)]]/1440,"")</f>
        <v/>
      </c>
      <c r="S23" s="22" t="str">
        <f>(IF(TDonnéesDélais[[#This Row],[MCO]]="","",(IF(TDonnéesDélais[[#This Row],[MCO]]&lt;=TDonnéesDélais[[#This Row],[Délai]],"OK","KO"))))</f>
        <v/>
      </c>
      <c r="T23" s="21" t="str">
        <f>IF(TDonnéesHM[[#This Row],[HELPDESK (3)]]&lt;&gt;"",TDonnéesHM[[#This Row],[HELPDESK (3)]]/1440,"")</f>
        <v/>
      </c>
      <c r="U23" s="22" t="str">
        <f>(IF(TDonnéesDélais[[#This Row],[HELPDESK]]="","",(IF(TDonnéesDélais[[#This Row],[HELPDESK]]&lt;=TDonnéesDélais[[#This Row],[Délai]],"OK","KO"))))</f>
        <v/>
      </c>
      <c r="V23" s="21" t="str">
        <f>IF(TDonnéesHM[[#This Row],[TELECOM Niv 2 (7)]]&lt;&gt;"",TDonnéesHM[[#This Row],[TELECOM Niv 2 (7)]]/1440,"")</f>
        <v/>
      </c>
      <c r="W23" s="22" t="str">
        <f>(IF(TDonnéesDélais[[#This Row],[TELECOM Niv 2 (7)]]="","",(IF(TDonnéesDélais[[#This Row],[TELECOM Niv 2 (7)]]&lt;=TDonnéesDélais[[#This Row],[Délai]],"OK","KO"))))</f>
        <v/>
      </c>
      <c r="X23" s="21">
        <f>IF(TDonnéesHM[[#This Row],[TELECOM Niv 1 (6)]]&lt;&gt;"",TDonnéesHM[[#This Row],[TELECOM Niv 1 (6)]]/1440,"")</f>
        <v>2.8687499999999999</v>
      </c>
      <c r="Y23" s="22" t="str">
        <f>(IF(TDonnéesDélais[[#This Row],[TELECOM Niv 1 (6)]]="","",(IF(TDonnéesDélais[[#This Row],[TELECOM Niv 1 (6)]]&lt;=TDonnéesDélais[[#This Row],[Délai]],"OK","KO"))))</f>
        <v>KO</v>
      </c>
      <c r="Z23" s="21" t="str">
        <f>IF(TDonnéesHM[[#This Row],[Exploit Infra IBIS (5)]]&lt;&gt;"",TDonnéesHM[[#This Row],[Exploit Infra IBIS (5)]]/1440,"")</f>
        <v/>
      </c>
      <c r="AA23" s="22" t="str">
        <f>(IF(TDonnéesDélais[[#This Row],[Exploit Infra IBIS (5)]]="","",(IF(TDonnéesDélais[[#This Row],[Exploit Infra IBIS (5)]]&lt;=TDonnéesDélais[[#This Row],[Délai]],"OK","KO"))))</f>
        <v/>
      </c>
      <c r="AB23" s="21" t="str">
        <f>IF(TDonnéesHM[[#This Row],[SIT SOBEGI (1)]]&lt;&gt;"",TDonnéesHM[[#This Row],[SIT SOBEGI (1)]]/1440,"")</f>
        <v/>
      </c>
      <c r="AC23" s="22" t="str">
        <f>(IF(TDonnéesDélais[[#This Row],[SIT SOBEGI (1)]]="","",(IF(TDonnéesDélais[[#This Row],[SIT SOBEGI (1)]]&lt;=TDonnéesDélais[[#This Row],[Délai]],"OK","KO"))))</f>
        <v/>
      </c>
      <c r="AD23" s="21">
        <f>IF(TDonnéesHM[[#This Row],[TELECOM SOBEGI (2)]]&lt;&gt;"",TDonnéesHM[[#This Row],[TELECOM SOBEGI (2)]]/1440,"")</f>
        <v>0.5493055555555556</v>
      </c>
      <c r="AE23" s="22" t="str">
        <f>(IF(TDonnéesDélais[[#This Row],[TELECOM SOBEGI (2)]]="","",(IF(TDonnéesDélais[[#This Row],[TELECOM SOBEGI (2)]]&lt;=TDonnéesDélais[[#This Row],[Délai]],"OK","KO"))))</f>
        <v>KO</v>
      </c>
      <c r="AF23" s="21" t="str">
        <f>IF(TDonnéesHM[[#This Row],[INEO/ACM (1)]]&lt;&gt;"",TDonnéesHM[[#This Row],[INEO/ACM (1)]]/1440,"")</f>
        <v/>
      </c>
      <c r="AG23" s="22" t="str">
        <f>(IF(TDonnéesDélais[[#This Row],[INEO/ACM (1)]]="","",(IF(TDonnéesDélais[[#This Row],[INEO/ACM (1)]]&lt;=TDonnéesDélais[[#This Row],[Délai]],"OK","KO"))))</f>
        <v/>
      </c>
      <c r="AH23" s="18" t="str">
        <f>IF(TDonnéesHM[[#This Row],[GFI CHRONOTIME (4)]]&lt;&gt;"",TDonnéesHM[[#This Row],[GFI CHRONOTIME (4)]]/1440,"")</f>
        <v/>
      </c>
      <c r="AI23" s="18">
        <f>IF(TDonnéesHM[[#This Row],[En attente]]&lt;&gt;"",TDonnéesHM[[#This Row],[En attente]]/1440,"")</f>
        <v>5.416666666666667</v>
      </c>
      <c r="AJ23" s="18">
        <f>IF(TDonnéesHM[[#This Row],[Durée de vie du ticket]]&lt;&gt;"",TDonnéesHM[[#This Row],[Durée de vie du ticket]]/1440,"")</f>
        <v>8.8347222222222221</v>
      </c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</row>
    <row r="24" spans="1:48" x14ac:dyDescent="0.2">
      <c r="A24">
        <v>744</v>
      </c>
      <c r="B24" t="s">
        <v>22</v>
      </c>
      <c r="I24">
        <v>4</v>
      </c>
      <c r="L24">
        <v>14391</v>
      </c>
      <c r="M24" s="12">
        <f>(IF(TDonnéesHM[[#This Row],[ID]]&lt;&gt;"",SUM(TDonnéesHM[[#This Row],[MCO (4)]:[En attente]]),""))</f>
        <v>14395</v>
      </c>
      <c r="N24" s="39"/>
      <c r="O24">
        <f>IF(TDonnéesHM[[#This Row],[ID]]&lt;&gt;"",TDonnéesHM[[#This Row],[ID]],"")</f>
        <v>744</v>
      </c>
      <c r="P24" s="17" t="str">
        <f>IF(TDonnéesHM[[#This Row],[Type]]="incident","I",IF(TDonnéesHM[[#This Row],[Type]]="demande","D",""))</f>
        <v>I</v>
      </c>
      <c r="Q24" s="18">
        <f>IF(TDonnéesDélais[[#This Row],[Type]]="I",4/24,IF(TDonnéesDélais[[#This Row],[Type]]="D",8/24,""))</f>
        <v>0.16666666666666666</v>
      </c>
      <c r="R24" s="21" t="str">
        <f>IF(TDonnéesHM[[#This Row],[MCO (4)]]&lt;&gt;"",TDonnéesHM[[#This Row],[MCO (4)]]/1440,"")</f>
        <v/>
      </c>
      <c r="S24" s="22" t="str">
        <f>(IF(TDonnéesDélais[[#This Row],[MCO]]="","",(IF(TDonnéesDélais[[#This Row],[MCO]]&lt;=TDonnéesDélais[[#This Row],[Délai]],"OK","KO"))))</f>
        <v/>
      </c>
      <c r="T24" s="21" t="str">
        <f>IF(TDonnéesHM[[#This Row],[HELPDESK (3)]]&lt;&gt;"",TDonnéesHM[[#This Row],[HELPDESK (3)]]/1440,"")</f>
        <v/>
      </c>
      <c r="U24" s="22" t="str">
        <f>(IF(TDonnéesDélais[[#This Row],[HELPDESK]]="","",(IF(TDonnéesDélais[[#This Row],[HELPDESK]]&lt;=TDonnéesDélais[[#This Row],[Délai]],"OK","KO"))))</f>
        <v/>
      </c>
      <c r="V24" s="21" t="str">
        <f>IF(TDonnéesHM[[#This Row],[TELECOM Niv 2 (7)]]&lt;&gt;"",TDonnéesHM[[#This Row],[TELECOM Niv 2 (7)]]/1440,"")</f>
        <v/>
      </c>
      <c r="W24" s="22" t="str">
        <f>(IF(TDonnéesDélais[[#This Row],[TELECOM Niv 2 (7)]]="","",(IF(TDonnéesDélais[[#This Row],[TELECOM Niv 2 (7)]]&lt;=TDonnéesDélais[[#This Row],[Délai]],"OK","KO"))))</f>
        <v/>
      </c>
      <c r="X24" s="21" t="str">
        <f>IF(TDonnéesHM[[#This Row],[TELECOM Niv 1 (6)]]&lt;&gt;"",TDonnéesHM[[#This Row],[TELECOM Niv 1 (6)]]/1440,"")</f>
        <v/>
      </c>
      <c r="Y24" s="22" t="str">
        <f>(IF(TDonnéesDélais[[#This Row],[TELECOM Niv 1 (6)]]="","",(IF(TDonnéesDélais[[#This Row],[TELECOM Niv 1 (6)]]&lt;=TDonnéesDélais[[#This Row],[Délai]],"OK","KO"))))</f>
        <v/>
      </c>
      <c r="Z24" s="21" t="str">
        <f>IF(TDonnéesHM[[#This Row],[Exploit Infra IBIS (5)]]&lt;&gt;"",TDonnéesHM[[#This Row],[Exploit Infra IBIS (5)]]/1440,"")</f>
        <v/>
      </c>
      <c r="AA24" s="22" t="str">
        <f>(IF(TDonnéesDélais[[#This Row],[Exploit Infra IBIS (5)]]="","",(IF(TDonnéesDélais[[#This Row],[Exploit Infra IBIS (5)]]&lt;=TDonnéesDélais[[#This Row],[Délai]],"OK","KO"))))</f>
        <v/>
      </c>
      <c r="AB24" s="21" t="str">
        <f>IF(TDonnéesHM[[#This Row],[SIT SOBEGI (1)]]&lt;&gt;"",TDonnéesHM[[#This Row],[SIT SOBEGI (1)]]/1440,"")</f>
        <v/>
      </c>
      <c r="AC24" s="22" t="str">
        <f>(IF(TDonnéesDélais[[#This Row],[SIT SOBEGI (1)]]="","",(IF(TDonnéesDélais[[#This Row],[SIT SOBEGI (1)]]&lt;=TDonnéesDélais[[#This Row],[Délai]],"OK","KO"))))</f>
        <v/>
      </c>
      <c r="AD24" s="21">
        <f>IF(TDonnéesHM[[#This Row],[TELECOM SOBEGI (2)]]&lt;&gt;"",TDonnéesHM[[#This Row],[TELECOM SOBEGI (2)]]/1440,"")</f>
        <v>2.7777777777777779E-3</v>
      </c>
      <c r="AE24" s="22" t="str">
        <f>(IF(TDonnéesDélais[[#This Row],[TELECOM SOBEGI (2)]]="","",(IF(TDonnéesDélais[[#This Row],[TELECOM SOBEGI (2)]]&lt;=TDonnéesDélais[[#This Row],[Délai]],"OK","KO"))))</f>
        <v>OK</v>
      </c>
      <c r="AF24" s="21" t="str">
        <f>IF(TDonnéesHM[[#This Row],[INEO/ACM (1)]]&lt;&gt;"",TDonnéesHM[[#This Row],[INEO/ACM (1)]]/1440,"")</f>
        <v/>
      </c>
      <c r="AG24" s="22" t="str">
        <f>(IF(TDonnéesDélais[[#This Row],[INEO/ACM (1)]]="","",(IF(TDonnéesDélais[[#This Row],[INEO/ACM (1)]]&lt;=TDonnéesDélais[[#This Row],[Délai]],"OK","KO"))))</f>
        <v/>
      </c>
      <c r="AH24" s="18" t="str">
        <f>IF(TDonnéesHM[[#This Row],[GFI CHRONOTIME (4)]]&lt;&gt;"",TDonnéesHM[[#This Row],[GFI CHRONOTIME (4)]]/1440,"")</f>
        <v/>
      </c>
      <c r="AI24" s="18">
        <f>IF(TDonnéesHM[[#This Row],[En attente]]&lt;&gt;"",TDonnéesHM[[#This Row],[En attente]]/1440,"")</f>
        <v>9.9937500000000004</v>
      </c>
      <c r="AJ24" s="18">
        <f>IF(TDonnéesHM[[#This Row],[Durée de vie du ticket]]&lt;&gt;"",TDonnéesHM[[#This Row],[Durée de vie du ticket]]/1440,"")</f>
        <v>9.9965277777777786</v>
      </c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</row>
    <row r="25" spans="1:48" x14ac:dyDescent="0.2">
      <c r="A25">
        <v>761</v>
      </c>
      <c r="B25" t="s">
        <v>22</v>
      </c>
      <c r="D25">
        <v>3</v>
      </c>
      <c r="K25">
        <v>13807</v>
      </c>
      <c r="L25">
        <v>2</v>
      </c>
      <c r="M25" s="12">
        <f>(IF(TDonnéesHM[[#This Row],[ID]]&lt;&gt;"",SUM(TDonnéesHM[[#This Row],[MCO (4)]:[En attente]]),""))</f>
        <v>13812</v>
      </c>
      <c r="N25" s="39"/>
      <c r="O25">
        <f>IF(TDonnéesHM[[#This Row],[ID]]&lt;&gt;"",TDonnéesHM[[#This Row],[ID]],"")</f>
        <v>761</v>
      </c>
      <c r="P25" s="17" t="str">
        <f>IF(TDonnéesHM[[#This Row],[Type]]="incident","I",IF(TDonnéesHM[[#This Row],[Type]]="demande","D",""))</f>
        <v>I</v>
      </c>
      <c r="Q25" s="18">
        <f>IF(TDonnéesDélais[[#This Row],[Type]]="I",4/24,IF(TDonnéesDélais[[#This Row],[Type]]="D",8/24,""))</f>
        <v>0.16666666666666666</v>
      </c>
      <c r="R25" s="21" t="str">
        <f>IF(TDonnéesHM[[#This Row],[MCO (4)]]&lt;&gt;"",TDonnéesHM[[#This Row],[MCO (4)]]/1440,"")</f>
        <v/>
      </c>
      <c r="S25" s="22" t="str">
        <f>(IF(TDonnéesDélais[[#This Row],[MCO]]="","",(IF(TDonnéesDélais[[#This Row],[MCO]]&lt;=TDonnéesDélais[[#This Row],[Délai]],"OK","KO"))))</f>
        <v/>
      </c>
      <c r="T25" s="21">
        <f>IF(TDonnéesHM[[#This Row],[HELPDESK (3)]]&lt;&gt;"",TDonnéesHM[[#This Row],[HELPDESK (3)]]/1440,"")</f>
        <v>2.0833333333333333E-3</v>
      </c>
      <c r="U25" s="22" t="str">
        <f>(IF(TDonnéesDélais[[#This Row],[HELPDESK]]="","",(IF(TDonnéesDélais[[#This Row],[HELPDESK]]&lt;=TDonnéesDélais[[#This Row],[Délai]],"OK","KO"))))</f>
        <v>OK</v>
      </c>
      <c r="V25" s="21" t="str">
        <f>IF(TDonnéesHM[[#This Row],[TELECOM Niv 2 (7)]]&lt;&gt;"",TDonnéesHM[[#This Row],[TELECOM Niv 2 (7)]]/1440,"")</f>
        <v/>
      </c>
      <c r="W25" s="22" t="str">
        <f>(IF(TDonnéesDélais[[#This Row],[TELECOM Niv 2 (7)]]="","",(IF(TDonnéesDélais[[#This Row],[TELECOM Niv 2 (7)]]&lt;=TDonnéesDélais[[#This Row],[Délai]],"OK","KO"))))</f>
        <v/>
      </c>
      <c r="X25" s="21" t="str">
        <f>IF(TDonnéesHM[[#This Row],[TELECOM Niv 1 (6)]]&lt;&gt;"",TDonnéesHM[[#This Row],[TELECOM Niv 1 (6)]]/1440,"")</f>
        <v/>
      </c>
      <c r="Y25" s="22" t="str">
        <f>(IF(TDonnéesDélais[[#This Row],[TELECOM Niv 1 (6)]]="","",(IF(TDonnéesDélais[[#This Row],[TELECOM Niv 1 (6)]]&lt;=TDonnéesDélais[[#This Row],[Délai]],"OK","KO"))))</f>
        <v/>
      </c>
      <c r="Z25" s="21" t="str">
        <f>IF(TDonnéesHM[[#This Row],[Exploit Infra IBIS (5)]]&lt;&gt;"",TDonnéesHM[[#This Row],[Exploit Infra IBIS (5)]]/1440,"")</f>
        <v/>
      </c>
      <c r="AA25" s="22" t="str">
        <f>(IF(TDonnéesDélais[[#This Row],[Exploit Infra IBIS (5)]]="","",(IF(TDonnéesDélais[[#This Row],[Exploit Infra IBIS (5)]]&lt;=TDonnéesDélais[[#This Row],[Délai]],"OK","KO"))))</f>
        <v/>
      </c>
      <c r="AB25" s="21" t="str">
        <f>IF(TDonnéesHM[[#This Row],[SIT SOBEGI (1)]]&lt;&gt;"",TDonnéesHM[[#This Row],[SIT SOBEGI (1)]]/1440,"")</f>
        <v/>
      </c>
      <c r="AC25" s="22" t="str">
        <f>(IF(TDonnéesDélais[[#This Row],[SIT SOBEGI (1)]]="","",(IF(TDonnéesDélais[[#This Row],[SIT SOBEGI (1)]]&lt;=TDonnéesDélais[[#This Row],[Délai]],"OK","KO"))))</f>
        <v/>
      </c>
      <c r="AD25" s="21" t="str">
        <f>IF(TDonnéesHM[[#This Row],[TELECOM SOBEGI (2)]]&lt;&gt;"",TDonnéesHM[[#This Row],[TELECOM SOBEGI (2)]]/1440,"")</f>
        <v/>
      </c>
      <c r="AE25" s="22" t="str">
        <f>(IF(TDonnéesDélais[[#This Row],[TELECOM SOBEGI (2)]]="","",(IF(TDonnéesDélais[[#This Row],[TELECOM SOBEGI (2)]]&lt;=TDonnéesDélais[[#This Row],[Délai]],"OK","KO"))))</f>
        <v/>
      </c>
      <c r="AF25" s="21" t="str">
        <f>IF(TDonnéesHM[[#This Row],[INEO/ACM (1)]]&lt;&gt;"",TDonnéesHM[[#This Row],[INEO/ACM (1)]]/1440,"")</f>
        <v/>
      </c>
      <c r="AG25" s="22" t="str">
        <f>(IF(TDonnéesDélais[[#This Row],[INEO/ACM (1)]]="","",(IF(TDonnéesDélais[[#This Row],[INEO/ACM (1)]]&lt;=TDonnéesDélais[[#This Row],[Délai]],"OK","KO"))))</f>
        <v/>
      </c>
      <c r="AH25" s="18">
        <f>IF(TDonnéesHM[[#This Row],[GFI CHRONOTIME (4)]]&lt;&gt;"",TDonnéesHM[[#This Row],[GFI CHRONOTIME (4)]]/1440,"")</f>
        <v>9.5881944444444436</v>
      </c>
      <c r="AI25" s="18">
        <f>IF(TDonnéesHM[[#This Row],[En attente]]&lt;&gt;"",TDonnéesHM[[#This Row],[En attente]]/1440,"")</f>
        <v>1.3888888888888889E-3</v>
      </c>
      <c r="AJ25" s="18">
        <f>IF(TDonnéesHM[[#This Row],[Durée de vie du ticket]]&lt;&gt;"",TDonnéesHM[[#This Row],[Durée de vie du ticket]]/1440,"")</f>
        <v>9.5916666666666668</v>
      </c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</row>
    <row r="26" spans="1:48" x14ac:dyDescent="0.2">
      <c r="A26">
        <v>769</v>
      </c>
      <c r="B26" t="s">
        <v>21</v>
      </c>
      <c r="D26">
        <v>17</v>
      </c>
      <c r="H26">
        <v>4362</v>
      </c>
      <c r="L26">
        <v>2364</v>
      </c>
      <c r="M26" s="12">
        <f>(IF(TDonnéesHM[[#This Row],[ID]]&lt;&gt;"",SUM(TDonnéesHM[[#This Row],[MCO (4)]:[En attente]]),""))</f>
        <v>6743</v>
      </c>
      <c r="N26" s="39"/>
      <c r="O26">
        <f>IF(TDonnéesHM[[#This Row],[ID]]&lt;&gt;"",TDonnéesHM[[#This Row],[ID]],"")</f>
        <v>769</v>
      </c>
      <c r="P26" s="17" t="str">
        <f>IF(TDonnéesHM[[#This Row],[Type]]="incident","I",IF(TDonnéesHM[[#This Row],[Type]]="demande","D",""))</f>
        <v>D</v>
      </c>
      <c r="Q26" s="18">
        <f>IF(TDonnéesDélais[[#This Row],[Type]]="I",4/24,IF(TDonnéesDélais[[#This Row],[Type]]="D",8/24,""))</f>
        <v>0.33333333333333331</v>
      </c>
      <c r="R26" s="21" t="str">
        <f>IF(TDonnéesHM[[#This Row],[MCO (4)]]&lt;&gt;"",TDonnéesHM[[#This Row],[MCO (4)]]/1440,"")</f>
        <v/>
      </c>
      <c r="S26" s="22" t="str">
        <f>(IF(TDonnéesDélais[[#This Row],[MCO]]="","",(IF(TDonnéesDélais[[#This Row],[MCO]]&lt;=TDonnéesDélais[[#This Row],[Délai]],"OK","KO"))))</f>
        <v/>
      </c>
      <c r="T26" s="21">
        <f>IF(TDonnéesHM[[#This Row],[HELPDESK (3)]]&lt;&gt;"",TDonnéesHM[[#This Row],[HELPDESK (3)]]/1440,"")</f>
        <v>1.1805555555555555E-2</v>
      </c>
      <c r="U26" s="22" t="str">
        <f>(IF(TDonnéesDélais[[#This Row],[HELPDESK]]="","",(IF(TDonnéesDélais[[#This Row],[HELPDESK]]&lt;=TDonnéesDélais[[#This Row],[Délai]],"OK","KO"))))</f>
        <v>OK</v>
      </c>
      <c r="V26" s="21" t="str">
        <f>IF(TDonnéesHM[[#This Row],[TELECOM Niv 2 (7)]]&lt;&gt;"",TDonnéesHM[[#This Row],[TELECOM Niv 2 (7)]]/1440,"")</f>
        <v/>
      </c>
      <c r="W26" s="22" t="str">
        <f>(IF(TDonnéesDélais[[#This Row],[TELECOM Niv 2 (7)]]="","",(IF(TDonnéesDélais[[#This Row],[TELECOM Niv 2 (7)]]&lt;=TDonnéesDélais[[#This Row],[Délai]],"OK","KO"))))</f>
        <v/>
      </c>
      <c r="X26" s="21" t="str">
        <f>IF(TDonnéesHM[[#This Row],[TELECOM Niv 1 (6)]]&lt;&gt;"",TDonnéesHM[[#This Row],[TELECOM Niv 1 (6)]]/1440,"")</f>
        <v/>
      </c>
      <c r="Y26" s="22" t="str">
        <f>(IF(TDonnéesDélais[[#This Row],[TELECOM Niv 1 (6)]]="","",(IF(TDonnéesDélais[[#This Row],[TELECOM Niv 1 (6)]]&lt;=TDonnéesDélais[[#This Row],[Délai]],"OK","KO"))))</f>
        <v/>
      </c>
      <c r="Z26" s="21" t="str">
        <f>IF(TDonnéesHM[[#This Row],[Exploit Infra IBIS (5)]]&lt;&gt;"",TDonnéesHM[[#This Row],[Exploit Infra IBIS (5)]]/1440,"")</f>
        <v/>
      </c>
      <c r="AA26" s="22" t="str">
        <f>(IF(TDonnéesDélais[[#This Row],[Exploit Infra IBIS (5)]]="","",(IF(TDonnéesDélais[[#This Row],[Exploit Infra IBIS (5)]]&lt;=TDonnéesDélais[[#This Row],[Délai]],"OK","KO"))))</f>
        <v/>
      </c>
      <c r="AB26" s="21">
        <f>IF(TDonnéesHM[[#This Row],[SIT SOBEGI (1)]]&lt;&gt;"",TDonnéesHM[[#This Row],[SIT SOBEGI (1)]]/1440,"")</f>
        <v>3.0291666666666668</v>
      </c>
      <c r="AC26" s="22" t="str">
        <f>(IF(TDonnéesDélais[[#This Row],[SIT SOBEGI (1)]]="","",(IF(TDonnéesDélais[[#This Row],[SIT SOBEGI (1)]]&lt;=TDonnéesDélais[[#This Row],[Délai]],"OK","KO"))))</f>
        <v>KO</v>
      </c>
      <c r="AD26" s="21" t="str">
        <f>IF(TDonnéesHM[[#This Row],[TELECOM SOBEGI (2)]]&lt;&gt;"",TDonnéesHM[[#This Row],[TELECOM SOBEGI (2)]]/1440,"")</f>
        <v/>
      </c>
      <c r="AE26" s="22" t="str">
        <f>(IF(TDonnéesDélais[[#This Row],[TELECOM SOBEGI (2)]]="","",(IF(TDonnéesDélais[[#This Row],[TELECOM SOBEGI (2)]]&lt;=TDonnéesDélais[[#This Row],[Délai]],"OK","KO"))))</f>
        <v/>
      </c>
      <c r="AF26" s="21" t="str">
        <f>IF(TDonnéesHM[[#This Row],[INEO/ACM (1)]]&lt;&gt;"",TDonnéesHM[[#This Row],[INEO/ACM (1)]]/1440,"")</f>
        <v/>
      </c>
      <c r="AG26" s="22" t="str">
        <f>(IF(TDonnéesDélais[[#This Row],[INEO/ACM (1)]]="","",(IF(TDonnéesDélais[[#This Row],[INEO/ACM (1)]]&lt;=TDonnéesDélais[[#This Row],[Délai]],"OK","KO"))))</f>
        <v/>
      </c>
      <c r="AH26" s="18" t="str">
        <f>IF(TDonnéesHM[[#This Row],[GFI CHRONOTIME (4)]]&lt;&gt;"",TDonnéesHM[[#This Row],[GFI CHRONOTIME (4)]]/1440,"")</f>
        <v/>
      </c>
      <c r="AI26" s="18">
        <f>IF(TDonnéesHM[[#This Row],[En attente]]&lt;&gt;"",TDonnéesHM[[#This Row],[En attente]]/1440,"")</f>
        <v>1.6416666666666666</v>
      </c>
      <c r="AJ26" s="18">
        <f>IF(TDonnéesHM[[#This Row],[Durée de vie du ticket]]&lt;&gt;"",TDonnéesHM[[#This Row],[Durée de vie du ticket]]/1440,"")</f>
        <v>4.6826388888888886</v>
      </c>
      <c r="AK26" s="3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</row>
    <row r="27" spans="1:48" x14ac:dyDescent="0.2">
      <c r="A27">
        <v>783</v>
      </c>
      <c r="B27" t="s">
        <v>21</v>
      </c>
      <c r="H27">
        <v>7931</v>
      </c>
      <c r="L27">
        <v>1</v>
      </c>
      <c r="M27" s="12">
        <f>(IF(TDonnéesHM[[#This Row],[ID]]&lt;&gt;"",SUM(TDonnéesHM[[#This Row],[MCO (4)]:[En attente]]),""))</f>
        <v>7932</v>
      </c>
      <c r="N27" s="39"/>
      <c r="O27">
        <f>IF(TDonnéesHM[[#This Row],[ID]]&lt;&gt;"",TDonnéesHM[[#This Row],[ID]],"")</f>
        <v>783</v>
      </c>
      <c r="P27" s="17" t="str">
        <f>IF(TDonnéesHM[[#This Row],[Type]]="incident","I",IF(TDonnéesHM[[#This Row],[Type]]="demande","D",""))</f>
        <v>D</v>
      </c>
      <c r="Q27" s="18">
        <f>IF(TDonnéesDélais[[#This Row],[Type]]="I",4/24,IF(TDonnéesDélais[[#This Row],[Type]]="D",8/24,""))</f>
        <v>0.33333333333333331</v>
      </c>
      <c r="R27" s="21" t="str">
        <f>IF(TDonnéesHM[[#This Row],[MCO (4)]]&lt;&gt;"",TDonnéesHM[[#This Row],[MCO (4)]]/1440,"")</f>
        <v/>
      </c>
      <c r="S27" s="22" t="str">
        <f>(IF(TDonnéesDélais[[#This Row],[MCO]]="","",(IF(TDonnéesDélais[[#This Row],[MCO]]&lt;=TDonnéesDélais[[#This Row],[Délai]],"OK","KO"))))</f>
        <v/>
      </c>
      <c r="T27" s="21" t="str">
        <f>IF(TDonnéesHM[[#This Row],[HELPDESK (3)]]&lt;&gt;"",TDonnéesHM[[#This Row],[HELPDESK (3)]]/1440,"")</f>
        <v/>
      </c>
      <c r="U27" s="22" t="str">
        <f>(IF(TDonnéesDélais[[#This Row],[HELPDESK]]="","",(IF(TDonnéesDélais[[#This Row],[HELPDESK]]&lt;=TDonnéesDélais[[#This Row],[Délai]],"OK","KO"))))</f>
        <v/>
      </c>
      <c r="V27" s="21" t="str">
        <f>IF(TDonnéesHM[[#This Row],[TELECOM Niv 2 (7)]]&lt;&gt;"",TDonnéesHM[[#This Row],[TELECOM Niv 2 (7)]]/1440,"")</f>
        <v/>
      </c>
      <c r="W27" s="22" t="str">
        <f>(IF(TDonnéesDélais[[#This Row],[TELECOM Niv 2 (7)]]="","",(IF(TDonnéesDélais[[#This Row],[TELECOM Niv 2 (7)]]&lt;=TDonnéesDélais[[#This Row],[Délai]],"OK","KO"))))</f>
        <v/>
      </c>
      <c r="X27" s="21" t="str">
        <f>IF(TDonnéesHM[[#This Row],[TELECOM Niv 1 (6)]]&lt;&gt;"",TDonnéesHM[[#This Row],[TELECOM Niv 1 (6)]]/1440,"")</f>
        <v/>
      </c>
      <c r="Y27" s="22" t="str">
        <f>(IF(TDonnéesDélais[[#This Row],[TELECOM Niv 1 (6)]]="","",(IF(TDonnéesDélais[[#This Row],[TELECOM Niv 1 (6)]]&lt;=TDonnéesDélais[[#This Row],[Délai]],"OK","KO"))))</f>
        <v/>
      </c>
      <c r="Z27" s="21" t="str">
        <f>IF(TDonnéesHM[[#This Row],[Exploit Infra IBIS (5)]]&lt;&gt;"",TDonnéesHM[[#This Row],[Exploit Infra IBIS (5)]]/1440,"")</f>
        <v/>
      </c>
      <c r="AA27" s="22" t="str">
        <f>(IF(TDonnéesDélais[[#This Row],[Exploit Infra IBIS (5)]]="","",(IF(TDonnéesDélais[[#This Row],[Exploit Infra IBIS (5)]]&lt;=TDonnéesDélais[[#This Row],[Délai]],"OK","KO"))))</f>
        <v/>
      </c>
      <c r="AB27" s="21">
        <f>IF(TDonnéesHM[[#This Row],[SIT SOBEGI (1)]]&lt;&gt;"",TDonnéesHM[[#This Row],[SIT SOBEGI (1)]]/1440,"")</f>
        <v>5.5076388888888888</v>
      </c>
      <c r="AC27" s="22" t="str">
        <f>(IF(TDonnéesDélais[[#This Row],[SIT SOBEGI (1)]]="","",(IF(TDonnéesDélais[[#This Row],[SIT SOBEGI (1)]]&lt;=TDonnéesDélais[[#This Row],[Délai]],"OK","KO"))))</f>
        <v>KO</v>
      </c>
      <c r="AD27" s="21" t="str">
        <f>IF(TDonnéesHM[[#This Row],[TELECOM SOBEGI (2)]]&lt;&gt;"",TDonnéesHM[[#This Row],[TELECOM SOBEGI (2)]]/1440,"")</f>
        <v/>
      </c>
      <c r="AE27" s="22" t="str">
        <f>(IF(TDonnéesDélais[[#This Row],[TELECOM SOBEGI (2)]]="","",(IF(TDonnéesDélais[[#This Row],[TELECOM SOBEGI (2)]]&lt;=TDonnéesDélais[[#This Row],[Délai]],"OK","KO"))))</f>
        <v/>
      </c>
      <c r="AF27" s="21" t="str">
        <f>IF(TDonnéesHM[[#This Row],[INEO/ACM (1)]]&lt;&gt;"",TDonnéesHM[[#This Row],[INEO/ACM (1)]]/1440,"")</f>
        <v/>
      </c>
      <c r="AG27" s="22" t="str">
        <f>(IF(TDonnéesDélais[[#This Row],[INEO/ACM (1)]]="","",(IF(TDonnéesDélais[[#This Row],[INEO/ACM (1)]]&lt;=TDonnéesDélais[[#This Row],[Délai]],"OK","KO"))))</f>
        <v/>
      </c>
      <c r="AH27" s="18" t="str">
        <f>IF(TDonnéesHM[[#This Row],[GFI CHRONOTIME (4)]]&lt;&gt;"",TDonnéesHM[[#This Row],[GFI CHRONOTIME (4)]]/1440,"")</f>
        <v/>
      </c>
      <c r="AI27" s="18">
        <f>IF(TDonnéesHM[[#This Row],[En attente]]&lt;&gt;"",TDonnéesHM[[#This Row],[En attente]]/1440,"")</f>
        <v>6.9444444444444447E-4</v>
      </c>
      <c r="AJ27" s="18">
        <f>IF(TDonnéesHM[[#This Row],[Durée de vie du ticket]]&lt;&gt;"",TDonnéesHM[[#This Row],[Durée de vie du ticket]]/1440,"")</f>
        <v>5.5083333333333337</v>
      </c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</row>
    <row r="28" spans="1:48" x14ac:dyDescent="0.2">
      <c r="A28">
        <v>791</v>
      </c>
      <c r="B28" t="s">
        <v>21</v>
      </c>
      <c r="H28">
        <v>356</v>
      </c>
      <c r="L28">
        <v>13099</v>
      </c>
      <c r="M28" s="12">
        <f>(IF(TDonnéesHM[[#This Row],[ID]]&lt;&gt;"",SUM(TDonnéesHM[[#This Row],[MCO (4)]:[En attente]]),""))</f>
        <v>13455</v>
      </c>
      <c r="N28" s="39"/>
      <c r="O28">
        <f>IF(TDonnéesHM[[#This Row],[ID]]&lt;&gt;"",TDonnéesHM[[#This Row],[ID]],"")</f>
        <v>791</v>
      </c>
      <c r="P28" s="17" t="str">
        <f>IF(TDonnéesHM[[#This Row],[Type]]="incident","I",IF(TDonnéesHM[[#This Row],[Type]]="demande","D",""))</f>
        <v>D</v>
      </c>
      <c r="Q28" s="18">
        <f>IF(TDonnéesDélais[[#This Row],[Type]]="I",4/24,IF(TDonnéesDélais[[#This Row],[Type]]="D",8/24,""))</f>
        <v>0.33333333333333331</v>
      </c>
      <c r="R28" s="21" t="str">
        <f>IF(TDonnéesHM[[#This Row],[MCO (4)]]&lt;&gt;"",TDonnéesHM[[#This Row],[MCO (4)]]/1440,"")</f>
        <v/>
      </c>
      <c r="S28" s="22" t="str">
        <f>(IF(TDonnéesDélais[[#This Row],[MCO]]="","",(IF(TDonnéesDélais[[#This Row],[MCO]]&lt;=TDonnéesDélais[[#This Row],[Délai]],"OK","KO"))))</f>
        <v/>
      </c>
      <c r="T28" s="21" t="str">
        <f>IF(TDonnéesHM[[#This Row],[HELPDESK (3)]]&lt;&gt;"",TDonnéesHM[[#This Row],[HELPDESK (3)]]/1440,"")</f>
        <v/>
      </c>
      <c r="U28" s="22" t="str">
        <f>(IF(TDonnéesDélais[[#This Row],[HELPDESK]]="","",(IF(TDonnéesDélais[[#This Row],[HELPDESK]]&lt;=TDonnéesDélais[[#This Row],[Délai]],"OK","KO"))))</f>
        <v/>
      </c>
      <c r="V28" s="21" t="str">
        <f>IF(TDonnéesHM[[#This Row],[TELECOM Niv 2 (7)]]&lt;&gt;"",TDonnéesHM[[#This Row],[TELECOM Niv 2 (7)]]/1440,"")</f>
        <v/>
      </c>
      <c r="W28" s="22" t="str">
        <f>(IF(TDonnéesDélais[[#This Row],[TELECOM Niv 2 (7)]]="","",(IF(TDonnéesDélais[[#This Row],[TELECOM Niv 2 (7)]]&lt;=TDonnéesDélais[[#This Row],[Délai]],"OK","KO"))))</f>
        <v/>
      </c>
      <c r="X28" s="21" t="str">
        <f>IF(TDonnéesHM[[#This Row],[TELECOM Niv 1 (6)]]&lt;&gt;"",TDonnéesHM[[#This Row],[TELECOM Niv 1 (6)]]/1440,"")</f>
        <v/>
      </c>
      <c r="Y28" s="22" t="str">
        <f>(IF(TDonnéesDélais[[#This Row],[TELECOM Niv 1 (6)]]="","",(IF(TDonnéesDélais[[#This Row],[TELECOM Niv 1 (6)]]&lt;=TDonnéesDélais[[#This Row],[Délai]],"OK","KO"))))</f>
        <v/>
      </c>
      <c r="Z28" s="21" t="str">
        <f>IF(TDonnéesHM[[#This Row],[Exploit Infra IBIS (5)]]&lt;&gt;"",TDonnéesHM[[#This Row],[Exploit Infra IBIS (5)]]/1440,"")</f>
        <v/>
      </c>
      <c r="AA28" s="22" t="str">
        <f>(IF(TDonnéesDélais[[#This Row],[Exploit Infra IBIS (5)]]="","",(IF(TDonnéesDélais[[#This Row],[Exploit Infra IBIS (5)]]&lt;=TDonnéesDélais[[#This Row],[Délai]],"OK","KO"))))</f>
        <v/>
      </c>
      <c r="AB28" s="21">
        <f>IF(TDonnéesHM[[#This Row],[SIT SOBEGI (1)]]&lt;&gt;"",TDonnéesHM[[#This Row],[SIT SOBEGI (1)]]/1440,"")</f>
        <v>0.24722222222222223</v>
      </c>
      <c r="AC28" s="22" t="str">
        <f>(IF(TDonnéesDélais[[#This Row],[SIT SOBEGI (1)]]="","",(IF(TDonnéesDélais[[#This Row],[SIT SOBEGI (1)]]&lt;=TDonnéesDélais[[#This Row],[Délai]],"OK","KO"))))</f>
        <v>OK</v>
      </c>
      <c r="AD28" s="21" t="str">
        <f>IF(TDonnéesHM[[#This Row],[TELECOM SOBEGI (2)]]&lt;&gt;"",TDonnéesHM[[#This Row],[TELECOM SOBEGI (2)]]/1440,"")</f>
        <v/>
      </c>
      <c r="AE28" s="22" t="str">
        <f>(IF(TDonnéesDélais[[#This Row],[TELECOM SOBEGI (2)]]="","",(IF(TDonnéesDélais[[#This Row],[TELECOM SOBEGI (2)]]&lt;=TDonnéesDélais[[#This Row],[Délai]],"OK","KO"))))</f>
        <v/>
      </c>
      <c r="AF28" s="21" t="str">
        <f>IF(TDonnéesHM[[#This Row],[INEO/ACM (1)]]&lt;&gt;"",TDonnéesHM[[#This Row],[INEO/ACM (1)]]/1440,"")</f>
        <v/>
      </c>
      <c r="AG28" s="22" t="str">
        <f>(IF(TDonnéesDélais[[#This Row],[INEO/ACM (1)]]="","",(IF(TDonnéesDélais[[#This Row],[INEO/ACM (1)]]&lt;=TDonnéesDélais[[#This Row],[Délai]],"OK","KO"))))</f>
        <v/>
      </c>
      <c r="AH28" s="18" t="str">
        <f>IF(TDonnéesHM[[#This Row],[GFI CHRONOTIME (4)]]&lt;&gt;"",TDonnéesHM[[#This Row],[GFI CHRONOTIME (4)]]/1440,"")</f>
        <v/>
      </c>
      <c r="AI28" s="18">
        <f>IF(TDonnéesHM[[#This Row],[En attente]]&lt;&gt;"",TDonnéesHM[[#This Row],[En attente]]/1440,"")</f>
        <v>9.0965277777777782</v>
      </c>
      <c r="AJ28" s="18">
        <f>IF(TDonnéesHM[[#This Row],[Durée de vie du ticket]]&lt;&gt;"",TDonnéesHM[[#This Row],[Durée de vie du ticket]]/1440,"")</f>
        <v>9.34375</v>
      </c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</row>
    <row r="29" spans="1:48" x14ac:dyDescent="0.2">
      <c r="A29">
        <v>802</v>
      </c>
      <c r="B29" t="s">
        <v>22</v>
      </c>
      <c r="E29">
        <v>3184</v>
      </c>
      <c r="F29">
        <v>1262</v>
      </c>
      <c r="H29">
        <v>521</v>
      </c>
      <c r="I29">
        <v>896</v>
      </c>
      <c r="L29">
        <v>6321</v>
      </c>
      <c r="M29" s="12">
        <f>(IF(TDonnéesHM[[#This Row],[ID]]&lt;&gt;"",SUM(TDonnéesHM[[#This Row],[MCO (4)]:[En attente]]),""))</f>
        <v>12184</v>
      </c>
      <c r="N29" s="39"/>
      <c r="O29">
        <f>IF(TDonnéesHM[[#This Row],[ID]]&lt;&gt;"",TDonnéesHM[[#This Row],[ID]],"")</f>
        <v>802</v>
      </c>
      <c r="P29" s="17" t="str">
        <f>IF(TDonnéesHM[[#This Row],[Type]]="incident","I",IF(TDonnéesHM[[#This Row],[Type]]="demande","D",""))</f>
        <v>I</v>
      </c>
      <c r="Q29" s="18">
        <f>IF(TDonnéesDélais[[#This Row],[Type]]="I",4/24,IF(TDonnéesDélais[[#This Row],[Type]]="D",8/24,""))</f>
        <v>0.16666666666666666</v>
      </c>
      <c r="R29" s="21" t="str">
        <f>IF(TDonnéesHM[[#This Row],[MCO (4)]]&lt;&gt;"",TDonnéesHM[[#This Row],[MCO (4)]]/1440,"")</f>
        <v/>
      </c>
      <c r="S29" s="22" t="str">
        <f>(IF(TDonnéesDélais[[#This Row],[MCO]]="","",(IF(TDonnéesDélais[[#This Row],[MCO]]&lt;=TDonnéesDélais[[#This Row],[Délai]],"OK","KO"))))</f>
        <v/>
      </c>
      <c r="T29" s="21" t="str">
        <f>IF(TDonnéesHM[[#This Row],[HELPDESK (3)]]&lt;&gt;"",TDonnéesHM[[#This Row],[HELPDESK (3)]]/1440,"")</f>
        <v/>
      </c>
      <c r="U29" s="22" t="str">
        <f>(IF(TDonnéesDélais[[#This Row],[HELPDESK]]="","",(IF(TDonnéesDélais[[#This Row],[HELPDESK]]&lt;=TDonnéesDélais[[#This Row],[Délai]],"OK","KO"))))</f>
        <v/>
      </c>
      <c r="V29" s="21">
        <f>IF(TDonnéesHM[[#This Row],[TELECOM Niv 2 (7)]]&lt;&gt;"",TDonnéesHM[[#This Row],[TELECOM Niv 2 (7)]]/1440,"")</f>
        <v>2.2111111111111112</v>
      </c>
      <c r="W29" s="22" t="str">
        <f>(IF(TDonnéesDélais[[#This Row],[TELECOM Niv 2 (7)]]="","",(IF(TDonnéesDélais[[#This Row],[TELECOM Niv 2 (7)]]&lt;=TDonnéesDélais[[#This Row],[Délai]],"OK","KO"))))</f>
        <v>KO</v>
      </c>
      <c r="X29" s="21">
        <f>IF(TDonnéesHM[[#This Row],[TELECOM Niv 1 (6)]]&lt;&gt;"",TDonnéesHM[[#This Row],[TELECOM Niv 1 (6)]]/1440,"")</f>
        <v>0.87638888888888888</v>
      </c>
      <c r="Y29" s="22" t="str">
        <f>(IF(TDonnéesDélais[[#This Row],[TELECOM Niv 1 (6)]]="","",(IF(TDonnéesDélais[[#This Row],[TELECOM Niv 1 (6)]]&lt;=TDonnéesDélais[[#This Row],[Délai]],"OK","KO"))))</f>
        <v>KO</v>
      </c>
      <c r="Z29" s="21" t="str">
        <f>IF(TDonnéesHM[[#This Row],[Exploit Infra IBIS (5)]]&lt;&gt;"",TDonnéesHM[[#This Row],[Exploit Infra IBIS (5)]]/1440,"")</f>
        <v/>
      </c>
      <c r="AA29" s="22" t="str">
        <f>(IF(TDonnéesDélais[[#This Row],[Exploit Infra IBIS (5)]]="","",(IF(TDonnéesDélais[[#This Row],[Exploit Infra IBIS (5)]]&lt;=TDonnéesDélais[[#This Row],[Délai]],"OK","KO"))))</f>
        <v/>
      </c>
      <c r="AB29" s="21">
        <f>IF(TDonnéesHM[[#This Row],[SIT SOBEGI (1)]]&lt;&gt;"",TDonnéesHM[[#This Row],[SIT SOBEGI (1)]]/1440,"")</f>
        <v>0.36180555555555555</v>
      </c>
      <c r="AC29" s="22" t="str">
        <f>(IF(TDonnéesDélais[[#This Row],[SIT SOBEGI (1)]]="","",(IF(TDonnéesDélais[[#This Row],[SIT SOBEGI (1)]]&lt;=TDonnéesDélais[[#This Row],[Délai]],"OK","KO"))))</f>
        <v>KO</v>
      </c>
      <c r="AD29" s="21">
        <f>IF(TDonnéesHM[[#This Row],[TELECOM SOBEGI (2)]]&lt;&gt;"",TDonnéesHM[[#This Row],[TELECOM SOBEGI (2)]]/1440,"")</f>
        <v>0.62222222222222223</v>
      </c>
      <c r="AE29" s="22" t="str">
        <f>(IF(TDonnéesDélais[[#This Row],[TELECOM SOBEGI (2)]]="","",(IF(TDonnéesDélais[[#This Row],[TELECOM SOBEGI (2)]]&lt;=TDonnéesDélais[[#This Row],[Délai]],"OK","KO"))))</f>
        <v>KO</v>
      </c>
      <c r="AF29" s="21" t="str">
        <f>IF(TDonnéesHM[[#This Row],[INEO/ACM (1)]]&lt;&gt;"",TDonnéesHM[[#This Row],[INEO/ACM (1)]]/1440,"")</f>
        <v/>
      </c>
      <c r="AG29" s="22" t="str">
        <f>(IF(TDonnéesDélais[[#This Row],[INEO/ACM (1)]]="","",(IF(TDonnéesDélais[[#This Row],[INEO/ACM (1)]]&lt;=TDonnéesDélais[[#This Row],[Délai]],"OK","KO"))))</f>
        <v/>
      </c>
      <c r="AH29" s="18" t="str">
        <f>IF(TDonnéesHM[[#This Row],[GFI CHRONOTIME (4)]]&lt;&gt;"",TDonnéesHM[[#This Row],[GFI CHRONOTIME (4)]]/1440,"")</f>
        <v/>
      </c>
      <c r="AI29" s="18">
        <f>IF(TDonnéesHM[[#This Row],[En attente]]&lt;&gt;"",TDonnéesHM[[#This Row],[En attente]]/1440,"")</f>
        <v>4.3895833333333334</v>
      </c>
      <c r="AJ29" s="18">
        <f>IF(TDonnéesHM[[#This Row],[Durée de vie du ticket]]&lt;&gt;"",TDonnéesHM[[#This Row],[Durée de vie du ticket]]/1440,"")</f>
        <v>8.4611111111111104</v>
      </c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</row>
    <row r="30" spans="1:48" x14ac:dyDescent="0.2">
      <c r="A30">
        <v>810</v>
      </c>
      <c r="B30" t="s">
        <v>22</v>
      </c>
      <c r="D30">
        <v>0</v>
      </c>
      <c r="E30">
        <v>2591</v>
      </c>
      <c r="I30">
        <v>101</v>
      </c>
      <c r="K30">
        <v>149</v>
      </c>
      <c r="L30">
        <v>8468</v>
      </c>
      <c r="M30" s="12">
        <f>(IF(TDonnéesHM[[#This Row],[ID]]&lt;&gt;"",SUM(TDonnéesHM[[#This Row],[MCO (4)]:[En attente]]),""))</f>
        <v>11309</v>
      </c>
      <c r="N30" s="39"/>
      <c r="O30">
        <f>IF(TDonnéesHM[[#This Row],[ID]]&lt;&gt;"",TDonnéesHM[[#This Row],[ID]],"")</f>
        <v>810</v>
      </c>
      <c r="P30" s="17" t="str">
        <f>IF(TDonnéesHM[[#This Row],[Type]]="incident","I",IF(TDonnéesHM[[#This Row],[Type]]="demande","D",""))</f>
        <v>I</v>
      </c>
      <c r="Q30" s="18">
        <f>IF(TDonnéesDélais[[#This Row],[Type]]="I",4/24,IF(TDonnéesDélais[[#This Row],[Type]]="D",8/24,""))</f>
        <v>0.16666666666666666</v>
      </c>
      <c r="R30" s="21" t="str">
        <f>IF(TDonnéesHM[[#This Row],[MCO (4)]]&lt;&gt;"",TDonnéesHM[[#This Row],[MCO (4)]]/1440,"")</f>
        <v/>
      </c>
      <c r="S30" s="22" t="str">
        <f>(IF(TDonnéesDélais[[#This Row],[MCO]]="","",(IF(TDonnéesDélais[[#This Row],[MCO]]&lt;=TDonnéesDélais[[#This Row],[Délai]],"OK","KO"))))</f>
        <v/>
      </c>
      <c r="T30" s="21">
        <f>IF(TDonnéesHM[[#This Row],[HELPDESK (3)]]&lt;&gt;"",TDonnéesHM[[#This Row],[HELPDESK (3)]]/1440,"")</f>
        <v>0</v>
      </c>
      <c r="U30" s="22" t="str">
        <f>(IF(TDonnéesDélais[[#This Row],[HELPDESK]]="","",(IF(TDonnéesDélais[[#This Row],[HELPDESK]]&lt;=TDonnéesDélais[[#This Row],[Délai]],"OK","KO"))))</f>
        <v>OK</v>
      </c>
      <c r="V30" s="21">
        <f>IF(TDonnéesHM[[#This Row],[TELECOM Niv 2 (7)]]&lt;&gt;"",TDonnéesHM[[#This Row],[TELECOM Niv 2 (7)]]/1440,"")</f>
        <v>1.7993055555555555</v>
      </c>
      <c r="W30" s="22" t="str">
        <f>(IF(TDonnéesDélais[[#This Row],[TELECOM Niv 2 (7)]]="","",(IF(TDonnéesDélais[[#This Row],[TELECOM Niv 2 (7)]]&lt;=TDonnéesDélais[[#This Row],[Délai]],"OK","KO"))))</f>
        <v>KO</v>
      </c>
      <c r="X30" s="21" t="str">
        <f>IF(TDonnéesHM[[#This Row],[TELECOM Niv 1 (6)]]&lt;&gt;"",TDonnéesHM[[#This Row],[TELECOM Niv 1 (6)]]/1440,"")</f>
        <v/>
      </c>
      <c r="Y30" s="22" t="str">
        <f>(IF(TDonnéesDélais[[#This Row],[TELECOM Niv 1 (6)]]="","",(IF(TDonnéesDélais[[#This Row],[TELECOM Niv 1 (6)]]&lt;=TDonnéesDélais[[#This Row],[Délai]],"OK","KO"))))</f>
        <v/>
      </c>
      <c r="Z30" s="21" t="str">
        <f>IF(TDonnéesHM[[#This Row],[Exploit Infra IBIS (5)]]&lt;&gt;"",TDonnéesHM[[#This Row],[Exploit Infra IBIS (5)]]/1440,"")</f>
        <v/>
      </c>
      <c r="AA30" s="22" t="str">
        <f>(IF(TDonnéesDélais[[#This Row],[Exploit Infra IBIS (5)]]="","",(IF(TDonnéesDélais[[#This Row],[Exploit Infra IBIS (5)]]&lt;=TDonnéesDélais[[#This Row],[Délai]],"OK","KO"))))</f>
        <v/>
      </c>
      <c r="AB30" s="21" t="str">
        <f>IF(TDonnéesHM[[#This Row],[SIT SOBEGI (1)]]&lt;&gt;"",TDonnéesHM[[#This Row],[SIT SOBEGI (1)]]/1440,"")</f>
        <v/>
      </c>
      <c r="AC30" s="22" t="str">
        <f>(IF(TDonnéesDélais[[#This Row],[SIT SOBEGI (1)]]="","",(IF(TDonnéesDélais[[#This Row],[SIT SOBEGI (1)]]&lt;=TDonnéesDélais[[#This Row],[Délai]],"OK","KO"))))</f>
        <v/>
      </c>
      <c r="AD30" s="21">
        <f>IF(TDonnéesHM[[#This Row],[TELECOM SOBEGI (2)]]&lt;&gt;"",TDonnéesHM[[#This Row],[TELECOM SOBEGI (2)]]/1440,"")</f>
        <v>7.013888888888889E-2</v>
      </c>
      <c r="AE30" s="22" t="str">
        <f>(IF(TDonnéesDélais[[#This Row],[TELECOM SOBEGI (2)]]="","",(IF(TDonnéesDélais[[#This Row],[TELECOM SOBEGI (2)]]&lt;=TDonnéesDélais[[#This Row],[Délai]],"OK","KO"))))</f>
        <v>OK</v>
      </c>
      <c r="AF30" s="21" t="str">
        <f>IF(TDonnéesHM[[#This Row],[INEO/ACM (1)]]&lt;&gt;"",TDonnéesHM[[#This Row],[INEO/ACM (1)]]/1440,"")</f>
        <v/>
      </c>
      <c r="AG30" s="22" t="str">
        <f>(IF(TDonnéesDélais[[#This Row],[INEO/ACM (1)]]="","",(IF(TDonnéesDélais[[#This Row],[INEO/ACM (1)]]&lt;=TDonnéesDélais[[#This Row],[Délai]],"OK","KO"))))</f>
        <v/>
      </c>
      <c r="AH30" s="18">
        <f>IF(TDonnéesHM[[#This Row],[GFI CHRONOTIME (4)]]&lt;&gt;"",TDonnéesHM[[#This Row],[GFI CHRONOTIME (4)]]/1440,"")</f>
        <v>0.10347222222222222</v>
      </c>
      <c r="AI30" s="18">
        <f>IF(TDonnéesHM[[#This Row],[En attente]]&lt;&gt;"",TDonnéesHM[[#This Row],[En attente]]/1440,"")</f>
        <v>5.8805555555555555</v>
      </c>
      <c r="AJ30" s="18">
        <f>IF(TDonnéesHM[[#This Row],[Durée de vie du ticket]]&lt;&gt;"",TDonnéesHM[[#This Row],[Durée de vie du ticket]]/1440,"")</f>
        <v>7.853472222222222</v>
      </c>
      <c r="AK30" s="39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</row>
    <row r="31" spans="1:48" x14ac:dyDescent="0.2">
      <c r="A31">
        <v>817</v>
      </c>
      <c r="B31" t="s">
        <v>21</v>
      </c>
      <c r="C31">
        <v>97</v>
      </c>
      <c r="H31">
        <v>5780</v>
      </c>
      <c r="M31" s="12">
        <f>(IF(TDonnéesHM[[#This Row],[ID]]&lt;&gt;"",SUM(TDonnéesHM[[#This Row],[MCO (4)]:[En attente]]),""))</f>
        <v>5877</v>
      </c>
      <c r="N31" s="39"/>
      <c r="O31">
        <f>IF(TDonnéesHM[[#This Row],[ID]]&lt;&gt;"",TDonnéesHM[[#This Row],[ID]],"")</f>
        <v>817</v>
      </c>
      <c r="P31" s="17" t="str">
        <f>IF(TDonnéesHM[[#This Row],[Type]]="incident","I",IF(TDonnéesHM[[#This Row],[Type]]="demande","D",""))</f>
        <v>D</v>
      </c>
      <c r="Q31" s="18">
        <f>IF(TDonnéesDélais[[#This Row],[Type]]="I",4/24,IF(TDonnéesDélais[[#This Row],[Type]]="D",8/24,""))</f>
        <v>0.33333333333333331</v>
      </c>
      <c r="R31" s="21">
        <f>IF(TDonnéesHM[[#This Row],[MCO (4)]]&lt;&gt;"",TDonnéesHM[[#This Row],[MCO (4)]]/1440,"")</f>
        <v>6.7361111111111108E-2</v>
      </c>
      <c r="S31" s="22" t="str">
        <f>(IF(TDonnéesDélais[[#This Row],[MCO]]="","",(IF(TDonnéesDélais[[#This Row],[MCO]]&lt;=TDonnéesDélais[[#This Row],[Délai]],"OK","KO"))))</f>
        <v>OK</v>
      </c>
      <c r="T31" s="21" t="str">
        <f>IF(TDonnéesHM[[#This Row],[HELPDESK (3)]]&lt;&gt;"",TDonnéesHM[[#This Row],[HELPDESK (3)]]/1440,"")</f>
        <v/>
      </c>
      <c r="U31" s="22" t="str">
        <f>(IF(TDonnéesDélais[[#This Row],[HELPDESK]]="","",(IF(TDonnéesDélais[[#This Row],[HELPDESK]]&lt;=TDonnéesDélais[[#This Row],[Délai]],"OK","KO"))))</f>
        <v/>
      </c>
      <c r="V31" s="21" t="str">
        <f>IF(TDonnéesHM[[#This Row],[TELECOM Niv 2 (7)]]&lt;&gt;"",TDonnéesHM[[#This Row],[TELECOM Niv 2 (7)]]/1440,"")</f>
        <v/>
      </c>
      <c r="W31" s="22" t="str">
        <f>(IF(TDonnéesDélais[[#This Row],[TELECOM Niv 2 (7)]]="","",(IF(TDonnéesDélais[[#This Row],[TELECOM Niv 2 (7)]]&lt;=TDonnéesDélais[[#This Row],[Délai]],"OK","KO"))))</f>
        <v/>
      </c>
      <c r="X31" s="21" t="str">
        <f>IF(TDonnéesHM[[#This Row],[TELECOM Niv 1 (6)]]&lt;&gt;"",TDonnéesHM[[#This Row],[TELECOM Niv 1 (6)]]/1440,"")</f>
        <v/>
      </c>
      <c r="Y31" s="22" t="str">
        <f>(IF(TDonnéesDélais[[#This Row],[TELECOM Niv 1 (6)]]="","",(IF(TDonnéesDélais[[#This Row],[TELECOM Niv 1 (6)]]&lt;=TDonnéesDélais[[#This Row],[Délai]],"OK","KO"))))</f>
        <v/>
      </c>
      <c r="Z31" s="21" t="str">
        <f>IF(TDonnéesHM[[#This Row],[Exploit Infra IBIS (5)]]&lt;&gt;"",TDonnéesHM[[#This Row],[Exploit Infra IBIS (5)]]/1440,"")</f>
        <v/>
      </c>
      <c r="AA31" s="22" t="str">
        <f>(IF(TDonnéesDélais[[#This Row],[Exploit Infra IBIS (5)]]="","",(IF(TDonnéesDélais[[#This Row],[Exploit Infra IBIS (5)]]&lt;=TDonnéesDélais[[#This Row],[Délai]],"OK","KO"))))</f>
        <v/>
      </c>
      <c r="AB31" s="21">
        <f>IF(TDonnéesHM[[#This Row],[SIT SOBEGI (1)]]&lt;&gt;"",TDonnéesHM[[#This Row],[SIT SOBEGI (1)]]/1440,"")</f>
        <v>4.0138888888888893</v>
      </c>
      <c r="AC31" s="22" t="str">
        <f>(IF(TDonnéesDélais[[#This Row],[SIT SOBEGI (1)]]="","",(IF(TDonnéesDélais[[#This Row],[SIT SOBEGI (1)]]&lt;=TDonnéesDélais[[#This Row],[Délai]],"OK","KO"))))</f>
        <v>KO</v>
      </c>
      <c r="AD31" s="21" t="str">
        <f>IF(TDonnéesHM[[#This Row],[TELECOM SOBEGI (2)]]&lt;&gt;"",TDonnéesHM[[#This Row],[TELECOM SOBEGI (2)]]/1440,"")</f>
        <v/>
      </c>
      <c r="AE31" s="22" t="str">
        <f>(IF(TDonnéesDélais[[#This Row],[TELECOM SOBEGI (2)]]="","",(IF(TDonnéesDélais[[#This Row],[TELECOM SOBEGI (2)]]&lt;=TDonnéesDélais[[#This Row],[Délai]],"OK","KO"))))</f>
        <v/>
      </c>
      <c r="AF31" s="21" t="str">
        <f>IF(TDonnéesHM[[#This Row],[INEO/ACM (1)]]&lt;&gt;"",TDonnéesHM[[#This Row],[INEO/ACM (1)]]/1440,"")</f>
        <v/>
      </c>
      <c r="AG31" s="22" t="str">
        <f>(IF(TDonnéesDélais[[#This Row],[INEO/ACM (1)]]="","",(IF(TDonnéesDélais[[#This Row],[INEO/ACM (1)]]&lt;=TDonnéesDélais[[#This Row],[Délai]],"OK","KO"))))</f>
        <v/>
      </c>
      <c r="AH31" s="18" t="str">
        <f>IF(TDonnéesHM[[#This Row],[GFI CHRONOTIME (4)]]&lt;&gt;"",TDonnéesHM[[#This Row],[GFI CHRONOTIME (4)]]/1440,"")</f>
        <v/>
      </c>
      <c r="AI31" s="18" t="str">
        <f>IF(TDonnéesHM[[#This Row],[En attente]]&lt;&gt;"",TDonnéesHM[[#This Row],[En attente]]/1440,"")</f>
        <v/>
      </c>
      <c r="AJ31" s="18">
        <f>IF(TDonnéesHM[[#This Row],[Durée de vie du ticket]]&lt;&gt;"",TDonnéesHM[[#This Row],[Durée de vie du ticket]]/1440,"")</f>
        <v>4.0812499999999998</v>
      </c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</row>
    <row r="32" spans="1:48" x14ac:dyDescent="0.2">
      <c r="A32">
        <v>826</v>
      </c>
      <c r="B32" t="s">
        <v>21</v>
      </c>
      <c r="H32">
        <v>198</v>
      </c>
      <c r="L32">
        <v>5302</v>
      </c>
      <c r="M32" s="12">
        <f>(IF(TDonnéesHM[[#This Row],[ID]]&lt;&gt;"",SUM(TDonnéesHM[[#This Row],[MCO (4)]:[En attente]]),""))</f>
        <v>5500</v>
      </c>
      <c r="N32" s="39"/>
      <c r="O32">
        <f>IF(TDonnéesHM[[#This Row],[ID]]&lt;&gt;"",TDonnéesHM[[#This Row],[ID]],"")</f>
        <v>826</v>
      </c>
      <c r="P32" s="17" t="str">
        <f>IF(TDonnéesHM[[#This Row],[Type]]="incident","I",IF(TDonnéesHM[[#This Row],[Type]]="demande","D",""))</f>
        <v>D</v>
      </c>
      <c r="Q32" s="18">
        <f>IF(TDonnéesDélais[[#This Row],[Type]]="I",4/24,IF(TDonnéesDélais[[#This Row],[Type]]="D",8/24,""))</f>
        <v>0.33333333333333331</v>
      </c>
      <c r="R32" s="21" t="str">
        <f>IF(TDonnéesHM[[#This Row],[MCO (4)]]&lt;&gt;"",TDonnéesHM[[#This Row],[MCO (4)]]/1440,"")</f>
        <v/>
      </c>
      <c r="S32" s="22" t="str">
        <f>(IF(TDonnéesDélais[[#This Row],[MCO]]="","",(IF(TDonnéesDélais[[#This Row],[MCO]]&lt;=TDonnéesDélais[[#This Row],[Délai]],"OK","KO"))))</f>
        <v/>
      </c>
      <c r="T32" s="21" t="str">
        <f>IF(TDonnéesHM[[#This Row],[HELPDESK (3)]]&lt;&gt;"",TDonnéesHM[[#This Row],[HELPDESK (3)]]/1440,"")</f>
        <v/>
      </c>
      <c r="U32" s="22" t="str">
        <f>(IF(TDonnéesDélais[[#This Row],[HELPDESK]]="","",(IF(TDonnéesDélais[[#This Row],[HELPDESK]]&lt;=TDonnéesDélais[[#This Row],[Délai]],"OK","KO"))))</f>
        <v/>
      </c>
      <c r="V32" s="21" t="str">
        <f>IF(TDonnéesHM[[#This Row],[TELECOM Niv 2 (7)]]&lt;&gt;"",TDonnéesHM[[#This Row],[TELECOM Niv 2 (7)]]/1440,"")</f>
        <v/>
      </c>
      <c r="W32" s="22" t="str">
        <f>(IF(TDonnéesDélais[[#This Row],[TELECOM Niv 2 (7)]]="","",(IF(TDonnéesDélais[[#This Row],[TELECOM Niv 2 (7)]]&lt;=TDonnéesDélais[[#This Row],[Délai]],"OK","KO"))))</f>
        <v/>
      </c>
      <c r="X32" s="21" t="str">
        <f>IF(TDonnéesHM[[#This Row],[TELECOM Niv 1 (6)]]&lt;&gt;"",TDonnéesHM[[#This Row],[TELECOM Niv 1 (6)]]/1440,"")</f>
        <v/>
      </c>
      <c r="Y32" s="22" t="str">
        <f>(IF(TDonnéesDélais[[#This Row],[TELECOM Niv 1 (6)]]="","",(IF(TDonnéesDélais[[#This Row],[TELECOM Niv 1 (6)]]&lt;=TDonnéesDélais[[#This Row],[Délai]],"OK","KO"))))</f>
        <v/>
      </c>
      <c r="Z32" s="21" t="str">
        <f>IF(TDonnéesHM[[#This Row],[Exploit Infra IBIS (5)]]&lt;&gt;"",TDonnéesHM[[#This Row],[Exploit Infra IBIS (5)]]/1440,"")</f>
        <v/>
      </c>
      <c r="AA32" s="22" t="str">
        <f>(IF(TDonnéesDélais[[#This Row],[Exploit Infra IBIS (5)]]="","",(IF(TDonnéesDélais[[#This Row],[Exploit Infra IBIS (5)]]&lt;=TDonnéesDélais[[#This Row],[Délai]],"OK","KO"))))</f>
        <v/>
      </c>
      <c r="AB32" s="21">
        <f>IF(TDonnéesHM[[#This Row],[SIT SOBEGI (1)]]&lt;&gt;"",TDonnéesHM[[#This Row],[SIT SOBEGI (1)]]/1440,"")</f>
        <v>0.13750000000000001</v>
      </c>
      <c r="AC32" s="22" t="str">
        <f>(IF(TDonnéesDélais[[#This Row],[SIT SOBEGI (1)]]="","",(IF(TDonnéesDélais[[#This Row],[SIT SOBEGI (1)]]&lt;=TDonnéesDélais[[#This Row],[Délai]],"OK","KO"))))</f>
        <v>OK</v>
      </c>
      <c r="AD32" s="21" t="str">
        <f>IF(TDonnéesHM[[#This Row],[TELECOM SOBEGI (2)]]&lt;&gt;"",TDonnéesHM[[#This Row],[TELECOM SOBEGI (2)]]/1440,"")</f>
        <v/>
      </c>
      <c r="AE32" s="22" t="str">
        <f>(IF(TDonnéesDélais[[#This Row],[TELECOM SOBEGI (2)]]="","",(IF(TDonnéesDélais[[#This Row],[TELECOM SOBEGI (2)]]&lt;=TDonnéesDélais[[#This Row],[Délai]],"OK","KO"))))</f>
        <v/>
      </c>
      <c r="AF32" s="21" t="str">
        <f>IF(TDonnéesHM[[#This Row],[INEO/ACM (1)]]&lt;&gt;"",TDonnéesHM[[#This Row],[INEO/ACM (1)]]/1440,"")</f>
        <v/>
      </c>
      <c r="AG32" s="22" t="str">
        <f>(IF(TDonnéesDélais[[#This Row],[INEO/ACM (1)]]="","",(IF(TDonnéesDélais[[#This Row],[INEO/ACM (1)]]&lt;=TDonnéesDélais[[#This Row],[Délai]],"OK","KO"))))</f>
        <v/>
      </c>
      <c r="AH32" s="18" t="str">
        <f>IF(TDonnéesHM[[#This Row],[GFI CHRONOTIME (4)]]&lt;&gt;"",TDonnéesHM[[#This Row],[GFI CHRONOTIME (4)]]/1440,"")</f>
        <v/>
      </c>
      <c r="AI32" s="18">
        <f>IF(TDonnéesHM[[#This Row],[En attente]]&lt;&gt;"",TDonnéesHM[[#This Row],[En attente]]/1440,"")</f>
        <v>3.6819444444444445</v>
      </c>
      <c r="AJ32" s="18">
        <f>IF(TDonnéesHM[[#This Row],[Durée de vie du ticket]]&lt;&gt;"",TDonnéesHM[[#This Row],[Durée de vie du ticket]]/1440,"")</f>
        <v>3.8194444444444446</v>
      </c>
      <c r="AK32" s="3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</row>
    <row r="33" spans="1:48" x14ac:dyDescent="0.2">
      <c r="A33">
        <v>836</v>
      </c>
      <c r="B33" t="s">
        <v>22</v>
      </c>
      <c r="C33">
        <v>2662</v>
      </c>
      <c r="E33">
        <v>161</v>
      </c>
      <c r="F33">
        <v>533</v>
      </c>
      <c r="G33">
        <v>33</v>
      </c>
      <c r="H33">
        <v>16</v>
      </c>
      <c r="I33">
        <v>1228</v>
      </c>
      <c r="M33" s="12">
        <f>(IF(TDonnéesHM[[#This Row],[ID]]&lt;&gt;"",SUM(TDonnéesHM[[#This Row],[MCO (4)]:[En attente]]),""))</f>
        <v>4633</v>
      </c>
      <c r="N33" s="39"/>
      <c r="O33">
        <f>IF(TDonnéesHM[[#This Row],[ID]]&lt;&gt;"",TDonnéesHM[[#This Row],[ID]],"")</f>
        <v>836</v>
      </c>
      <c r="P33" s="17" t="str">
        <f>IF(TDonnéesHM[[#This Row],[Type]]="incident","I",IF(TDonnéesHM[[#This Row],[Type]]="demande","D",""))</f>
        <v>I</v>
      </c>
      <c r="Q33" s="18">
        <f>IF(TDonnéesDélais[[#This Row],[Type]]="I",4/24,IF(TDonnéesDélais[[#This Row],[Type]]="D",8/24,""))</f>
        <v>0.16666666666666666</v>
      </c>
      <c r="R33" s="21">
        <f>IF(TDonnéesHM[[#This Row],[MCO (4)]]&lt;&gt;"",TDonnéesHM[[#This Row],[MCO (4)]]/1440,"")</f>
        <v>1.8486111111111112</v>
      </c>
      <c r="S33" s="22" t="str">
        <f>(IF(TDonnéesDélais[[#This Row],[MCO]]="","",(IF(TDonnéesDélais[[#This Row],[MCO]]&lt;=TDonnéesDélais[[#This Row],[Délai]],"OK","KO"))))</f>
        <v>KO</v>
      </c>
      <c r="T33" s="21" t="str">
        <f>IF(TDonnéesHM[[#This Row],[HELPDESK (3)]]&lt;&gt;"",TDonnéesHM[[#This Row],[HELPDESK (3)]]/1440,"")</f>
        <v/>
      </c>
      <c r="U33" s="22" t="str">
        <f>(IF(TDonnéesDélais[[#This Row],[HELPDESK]]="","",(IF(TDonnéesDélais[[#This Row],[HELPDESK]]&lt;=TDonnéesDélais[[#This Row],[Délai]],"OK","KO"))))</f>
        <v/>
      </c>
      <c r="V33" s="21">
        <f>IF(TDonnéesHM[[#This Row],[TELECOM Niv 2 (7)]]&lt;&gt;"",TDonnéesHM[[#This Row],[TELECOM Niv 2 (7)]]/1440,"")</f>
        <v>0.11180555555555556</v>
      </c>
      <c r="W33" s="22" t="str">
        <f>(IF(TDonnéesDélais[[#This Row],[TELECOM Niv 2 (7)]]="","",(IF(TDonnéesDélais[[#This Row],[TELECOM Niv 2 (7)]]&lt;=TDonnéesDélais[[#This Row],[Délai]],"OK","KO"))))</f>
        <v>OK</v>
      </c>
      <c r="X33" s="21">
        <f>IF(TDonnéesHM[[#This Row],[TELECOM Niv 1 (6)]]&lt;&gt;"",TDonnéesHM[[#This Row],[TELECOM Niv 1 (6)]]/1440,"")</f>
        <v>0.37013888888888891</v>
      </c>
      <c r="Y33" s="22" t="str">
        <f>(IF(TDonnéesDélais[[#This Row],[TELECOM Niv 1 (6)]]="","",(IF(TDonnéesDélais[[#This Row],[TELECOM Niv 1 (6)]]&lt;=TDonnéesDélais[[#This Row],[Délai]],"OK","KO"))))</f>
        <v>KO</v>
      </c>
      <c r="Z33" s="21">
        <f>IF(TDonnéesHM[[#This Row],[Exploit Infra IBIS (5)]]&lt;&gt;"",TDonnéesHM[[#This Row],[Exploit Infra IBIS (5)]]/1440,"")</f>
        <v>2.2916666666666665E-2</v>
      </c>
      <c r="AA33" s="22" t="str">
        <f>(IF(TDonnéesDélais[[#This Row],[Exploit Infra IBIS (5)]]="","",(IF(TDonnéesDélais[[#This Row],[Exploit Infra IBIS (5)]]&lt;=TDonnéesDélais[[#This Row],[Délai]],"OK","KO"))))</f>
        <v>OK</v>
      </c>
      <c r="AB33" s="21">
        <f>IF(TDonnéesHM[[#This Row],[SIT SOBEGI (1)]]&lt;&gt;"",TDonnéesHM[[#This Row],[SIT SOBEGI (1)]]/1440,"")</f>
        <v>1.1111111111111112E-2</v>
      </c>
      <c r="AC33" s="22" t="str">
        <f>(IF(TDonnéesDélais[[#This Row],[SIT SOBEGI (1)]]="","",(IF(TDonnéesDélais[[#This Row],[SIT SOBEGI (1)]]&lt;=TDonnéesDélais[[#This Row],[Délai]],"OK","KO"))))</f>
        <v>OK</v>
      </c>
      <c r="AD33" s="21">
        <f>IF(TDonnéesHM[[#This Row],[TELECOM SOBEGI (2)]]&lt;&gt;"",TDonnéesHM[[#This Row],[TELECOM SOBEGI (2)]]/1440,"")</f>
        <v>0.85277777777777775</v>
      </c>
      <c r="AE33" s="22" t="str">
        <f>(IF(TDonnéesDélais[[#This Row],[TELECOM SOBEGI (2)]]="","",(IF(TDonnéesDélais[[#This Row],[TELECOM SOBEGI (2)]]&lt;=TDonnéesDélais[[#This Row],[Délai]],"OK","KO"))))</f>
        <v>KO</v>
      </c>
      <c r="AF33" s="21" t="str">
        <f>IF(TDonnéesHM[[#This Row],[INEO/ACM (1)]]&lt;&gt;"",TDonnéesHM[[#This Row],[INEO/ACM (1)]]/1440,"")</f>
        <v/>
      </c>
      <c r="AG33" s="22" t="str">
        <f>(IF(TDonnéesDélais[[#This Row],[INEO/ACM (1)]]="","",(IF(TDonnéesDélais[[#This Row],[INEO/ACM (1)]]&lt;=TDonnéesDélais[[#This Row],[Délai]],"OK","KO"))))</f>
        <v/>
      </c>
      <c r="AH33" s="18" t="str">
        <f>IF(TDonnéesHM[[#This Row],[GFI CHRONOTIME (4)]]&lt;&gt;"",TDonnéesHM[[#This Row],[GFI CHRONOTIME (4)]]/1440,"")</f>
        <v/>
      </c>
      <c r="AI33" s="18" t="str">
        <f>IF(TDonnéesHM[[#This Row],[En attente]]&lt;&gt;"",TDonnéesHM[[#This Row],[En attente]]/1440,"")</f>
        <v/>
      </c>
      <c r="AJ33" s="18">
        <f>IF(TDonnéesHM[[#This Row],[Durée de vie du ticket]]&lt;&gt;"",TDonnéesHM[[#This Row],[Durée de vie du ticket]]/1440,"")</f>
        <v>3.2173611111111109</v>
      </c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</row>
    <row r="34" spans="1:48" x14ac:dyDescent="0.2">
      <c r="A34">
        <v>838</v>
      </c>
      <c r="B34" t="s">
        <v>21</v>
      </c>
      <c r="D34">
        <v>39</v>
      </c>
      <c r="F34">
        <v>2420</v>
      </c>
      <c r="H34">
        <v>1727</v>
      </c>
      <c r="I34">
        <v>283</v>
      </c>
      <c r="L34">
        <v>847</v>
      </c>
      <c r="M34" s="12">
        <f>(IF(TDonnéesHM[[#This Row],[ID]]&lt;&gt;"",SUM(TDonnéesHM[[#This Row],[MCO (4)]:[En attente]]),""))</f>
        <v>5316</v>
      </c>
      <c r="N34" s="39"/>
      <c r="O34">
        <f>IF(TDonnéesHM[[#This Row],[ID]]&lt;&gt;"",TDonnéesHM[[#This Row],[ID]],"")</f>
        <v>838</v>
      </c>
      <c r="P34" s="17" t="str">
        <f>IF(TDonnéesHM[[#This Row],[Type]]="incident","I",IF(TDonnéesHM[[#This Row],[Type]]="demande","D",""))</f>
        <v>D</v>
      </c>
      <c r="Q34" s="18">
        <f>IF(TDonnéesDélais[[#This Row],[Type]]="I",4/24,IF(TDonnéesDélais[[#This Row],[Type]]="D",8/24,""))</f>
        <v>0.33333333333333331</v>
      </c>
      <c r="R34" s="21" t="str">
        <f>IF(TDonnéesHM[[#This Row],[MCO (4)]]&lt;&gt;"",TDonnéesHM[[#This Row],[MCO (4)]]/1440,"")</f>
        <v/>
      </c>
      <c r="S34" s="22" t="str">
        <f>(IF(TDonnéesDélais[[#This Row],[MCO]]="","",(IF(TDonnéesDélais[[#This Row],[MCO]]&lt;=TDonnéesDélais[[#This Row],[Délai]],"OK","KO"))))</f>
        <v/>
      </c>
      <c r="T34" s="21">
        <f>IF(TDonnéesHM[[#This Row],[HELPDESK (3)]]&lt;&gt;"",TDonnéesHM[[#This Row],[HELPDESK (3)]]/1440,"")</f>
        <v>2.7083333333333334E-2</v>
      </c>
      <c r="U34" s="22" t="str">
        <f>(IF(TDonnéesDélais[[#This Row],[HELPDESK]]="","",(IF(TDonnéesDélais[[#This Row],[HELPDESK]]&lt;=TDonnéesDélais[[#This Row],[Délai]],"OK","KO"))))</f>
        <v>OK</v>
      </c>
      <c r="V34" s="21" t="str">
        <f>IF(TDonnéesHM[[#This Row],[TELECOM Niv 2 (7)]]&lt;&gt;"",TDonnéesHM[[#This Row],[TELECOM Niv 2 (7)]]/1440,"")</f>
        <v/>
      </c>
      <c r="W34" s="22" t="str">
        <f>(IF(TDonnéesDélais[[#This Row],[TELECOM Niv 2 (7)]]="","",(IF(TDonnéesDélais[[#This Row],[TELECOM Niv 2 (7)]]&lt;=TDonnéesDélais[[#This Row],[Délai]],"OK","KO"))))</f>
        <v/>
      </c>
      <c r="X34" s="21">
        <f>IF(TDonnéesHM[[#This Row],[TELECOM Niv 1 (6)]]&lt;&gt;"",TDonnéesHM[[#This Row],[TELECOM Niv 1 (6)]]/1440,"")</f>
        <v>1.6805555555555556</v>
      </c>
      <c r="Y34" s="22" t="str">
        <f>(IF(TDonnéesDélais[[#This Row],[TELECOM Niv 1 (6)]]="","",(IF(TDonnéesDélais[[#This Row],[TELECOM Niv 1 (6)]]&lt;=TDonnéesDélais[[#This Row],[Délai]],"OK","KO"))))</f>
        <v>KO</v>
      </c>
      <c r="Z34" s="21" t="str">
        <f>IF(TDonnéesHM[[#This Row],[Exploit Infra IBIS (5)]]&lt;&gt;"",TDonnéesHM[[#This Row],[Exploit Infra IBIS (5)]]/1440,"")</f>
        <v/>
      </c>
      <c r="AA34" s="22" t="str">
        <f>(IF(TDonnéesDélais[[#This Row],[Exploit Infra IBIS (5)]]="","",(IF(TDonnéesDélais[[#This Row],[Exploit Infra IBIS (5)]]&lt;=TDonnéesDélais[[#This Row],[Délai]],"OK","KO"))))</f>
        <v/>
      </c>
      <c r="AB34" s="21">
        <f>IF(TDonnéesHM[[#This Row],[SIT SOBEGI (1)]]&lt;&gt;"",TDonnéesHM[[#This Row],[SIT SOBEGI (1)]]/1440,"")</f>
        <v>1.1993055555555556</v>
      </c>
      <c r="AC34" s="22" t="str">
        <f>(IF(TDonnéesDélais[[#This Row],[SIT SOBEGI (1)]]="","",(IF(TDonnéesDélais[[#This Row],[SIT SOBEGI (1)]]&lt;=TDonnéesDélais[[#This Row],[Délai]],"OK","KO"))))</f>
        <v>KO</v>
      </c>
      <c r="AD34" s="21">
        <f>IF(TDonnéesHM[[#This Row],[TELECOM SOBEGI (2)]]&lt;&gt;"",TDonnéesHM[[#This Row],[TELECOM SOBEGI (2)]]/1440,"")</f>
        <v>0.19652777777777777</v>
      </c>
      <c r="AE34" s="22" t="str">
        <f>(IF(TDonnéesDélais[[#This Row],[TELECOM SOBEGI (2)]]="","",(IF(TDonnéesDélais[[#This Row],[TELECOM SOBEGI (2)]]&lt;=TDonnéesDélais[[#This Row],[Délai]],"OK","KO"))))</f>
        <v>OK</v>
      </c>
      <c r="AF34" s="21" t="str">
        <f>IF(TDonnéesHM[[#This Row],[INEO/ACM (1)]]&lt;&gt;"",TDonnéesHM[[#This Row],[INEO/ACM (1)]]/1440,"")</f>
        <v/>
      </c>
      <c r="AG34" s="22" t="str">
        <f>(IF(TDonnéesDélais[[#This Row],[INEO/ACM (1)]]="","",(IF(TDonnéesDélais[[#This Row],[INEO/ACM (1)]]&lt;=TDonnéesDélais[[#This Row],[Délai]],"OK","KO"))))</f>
        <v/>
      </c>
      <c r="AH34" s="18" t="str">
        <f>IF(TDonnéesHM[[#This Row],[GFI CHRONOTIME (4)]]&lt;&gt;"",TDonnéesHM[[#This Row],[GFI CHRONOTIME (4)]]/1440,"")</f>
        <v/>
      </c>
      <c r="AI34" s="18">
        <f>IF(TDonnéesHM[[#This Row],[En attente]]&lt;&gt;"",TDonnéesHM[[#This Row],[En attente]]/1440,"")</f>
        <v>0.58819444444444446</v>
      </c>
      <c r="AJ34" s="18">
        <f>IF(TDonnéesHM[[#This Row],[Durée de vie du ticket]]&lt;&gt;"",TDonnéesHM[[#This Row],[Durée de vie du ticket]]/1440,"")</f>
        <v>3.6916666666666669</v>
      </c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</row>
    <row r="35" spans="1:48" x14ac:dyDescent="0.2">
      <c r="A35">
        <v>841</v>
      </c>
      <c r="B35" t="s">
        <v>22</v>
      </c>
      <c r="D35">
        <v>31</v>
      </c>
      <c r="L35">
        <v>4712</v>
      </c>
      <c r="M35" s="12">
        <f>(IF(TDonnéesHM[[#This Row],[ID]]&lt;&gt;"",SUM(TDonnéesHM[[#This Row],[MCO (4)]:[En attente]]),""))</f>
        <v>4743</v>
      </c>
      <c r="N35" s="39"/>
      <c r="O35">
        <f>IF(TDonnéesHM[[#This Row],[ID]]&lt;&gt;"",TDonnéesHM[[#This Row],[ID]],"")</f>
        <v>841</v>
      </c>
      <c r="P35" s="17" t="str">
        <f>IF(TDonnéesHM[[#This Row],[Type]]="incident","I",IF(TDonnéesHM[[#This Row],[Type]]="demande","D",""))</f>
        <v>I</v>
      </c>
      <c r="Q35" s="18">
        <f>IF(TDonnéesDélais[[#This Row],[Type]]="I",4/24,IF(TDonnéesDélais[[#This Row],[Type]]="D",8/24,""))</f>
        <v>0.16666666666666666</v>
      </c>
      <c r="R35" s="21" t="str">
        <f>IF(TDonnéesHM[[#This Row],[MCO (4)]]&lt;&gt;"",TDonnéesHM[[#This Row],[MCO (4)]]/1440,"")</f>
        <v/>
      </c>
      <c r="S35" s="22" t="str">
        <f>(IF(TDonnéesDélais[[#This Row],[MCO]]="","",(IF(TDonnéesDélais[[#This Row],[MCO]]&lt;=TDonnéesDélais[[#This Row],[Délai]],"OK","KO"))))</f>
        <v/>
      </c>
      <c r="T35" s="21">
        <f>IF(TDonnéesHM[[#This Row],[HELPDESK (3)]]&lt;&gt;"",TDonnéesHM[[#This Row],[HELPDESK (3)]]/1440,"")</f>
        <v>2.1527777777777778E-2</v>
      </c>
      <c r="U35" s="22" t="str">
        <f>(IF(TDonnéesDélais[[#This Row],[HELPDESK]]="","",(IF(TDonnéesDélais[[#This Row],[HELPDESK]]&lt;=TDonnéesDélais[[#This Row],[Délai]],"OK","KO"))))</f>
        <v>OK</v>
      </c>
      <c r="V35" s="21" t="str">
        <f>IF(TDonnéesHM[[#This Row],[TELECOM Niv 2 (7)]]&lt;&gt;"",TDonnéesHM[[#This Row],[TELECOM Niv 2 (7)]]/1440,"")</f>
        <v/>
      </c>
      <c r="W35" s="22" t="str">
        <f>(IF(TDonnéesDélais[[#This Row],[TELECOM Niv 2 (7)]]="","",(IF(TDonnéesDélais[[#This Row],[TELECOM Niv 2 (7)]]&lt;=TDonnéesDélais[[#This Row],[Délai]],"OK","KO"))))</f>
        <v/>
      </c>
      <c r="X35" s="21" t="str">
        <f>IF(TDonnéesHM[[#This Row],[TELECOM Niv 1 (6)]]&lt;&gt;"",TDonnéesHM[[#This Row],[TELECOM Niv 1 (6)]]/1440,"")</f>
        <v/>
      </c>
      <c r="Y35" s="22" t="str">
        <f>(IF(TDonnéesDélais[[#This Row],[TELECOM Niv 1 (6)]]="","",(IF(TDonnéesDélais[[#This Row],[TELECOM Niv 1 (6)]]&lt;=TDonnéesDélais[[#This Row],[Délai]],"OK","KO"))))</f>
        <v/>
      </c>
      <c r="Z35" s="21" t="str">
        <f>IF(TDonnéesHM[[#This Row],[Exploit Infra IBIS (5)]]&lt;&gt;"",TDonnéesHM[[#This Row],[Exploit Infra IBIS (5)]]/1440,"")</f>
        <v/>
      </c>
      <c r="AA35" s="22" t="str">
        <f>(IF(TDonnéesDélais[[#This Row],[Exploit Infra IBIS (5)]]="","",(IF(TDonnéesDélais[[#This Row],[Exploit Infra IBIS (5)]]&lt;=TDonnéesDélais[[#This Row],[Délai]],"OK","KO"))))</f>
        <v/>
      </c>
      <c r="AB35" s="21" t="str">
        <f>IF(TDonnéesHM[[#This Row],[SIT SOBEGI (1)]]&lt;&gt;"",TDonnéesHM[[#This Row],[SIT SOBEGI (1)]]/1440,"")</f>
        <v/>
      </c>
      <c r="AC35" s="22" t="str">
        <f>(IF(TDonnéesDélais[[#This Row],[SIT SOBEGI (1)]]="","",(IF(TDonnéesDélais[[#This Row],[SIT SOBEGI (1)]]&lt;=TDonnéesDélais[[#This Row],[Délai]],"OK","KO"))))</f>
        <v/>
      </c>
      <c r="AD35" s="21" t="str">
        <f>IF(TDonnéesHM[[#This Row],[TELECOM SOBEGI (2)]]&lt;&gt;"",TDonnéesHM[[#This Row],[TELECOM SOBEGI (2)]]/1440,"")</f>
        <v/>
      </c>
      <c r="AE35" s="22" t="str">
        <f>(IF(TDonnéesDélais[[#This Row],[TELECOM SOBEGI (2)]]="","",(IF(TDonnéesDélais[[#This Row],[TELECOM SOBEGI (2)]]&lt;=TDonnéesDélais[[#This Row],[Délai]],"OK","KO"))))</f>
        <v/>
      </c>
      <c r="AF35" s="21" t="str">
        <f>IF(TDonnéesHM[[#This Row],[INEO/ACM (1)]]&lt;&gt;"",TDonnéesHM[[#This Row],[INEO/ACM (1)]]/1440,"")</f>
        <v/>
      </c>
      <c r="AG35" s="22" t="str">
        <f>(IF(TDonnéesDélais[[#This Row],[INEO/ACM (1)]]="","",(IF(TDonnéesDélais[[#This Row],[INEO/ACM (1)]]&lt;=TDonnéesDélais[[#This Row],[Délai]],"OK","KO"))))</f>
        <v/>
      </c>
      <c r="AH35" s="18" t="str">
        <f>IF(TDonnéesHM[[#This Row],[GFI CHRONOTIME (4)]]&lt;&gt;"",TDonnéesHM[[#This Row],[GFI CHRONOTIME (4)]]/1440,"")</f>
        <v/>
      </c>
      <c r="AI35" s="18">
        <f>IF(TDonnéesHM[[#This Row],[En attente]]&lt;&gt;"",TDonnéesHM[[#This Row],[En attente]]/1440,"")</f>
        <v>3.2722222222222221</v>
      </c>
      <c r="AJ35" s="18">
        <f>IF(TDonnéesHM[[#This Row],[Durée de vie du ticket]]&lt;&gt;"",TDonnéesHM[[#This Row],[Durée de vie du ticket]]/1440,"")</f>
        <v>3.2937500000000002</v>
      </c>
      <c r="AK35" s="39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</row>
    <row r="36" spans="1:48" x14ac:dyDescent="0.2">
      <c r="A36">
        <v>846</v>
      </c>
      <c r="B36" t="s">
        <v>22</v>
      </c>
      <c r="E36">
        <v>8</v>
      </c>
      <c r="H36">
        <v>1119</v>
      </c>
      <c r="I36">
        <v>7</v>
      </c>
      <c r="L36">
        <v>7526</v>
      </c>
      <c r="M36" s="12">
        <f>(IF(TDonnéesHM[[#This Row],[ID]]&lt;&gt;"",SUM(TDonnéesHM[[#This Row],[MCO (4)]:[En attente]]),""))</f>
        <v>8660</v>
      </c>
      <c r="N36" s="39"/>
      <c r="O36">
        <f>IF(TDonnéesHM[[#This Row],[ID]]&lt;&gt;"",TDonnéesHM[[#This Row],[ID]],"")</f>
        <v>846</v>
      </c>
      <c r="P36" s="17" t="str">
        <f>IF(TDonnéesHM[[#This Row],[Type]]="incident","I",IF(TDonnéesHM[[#This Row],[Type]]="demande","D",""))</f>
        <v>I</v>
      </c>
      <c r="Q36" s="18">
        <f>IF(TDonnéesDélais[[#This Row],[Type]]="I",4/24,IF(TDonnéesDélais[[#This Row],[Type]]="D",8/24,""))</f>
        <v>0.16666666666666666</v>
      </c>
      <c r="R36" s="21" t="str">
        <f>IF(TDonnéesHM[[#This Row],[MCO (4)]]&lt;&gt;"",TDonnéesHM[[#This Row],[MCO (4)]]/1440,"")</f>
        <v/>
      </c>
      <c r="S36" s="22" t="str">
        <f>(IF(TDonnéesDélais[[#This Row],[MCO]]="","",(IF(TDonnéesDélais[[#This Row],[MCO]]&lt;=TDonnéesDélais[[#This Row],[Délai]],"OK","KO"))))</f>
        <v/>
      </c>
      <c r="T36" s="21" t="str">
        <f>IF(TDonnéesHM[[#This Row],[HELPDESK (3)]]&lt;&gt;"",TDonnéesHM[[#This Row],[HELPDESK (3)]]/1440,"")</f>
        <v/>
      </c>
      <c r="U36" s="22" t="str">
        <f>(IF(TDonnéesDélais[[#This Row],[HELPDESK]]="","",(IF(TDonnéesDélais[[#This Row],[HELPDESK]]&lt;=TDonnéesDélais[[#This Row],[Délai]],"OK","KO"))))</f>
        <v/>
      </c>
      <c r="V36" s="21">
        <f>IF(TDonnéesHM[[#This Row],[TELECOM Niv 2 (7)]]&lt;&gt;"",TDonnéesHM[[#This Row],[TELECOM Niv 2 (7)]]/1440,"")</f>
        <v>5.5555555555555558E-3</v>
      </c>
      <c r="W36" s="22" t="str">
        <f>(IF(TDonnéesDélais[[#This Row],[TELECOM Niv 2 (7)]]="","",(IF(TDonnéesDélais[[#This Row],[TELECOM Niv 2 (7)]]&lt;=TDonnéesDélais[[#This Row],[Délai]],"OK","KO"))))</f>
        <v>OK</v>
      </c>
      <c r="X36" s="21" t="str">
        <f>IF(TDonnéesHM[[#This Row],[TELECOM Niv 1 (6)]]&lt;&gt;"",TDonnéesHM[[#This Row],[TELECOM Niv 1 (6)]]/1440,"")</f>
        <v/>
      </c>
      <c r="Y36" s="22" t="str">
        <f>(IF(TDonnéesDélais[[#This Row],[TELECOM Niv 1 (6)]]="","",(IF(TDonnéesDélais[[#This Row],[TELECOM Niv 1 (6)]]&lt;=TDonnéesDélais[[#This Row],[Délai]],"OK","KO"))))</f>
        <v/>
      </c>
      <c r="Z36" s="21" t="str">
        <f>IF(TDonnéesHM[[#This Row],[Exploit Infra IBIS (5)]]&lt;&gt;"",TDonnéesHM[[#This Row],[Exploit Infra IBIS (5)]]/1440,"")</f>
        <v/>
      </c>
      <c r="AA36" s="22" t="str">
        <f>(IF(TDonnéesDélais[[#This Row],[Exploit Infra IBIS (5)]]="","",(IF(TDonnéesDélais[[#This Row],[Exploit Infra IBIS (5)]]&lt;=TDonnéesDélais[[#This Row],[Délai]],"OK","KO"))))</f>
        <v/>
      </c>
      <c r="AB36" s="21">
        <f>IF(TDonnéesHM[[#This Row],[SIT SOBEGI (1)]]&lt;&gt;"",TDonnéesHM[[#This Row],[SIT SOBEGI (1)]]/1440,"")</f>
        <v>0.77708333333333335</v>
      </c>
      <c r="AC36" s="22" t="str">
        <f>(IF(TDonnéesDélais[[#This Row],[SIT SOBEGI (1)]]="","",(IF(TDonnéesDélais[[#This Row],[SIT SOBEGI (1)]]&lt;=TDonnéesDélais[[#This Row],[Délai]],"OK","KO"))))</f>
        <v>KO</v>
      </c>
      <c r="AD36" s="21">
        <f>IF(TDonnéesHM[[#This Row],[TELECOM SOBEGI (2)]]&lt;&gt;"",TDonnéesHM[[#This Row],[TELECOM SOBEGI (2)]]/1440,"")</f>
        <v>4.8611111111111112E-3</v>
      </c>
      <c r="AE36" s="22" t="str">
        <f>(IF(TDonnéesDélais[[#This Row],[TELECOM SOBEGI (2)]]="","",(IF(TDonnéesDélais[[#This Row],[TELECOM SOBEGI (2)]]&lt;=TDonnéesDélais[[#This Row],[Délai]],"OK","KO"))))</f>
        <v>OK</v>
      </c>
      <c r="AF36" s="21" t="str">
        <f>IF(TDonnéesHM[[#This Row],[INEO/ACM (1)]]&lt;&gt;"",TDonnéesHM[[#This Row],[INEO/ACM (1)]]/1440,"")</f>
        <v/>
      </c>
      <c r="AG36" s="22" t="str">
        <f>(IF(TDonnéesDélais[[#This Row],[INEO/ACM (1)]]="","",(IF(TDonnéesDélais[[#This Row],[INEO/ACM (1)]]&lt;=TDonnéesDélais[[#This Row],[Délai]],"OK","KO"))))</f>
        <v/>
      </c>
      <c r="AH36" s="18" t="str">
        <f>IF(TDonnéesHM[[#This Row],[GFI CHRONOTIME (4)]]&lt;&gt;"",TDonnéesHM[[#This Row],[GFI CHRONOTIME (4)]]/1440,"")</f>
        <v/>
      </c>
      <c r="AI36" s="18">
        <f>IF(TDonnéesHM[[#This Row],[En attente]]&lt;&gt;"",TDonnéesHM[[#This Row],[En attente]]/1440,"")</f>
        <v>5.2263888888888888</v>
      </c>
      <c r="AJ36" s="18">
        <f>IF(TDonnéesHM[[#This Row],[Durée de vie du ticket]]&lt;&gt;"",TDonnéesHM[[#This Row],[Durée de vie du ticket]]/1440,"")</f>
        <v>6.0138888888888893</v>
      </c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</row>
    <row r="37" spans="1:48" x14ac:dyDescent="0.2">
      <c r="A37">
        <v>852</v>
      </c>
      <c r="B37" t="s">
        <v>21</v>
      </c>
      <c r="F37">
        <v>1237</v>
      </c>
      <c r="I37">
        <v>377</v>
      </c>
      <c r="L37">
        <v>1022</v>
      </c>
      <c r="M37" s="12">
        <f>(IF(TDonnéesHM[[#This Row],[ID]]&lt;&gt;"",SUM(TDonnéesHM[[#This Row],[MCO (4)]:[En attente]]),""))</f>
        <v>2636</v>
      </c>
      <c r="N37" s="39"/>
      <c r="O37">
        <f>IF(TDonnéesHM[[#This Row],[ID]]&lt;&gt;"",TDonnéesHM[[#This Row],[ID]],"")</f>
        <v>852</v>
      </c>
      <c r="P37" s="17" t="str">
        <f>IF(TDonnéesHM[[#This Row],[Type]]="incident","I",IF(TDonnéesHM[[#This Row],[Type]]="demande","D",""))</f>
        <v>D</v>
      </c>
      <c r="Q37" s="18">
        <f>IF(TDonnéesDélais[[#This Row],[Type]]="I",4/24,IF(TDonnéesDélais[[#This Row],[Type]]="D",8/24,""))</f>
        <v>0.33333333333333331</v>
      </c>
      <c r="R37" s="21" t="str">
        <f>IF(TDonnéesHM[[#This Row],[MCO (4)]]&lt;&gt;"",TDonnéesHM[[#This Row],[MCO (4)]]/1440,"")</f>
        <v/>
      </c>
      <c r="S37" s="22" t="str">
        <f>(IF(TDonnéesDélais[[#This Row],[MCO]]="","",(IF(TDonnéesDélais[[#This Row],[MCO]]&lt;=TDonnéesDélais[[#This Row],[Délai]],"OK","KO"))))</f>
        <v/>
      </c>
      <c r="T37" s="21" t="str">
        <f>IF(TDonnéesHM[[#This Row],[HELPDESK (3)]]&lt;&gt;"",TDonnéesHM[[#This Row],[HELPDESK (3)]]/1440,"")</f>
        <v/>
      </c>
      <c r="U37" s="22" t="str">
        <f>(IF(TDonnéesDélais[[#This Row],[HELPDESK]]="","",(IF(TDonnéesDélais[[#This Row],[HELPDESK]]&lt;=TDonnéesDélais[[#This Row],[Délai]],"OK","KO"))))</f>
        <v/>
      </c>
      <c r="V37" s="21" t="str">
        <f>IF(TDonnéesHM[[#This Row],[TELECOM Niv 2 (7)]]&lt;&gt;"",TDonnéesHM[[#This Row],[TELECOM Niv 2 (7)]]/1440,"")</f>
        <v/>
      </c>
      <c r="W37" s="22" t="str">
        <f>(IF(TDonnéesDélais[[#This Row],[TELECOM Niv 2 (7)]]="","",(IF(TDonnéesDélais[[#This Row],[TELECOM Niv 2 (7)]]&lt;=TDonnéesDélais[[#This Row],[Délai]],"OK","KO"))))</f>
        <v/>
      </c>
      <c r="X37" s="21">
        <f>IF(TDonnéesHM[[#This Row],[TELECOM Niv 1 (6)]]&lt;&gt;"",TDonnéesHM[[#This Row],[TELECOM Niv 1 (6)]]/1440,"")</f>
        <v>0.85902777777777772</v>
      </c>
      <c r="Y37" s="22" t="str">
        <f>(IF(TDonnéesDélais[[#This Row],[TELECOM Niv 1 (6)]]="","",(IF(TDonnéesDélais[[#This Row],[TELECOM Niv 1 (6)]]&lt;=TDonnéesDélais[[#This Row],[Délai]],"OK","KO"))))</f>
        <v>KO</v>
      </c>
      <c r="Z37" s="21" t="str">
        <f>IF(TDonnéesHM[[#This Row],[Exploit Infra IBIS (5)]]&lt;&gt;"",TDonnéesHM[[#This Row],[Exploit Infra IBIS (5)]]/1440,"")</f>
        <v/>
      </c>
      <c r="AA37" s="22" t="str">
        <f>(IF(TDonnéesDélais[[#This Row],[Exploit Infra IBIS (5)]]="","",(IF(TDonnéesDélais[[#This Row],[Exploit Infra IBIS (5)]]&lt;=TDonnéesDélais[[#This Row],[Délai]],"OK","KO"))))</f>
        <v/>
      </c>
      <c r="AB37" s="21" t="str">
        <f>IF(TDonnéesHM[[#This Row],[SIT SOBEGI (1)]]&lt;&gt;"",TDonnéesHM[[#This Row],[SIT SOBEGI (1)]]/1440,"")</f>
        <v/>
      </c>
      <c r="AC37" s="22" t="str">
        <f>(IF(TDonnéesDélais[[#This Row],[SIT SOBEGI (1)]]="","",(IF(TDonnéesDélais[[#This Row],[SIT SOBEGI (1)]]&lt;=TDonnéesDélais[[#This Row],[Délai]],"OK","KO"))))</f>
        <v/>
      </c>
      <c r="AD37" s="21">
        <f>IF(TDonnéesHM[[#This Row],[TELECOM SOBEGI (2)]]&lt;&gt;"",TDonnéesHM[[#This Row],[TELECOM SOBEGI (2)]]/1440,"")</f>
        <v>0.26180555555555557</v>
      </c>
      <c r="AE37" s="22" t="str">
        <f>(IF(TDonnéesDélais[[#This Row],[TELECOM SOBEGI (2)]]="","",(IF(TDonnéesDélais[[#This Row],[TELECOM SOBEGI (2)]]&lt;=TDonnéesDélais[[#This Row],[Délai]],"OK","KO"))))</f>
        <v>OK</v>
      </c>
      <c r="AF37" s="21" t="str">
        <f>IF(TDonnéesHM[[#This Row],[INEO/ACM (1)]]&lt;&gt;"",TDonnéesHM[[#This Row],[INEO/ACM (1)]]/1440,"")</f>
        <v/>
      </c>
      <c r="AG37" s="22" t="str">
        <f>(IF(TDonnéesDélais[[#This Row],[INEO/ACM (1)]]="","",(IF(TDonnéesDélais[[#This Row],[INEO/ACM (1)]]&lt;=TDonnéesDélais[[#This Row],[Délai]],"OK","KO"))))</f>
        <v/>
      </c>
      <c r="AH37" s="18" t="str">
        <f>IF(TDonnéesHM[[#This Row],[GFI CHRONOTIME (4)]]&lt;&gt;"",TDonnéesHM[[#This Row],[GFI CHRONOTIME (4)]]/1440,"")</f>
        <v/>
      </c>
      <c r="AI37" s="18">
        <f>IF(TDonnéesHM[[#This Row],[En attente]]&lt;&gt;"",TDonnéesHM[[#This Row],[En attente]]/1440,"")</f>
        <v>0.70972222222222225</v>
      </c>
      <c r="AJ37" s="18">
        <f>IF(TDonnéesHM[[#This Row],[Durée de vie du ticket]]&lt;&gt;"",TDonnéesHM[[#This Row],[Durée de vie du ticket]]/1440,"")</f>
        <v>1.8305555555555555</v>
      </c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</row>
    <row r="38" spans="1:48" x14ac:dyDescent="0.2">
      <c r="A38">
        <v>854</v>
      </c>
      <c r="B38" t="s">
        <v>22</v>
      </c>
      <c r="D38">
        <v>20</v>
      </c>
      <c r="K38">
        <v>2525</v>
      </c>
      <c r="L38">
        <v>0</v>
      </c>
      <c r="M38" s="12">
        <f>(IF(TDonnéesHM[[#This Row],[ID]]&lt;&gt;"",SUM(TDonnéesHM[[#This Row],[MCO (4)]:[En attente]]),""))</f>
        <v>2545</v>
      </c>
      <c r="N38" s="39"/>
      <c r="O38">
        <f>IF(TDonnéesHM[[#This Row],[ID]]&lt;&gt;"",TDonnéesHM[[#This Row],[ID]],"")</f>
        <v>854</v>
      </c>
      <c r="P38" s="17" t="str">
        <f>IF(TDonnéesHM[[#This Row],[Type]]="incident","I",IF(TDonnéesHM[[#This Row],[Type]]="demande","D",""))</f>
        <v>I</v>
      </c>
      <c r="Q38" s="18">
        <f>IF(TDonnéesDélais[[#This Row],[Type]]="I",4/24,IF(TDonnéesDélais[[#This Row],[Type]]="D",8/24,""))</f>
        <v>0.16666666666666666</v>
      </c>
      <c r="R38" s="21" t="str">
        <f>IF(TDonnéesHM[[#This Row],[MCO (4)]]&lt;&gt;"",TDonnéesHM[[#This Row],[MCO (4)]]/1440,"")</f>
        <v/>
      </c>
      <c r="S38" s="22" t="str">
        <f>(IF(TDonnéesDélais[[#This Row],[MCO]]="","",(IF(TDonnéesDélais[[#This Row],[MCO]]&lt;=TDonnéesDélais[[#This Row],[Délai]],"OK","KO"))))</f>
        <v/>
      </c>
      <c r="T38" s="21">
        <f>IF(TDonnéesHM[[#This Row],[HELPDESK (3)]]&lt;&gt;"",TDonnéesHM[[#This Row],[HELPDESK (3)]]/1440,"")</f>
        <v>1.3888888888888888E-2</v>
      </c>
      <c r="U38" s="22" t="str">
        <f>(IF(TDonnéesDélais[[#This Row],[HELPDESK]]="","",(IF(TDonnéesDélais[[#This Row],[HELPDESK]]&lt;=TDonnéesDélais[[#This Row],[Délai]],"OK","KO"))))</f>
        <v>OK</v>
      </c>
      <c r="V38" s="21" t="str">
        <f>IF(TDonnéesHM[[#This Row],[TELECOM Niv 2 (7)]]&lt;&gt;"",TDonnéesHM[[#This Row],[TELECOM Niv 2 (7)]]/1440,"")</f>
        <v/>
      </c>
      <c r="W38" s="22" t="str">
        <f>(IF(TDonnéesDélais[[#This Row],[TELECOM Niv 2 (7)]]="","",(IF(TDonnéesDélais[[#This Row],[TELECOM Niv 2 (7)]]&lt;=TDonnéesDélais[[#This Row],[Délai]],"OK","KO"))))</f>
        <v/>
      </c>
      <c r="X38" s="21" t="str">
        <f>IF(TDonnéesHM[[#This Row],[TELECOM Niv 1 (6)]]&lt;&gt;"",TDonnéesHM[[#This Row],[TELECOM Niv 1 (6)]]/1440,"")</f>
        <v/>
      </c>
      <c r="Y38" s="22" t="str">
        <f>(IF(TDonnéesDélais[[#This Row],[TELECOM Niv 1 (6)]]="","",(IF(TDonnéesDélais[[#This Row],[TELECOM Niv 1 (6)]]&lt;=TDonnéesDélais[[#This Row],[Délai]],"OK","KO"))))</f>
        <v/>
      </c>
      <c r="Z38" s="21" t="str">
        <f>IF(TDonnéesHM[[#This Row],[Exploit Infra IBIS (5)]]&lt;&gt;"",TDonnéesHM[[#This Row],[Exploit Infra IBIS (5)]]/1440,"")</f>
        <v/>
      </c>
      <c r="AA38" s="22" t="str">
        <f>(IF(TDonnéesDélais[[#This Row],[Exploit Infra IBIS (5)]]="","",(IF(TDonnéesDélais[[#This Row],[Exploit Infra IBIS (5)]]&lt;=TDonnéesDélais[[#This Row],[Délai]],"OK","KO"))))</f>
        <v/>
      </c>
      <c r="AB38" s="21" t="str">
        <f>IF(TDonnéesHM[[#This Row],[SIT SOBEGI (1)]]&lt;&gt;"",TDonnéesHM[[#This Row],[SIT SOBEGI (1)]]/1440,"")</f>
        <v/>
      </c>
      <c r="AC38" s="22" t="str">
        <f>(IF(TDonnéesDélais[[#This Row],[SIT SOBEGI (1)]]="","",(IF(TDonnéesDélais[[#This Row],[SIT SOBEGI (1)]]&lt;=TDonnéesDélais[[#This Row],[Délai]],"OK","KO"))))</f>
        <v/>
      </c>
      <c r="AD38" s="21" t="str">
        <f>IF(TDonnéesHM[[#This Row],[TELECOM SOBEGI (2)]]&lt;&gt;"",TDonnéesHM[[#This Row],[TELECOM SOBEGI (2)]]/1440,"")</f>
        <v/>
      </c>
      <c r="AE38" s="22" t="str">
        <f>(IF(TDonnéesDélais[[#This Row],[TELECOM SOBEGI (2)]]="","",(IF(TDonnéesDélais[[#This Row],[TELECOM SOBEGI (2)]]&lt;=TDonnéesDélais[[#This Row],[Délai]],"OK","KO"))))</f>
        <v/>
      </c>
      <c r="AF38" s="21" t="str">
        <f>IF(TDonnéesHM[[#This Row],[INEO/ACM (1)]]&lt;&gt;"",TDonnéesHM[[#This Row],[INEO/ACM (1)]]/1440,"")</f>
        <v/>
      </c>
      <c r="AG38" s="22" t="str">
        <f>(IF(TDonnéesDélais[[#This Row],[INEO/ACM (1)]]="","",(IF(TDonnéesDélais[[#This Row],[INEO/ACM (1)]]&lt;=TDonnéesDélais[[#This Row],[Délai]],"OK","KO"))))</f>
        <v/>
      </c>
      <c r="AH38" s="18">
        <f>IF(TDonnéesHM[[#This Row],[GFI CHRONOTIME (4)]]&lt;&gt;"",TDonnéesHM[[#This Row],[GFI CHRONOTIME (4)]]/1440,"")</f>
        <v>1.7534722222222223</v>
      </c>
      <c r="AI38" s="18">
        <f>IF(TDonnéesHM[[#This Row],[En attente]]&lt;&gt;"",TDonnéesHM[[#This Row],[En attente]]/1440,"")</f>
        <v>0</v>
      </c>
      <c r="AJ38" s="18">
        <f>IF(TDonnéesHM[[#This Row],[Durée de vie du ticket]]&lt;&gt;"",TDonnéesHM[[#This Row],[Durée de vie du ticket]]/1440,"")</f>
        <v>1.7673611111111112</v>
      </c>
      <c r="AK38" s="39"/>
      <c r="AL38" s="39"/>
      <c r="AM38" s="39"/>
      <c r="AN38" s="39"/>
      <c r="AO38" s="39"/>
      <c r="AP38" s="39"/>
      <c r="AQ38" s="39"/>
      <c r="AR38" s="39"/>
      <c r="AS38" s="39"/>
      <c r="AT38" s="39"/>
      <c r="AU38" s="39"/>
      <c r="AV38" s="39"/>
    </row>
    <row r="39" spans="1:48" x14ac:dyDescent="0.2">
      <c r="A39">
        <v>857</v>
      </c>
      <c r="B39" t="s">
        <v>21</v>
      </c>
      <c r="H39">
        <v>258</v>
      </c>
      <c r="L39">
        <v>6572</v>
      </c>
      <c r="M39" s="12">
        <f>(IF(TDonnéesHM[[#This Row],[ID]]&lt;&gt;"",SUM(TDonnéesHM[[#This Row],[MCO (4)]:[En attente]]),""))</f>
        <v>6830</v>
      </c>
      <c r="N39" s="39"/>
      <c r="O39">
        <f>IF(TDonnéesHM[[#This Row],[ID]]&lt;&gt;"",TDonnéesHM[[#This Row],[ID]],"")</f>
        <v>857</v>
      </c>
      <c r="P39" s="17" t="str">
        <f>IF(TDonnéesHM[[#This Row],[Type]]="incident","I",IF(TDonnéesHM[[#This Row],[Type]]="demande","D",""))</f>
        <v>D</v>
      </c>
      <c r="Q39" s="18">
        <f>IF(TDonnéesDélais[[#This Row],[Type]]="I",4/24,IF(TDonnéesDélais[[#This Row],[Type]]="D",8/24,""))</f>
        <v>0.33333333333333331</v>
      </c>
      <c r="R39" s="21" t="str">
        <f>IF(TDonnéesHM[[#This Row],[MCO (4)]]&lt;&gt;"",TDonnéesHM[[#This Row],[MCO (4)]]/1440,"")</f>
        <v/>
      </c>
      <c r="S39" s="22" t="str">
        <f>(IF(TDonnéesDélais[[#This Row],[MCO]]="","",(IF(TDonnéesDélais[[#This Row],[MCO]]&lt;=TDonnéesDélais[[#This Row],[Délai]],"OK","KO"))))</f>
        <v/>
      </c>
      <c r="T39" s="21" t="str">
        <f>IF(TDonnéesHM[[#This Row],[HELPDESK (3)]]&lt;&gt;"",TDonnéesHM[[#This Row],[HELPDESK (3)]]/1440,"")</f>
        <v/>
      </c>
      <c r="U39" s="22" t="str">
        <f>(IF(TDonnéesDélais[[#This Row],[HELPDESK]]="","",(IF(TDonnéesDélais[[#This Row],[HELPDESK]]&lt;=TDonnéesDélais[[#This Row],[Délai]],"OK","KO"))))</f>
        <v/>
      </c>
      <c r="V39" s="21" t="str">
        <f>IF(TDonnéesHM[[#This Row],[TELECOM Niv 2 (7)]]&lt;&gt;"",TDonnéesHM[[#This Row],[TELECOM Niv 2 (7)]]/1440,"")</f>
        <v/>
      </c>
      <c r="W39" s="22" t="str">
        <f>(IF(TDonnéesDélais[[#This Row],[TELECOM Niv 2 (7)]]="","",(IF(TDonnéesDélais[[#This Row],[TELECOM Niv 2 (7)]]&lt;=TDonnéesDélais[[#This Row],[Délai]],"OK","KO"))))</f>
        <v/>
      </c>
      <c r="X39" s="21" t="str">
        <f>IF(TDonnéesHM[[#This Row],[TELECOM Niv 1 (6)]]&lt;&gt;"",TDonnéesHM[[#This Row],[TELECOM Niv 1 (6)]]/1440,"")</f>
        <v/>
      </c>
      <c r="Y39" s="22" t="str">
        <f>(IF(TDonnéesDélais[[#This Row],[TELECOM Niv 1 (6)]]="","",(IF(TDonnéesDélais[[#This Row],[TELECOM Niv 1 (6)]]&lt;=TDonnéesDélais[[#This Row],[Délai]],"OK","KO"))))</f>
        <v/>
      </c>
      <c r="Z39" s="21" t="str">
        <f>IF(TDonnéesHM[[#This Row],[Exploit Infra IBIS (5)]]&lt;&gt;"",TDonnéesHM[[#This Row],[Exploit Infra IBIS (5)]]/1440,"")</f>
        <v/>
      </c>
      <c r="AA39" s="22" t="str">
        <f>(IF(TDonnéesDélais[[#This Row],[Exploit Infra IBIS (5)]]="","",(IF(TDonnéesDélais[[#This Row],[Exploit Infra IBIS (5)]]&lt;=TDonnéesDélais[[#This Row],[Délai]],"OK","KO"))))</f>
        <v/>
      </c>
      <c r="AB39" s="21">
        <f>IF(TDonnéesHM[[#This Row],[SIT SOBEGI (1)]]&lt;&gt;"",TDonnéesHM[[#This Row],[SIT SOBEGI (1)]]/1440,"")</f>
        <v>0.17916666666666667</v>
      </c>
      <c r="AC39" s="22" t="str">
        <f>(IF(TDonnéesDélais[[#This Row],[SIT SOBEGI (1)]]="","",(IF(TDonnéesDélais[[#This Row],[SIT SOBEGI (1)]]&lt;=TDonnéesDélais[[#This Row],[Délai]],"OK","KO"))))</f>
        <v>OK</v>
      </c>
      <c r="AD39" s="21" t="str">
        <f>IF(TDonnéesHM[[#This Row],[TELECOM SOBEGI (2)]]&lt;&gt;"",TDonnéesHM[[#This Row],[TELECOM SOBEGI (2)]]/1440,"")</f>
        <v/>
      </c>
      <c r="AE39" s="22" t="str">
        <f>(IF(TDonnéesDélais[[#This Row],[TELECOM SOBEGI (2)]]="","",(IF(TDonnéesDélais[[#This Row],[TELECOM SOBEGI (2)]]&lt;=TDonnéesDélais[[#This Row],[Délai]],"OK","KO"))))</f>
        <v/>
      </c>
      <c r="AF39" s="21" t="str">
        <f>IF(TDonnéesHM[[#This Row],[INEO/ACM (1)]]&lt;&gt;"",TDonnéesHM[[#This Row],[INEO/ACM (1)]]/1440,"")</f>
        <v/>
      </c>
      <c r="AG39" s="22" t="str">
        <f>(IF(TDonnéesDélais[[#This Row],[INEO/ACM (1)]]="","",(IF(TDonnéesDélais[[#This Row],[INEO/ACM (1)]]&lt;=TDonnéesDélais[[#This Row],[Délai]],"OK","KO"))))</f>
        <v/>
      </c>
      <c r="AH39" s="18" t="str">
        <f>IF(TDonnéesHM[[#This Row],[GFI CHRONOTIME (4)]]&lt;&gt;"",TDonnéesHM[[#This Row],[GFI CHRONOTIME (4)]]/1440,"")</f>
        <v/>
      </c>
      <c r="AI39" s="18">
        <f>IF(TDonnéesHM[[#This Row],[En attente]]&lt;&gt;"",TDonnéesHM[[#This Row],[En attente]]/1440,"")</f>
        <v>4.5638888888888891</v>
      </c>
      <c r="AJ39" s="18">
        <f>IF(TDonnéesHM[[#This Row],[Durée de vie du ticket]]&lt;&gt;"",TDonnéesHM[[#This Row],[Durée de vie du ticket]]/1440,"")</f>
        <v>4.7430555555555554</v>
      </c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</row>
    <row r="40" spans="1:48" x14ac:dyDescent="0.2">
      <c r="A40">
        <v>863</v>
      </c>
      <c r="B40" t="s">
        <v>21</v>
      </c>
      <c r="C40">
        <v>1383</v>
      </c>
      <c r="H40">
        <v>692</v>
      </c>
      <c r="M40" s="12">
        <f>(IF(TDonnéesHM[[#This Row],[ID]]&lt;&gt;"",SUM(TDonnéesHM[[#This Row],[MCO (4)]:[En attente]]),""))</f>
        <v>2075</v>
      </c>
      <c r="N40" s="39"/>
      <c r="O40">
        <f>IF(TDonnéesHM[[#This Row],[ID]]&lt;&gt;"",TDonnéesHM[[#This Row],[ID]],"")</f>
        <v>863</v>
      </c>
      <c r="P40" s="17" t="str">
        <f>IF(TDonnéesHM[[#This Row],[Type]]="incident","I",IF(TDonnéesHM[[#This Row],[Type]]="demande","D",""))</f>
        <v>D</v>
      </c>
      <c r="Q40" s="18">
        <f>IF(TDonnéesDélais[[#This Row],[Type]]="I",4/24,IF(TDonnéesDélais[[#This Row],[Type]]="D",8/24,""))</f>
        <v>0.33333333333333331</v>
      </c>
      <c r="R40" s="21">
        <f>IF(TDonnéesHM[[#This Row],[MCO (4)]]&lt;&gt;"",TDonnéesHM[[#This Row],[MCO (4)]]/1440,"")</f>
        <v>0.9604166666666667</v>
      </c>
      <c r="S40" s="22" t="str">
        <f>(IF(TDonnéesDélais[[#This Row],[MCO]]="","",(IF(TDonnéesDélais[[#This Row],[MCO]]&lt;=TDonnéesDélais[[#This Row],[Délai]],"OK","KO"))))</f>
        <v>KO</v>
      </c>
      <c r="T40" s="21" t="str">
        <f>IF(TDonnéesHM[[#This Row],[HELPDESK (3)]]&lt;&gt;"",TDonnéesHM[[#This Row],[HELPDESK (3)]]/1440,"")</f>
        <v/>
      </c>
      <c r="U40" s="22" t="str">
        <f>(IF(TDonnéesDélais[[#This Row],[HELPDESK]]="","",(IF(TDonnéesDélais[[#This Row],[HELPDESK]]&lt;=TDonnéesDélais[[#This Row],[Délai]],"OK","KO"))))</f>
        <v/>
      </c>
      <c r="V40" s="21" t="str">
        <f>IF(TDonnéesHM[[#This Row],[TELECOM Niv 2 (7)]]&lt;&gt;"",TDonnéesHM[[#This Row],[TELECOM Niv 2 (7)]]/1440,"")</f>
        <v/>
      </c>
      <c r="W40" s="22" t="str">
        <f>(IF(TDonnéesDélais[[#This Row],[TELECOM Niv 2 (7)]]="","",(IF(TDonnéesDélais[[#This Row],[TELECOM Niv 2 (7)]]&lt;=TDonnéesDélais[[#This Row],[Délai]],"OK","KO"))))</f>
        <v/>
      </c>
      <c r="X40" s="21" t="str">
        <f>IF(TDonnéesHM[[#This Row],[TELECOM Niv 1 (6)]]&lt;&gt;"",TDonnéesHM[[#This Row],[TELECOM Niv 1 (6)]]/1440,"")</f>
        <v/>
      </c>
      <c r="Y40" s="22" t="str">
        <f>(IF(TDonnéesDélais[[#This Row],[TELECOM Niv 1 (6)]]="","",(IF(TDonnéesDélais[[#This Row],[TELECOM Niv 1 (6)]]&lt;=TDonnéesDélais[[#This Row],[Délai]],"OK","KO"))))</f>
        <v/>
      </c>
      <c r="Z40" s="21" t="str">
        <f>IF(TDonnéesHM[[#This Row],[Exploit Infra IBIS (5)]]&lt;&gt;"",TDonnéesHM[[#This Row],[Exploit Infra IBIS (5)]]/1440,"")</f>
        <v/>
      </c>
      <c r="AA40" s="22" t="str">
        <f>(IF(TDonnéesDélais[[#This Row],[Exploit Infra IBIS (5)]]="","",(IF(TDonnéesDélais[[#This Row],[Exploit Infra IBIS (5)]]&lt;=TDonnéesDélais[[#This Row],[Délai]],"OK","KO"))))</f>
        <v/>
      </c>
      <c r="AB40" s="21">
        <f>IF(TDonnéesHM[[#This Row],[SIT SOBEGI (1)]]&lt;&gt;"",TDonnéesHM[[#This Row],[SIT SOBEGI (1)]]/1440,"")</f>
        <v>0.48055555555555557</v>
      </c>
      <c r="AC40" s="22" t="str">
        <f>(IF(TDonnéesDélais[[#This Row],[SIT SOBEGI (1)]]="","",(IF(TDonnéesDélais[[#This Row],[SIT SOBEGI (1)]]&lt;=TDonnéesDélais[[#This Row],[Délai]],"OK","KO"))))</f>
        <v>KO</v>
      </c>
      <c r="AD40" s="21" t="str">
        <f>IF(TDonnéesHM[[#This Row],[TELECOM SOBEGI (2)]]&lt;&gt;"",TDonnéesHM[[#This Row],[TELECOM SOBEGI (2)]]/1440,"")</f>
        <v/>
      </c>
      <c r="AE40" s="22" t="str">
        <f>(IF(TDonnéesDélais[[#This Row],[TELECOM SOBEGI (2)]]="","",(IF(TDonnéesDélais[[#This Row],[TELECOM SOBEGI (2)]]&lt;=TDonnéesDélais[[#This Row],[Délai]],"OK","KO"))))</f>
        <v/>
      </c>
      <c r="AF40" s="21" t="str">
        <f>IF(TDonnéesHM[[#This Row],[INEO/ACM (1)]]&lt;&gt;"",TDonnéesHM[[#This Row],[INEO/ACM (1)]]/1440,"")</f>
        <v/>
      </c>
      <c r="AG40" s="22" t="str">
        <f>(IF(TDonnéesDélais[[#This Row],[INEO/ACM (1)]]="","",(IF(TDonnéesDélais[[#This Row],[INEO/ACM (1)]]&lt;=TDonnéesDélais[[#This Row],[Délai]],"OK","KO"))))</f>
        <v/>
      </c>
      <c r="AH40" s="18" t="str">
        <f>IF(TDonnéesHM[[#This Row],[GFI CHRONOTIME (4)]]&lt;&gt;"",TDonnéesHM[[#This Row],[GFI CHRONOTIME (4)]]/1440,"")</f>
        <v/>
      </c>
      <c r="AI40" s="18" t="str">
        <f>IF(TDonnéesHM[[#This Row],[En attente]]&lt;&gt;"",TDonnéesHM[[#This Row],[En attente]]/1440,"")</f>
        <v/>
      </c>
      <c r="AJ40" s="18">
        <f>IF(TDonnéesHM[[#This Row],[Durée de vie du ticket]]&lt;&gt;"",TDonnéesHM[[#This Row],[Durée de vie du ticket]]/1440,"")</f>
        <v>1.4409722222222223</v>
      </c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</row>
    <row r="41" spans="1:48" x14ac:dyDescent="0.2">
      <c r="A41">
        <v>864</v>
      </c>
      <c r="B41" t="s">
        <v>22</v>
      </c>
      <c r="D41">
        <v>3</v>
      </c>
      <c r="L41">
        <v>540</v>
      </c>
      <c r="M41" s="12">
        <f>(IF(TDonnéesHM[[#This Row],[ID]]&lt;&gt;"",SUM(TDonnéesHM[[#This Row],[MCO (4)]:[En attente]]),""))</f>
        <v>543</v>
      </c>
      <c r="N41" s="39"/>
      <c r="O41">
        <f>IF(TDonnéesHM[[#This Row],[ID]]&lt;&gt;"",TDonnéesHM[[#This Row],[ID]],"")</f>
        <v>864</v>
      </c>
      <c r="P41" s="17" t="str">
        <f>IF(TDonnéesHM[[#This Row],[Type]]="incident","I",IF(TDonnéesHM[[#This Row],[Type]]="demande","D",""))</f>
        <v>I</v>
      </c>
      <c r="Q41" s="18">
        <f>IF(TDonnéesDélais[[#This Row],[Type]]="I",4/24,IF(TDonnéesDélais[[#This Row],[Type]]="D",8/24,""))</f>
        <v>0.16666666666666666</v>
      </c>
      <c r="R41" s="21" t="str">
        <f>IF(TDonnéesHM[[#This Row],[MCO (4)]]&lt;&gt;"",TDonnéesHM[[#This Row],[MCO (4)]]/1440,"")</f>
        <v/>
      </c>
      <c r="S41" s="22" t="str">
        <f>(IF(TDonnéesDélais[[#This Row],[MCO]]="","",(IF(TDonnéesDélais[[#This Row],[MCO]]&lt;=TDonnéesDélais[[#This Row],[Délai]],"OK","KO"))))</f>
        <v/>
      </c>
      <c r="T41" s="21">
        <f>IF(TDonnéesHM[[#This Row],[HELPDESK (3)]]&lt;&gt;"",TDonnéesHM[[#This Row],[HELPDESK (3)]]/1440,"")</f>
        <v>2.0833333333333333E-3</v>
      </c>
      <c r="U41" s="22" t="str">
        <f>(IF(TDonnéesDélais[[#This Row],[HELPDESK]]="","",(IF(TDonnéesDélais[[#This Row],[HELPDESK]]&lt;=TDonnéesDélais[[#This Row],[Délai]],"OK","KO"))))</f>
        <v>OK</v>
      </c>
      <c r="V41" s="21" t="str">
        <f>IF(TDonnéesHM[[#This Row],[TELECOM Niv 2 (7)]]&lt;&gt;"",TDonnéesHM[[#This Row],[TELECOM Niv 2 (7)]]/1440,"")</f>
        <v/>
      </c>
      <c r="W41" s="22" t="str">
        <f>(IF(TDonnéesDélais[[#This Row],[TELECOM Niv 2 (7)]]="","",(IF(TDonnéesDélais[[#This Row],[TELECOM Niv 2 (7)]]&lt;=TDonnéesDélais[[#This Row],[Délai]],"OK","KO"))))</f>
        <v/>
      </c>
      <c r="X41" s="21" t="str">
        <f>IF(TDonnéesHM[[#This Row],[TELECOM Niv 1 (6)]]&lt;&gt;"",TDonnéesHM[[#This Row],[TELECOM Niv 1 (6)]]/1440,"")</f>
        <v/>
      </c>
      <c r="Y41" s="22" t="str">
        <f>(IF(TDonnéesDélais[[#This Row],[TELECOM Niv 1 (6)]]="","",(IF(TDonnéesDélais[[#This Row],[TELECOM Niv 1 (6)]]&lt;=TDonnéesDélais[[#This Row],[Délai]],"OK","KO"))))</f>
        <v/>
      </c>
      <c r="Z41" s="21" t="str">
        <f>IF(TDonnéesHM[[#This Row],[Exploit Infra IBIS (5)]]&lt;&gt;"",TDonnéesHM[[#This Row],[Exploit Infra IBIS (5)]]/1440,"")</f>
        <v/>
      </c>
      <c r="AA41" s="22" t="str">
        <f>(IF(TDonnéesDélais[[#This Row],[Exploit Infra IBIS (5)]]="","",(IF(TDonnéesDélais[[#This Row],[Exploit Infra IBIS (5)]]&lt;=TDonnéesDélais[[#This Row],[Délai]],"OK","KO"))))</f>
        <v/>
      </c>
      <c r="AB41" s="21" t="str">
        <f>IF(TDonnéesHM[[#This Row],[SIT SOBEGI (1)]]&lt;&gt;"",TDonnéesHM[[#This Row],[SIT SOBEGI (1)]]/1440,"")</f>
        <v/>
      </c>
      <c r="AC41" s="22" t="str">
        <f>(IF(TDonnéesDélais[[#This Row],[SIT SOBEGI (1)]]="","",(IF(TDonnéesDélais[[#This Row],[SIT SOBEGI (1)]]&lt;=TDonnéesDélais[[#This Row],[Délai]],"OK","KO"))))</f>
        <v/>
      </c>
      <c r="AD41" s="21" t="str">
        <f>IF(TDonnéesHM[[#This Row],[TELECOM SOBEGI (2)]]&lt;&gt;"",TDonnéesHM[[#This Row],[TELECOM SOBEGI (2)]]/1440,"")</f>
        <v/>
      </c>
      <c r="AE41" s="22" t="str">
        <f>(IF(TDonnéesDélais[[#This Row],[TELECOM SOBEGI (2)]]="","",(IF(TDonnéesDélais[[#This Row],[TELECOM SOBEGI (2)]]&lt;=TDonnéesDélais[[#This Row],[Délai]],"OK","KO"))))</f>
        <v/>
      </c>
      <c r="AF41" s="21" t="str">
        <f>IF(TDonnéesHM[[#This Row],[INEO/ACM (1)]]&lt;&gt;"",TDonnéesHM[[#This Row],[INEO/ACM (1)]]/1440,"")</f>
        <v/>
      </c>
      <c r="AG41" s="22" t="str">
        <f>(IF(TDonnéesDélais[[#This Row],[INEO/ACM (1)]]="","",(IF(TDonnéesDélais[[#This Row],[INEO/ACM (1)]]&lt;=TDonnéesDélais[[#This Row],[Délai]],"OK","KO"))))</f>
        <v/>
      </c>
      <c r="AH41" s="18" t="str">
        <f>IF(TDonnéesHM[[#This Row],[GFI CHRONOTIME (4)]]&lt;&gt;"",TDonnéesHM[[#This Row],[GFI CHRONOTIME (4)]]/1440,"")</f>
        <v/>
      </c>
      <c r="AI41" s="18">
        <f>IF(TDonnéesHM[[#This Row],[En attente]]&lt;&gt;"",TDonnéesHM[[#This Row],[En attente]]/1440,"")</f>
        <v>0.375</v>
      </c>
      <c r="AJ41" s="18">
        <f>IF(TDonnéesHM[[#This Row],[Durée de vie du ticket]]&lt;&gt;"",TDonnéesHM[[#This Row],[Durée de vie du ticket]]/1440,"")</f>
        <v>0.37708333333333333</v>
      </c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</row>
    <row r="42" spans="1:48" x14ac:dyDescent="0.2">
      <c r="A42">
        <v>867</v>
      </c>
      <c r="B42" t="s">
        <v>22</v>
      </c>
      <c r="G42">
        <v>50</v>
      </c>
      <c r="L42">
        <v>4774</v>
      </c>
      <c r="M42" s="12">
        <f>(IF(TDonnéesHM[[#This Row],[ID]]&lt;&gt;"",SUM(TDonnéesHM[[#This Row],[MCO (4)]:[En attente]]),""))</f>
        <v>4824</v>
      </c>
      <c r="N42" s="39"/>
      <c r="O42">
        <f>IF(TDonnéesHM[[#This Row],[ID]]&lt;&gt;"",TDonnéesHM[[#This Row],[ID]],"")</f>
        <v>867</v>
      </c>
      <c r="P42" s="17" t="str">
        <f>IF(TDonnéesHM[[#This Row],[Type]]="incident","I",IF(TDonnéesHM[[#This Row],[Type]]="demande","D",""))</f>
        <v>I</v>
      </c>
      <c r="Q42" s="18">
        <f>IF(TDonnéesDélais[[#This Row],[Type]]="I",4/24,IF(TDonnéesDélais[[#This Row],[Type]]="D",8/24,""))</f>
        <v>0.16666666666666666</v>
      </c>
      <c r="R42" s="21" t="str">
        <f>IF(TDonnéesHM[[#This Row],[MCO (4)]]&lt;&gt;"",TDonnéesHM[[#This Row],[MCO (4)]]/1440,"")</f>
        <v/>
      </c>
      <c r="S42" s="22" t="str">
        <f>(IF(TDonnéesDélais[[#This Row],[MCO]]="","",(IF(TDonnéesDélais[[#This Row],[MCO]]&lt;=TDonnéesDélais[[#This Row],[Délai]],"OK","KO"))))</f>
        <v/>
      </c>
      <c r="T42" s="21" t="str">
        <f>IF(TDonnéesHM[[#This Row],[HELPDESK (3)]]&lt;&gt;"",TDonnéesHM[[#This Row],[HELPDESK (3)]]/1440,"")</f>
        <v/>
      </c>
      <c r="U42" s="22" t="str">
        <f>(IF(TDonnéesDélais[[#This Row],[HELPDESK]]="","",(IF(TDonnéesDélais[[#This Row],[HELPDESK]]&lt;=TDonnéesDélais[[#This Row],[Délai]],"OK","KO"))))</f>
        <v/>
      </c>
      <c r="V42" s="21" t="str">
        <f>IF(TDonnéesHM[[#This Row],[TELECOM Niv 2 (7)]]&lt;&gt;"",TDonnéesHM[[#This Row],[TELECOM Niv 2 (7)]]/1440,"")</f>
        <v/>
      </c>
      <c r="W42" s="22" t="str">
        <f>(IF(TDonnéesDélais[[#This Row],[TELECOM Niv 2 (7)]]="","",(IF(TDonnéesDélais[[#This Row],[TELECOM Niv 2 (7)]]&lt;=TDonnéesDélais[[#This Row],[Délai]],"OK","KO"))))</f>
        <v/>
      </c>
      <c r="X42" s="21" t="str">
        <f>IF(TDonnéesHM[[#This Row],[TELECOM Niv 1 (6)]]&lt;&gt;"",TDonnéesHM[[#This Row],[TELECOM Niv 1 (6)]]/1440,"")</f>
        <v/>
      </c>
      <c r="Y42" s="22" t="str">
        <f>(IF(TDonnéesDélais[[#This Row],[TELECOM Niv 1 (6)]]="","",(IF(TDonnéesDélais[[#This Row],[TELECOM Niv 1 (6)]]&lt;=TDonnéesDélais[[#This Row],[Délai]],"OK","KO"))))</f>
        <v/>
      </c>
      <c r="Z42" s="21">
        <f>IF(TDonnéesHM[[#This Row],[Exploit Infra IBIS (5)]]&lt;&gt;"",TDonnéesHM[[#This Row],[Exploit Infra IBIS (5)]]/1440,"")</f>
        <v>3.4722222222222224E-2</v>
      </c>
      <c r="AA42" s="22" t="str">
        <f>(IF(TDonnéesDélais[[#This Row],[Exploit Infra IBIS (5)]]="","",(IF(TDonnéesDélais[[#This Row],[Exploit Infra IBIS (5)]]&lt;=TDonnéesDélais[[#This Row],[Délai]],"OK","KO"))))</f>
        <v>OK</v>
      </c>
      <c r="AB42" s="21" t="str">
        <f>IF(TDonnéesHM[[#This Row],[SIT SOBEGI (1)]]&lt;&gt;"",TDonnéesHM[[#This Row],[SIT SOBEGI (1)]]/1440,"")</f>
        <v/>
      </c>
      <c r="AC42" s="22" t="str">
        <f>(IF(TDonnéesDélais[[#This Row],[SIT SOBEGI (1)]]="","",(IF(TDonnéesDélais[[#This Row],[SIT SOBEGI (1)]]&lt;=TDonnéesDélais[[#This Row],[Délai]],"OK","KO"))))</f>
        <v/>
      </c>
      <c r="AD42" s="21" t="str">
        <f>IF(TDonnéesHM[[#This Row],[TELECOM SOBEGI (2)]]&lt;&gt;"",TDonnéesHM[[#This Row],[TELECOM SOBEGI (2)]]/1440,"")</f>
        <v/>
      </c>
      <c r="AE42" s="22" t="str">
        <f>(IF(TDonnéesDélais[[#This Row],[TELECOM SOBEGI (2)]]="","",(IF(TDonnéesDélais[[#This Row],[TELECOM SOBEGI (2)]]&lt;=TDonnéesDélais[[#This Row],[Délai]],"OK","KO"))))</f>
        <v/>
      </c>
      <c r="AF42" s="21" t="str">
        <f>IF(TDonnéesHM[[#This Row],[INEO/ACM (1)]]&lt;&gt;"",TDonnéesHM[[#This Row],[INEO/ACM (1)]]/1440,"")</f>
        <v/>
      </c>
      <c r="AG42" s="22" t="str">
        <f>(IF(TDonnéesDélais[[#This Row],[INEO/ACM (1)]]="","",(IF(TDonnéesDélais[[#This Row],[INEO/ACM (1)]]&lt;=TDonnéesDélais[[#This Row],[Délai]],"OK","KO"))))</f>
        <v/>
      </c>
      <c r="AH42" s="18" t="str">
        <f>IF(TDonnéesHM[[#This Row],[GFI CHRONOTIME (4)]]&lt;&gt;"",TDonnéesHM[[#This Row],[GFI CHRONOTIME (4)]]/1440,"")</f>
        <v/>
      </c>
      <c r="AI42" s="18">
        <f>IF(TDonnéesHM[[#This Row],[En attente]]&lt;&gt;"",TDonnéesHM[[#This Row],[En attente]]/1440,"")</f>
        <v>3.3152777777777778</v>
      </c>
      <c r="AJ42" s="18">
        <f>IF(TDonnéesHM[[#This Row],[Durée de vie du ticket]]&lt;&gt;"",TDonnéesHM[[#This Row],[Durée de vie du ticket]]/1440,"")</f>
        <v>3.35</v>
      </c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</row>
    <row r="43" spans="1:48" x14ac:dyDescent="0.2">
      <c r="A43">
        <v>868</v>
      </c>
      <c r="B43" t="s">
        <v>21</v>
      </c>
      <c r="D43">
        <v>457</v>
      </c>
      <c r="H43">
        <v>1256</v>
      </c>
      <c r="L43">
        <v>4848</v>
      </c>
      <c r="M43" s="12">
        <f>(IF(TDonnéesHM[[#This Row],[ID]]&lt;&gt;"",SUM(TDonnéesHM[[#This Row],[MCO (4)]:[En attente]]),""))</f>
        <v>6561</v>
      </c>
      <c r="N43" s="39"/>
      <c r="O43">
        <f>IF(TDonnéesHM[[#This Row],[ID]]&lt;&gt;"",TDonnéesHM[[#This Row],[ID]],"")</f>
        <v>868</v>
      </c>
      <c r="P43" s="17" t="str">
        <f>IF(TDonnéesHM[[#This Row],[Type]]="incident","I",IF(TDonnéesHM[[#This Row],[Type]]="demande","D",""))</f>
        <v>D</v>
      </c>
      <c r="Q43" s="18">
        <f>IF(TDonnéesDélais[[#This Row],[Type]]="I",4/24,IF(TDonnéesDélais[[#This Row],[Type]]="D",8/24,""))</f>
        <v>0.33333333333333331</v>
      </c>
      <c r="R43" s="21" t="str">
        <f>IF(TDonnéesHM[[#This Row],[MCO (4)]]&lt;&gt;"",TDonnéesHM[[#This Row],[MCO (4)]]/1440,"")</f>
        <v/>
      </c>
      <c r="S43" s="22" t="str">
        <f>(IF(TDonnéesDélais[[#This Row],[MCO]]="","",(IF(TDonnéesDélais[[#This Row],[MCO]]&lt;=TDonnéesDélais[[#This Row],[Délai]],"OK","KO"))))</f>
        <v/>
      </c>
      <c r="T43" s="21">
        <f>IF(TDonnéesHM[[#This Row],[HELPDESK (3)]]&lt;&gt;"",TDonnéesHM[[#This Row],[HELPDESK (3)]]/1440,"")</f>
        <v>0.31736111111111109</v>
      </c>
      <c r="U43" s="22" t="str">
        <f>(IF(TDonnéesDélais[[#This Row],[HELPDESK]]="","",(IF(TDonnéesDélais[[#This Row],[HELPDESK]]&lt;=TDonnéesDélais[[#This Row],[Délai]],"OK","KO"))))</f>
        <v>OK</v>
      </c>
      <c r="V43" s="21" t="str">
        <f>IF(TDonnéesHM[[#This Row],[TELECOM Niv 2 (7)]]&lt;&gt;"",TDonnéesHM[[#This Row],[TELECOM Niv 2 (7)]]/1440,"")</f>
        <v/>
      </c>
      <c r="W43" s="22" t="str">
        <f>(IF(TDonnéesDélais[[#This Row],[TELECOM Niv 2 (7)]]="","",(IF(TDonnéesDélais[[#This Row],[TELECOM Niv 2 (7)]]&lt;=TDonnéesDélais[[#This Row],[Délai]],"OK","KO"))))</f>
        <v/>
      </c>
      <c r="X43" s="21" t="str">
        <f>IF(TDonnéesHM[[#This Row],[TELECOM Niv 1 (6)]]&lt;&gt;"",TDonnéesHM[[#This Row],[TELECOM Niv 1 (6)]]/1440,"")</f>
        <v/>
      </c>
      <c r="Y43" s="22" t="str">
        <f>(IF(TDonnéesDélais[[#This Row],[TELECOM Niv 1 (6)]]="","",(IF(TDonnéesDélais[[#This Row],[TELECOM Niv 1 (6)]]&lt;=TDonnéesDélais[[#This Row],[Délai]],"OK","KO"))))</f>
        <v/>
      </c>
      <c r="Z43" s="21" t="str">
        <f>IF(TDonnéesHM[[#This Row],[Exploit Infra IBIS (5)]]&lt;&gt;"",TDonnéesHM[[#This Row],[Exploit Infra IBIS (5)]]/1440,"")</f>
        <v/>
      </c>
      <c r="AA43" s="22" t="str">
        <f>(IF(TDonnéesDélais[[#This Row],[Exploit Infra IBIS (5)]]="","",(IF(TDonnéesDélais[[#This Row],[Exploit Infra IBIS (5)]]&lt;=TDonnéesDélais[[#This Row],[Délai]],"OK","KO"))))</f>
        <v/>
      </c>
      <c r="AB43" s="21">
        <f>IF(TDonnéesHM[[#This Row],[SIT SOBEGI (1)]]&lt;&gt;"",TDonnéesHM[[#This Row],[SIT SOBEGI (1)]]/1440,"")</f>
        <v>0.87222222222222223</v>
      </c>
      <c r="AC43" s="22" t="str">
        <f>(IF(TDonnéesDélais[[#This Row],[SIT SOBEGI (1)]]="","",(IF(TDonnéesDélais[[#This Row],[SIT SOBEGI (1)]]&lt;=TDonnéesDélais[[#This Row],[Délai]],"OK","KO"))))</f>
        <v>KO</v>
      </c>
      <c r="AD43" s="21" t="str">
        <f>IF(TDonnéesHM[[#This Row],[TELECOM SOBEGI (2)]]&lt;&gt;"",TDonnéesHM[[#This Row],[TELECOM SOBEGI (2)]]/1440,"")</f>
        <v/>
      </c>
      <c r="AE43" s="22" t="str">
        <f>(IF(TDonnéesDélais[[#This Row],[TELECOM SOBEGI (2)]]="","",(IF(TDonnéesDélais[[#This Row],[TELECOM SOBEGI (2)]]&lt;=TDonnéesDélais[[#This Row],[Délai]],"OK","KO"))))</f>
        <v/>
      </c>
      <c r="AF43" s="21" t="str">
        <f>IF(TDonnéesHM[[#This Row],[INEO/ACM (1)]]&lt;&gt;"",TDonnéesHM[[#This Row],[INEO/ACM (1)]]/1440,"")</f>
        <v/>
      </c>
      <c r="AG43" s="22" t="str">
        <f>(IF(TDonnéesDélais[[#This Row],[INEO/ACM (1)]]="","",(IF(TDonnéesDélais[[#This Row],[INEO/ACM (1)]]&lt;=TDonnéesDélais[[#This Row],[Délai]],"OK","KO"))))</f>
        <v/>
      </c>
      <c r="AH43" s="18" t="str">
        <f>IF(TDonnéesHM[[#This Row],[GFI CHRONOTIME (4)]]&lt;&gt;"",TDonnéesHM[[#This Row],[GFI CHRONOTIME (4)]]/1440,"")</f>
        <v/>
      </c>
      <c r="AI43" s="18">
        <f>IF(TDonnéesHM[[#This Row],[En attente]]&lt;&gt;"",TDonnéesHM[[#This Row],[En attente]]/1440,"")</f>
        <v>3.3666666666666667</v>
      </c>
      <c r="AJ43" s="18">
        <f>IF(TDonnéesHM[[#This Row],[Durée de vie du ticket]]&lt;&gt;"",TDonnéesHM[[#This Row],[Durée de vie du ticket]]/1440,"")</f>
        <v>4.5562500000000004</v>
      </c>
      <c r="AK43" s="3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</row>
    <row r="44" spans="1:48" x14ac:dyDescent="0.2">
      <c r="A44">
        <v>870</v>
      </c>
      <c r="B44" t="s">
        <v>22</v>
      </c>
      <c r="F44">
        <v>388</v>
      </c>
      <c r="I44">
        <v>355</v>
      </c>
      <c r="M44" s="12">
        <f>(IF(TDonnéesHM[[#This Row],[ID]]&lt;&gt;"",SUM(TDonnéesHM[[#This Row],[MCO (4)]:[En attente]]),""))</f>
        <v>743</v>
      </c>
      <c r="N44" s="39"/>
      <c r="O44">
        <f>IF(TDonnéesHM[[#This Row],[ID]]&lt;&gt;"",TDonnéesHM[[#This Row],[ID]],"")</f>
        <v>870</v>
      </c>
      <c r="P44" s="17" t="str">
        <f>IF(TDonnéesHM[[#This Row],[Type]]="incident","I",IF(TDonnéesHM[[#This Row],[Type]]="demande","D",""))</f>
        <v>I</v>
      </c>
      <c r="Q44" s="18">
        <f>IF(TDonnéesDélais[[#This Row],[Type]]="I",4/24,IF(TDonnéesDélais[[#This Row],[Type]]="D",8/24,""))</f>
        <v>0.16666666666666666</v>
      </c>
      <c r="R44" s="21" t="str">
        <f>IF(TDonnéesHM[[#This Row],[MCO (4)]]&lt;&gt;"",TDonnéesHM[[#This Row],[MCO (4)]]/1440,"")</f>
        <v/>
      </c>
      <c r="S44" s="22" t="str">
        <f>(IF(TDonnéesDélais[[#This Row],[MCO]]="","",(IF(TDonnéesDélais[[#This Row],[MCO]]&lt;=TDonnéesDélais[[#This Row],[Délai]],"OK","KO"))))</f>
        <v/>
      </c>
      <c r="T44" s="21" t="str">
        <f>IF(TDonnéesHM[[#This Row],[HELPDESK (3)]]&lt;&gt;"",TDonnéesHM[[#This Row],[HELPDESK (3)]]/1440,"")</f>
        <v/>
      </c>
      <c r="U44" s="22" t="str">
        <f>(IF(TDonnéesDélais[[#This Row],[HELPDESK]]="","",(IF(TDonnéesDélais[[#This Row],[HELPDESK]]&lt;=TDonnéesDélais[[#This Row],[Délai]],"OK","KO"))))</f>
        <v/>
      </c>
      <c r="V44" s="21" t="str">
        <f>IF(TDonnéesHM[[#This Row],[TELECOM Niv 2 (7)]]&lt;&gt;"",TDonnéesHM[[#This Row],[TELECOM Niv 2 (7)]]/1440,"")</f>
        <v/>
      </c>
      <c r="W44" s="22" t="str">
        <f>(IF(TDonnéesDélais[[#This Row],[TELECOM Niv 2 (7)]]="","",(IF(TDonnéesDélais[[#This Row],[TELECOM Niv 2 (7)]]&lt;=TDonnéesDélais[[#This Row],[Délai]],"OK","KO"))))</f>
        <v/>
      </c>
      <c r="X44" s="21">
        <f>IF(TDonnéesHM[[#This Row],[TELECOM Niv 1 (6)]]&lt;&gt;"",TDonnéesHM[[#This Row],[TELECOM Niv 1 (6)]]/1440,"")</f>
        <v>0.26944444444444443</v>
      </c>
      <c r="Y44" s="22" t="str">
        <f>(IF(TDonnéesDélais[[#This Row],[TELECOM Niv 1 (6)]]="","",(IF(TDonnéesDélais[[#This Row],[TELECOM Niv 1 (6)]]&lt;=TDonnéesDélais[[#This Row],[Délai]],"OK","KO"))))</f>
        <v>KO</v>
      </c>
      <c r="Z44" s="21" t="str">
        <f>IF(TDonnéesHM[[#This Row],[Exploit Infra IBIS (5)]]&lt;&gt;"",TDonnéesHM[[#This Row],[Exploit Infra IBIS (5)]]/1440,"")</f>
        <v/>
      </c>
      <c r="AA44" s="22" t="str">
        <f>(IF(TDonnéesDélais[[#This Row],[Exploit Infra IBIS (5)]]="","",(IF(TDonnéesDélais[[#This Row],[Exploit Infra IBIS (5)]]&lt;=TDonnéesDélais[[#This Row],[Délai]],"OK","KO"))))</f>
        <v/>
      </c>
      <c r="AB44" s="21" t="str">
        <f>IF(TDonnéesHM[[#This Row],[SIT SOBEGI (1)]]&lt;&gt;"",TDonnéesHM[[#This Row],[SIT SOBEGI (1)]]/1440,"")</f>
        <v/>
      </c>
      <c r="AC44" s="22" t="str">
        <f>(IF(TDonnéesDélais[[#This Row],[SIT SOBEGI (1)]]="","",(IF(TDonnéesDélais[[#This Row],[SIT SOBEGI (1)]]&lt;=TDonnéesDélais[[#This Row],[Délai]],"OK","KO"))))</f>
        <v/>
      </c>
      <c r="AD44" s="21">
        <f>IF(TDonnéesHM[[#This Row],[TELECOM SOBEGI (2)]]&lt;&gt;"",TDonnéesHM[[#This Row],[TELECOM SOBEGI (2)]]/1440,"")</f>
        <v>0.24652777777777779</v>
      </c>
      <c r="AE44" s="22" t="str">
        <f>(IF(TDonnéesDélais[[#This Row],[TELECOM SOBEGI (2)]]="","",(IF(TDonnéesDélais[[#This Row],[TELECOM SOBEGI (2)]]&lt;=TDonnéesDélais[[#This Row],[Délai]],"OK","KO"))))</f>
        <v>KO</v>
      </c>
      <c r="AF44" s="21" t="str">
        <f>IF(TDonnéesHM[[#This Row],[INEO/ACM (1)]]&lt;&gt;"",TDonnéesHM[[#This Row],[INEO/ACM (1)]]/1440,"")</f>
        <v/>
      </c>
      <c r="AG44" s="22" t="str">
        <f>(IF(TDonnéesDélais[[#This Row],[INEO/ACM (1)]]="","",(IF(TDonnéesDélais[[#This Row],[INEO/ACM (1)]]&lt;=TDonnéesDélais[[#This Row],[Délai]],"OK","KO"))))</f>
        <v/>
      </c>
      <c r="AH44" s="18" t="str">
        <f>IF(TDonnéesHM[[#This Row],[GFI CHRONOTIME (4)]]&lt;&gt;"",TDonnéesHM[[#This Row],[GFI CHRONOTIME (4)]]/1440,"")</f>
        <v/>
      </c>
      <c r="AI44" s="18" t="str">
        <f>IF(TDonnéesHM[[#This Row],[En attente]]&lt;&gt;"",TDonnéesHM[[#This Row],[En attente]]/1440,"")</f>
        <v/>
      </c>
      <c r="AJ44" s="18">
        <f>IF(TDonnéesHM[[#This Row],[Durée de vie du ticket]]&lt;&gt;"",TDonnéesHM[[#This Row],[Durée de vie du ticket]]/1440,"")</f>
        <v>0.51597222222222228</v>
      </c>
      <c r="AK44" s="39"/>
      <c r="AL44" s="39"/>
      <c r="AM44" s="39"/>
      <c r="AN44" s="39"/>
      <c r="AO44" s="39"/>
      <c r="AP44" s="39"/>
      <c r="AQ44" s="39"/>
      <c r="AR44" s="39"/>
      <c r="AS44" s="39"/>
      <c r="AT44" s="39"/>
      <c r="AU44" s="39"/>
      <c r="AV44" s="39"/>
    </row>
    <row r="45" spans="1:48" x14ac:dyDescent="0.2">
      <c r="A45">
        <v>871</v>
      </c>
      <c r="B45" t="s">
        <v>21</v>
      </c>
      <c r="G45">
        <v>49</v>
      </c>
      <c r="H45">
        <v>12</v>
      </c>
      <c r="M45" s="12">
        <f>(IF(TDonnéesHM[[#This Row],[ID]]&lt;&gt;"",SUM(TDonnéesHM[[#This Row],[MCO (4)]:[En attente]]),""))</f>
        <v>61</v>
      </c>
      <c r="N45" s="39"/>
      <c r="O45">
        <f>IF(TDonnéesHM[[#This Row],[ID]]&lt;&gt;"",TDonnéesHM[[#This Row],[ID]],"")</f>
        <v>871</v>
      </c>
      <c r="P45" s="17" t="str">
        <f>IF(TDonnéesHM[[#This Row],[Type]]="incident","I",IF(TDonnéesHM[[#This Row],[Type]]="demande","D",""))</f>
        <v>D</v>
      </c>
      <c r="Q45" s="18">
        <f>IF(TDonnéesDélais[[#This Row],[Type]]="I",4/24,IF(TDonnéesDélais[[#This Row],[Type]]="D",8/24,""))</f>
        <v>0.33333333333333331</v>
      </c>
      <c r="R45" s="21" t="str">
        <f>IF(TDonnéesHM[[#This Row],[MCO (4)]]&lt;&gt;"",TDonnéesHM[[#This Row],[MCO (4)]]/1440,"")</f>
        <v/>
      </c>
      <c r="S45" s="22" t="str">
        <f>(IF(TDonnéesDélais[[#This Row],[MCO]]="","",(IF(TDonnéesDélais[[#This Row],[MCO]]&lt;=TDonnéesDélais[[#This Row],[Délai]],"OK","KO"))))</f>
        <v/>
      </c>
      <c r="T45" s="21" t="str">
        <f>IF(TDonnéesHM[[#This Row],[HELPDESK (3)]]&lt;&gt;"",TDonnéesHM[[#This Row],[HELPDESK (3)]]/1440,"")</f>
        <v/>
      </c>
      <c r="U45" s="22" t="str">
        <f>(IF(TDonnéesDélais[[#This Row],[HELPDESK]]="","",(IF(TDonnéesDélais[[#This Row],[HELPDESK]]&lt;=TDonnéesDélais[[#This Row],[Délai]],"OK","KO"))))</f>
        <v/>
      </c>
      <c r="V45" s="21" t="str">
        <f>IF(TDonnéesHM[[#This Row],[TELECOM Niv 2 (7)]]&lt;&gt;"",TDonnéesHM[[#This Row],[TELECOM Niv 2 (7)]]/1440,"")</f>
        <v/>
      </c>
      <c r="W45" s="22" t="str">
        <f>(IF(TDonnéesDélais[[#This Row],[TELECOM Niv 2 (7)]]="","",(IF(TDonnéesDélais[[#This Row],[TELECOM Niv 2 (7)]]&lt;=TDonnéesDélais[[#This Row],[Délai]],"OK","KO"))))</f>
        <v/>
      </c>
      <c r="X45" s="21" t="str">
        <f>IF(TDonnéesHM[[#This Row],[TELECOM Niv 1 (6)]]&lt;&gt;"",TDonnéesHM[[#This Row],[TELECOM Niv 1 (6)]]/1440,"")</f>
        <v/>
      </c>
      <c r="Y45" s="22" t="str">
        <f>(IF(TDonnéesDélais[[#This Row],[TELECOM Niv 1 (6)]]="","",(IF(TDonnéesDélais[[#This Row],[TELECOM Niv 1 (6)]]&lt;=TDonnéesDélais[[#This Row],[Délai]],"OK","KO"))))</f>
        <v/>
      </c>
      <c r="Z45" s="21">
        <f>IF(TDonnéesHM[[#This Row],[Exploit Infra IBIS (5)]]&lt;&gt;"",TDonnéesHM[[#This Row],[Exploit Infra IBIS (5)]]/1440,"")</f>
        <v>3.4027777777777775E-2</v>
      </c>
      <c r="AA45" s="22" t="str">
        <f>(IF(TDonnéesDélais[[#This Row],[Exploit Infra IBIS (5)]]="","",(IF(TDonnéesDélais[[#This Row],[Exploit Infra IBIS (5)]]&lt;=TDonnéesDélais[[#This Row],[Délai]],"OK","KO"))))</f>
        <v>OK</v>
      </c>
      <c r="AB45" s="21">
        <f>IF(TDonnéesHM[[#This Row],[SIT SOBEGI (1)]]&lt;&gt;"",TDonnéesHM[[#This Row],[SIT SOBEGI (1)]]/1440,"")</f>
        <v>8.3333333333333332E-3</v>
      </c>
      <c r="AC45" s="22" t="str">
        <f>(IF(TDonnéesDélais[[#This Row],[SIT SOBEGI (1)]]="","",(IF(TDonnéesDélais[[#This Row],[SIT SOBEGI (1)]]&lt;=TDonnéesDélais[[#This Row],[Délai]],"OK","KO"))))</f>
        <v>OK</v>
      </c>
      <c r="AD45" s="21" t="str">
        <f>IF(TDonnéesHM[[#This Row],[TELECOM SOBEGI (2)]]&lt;&gt;"",TDonnéesHM[[#This Row],[TELECOM SOBEGI (2)]]/1440,"")</f>
        <v/>
      </c>
      <c r="AE45" s="22" t="str">
        <f>(IF(TDonnéesDélais[[#This Row],[TELECOM SOBEGI (2)]]="","",(IF(TDonnéesDélais[[#This Row],[TELECOM SOBEGI (2)]]&lt;=TDonnéesDélais[[#This Row],[Délai]],"OK","KO"))))</f>
        <v/>
      </c>
      <c r="AF45" s="21" t="str">
        <f>IF(TDonnéesHM[[#This Row],[INEO/ACM (1)]]&lt;&gt;"",TDonnéesHM[[#This Row],[INEO/ACM (1)]]/1440,"")</f>
        <v/>
      </c>
      <c r="AG45" s="22" t="str">
        <f>(IF(TDonnéesDélais[[#This Row],[INEO/ACM (1)]]="","",(IF(TDonnéesDélais[[#This Row],[INEO/ACM (1)]]&lt;=TDonnéesDélais[[#This Row],[Délai]],"OK","KO"))))</f>
        <v/>
      </c>
      <c r="AH45" s="18" t="str">
        <f>IF(TDonnéesHM[[#This Row],[GFI CHRONOTIME (4)]]&lt;&gt;"",TDonnéesHM[[#This Row],[GFI CHRONOTIME (4)]]/1440,"")</f>
        <v/>
      </c>
      <c r="AI45" s="18" t="str">
        <f>IF(TDonnéesHM[[#This Row],[En attente]]&lt;&gt;"",TDonnéesHM[[#This Row],[En attente]]/1440,"")</f>
        <v/>
      </c>
      <c r="AJ45" s="18">
        <f>IF(TDonnéesHM[[#This Row],[Durée de vie du ticket]]&lt;&gt;"",TDonnéesHM[[#This Row],[Durée de vie du ticket]]/1440,"")</f>
        <v>4.2361111111111113E-2</v>
      </c>
      <c r="AK45" s="39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</row>
    <row r="46" spans="1:48" x14ac:dyDescent="0.2">
      <c r="A46">
        <v>872</v>
      </c>
      <c r="B46" t="s">
        <v>21</v>
      </c>
      <c r="G46">
        <v>13</v>
      </c>
      <c r="H46">
        <v>2</v>
      </c>
      <c r="M46" s="12">
        <f>(IF(TDonnéesHM[[#This Row],[ID]]&lt;&gt;"",SUM(TDonnéesHM[[#This Row],[MCO (4)]:[En attente]]),""))</f>
        <v>15</v>
      </c>
      <c r="N46" s="39"/>
      <c r="O46">
        <f>IF(TDonnéesHM[[#This Row],[ID]]&lt;&gt;"",TDonnéesHM[[#This Row],[ID]],"")</f>
        <v>872</v>
      </c>
      <c r="P46" s="17" t="str">
        <f>IF(TDonnéesHM[[#This Row],[Type]]="incident","I",IF(TDonnéesHM[[#This Row],[Type]]="demande","D",""))</f>
        <v>D</v>
      </c>
      <c r="Q46" s="18">
        <f>IF(TDonnéesDélais[[#This Row],[Type]]="I",4/24,IF(TDonnéesDélais[[#This Row],[Type]]="D",8/24,""))</f>
        <v>0.33333333333333331</v>
      </c>
      <c r="R46" s="21" t="str">
        <f>IF(TDonnéesHM[[#This Row],[MCO (4)]]&lt;&gt;"",TDonnéesHM[[#This Row],[MCO (4)]]/1440,"")</f>
        <v/>
      </c>
      <c r="S46" s="22" t="str">
        <f>(IF(TDonnéesDélais[[#This Row],[MCO]]="","",(IF(TDonnéesDélais[[#This Row],[MCO]]&lt;=TDonnéesDélais[[#This Row],[Délai]],"OK","KO"))))</f>
        <v/>
      </c>
      <c r="T46" s="21" t="str">
        <f>IF(TDonnéesHM[[#This Row],[HELPDESK (3)]]&lt;&gt;"",TDonnéesHM[[#This Row],[HELPDESK (3)]]/1440,"")</f>
        <v/>
      </c>
      <c r="U46" s="22" t="str">
        <f>(IF(TDonnéesDélais[[#This Row],[HELPDESK]]="","",(IF(TDonnéesDélais[[#This Row],[HELPDESK]]&lt;=TDonnéesDélais[[#This Row],[Délai]],"OK","KO"))))</f>
        <v/>
      </c>
      <c r="V46" s="21" t="str">
        <f>IF(TDonnéesHM[[#This Row],[TELECOM Niv 2 (7)]]&lt;&gt;"",TDonnéesHM[[#This Row],[TELECOM Niv 2 (7)]]/1440,"")</f>
        <v/>
      </c>
      <c r="W46" s="22" t="str">
        <f>(IF(TDonnéesDélais[[#This Row],[TELECOM Niv 2 (7)]]="","",(IF(TDonnéesDélais[[#This Row],[TELECOM Niv 2 (7)]]&lt;=TDonnéesDélais[[#This Row],[Délai]],"OK","KO"))))</f>
        <v/>
      </c>
      <c r="X46" s="21" t="str">
        <f>IF(TDonnéesHM[[#This Row],[TELECOM Niv 1 (6)]]&lt;&gt;"",TDonnéesHM[[#This Row],[TELECOM Niv 1 (6)]]/1440,"")</f>
        <v/>
      </c>
      <c r="Y46" s="22" t="str">
        <f>(IF(TDonnéesDélais[[#This Row],[TELECOM Niv 1 (6)]]="","",(IF(TDonnéesDélais[[#This Row],[TELECOM Niv 1 (6)]]&lt;=TDonnéesDélais[[#This Row],[Délai]],"OK","KO"))))</f>
        <v/>
      </c>
      <c r="Z46" s="21">
        <f>IF(TDonnéesHM[[#This Row],[Exploit Infra IBIS (5)]]&lt;&gt;"",TDonnéesHM[[#This Row],[Exploit Infra IBIS (5)]]/1440,"")</f>
        <v>9.0277777777777769E-3</v>
      </c>
      <c r="AA46" s="22" t="str">
        <f>(IF(TDonnéesDélais[[#This Row],[Exploit Infra IBIS (5)]]="","",(IF(TDonnéesDélais[[#This Row],[Exploit Infra IBIS (5)]]&lt;=TDonnéesDélais[[#This Row],[Délai]],"OK","KO"))))</f>
        <v>OK</v>
      </c>
      <c r="AB46" s="21">
        <f>IF(TDonnéesHM[[#This Row],[SIT SOBEGI (1)]]&lt;&gt;"",TDonnéesHM[[#This Row],[SIT SOBEGI (1)]]/1440,"")</f>
        <v>1.3888888888888889E-3</v>
      </c>
      <c r="AC46" s="22" t="str">
        <f>(IF(TDonnéesDélais[[#This Row],[SIT SOBEGI (1)]]="","",(IF(TDonnéesDélais[[#This Row],[SIT SOBEGI (1)]]&lt;=TDonnéesDélais[[#This Row],[Délai]],"OK","KO"))))</f>
        <v>OK</v>
      </c>
      <c r="AD46" s="21" t="str">
        <f>IF(TDonnéesHM[[#This Row],[TELECOM SOBEGI (2)]]&lt;&gt;"",TDonnéesHM[[#This Row],[TELECOM SOBEGI (2)]]/1440,"")</f>
        <v/>
      </c>
      <c r="AE46" s="22" t="str">
        <f>(IF(TDonnéesDélais[[#This Row],[TELECOM SOBEGI (2)]]="","",(IF(TDonnéesDélais[[#This Row],[TELECOM SOBEGI (2)]]&lt;=TDonnéesDélais[[#This Row],[Délai]],"OK","KO"))))</f>
        <v/>
      </c>
      <c r="AF46" s="21" t="str">
        <f>IF(TDonnéesHM[[#This Row],[INEO/ACM (1)]]&lt;&gt;"",TDonnéesHM[[#This Row],[INEO/ACM (1)]]/1440,"")</f>
        <v/>
      </c>
      <c r="AG46" s="22" t="str">
        <f>(IF(TDonnéesDélais[[#This Row],[INEO/ACM (1)]]="","",(IF(TDonnéesDélais[[#This Row],[INEO/ACM (1)]]&lt;=TDonnéesDélais[[#This Row],[Délai]],"OK","KO"))))</f>
        <v/>
      </c>
      <c r="AH46" s="18" t="str">
        <f>IF(TDonnéesHM[[#This Row],[GFI CHRONOTIME (4)]]&lt;&gt;"",TDonnéesHM[[#This Row],[GFI CHRONOTIME (4)]]/1440,"")</f>
        <v/>
      </c>
      <c r="AI46" s="18" t="str">
        <f>IF(TDonnéesHM[[#This Row],[En attente]]&lt;&gt;"",TDonnéesHM[[#This Row],[En attente]]/1440,"")</f>
        <v/>
      </c>
      <c r="AJ46" s="18">
        <f>IF(TDonnéesHM[[#This Row],[Durée de vie du ticket]]&lt;&gt;"",TDonnéesHM[[#This Row],[Durée de vie du ticket]]/1440,"")</f>
        <v>1.0416666666666666E-2</v>
      </c>
      <c r="AK46" s="3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</row>
    <row r="47" spans="1:48" x14ac:dyDescent="0.2">
      <c r="A47">
        <v>873</v>
      </c>
      <c r="B47" t="s">
        <v>22</v>
      </c>
      <c r="D47">
        <v>1</v>
      </c>
      <c r="H47">
        <v>0</v>
      </c>
      <c r="K47">
        <v>0</v>
      </c>
      <c r="L47">
        <v>2840</v>
      </c>
      <c r="M47" s="12">
        <f>(IF(TDonnéesHM[[#This Row],[ID]]&lt;&gt;"",SUM(TDonnéesHM[[#This Row],[MCO (4)]:[En attente]]),""))</f>
        <v>2841</v>
      </c>
      <c r="N47" s="39"/>
      <c r="O47">
        <f>IF(TDonnéesHM[[#This Row],[ID]]&lt;&gt;"",TDonnéesHM[[#This Row],[ID]],"")</f>
        <v>873</v>
      </c>
      <c r="P47" s="17" t="str">
        <f>IF(TDonnéesHM[[#This Row],[Type]]="incident","I",IF(TDonnéesHM[[#This Row],[Type]]="demande","D",""))</f>
        <v>I</v>
      </c>
      <c r="Q47" s="18">
        <f>IF(TDonnéesDélais[[#This Row],[Type]]="I",4/24,IF(TDonnéesDélais[[#This Row],[Type]]="D",8/24,""))</f>
        <v>0.16666666666666666</v>
      </c>
      <c r="R47" s="21" t="str">
        <f>IF(TDonnéesHM[[#This Row],[MCO (4)]]&lt;&gt;"",TDonnéesHM[[#This Row],[MCO (4)]]/1440,"")</f>
        <v/>
      </c>
      <c r="S47" s="22" t="str">
        <f>(IF(TDonnéesDélais[[#This Row],[MCO]]="","",(IF(TDonnéesDélais[[#This Row],[MCO]]&lt;=TDonnéesDélais[[#This Row],[Délai]],"OK","KO"))))</f>
        <v/>
      </c>
      <c r="T47" s="21">
        <f>IF(TDonnéesHM[[#This Row],[HELPDESK (3)]]&lt;&gt;"",TDonnéesHM[[#This Row],[HELPDESK (3)]]/1440,"")</f>
        <v>6.9444444444444447E-4</v>
      </c>
      <c r="U47" s="22" t="str">
        <f>(IF(TDonnéesDélais[[#This Row],[HELPDESK]]="","",(IF(TDonnéesDélais[[#This Row],[HELPDESK]]&lt;=TDonnéesDélais[[#This Row],[Délai]],"OK","KO"))))</f>
        <v>OK</v>
      </c>
      <c r="V47" s="21" t="str">
        <f>IF(TDonnéesHM[[#This Row],[TELECOM Niv 2 (7)]]&lt;&gt;"",TDonnéesHM[[#This Row],[TELECOM Niv 2 (7)]]/1440,"")</f>
        <v/>
      </c>
      <c r="W47" s="22" t="str">
        <f>(IF(TDonnéesDélais[[#This Row],[TELECOM Niv 2 (7)]]="","",(IF(TDonnéesDélais[[#This Row],[TELECOM Niv 2 (7)]]&lt;=TDonnéesDélais[[#This Row],[Délai]],"OK","KO"))))</f>
        <v/>
      </c>
      <c r="X47" s="21" t="str">
        <f>IF(TDonnéesHM[[#This Row],[TELECOM Niv 1 (6)]]&lt;&gt;"",TDonnéesHM[[#This Row],[TELECOM Niv 1 (6)]]/1440,"")</f>
        <v/>
      </c>
      <c r="Y47" s="22" t="str">
        <f>(IF(TDonnéesDélais[[#This Row],[TELECOM Niv 1 (6)]]="","",(IF(TDonnéesDélais[[#This Row],[TELECOM Niv 1 (6)]]&lt;=TDonnéesDélais[[#This Row],[Délai]],"OK","KO"))))</f>
        <v/>
      </c>
      <c r="Z47" s="21" t="str">
        <f>IF(TDonnéesHM[[#This Row],[Exploit Infra IBIS (5)]]&lt;&gt;"",TDonnéesHM[[#This Row],[Exploit Infra IBIS (5)]]/1440,"")</f>
        <v/>
      </c>
      <c r="AA47" s="22" t="str">
        <f>(IF(TDonnéesDélais[[#This Row],[Exploit Infra IBIS (5)]]="","",(IF(TDonnéesDélais[[#This Row],[Exploit Infra IBIS (5)]]&lt;=TDonnéesDélais[[#This Row],[Délai]],"OK","KO"))))</f>
        <v/>
      </c>
      <c r="AB47" s="21">
        <f>IF(TDonnéesHM[[#This Row],[SIT SOBEGI (1)]]&lt;&gt;"",TDonnéesHM[[#This Row],[SIT SOBEGI (1)]]/1440,"")</f>
        <v>0</v>
      </c>
      <c r="AC47" s="22" t="str">
        <f>(IF(TDonnéesDélais[[#This Row],[SIT SOBEGI (1)]]="","",(IF(TDonnéesDélais[[#This Row],[SIT SOBEGI (1)]]&lt;=TDonnéesDélais[[#This Row],[Délai]],"OK","KO"))))</f>
        <v>OK</v>
      </c>
      <c r="AD47" s="21" t="str">
        <f>IF(TDonnéesHM[[#This Row],[TELECOM SOBEGI (2)]]&lt;&gt;"",TDonnéesHM[[#This Row],[TELECOM SOBEGI (2)]]/1440,"")</f>
        <v/>
      </c>
      <c r="AE47" s="22" t="str">
        <f>(IF(TDonnéesDélais[[#This Row],[TELECOM SOBEGI (2)]]="","",(IF(TDonnéesDélais[[#This Row],[TELECOM SOBEGI (2)]]&lt;=TDonnéesDélais[[#This Row],[Délai]],"OK","KO"))))</f>
        <v/>
      </c>
      <c r="AF47" s="21" t="str">
        <f>IF(TDonnéesHM[[#This Row],[INEO/ACM (1)]]&lt;&gt;"",TDonnéesHM[[#This Row],[INEO/ACM (1)]]/1440,"")</f>
        <v/>
      </c>
      <c r="AG47" s="22" t="str">
        <f>(IF(TDonnéesDélais[[#This Row],[INEO/ACM (1)]]="","",(IF(TDonnéesDélais[[#This Row],[INEO/ACM (1)]]&lt;=TDonnéesDélais[[#This Row],[Délai]],"OK","KO"))))</f>
        <v/>
      </c>
      <c r="AH47" s="18">
        <f>IF(TDonnéesHM[[#This Row],[GFI CHRONOTIME (4)]]&lt;&gt;"",TDonnéesHM[[#This Row],[GFI CHRONOTIME (4)]]/1440,"")</f>
        <v>0</v>
      </c>
      <c r="AI47" s="18">
        <f>IF(TDonnéesHM[[#This Row],[En attente]]&lt;&gt;"",TDonnéesHM[[#This Row],[En attente]]/1440,"")</f>
        <v>1.9722222222222223</v>
      </c>
      <c r="AJ47" s="18">
        <f>IF(TDonnéesHM[[#This Row],[Durée de vie du ticket]]&lt;&gt;"",TDonnéesHM[[#This Row],[Durée de vie du ticket]]/1440,"")</f>
        <v>1.9729166666666667</v>
      </c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</row>
    <row r="48" spans="1:48" x14ac:dyDescent="0.2">
      <c r="A48">
        <v>875</v>
      </c>
      <c r="B48" t="s">
        <v>21</v>
      </c>
      <c r="H48">
        <v>1210</v>
      </c>
      <c r="L48">
        <v>14</v>
      </c>
      <c r="M48" s="12">
        <f>(IF(TDonnéesHM[[#This Row],[ID]]&lt;&gt;"",SUM(TDonnéesHM[[#This Row],[MCO (4)]:[En attente]]),""))</f>
        <v>1224</v>
      </c>
      <c r="N48" s="39"/>
      <c r="O48">
        <f>IF(TDonnéesHM[[#This Row],[ID]]&lt;&gt;"",TDonnéesHM[[#This Row],[ID]],"")</f>
        <v>875</v>
      </c>
      <c r="P48" s="17" t="str">
        <f>IF(TDonnéesHM[[#This Row],[Type]]="incident","I",IF(TDonnéesHM[[#This Row],[Type]]="demande","D",""))</f>
        <v>D</v>
      </c>
      <c r="Q48" s="18">
        <f>IF(TDonnéesDélais[[#This Row],[Type]]="I",4/24,IF(TDonnéesDélais[[#This Row],[Type]]="D",8/24,""))</f>
        <v>0.33333333333333331</v>
      </c>
      <c r="R48" s="21" t="str">
        <f>IF(TDonnéesHM[[#This Row],[MCO (4)]]&lt;&gt;"",TDonnéesHM[[#This Row],[MCO (4)]]/1440,"")</f>
        <v/>
      </c>
      <c r="S48" s="22" t="str">
        <f>(IF(TDonnéesDélais[[#This Row],[MCO]]="","",(IF(TDonnéesDélais[[#This Row],[MCO]]&lt;=TDonnéesDélais[[#This Row],[Délai]],"OK","KO"))))</f>
        <v/>
      </c>
      <c r="T48" s="21" t="str">
        <f>IF(TDonnéesHM[[#This Row],[HELPDESK (3)]]&lt;&gt;"",TDonnéesHM[[#This Row],[HELPDESK (3)]]/1440,"")</f>
        <v/>
      </c>
      <c r="U48" s="22" t="str">
        <f>(IF(TDonnéesDélais[[#This Row],[HELPDESK]]="","",(IF(TDonnéesDélais[[#This Row],[HELPDESK]]&lt;=TDonnéesDélais[[#This Row],[Délai]],"OK","KO"))))</f>
        <v/>
      </c>
      <c r="V48" s="21" t="str">
        <f>IF(TDonnéesHM[[#This Row],[TELECOM Niv 2 (7)]]&lt;&gt;"",TDonnéesHM[[#This Row],[TELECOM Niv 2 (7)]]/1440,"")</f>
        <v/>
      </c>
      <c r="W48" s="22" t="str">
        <f>(IF(TDonnéesDélais[[#This Row],[TELECOM Niv 2 (7)]]="","",(IF(TDonnéesDélais[[#This Row],[TELECOM Niv 2 (7)]]&lt;=TDonnéesDélais[[#This Row],[Délai]],"OK","KO"))))</f>
        <v/>
      </c>
      <c r="X48" s="21" t="str">
        <f>IF(TDonnéesHM[[#This Row],[TELECOM Niv 1 (6)]]&lt;&gt;"",TDonnéesHM[[#This Row],[TELECOM Niv 1 (6)]]/1440,"")</f>
        <v/>
      </c>
      <c r="Y48" s="22" t="str">
        <f>(IF(TDonnéesDélais[[#This Row],[TELECOM Niv 1 (6)]]="","",(IF(TDonnéesDélais[[#This Row],[TELECOM Niv 1 (6)]]&lt;=TDonnéesDélais[[#This Row],[Délai]],"OK","KO"))))</f>
        <v/>
      </c>
      <c r="Z48" s="21" t="str">
        <f>IF(TDonnéesHM[[#This Row],[Exploit Infra IBIS (5)]]&lt;&gt;"",TDonnéesHM[[#This Row],[Exploit Infra IBIS (5)]]/1440,"")</f>
        <v/>
      </c>
      <c r="AA48" s="22" t="str">
        <f>(IF(TDonnéesDélais[[#This Row],[Exploit Infra IBIS (5)]]="","",(IF(TDonnéesDélais[[#This Row],[Exploit Infra IBIS (5)]]&lt;=TDonnéesDélais[[#This Row],[Délai]],"OK","KO"))))</f>
        <v/>
      </c>
      <c r="AB48" s="21">
        <f>IF(TDonnéesHM[[#This Row],[SIT SOBEGI (1)]]&lt;&gt;"",TDonnéesHM[[#This Row],[SIT SOBEGI (1)]]/1440,"")</f>
        <v>0.84027777777777779</v>
      </c>
      <c r="AC48" s="22" t="str">
        <f>(IF(TDonnéesDélais[[#This Row],[SIT SOBEGI (1)]]="","",(IF(TDonnéesDélais[[#This Row],[SIT SOBEGI (1)]]&lt;=TDonnéesDélais[[#This Row],[Délai]],"OK","KO"))))</f>
        <v>KO</v>
      </c>
      <c r="AD48" s="21" t="str">
        <f>IF(TDonnéesHM[[#This Row],[TELECOM SOBEGI (2)]]&lt;&gt;"",TDonnéesHM[[#This Row],[TELECOM SOBEGI (2)]]/1440,"")</f>
        <v/>
      </c>
      <c r="AE48" s="22" t="str">
        <f>(IF(TDonnéesDélais[[#This Row],[TELECOM SOBEGI (2)]]="","",(IF(TDonnéesDélais[[#This Row],[TELECOM SOBEGI (2)]]&lt;=TDonnéesDélais[[#This Row],[Délai]],"OK","KO"))))</f>
        <v/>
      </c>
      <c r="AF48" s="21" t="str">
        <f>IF(TDonnéesHM[[#This Row],[INEO/ACM (1)]]&lt;&gt;"",TDonnéesHM[[#This Row],[INEO/ACM (1)]]/1440,"")</f>
        <v/>
      </c>
      <c r="AG48" s="22" t="str">
        <f>(IF(TDonnéesDélais[[#This Row],[INEO/ACM (1)]]="","",(IF(TDonnéesDélais[[#This Row],[INEO/ACM (1)]]&lt;=TDonnéesDélais[[#This Row],[Délai]],"OK","KO"))))</f>
        <v/>
      </c>
      <c r="AH48" s="18" t="str">
        <f>IF(TDonnéesHM[[#This Row],[GFI CHRONOTIME (4)]]&lt;&gt;"",TDonnéesHM[[#This Row],[GFI CHRONOTIME (4)]]/1440,"")</f>
        <v/>
      </c>
      <c r="AI48" s="18">
        <f>IF(TDonnéesHM[[#This Row],[En attente]]&lt;&gt;"",TDonnéesHM[[#This Row],[En attente]]/1440,"")</f>
        <v>9.7222222222222224E-3</v>
      </c>
      <c r="AJ48" s="18">
        <f>IF(TDonnéesHM[[#This Row],[Durée de vie du ticket]]&lt;&gt;"",TDonnéesHM[[#This Row],[Durée de vie du ticket]]/1440,"")</f>
        <v>0.85</v>
      </c>
      <c r="AK48" s="39"/>
      <c r="AL48" s="39"/>
      <c r="AM48" s="39"/>
      <c r="AN48" s="39"/>
      <c r="AO48" s="39"/>
      <c r="AP48" s="39"/>
      <c r="AQ48" s="39"/>
      <c r="AR48" s="39"/>
      <c r="AS48" s="39"/>
      <c r="AT48" s="39"/>
      <c r="AU48" s="39"/>
      <c r="AV48" s="39"/>
    </row>
    <row r="49" spans="1:48" x14ac:dyDescent="0.2">
      <c r="A49">
        <v>876</v>
      </c>
      <c r="B49" t="s">
        <v>21</v>
      </c>
      <c r="F49">
        <v>1221</v>
      </c>
      <c r="I49">
        <v>246</v>
      </c>
      <c r="M49" s="12">
        <f>(IF(TDonnéesHM[[#This Row],[ID]]&lt;&gt;"",SUM(TDonnéesHM[[#This Row],[MCO (4)]:[En attente]]),""))</f>
        <v>1467</v>
      </c>
      <c r="N49" s="39"/>
      <c r="O49">
        <f>IF(TDonnéesHM[[#This Row],[ID]]&lt;&gt;"",TDonnéesHM[[#This Row],[ID]],"")</f>
        <v>876</v>
      </c>
      <c r="P49" s="17" t="str">
        <f>IF(TDonnéesHM[[#This Row],[Type]]="incident","I",IF(TDonnéesHM[[#This Row],[Type]]="demande","D",""))</f>
        <v>D</v>
      </c>
      <c r="Q49" s="18">
        <f>IF(TDonnéesDélais[[#This Row],[Type]]="I",4/24,IF(TDonnéesDélais[[#This Row],[Type]]="D",8/24,""))</f>
        <v>0.33333333333333331</v>
      </c>
      <c r="R49" s="21" t="str">
        <f>IF(TDonnéesHM[[#This Row],[MCO (4)]]&lt;&gt;"",TDonnéesHM[[#This Row],[MCO (4)]]/1440,"")</f>
        <v/>
      </c>
      <c r="S49" s="22" t="str">
        <f>(IF(TDonnéesDélais[[#This Row],[MCO]]="","",(IF(TDonnéesDélais[[#This Row],[MCO]]&lt;=TDonnéesDélais[[#This Row],[Délai]],"OK","KO"))))</f>
        <v/>
      </c>
      <c r="T49" s="21" t="str">
        <f>IF(TDonnéesHM[[#This Row],[HELPDESK (3)]]&lt;&gt;"",TDonnéesHM[[#This Row],[HELPDESK (3)]]/1440,"")</f>
        <v/>
      </c>
      <c r="U49" s="22" t="str">
        <f>(IF(TDonnéesDélais[[#This Row],[HELPDESK]]="","",(IF(TDonnéesDélais[[#This Row],[HELPDESK]]&lt;=TDonnéesDélais[[#This Row],[Délai]],"OK","KO"))))</f>
        <v/>
      </c>
      <c r="V49" s="21" t="str">
        <f>IF(TDonnéesHM[[#This Row],[TELECOM Niv 2 (7)]]&lt;&gt;"",TDonnéesHM[[#This Row],[TELECOM Niv 2 (7)]]/1440,"")</f>
        <v/>
      </c>
      <c r="W49" s="22" t="str">
        <f>(IF(TDonnéesDélais[[#This Row],[TELECOM Niv 2 (7)]]="","",(IF(TDonnéesDélais[[#This Row],[TELECOM Niv 2 (7)]]&lt;=TDonnéesDélais[[#This Row],[Délai]],"OK","KO"))))</f>
        <v/>
      </c>
      <c r="X49" s="21">
        <f>IF(TDonnéesHM[[#This Row],[TELECOM Niv 1 (6)]]&lt;&gt;"",TDonnéesHM[[#This Row],[TELECOM Niv 1 (6)]]/1440,"")</f>
        <v>0.84791666666666665</v>
      </c>
      <c r="Y49" s="22" t="str">
        <f>(IF(TDonnéesDélais[[#This Row],[TELECOM Niv 1 (6)]]="","",(IF(TDonnéesDélais[[#This Row],[TELECOM Niv 1 (6)]]&lt;=TDonnéesDélais[[#This Row],[Délai]],"OK","KO"))))</f>
        <v>KO</v>
      </c>
      <c r="Z49" s="21" t="str">
        <f>IF(TDonnéesHM[[#This Row],[Exploit Infra IBIS (5)]]&lt;&gt;"",TDonnéesHM[[#This Row],[Exploit Infra IBIS (5)]]/1440,"")</f>
        <v/>
      </c>
      <c r="AA49" s="22" t="str">
        <f>(IF(TDonnéesDélais[[#This Row],[Exploit Infra IBIS (5)]]="","",(IF(TDonnéesDélais[[#This Row],[Exploit Infra IBIS (5)]]&lt;=TDonnéesDélais[[#This Row],[Délai]],"OK","KO"))))</f>
        <v/>
      </c>
      <c r="AB49" s="21" t="str">
        <f>IF(TDonnéesHM[[#This Row],[SIT SOBEGI (1)]]&lt;&gt;"",TDonnéesHM[[#This Row],[SIT SOBEGI (1)]]/1440,"")</f>
        <v/>
      </c>
      <c r="AC49" s="22" t="str">
        <f>(IF(TDonnéesDélais[[#This Row],[SIT SOBEGI (1)]]="","",(IF(TDonnéesDélais[[#This Row],[SIT SOBEGI (1)]]&lt;=TDonnéesDélais[[#This Row],[Délai]],"OK","KO"))))</f>
        <v/>
      </c>
      <c r="AD49" s="21">
        <f>IF(TDonnéesHM[[#This Row],[TELECOM SOBEGI (2)]]&lt;&gt;"",TDonnéesHM[[#This Row],[TELECOM SOBEGI (2)]]/1440,"")</f>
        <v>0.17083333333333334</v>
      </c>
      <c r="AE49" s="22" t="str">
        <f>(IF(TDonnéesDélais[[#This Row],[TELECOM SOBEGI (2)]]="","",(IF(TDonnéesDélais[[#This Row],[TELECOM SOBEGI (2)]]&lt;=TDonnéesDélais[[#This Row],[Délai]],"OK","KO"))))</f>
        <v>OK</v>
      </c>
      <c r="AF49" s="21" t="str">
        <f>IF(TDonnéesHM[[#This Row],[INEO/ACM (1)]]&lt;&gt;"",TDonnéesHM[[#This Row],[INEO/ACM (1)]]/1440,"")</f>
        <v/>
      </c>
      <c r="AG49" s="22" t="str">
        <f>(IF(TDonnéesDélais[[#This Row],[INEO/ACM (1)]]="","",(IF(TDonnéesDélais[[#This Row],[INEO/ACM (1)]]&lt;=TDonnéesDélais[[#This Row],[Délai]],"OK","KO"))))</f>
        <v/>
      </c>
      <c r="AH49" s="18" t="str">
        <f>IF(TDonnéesHM[[#This Row],[GFI CHRONOTIME (4)]]&lt;&gt;"",TDonnéesHM[[#This Row],[GFI CHRONOTIME (4)]]/1440,"")</f>
        <v/>
      </c>
      <c r="AI49" s="18" t="str">
        <f>IF(TDonnéesHM[[#This Row],[En attente]]&lt;&gt;"",TDonnéesHM[[#This Row],[En attente]]/1440,"")</f>
        <v/>
      </c>
      <c r="AJ49" s="18">
        <f>IF(TDonnéesHM[[#This Row],[Durée de vie du ticket]]&lt;&gt;"",TDonnéesHM[[#This Row],[Durée de vie du ticket]]/1440,"")</f>
        <v>1.01875</v>
      </c>
      <c r="AK49" s="39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</row>
    <row r="50" spans="1:48" x14ac:dyDescent="0.2">
      <c r="A50">
        <v>877</v>
      </c>
      <c r="B50" t="s">
        <v>21</v>
      </c>
      <c r="F50">
        <v>1314</v>
      </c>
      <c r="I50">
        <v>150</v>
      </c>
      <c r="M50" s="12">
        <f>(IF(TDonnéesHM[[#This Row],[ID]]&lt;&gt;"",SUM(TDonnéesHM[[#This Row],[MCO (4)]:[En attente]]),""))</f>
        <v>1464</v>
      </c>
      <c r="N50" s="39"/>
      <c r="O50">
        <f>IF(TDonnéesHM[[#This Row],[ID]]&lt;&gt;"",TDonnéesHM[[#This Row],[ID]],"")</f>
        <v>877</v>
      </c>
      <c r="P50" s="17" t="str">
        <f>IF(TDonnéesHM[[#This Row],[Type]]="incident","I",IF(TDonnéesHM[[#This Row],[Type]]="demande","D",""))</f>
        <v>D</v>
      </c>
      <c r="Q50" s="18">
        <f>IF(TDonnéesDélais[[#This Row],[Type]]="I",4/24,IF(TDonnéesDélais[[#This Row],[Type]]="D",8/24,""))</f>
        <v>0.33333333333333331</v>
      </c>
      <c r="R50" s="21" t="str">
        <f>IF(TDonnéesHM[[#This Row],[MCO (4)]]&lt;&gt;"",TDonnéesHM[[#This Row],[MCO (4)]]/1440,"")</f>
        <v/>
      </c>
      <c r="S50" s="22" t="str">
        <f>(IF(TDonnéesDélais[[#This Row],[MCO]]="","",(IF(TDonnéesDélais[[#This Row],[MCO]]&lt;=TDonnéesDélais[[#This Row],[Délai]],"OK","KO"))))</f>
        <v/>
      </c>
      <c r="T50" s="21" t="str">
        <f>IF(TDonnéesHM[[#This Row],[HELPDESK (3)]]&lt;&gt;"",TDonnéesHM[[#This Row],[HELPDESK (3)]]/1440,"")</f>
        <v/>
      </c>
      <c r="U50" s="22" t="str">
        <f>(IF(TDonnéesDélais[[#This Row],[HELPDESK]]="","",(IF(TDonnéesDélais[[#This Row],[HELPDESK]]&lt;=TDonnéesDélais[[#This Row],[Délai]],"OK","KO"))))</f>
        <v/>
      </c>
      <c r="V50" s="21" t="str">
        <f>IF(TDonnéesHM[[#This Row],[TELECOM Niv 2 (7)]]&lt;&gt;"",TDonnéesHM[[#This Row],[TELECOM Niv 2 (7)]]/1440,"")</f>
        <v/>
      </c>
      <c r="W50" s="22" t="str">
        <f>(IF(TDonnéesDélais[[#This Row],[TELECOM Niv 2 (7)]]="","",(IF(TDonnéesDélais[[#This Row],[TELECOM Niv 2 (7)]]&lt;=TDonnéesDélais[[#This Row],[Délai]],"OK","KO"))))</f>
        <v/>
      </c>
      <c r="X50" s="21">
        <f>IF(TDonnéesHM[[#This Row],[TELECOM Niv 1 (6)]]&lt;&gt;"",TDonnéesHM[[#This Row],[TELECOM Niv 1 (6)]]/1440,"")</f>
        <v>0.91249999999999998</v>
      </c>
      <c r="Y50" s="22" t="str">
        <f>(IF(TDonnéesDélais[[#This Row],[TELECOM Niv 1 (6)]]="","",(IF(TDonnéesDélais[[#This Row],[TELECOM Niv 1 (6)]]&lt;=TDonnéesDélais[[#This Row],[Délai]],"OK","KO"))))</f>
        <v>KO</v>
      </c>
      <c r="Z50" s="21" t="str">
        <f>IF(TDonnéesHM[[#This Row],[Exploit Infra IBIS (5)]]&lt;&gt;"",TDonnéesHM[[#This Row],[Exploit Infra IBIS (5)]]/1440,"")</f>
        <v/>
      </c>
      <c r="AA50" s="22" t="str">
        <f>(IF(TDonnéesDélais[[#This Row],[Exploit Infra IBIS (5)]]="","",(IF(TDonnéesDélais[[#This Row],[Exploit Infra IBIS (5)]]&lt;=TDonnéesDélais[[#This Row],[Délai]],"OK","KO"))))</f>
        <v/>
      </c>
      <c r="AB50" s="21" t="str">
        <f>IF(TDonnéesHM[[#This Row],[SIT SOBEGI (1)]]&lt;&gt;"",TDonnéesHM[[#This Row],[SIT SOBEGI (1)]]/1440,"")</f>
        <v/>
      </c>
      <c r="AC50" s="22" t="str">
        <f>(IF(TDonnéesDélais[[#This Row],[SIT SOBEGI (1)]]="","",(IF(TDonnéesDélais[[#This Row],[SIT SOBEGI (1)]]&lt;=TDonnéesDélais[[#This Row],[Délai]],"OK","KO"))))</f>
        <v/>
      </c>
      <c r="AD50" s="21">
        <f>IF(TDonnéesHM[[#This Row],[TELECOM SOBEGI (2)]]&lt;&gt;"",TDonnéesHM[[#This Row],[TELECOM SOBEGI (2)]]/1440,"")</f>
        <v>0.10416666666666667</v>
      </c>
      <c r="AE50" s="22" t="str">
        <f>(IF(TDonnéesDélais[[#This Row],[TELECOM SOBEGI (2)]]="","",(IF(TDonnéesDélais[[#This Row],[TELECOM SOBEGI (2)]]&lt;=TDonnéesDélais[[#This Row],[Délai]],"OK","KO"))))</f>
        <v>OK</v>
      </c>
      <c r="AF50" s="21" t="str">
        <f>IF(TDonnéesHM[[#This Row],[INEO/ACM (1)]]&lt;&gt;"",TDonnéesHM[[#This Row],[INEO/ACM (1)]]/1440,"")</f>
        <v/>
      </c>
      <c r="AG50" s="22" t="str">
        <f>(IF(TDonnéesDélais[[#This Row],[INEO/ACM (1)]]="","",(IF(TDonnéesDélais[[#This Row],[INEO/ACM (1)]]&lt;=TDonnéesDélais[[#This Row],[Délai]],"OK","KO"))))</f>
        <v/>
      </c>
      <c r="AH50" s="18" t="str">
        <f>IF(TDonnéesHM[[#This Row],[GFI CHRONOTIME (4)]]&lt;&gt;"",TDonnéesHM[[#This Row],[GFI CHRONOTIME (4)]]/1440,"")</f>
        <v/>
      </c>
      <c r="AI50" s="18" t="str">
        <f>IF(TDonnéesHM[[#This Row],[En attente]]&lt;&gt;"",TDonnéesHM[[#This Row],[En attente]]/1440,"")</f>
        <v/>
      </c>
      <c r="AJ50" s="18">
        <f>IF(TDonnéesHM[[#This Row],[Durée de vie du ticket]]&lt;&gt;"",TDonnéesHM[[#This Row],[Durée de vie du ticket]]/1440,"")</f>
        <v>1.0166666666666666</v>
      </c>
      <c r="AK50" s="39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</row>
    <row r="51" spans="1:48" x14ac:dyDescent="0.2">
      <c r="A51">
        <v>878</v>
      </c>
      <c r="B51" t="s">
        <v>22</v>
      </c>
      <c r="H51">
        <v>1</v>
      </c>
      <c r="M51" s="12">
        <f>(IF(TDonnéesHM[[#This Row],[ID]]&lt;&gt;"",SUM(TDonnéesHM[[#This Row],[MCO (4)]:[En attente]]),""))</f>
        <v>1</v>
      </c>
      <c r="N51" s="39"/>
      <c r="O51">
        <f>IF(TDonnéesHM[[#This Row],[ID]]&lt;&gt;"",TDonnéesHM[[#This Row],[ID]],"")</f>
        <v>878</v>
      </c>
      <c r="P51" s="17" t="str">
        <f>IF(TDonnéesHM[[#This Row],[Type]]="incident","I",IF(TDonnéesHM[[#This Row],[Type]]="demande","D",""))</f>
        <v>I</v>
      </c>
      <c r="Q51" s="18">
        <f>IF(TDonnéesDélais[[#This Row],[Type]]="I",4/24,IF(TDonnéesDélais[[#This Row],[Type]]="D",8/24,""))</f>
        <v>0.16666666666666666</v>
      </c>
      <c r="R51" s="21" t="str">
        <f>IF(TDonnéesHM[[#This Row],[MCO (4)]]&lt;&gt;"",TDonnéesHM[[#This Row],[MCO (4)]]/1440,"")</f>
        <v/>
      </c>
      <c r="S51" s="22" t="str">
        <f>(IF(TDonnéesDélais[[#This Row],[MCO]]="","",(IF(TDonnéesDélais[[#This Row],[MCO]]&lt;=TDonnéesDélais[[#This Row],[Délai]],"OK","KO"))))</f>
        <v/>
      </c>
      <c r="T51" s="21" t="str">
        <f>IF(TDonnéesHM[[#This Row],[HELPDESK (3)]]&lt;&gt;"",TDonnéesHM[[#This Row],[HELPDESK (3)]]/1440,"")</f>
        <v/>
      </c>
      <c r="U51" s="22" t="str">
        <f>(IF(TDonnéesDélais[[#This Row],[HELPDESK]]="","",(IF(TDonnéesDélais[[#This Row],[HELPDESK]]&lt;=TDonnéesDélais[[#This Row],[Délai]],"OK","KO"))))</f>
        <v/>
      </c>
      <c r="V51" s="21" t="str">
        <f>IF(TDonnéesHM[[#This Row],[TELECOM Niv 2 (7)]]&lt;&gt;"",TDonnéesHM[[#This Row],[TELECOM Niv 2 (7)]]/1440,"")</f>
        <v/>
      </c>
      <c r="W51" s="22" t="str">
        <f>(IF(TDonnéesDélais[[#This Row],[TELECOM Niv 2 (7)]]="","",(IF(TDonnéesDélais[[#This Row],[TELECOM Niv 2 (7)]]&lt;=TDonnéesDélais[[#This Row],[Délai]],"OK","KO"))))</f>
        <v/>
      </c>
      <c r="X51" s="21" t="str">
        <f>IF(TDonnéesHM[[#This Row],[TELECOM Niv 1 (6)]]&lt;&gt;"",TDonnéesHM[[#This Row],[TELECOM Niv 1 (6)]]/1440,"")</f>
        <v/>
      </c>
      <c r="Y51" s="22" t="str">
        <f>(IF(TDonnéesDélais[[#This Row],[TELECOM Niv 1 (6)]]="","",(IF(TDonnéesDélais[[#This Row],[TELECOM Niv 1 (6)]]&lt;=TDonnéesDélais[[#This Row],[Délai]],"OK","KO"))))</f>
        <v/>
      </c>
      <c r="Z51" s="21" t="str">
        <f>IF(TDonnéesHM[[#This Row],[Exploit Infra IBIS (5)]]&lt;&gt;"",TDonnéesHM[[#This Row],[Exploit Infra IBIS (5)]]/1440,"")</f>
        <v/>
      </c>
      <c r="AA51" s="22" t="str">
        <f>(IF(TDonnéesDélais[[#This Row],[Exploit Infra IBIS (5)]]="","",(IF(TDonnéesDélais[[#This Row],[Exploit Infra IBIS (5)]]&lt;=TDonnéesDélais[[#This Row],[Délai]],"OK","KO"))))</f>
        <v/>
      </c>
      <c r="AB51" s="21">
        <f>IF(TDonnéesHM[[#This Row],[SIT SOBEGI (1)]]&lt;&gt;"",TDonnéesHM[[#This Row],[SIT SOBEGI (1)]]/1440,"")</f>
        <v>6.9444444444444447E-4</v>
      </c>
      <c r="AC51" s="22" t="str">
        <f>(IF(TDonnéesDélais[[#This Row],[SIT SOBEGI (1)]]="","",(IF(TDonnéesDélais[[#This Row],[SIT SOBEGI (1)]]&lt;=TDonnéesDélais[[#This Row],[Délai]],"OK","KO"))))</f>
        <v>OK</v>
      </c>
      <c r="AD51" s="21" t="str">
        <f>IF(TDonnéesHM[[#This Row],[TELECOM SOBEGI (2)]]&lt;&gt;"",TDonnéesHM[[#This Row],[TELECOM SOBEGI (2)]]/1440,"")</f>
        <v/>
      </c>
      <c r="AE51" s="22" t="str">
        <f>(IF(TDonnéesDélais[[#This Row],[TELECOM SOBEGI (2)]]="","",(IF(TDonnéesDélais[[#This Row],[TELECOM SOBEGI (2)]]&lt;=TDonnéesDélais[[#This Row],[Délai]],"OK","KO"))))</f>
        <v/>
      </c>
      <c r="AF51" s="21" t="str">
        <f>IF(TDonnéesHM[[#This Row],[INEO/ACM (1)]]&lt;&gt;"",TDonnéesHM[[#This Row],[INEO/ACM (1)]]/1440,"")</f>
        <v/>
      </c>
      <c r="AG51" s="22" t="str">
        <f>(IF(TDonnéesDélais[[#This Row],[INEO/ACM (1)]]="","",(IF(TDonnéesDélais[[#This Row],[INEO/ACM (1)]]&lt;=TDonnéesDélais[[#This Row],[Délai]],"OK","KO"))))</f>
        <v/>
      </c>
      <c r="AH51" s="18" t="str">
        <f>IF(TDonnéesHM[[#This Row],[GFI CHRONOTIME (4)]]&lt;&gt;"",TDonnéesHM[[#This Row],[GFI CHRONOTIME (4)]]/1440,"")</f>
        <v/>
      </c>
      <c r="AI51" s="18" t="str">
        <f>IF(TDonnéesHM[[#This Row],[En attente]]&lt;&gt;"",TDonnéesHM[[#This Row],[En attente]]/1440,"")</f>
        <v/>
      </c>
      <c r="AJ51" s="18">
        <f>IF(TDonnéesHM[[#This Row],[Durée de vie du ticket]]&lt;&gt;"",TDonnéesHM[[#This Row],[Durée de vie du ticket]]/1440,"")</f>
        <v>6.9444444444444447E-4</v>
      </c>
      <c r="AK51" s="39"/>
      <c r="AL51" s="39"/>
      <c r="AM51" s="39"/>
      <c r="AN51" s="39"/>
      <c r="AO51" s="39"/>
      <c r="AP51" s="39"/>
      <c r="AQ51" s="39"/>
      <c r="AR51" s="39"/>
      <c r="AS51" s="39"/>
      <c r="AT51" s="39"/>
      <c r="AU51" s="39"/>
      <c r="AV51" s="39"/>
    </row>
    <row r="52" spans="1:48" x14ac:dyDescent="0.2">
      <c r="A52">
        <v>879</v>
      </c>
      <c r="B52" t="s">
        <v>21</v>
      </c>
      <c r="H52">
        <v>185</v>
      </c>
      <c r="M52" s="12">
        <f>(IF(TDonnéesHM[[#This Row],[ID]]&lt;&gt;"",SUM(TDonnéesHM[[#This Row],[MCO (4)]:[En attente]]),""))</f>
        <v>185</v>
      </c>
      <c r="N52" s="39"/>
      <c r="O52">
        <f>IF(TDonnéesHM[[#This Row],[ID]]&lt;&gt;"",TDonnéesHM[[#This Row],[ID]],"")</f>
        <v>879</v>
      </c>
      <c r="P52" s="17" t="str">
        <f>IF(TDonnéesHM[[#This Row],[Type]]="incident","I",IF(TDonnéesHM[[#This Row],[Type]]="demande","D",""))</f>
        <v>D</v>
      </c>
      <c r="Q52" s="18">
        <f>IF(TDonnéesDélais[[#This Row],[Type]]="I",4/24,IF(TDonnéesDélais[[#This Row],[Type]]="D",8/24,""))</f>
        <v>0.33333333333333331</v>
      </c>
      <c r="R52" s="21" t="str">
        <f>IF(TDonnéesHM[[#This Row],[MCO (4)]]&lt;&gt;"",TDonnéesHM[[#This Row],[MCO (4)]]/1440,"")</f>
        <v/>
      </c>
      <c r="S52" s="22" t="str">
        <f>(IF(TDonnéesDélais[[#This Row],[MCO]]="","",(IF(TDonnéesDélais[[#This Row],[MCO]]&lt;=TDonnéesDélais[[#This Row],[Délai]],"OK","KO"))))</f>
        <v/>
      </c>
      <c r="T52" s="21" t="str">
        <f>IF(TDonnéesHM[[#This Row],[HELPDESK (3)]]&lt;&gt;"",TDonnéesHM[[#This Row],[HELPDESK (3)]]/1440,"")</f>
        <v/>
      </c>
      <c r="U52" s="22" t="str">
        <f>(IF(TDonnéesDélais[[#This Row],[HELPDESK]]="","",(IF(TDonnéesDélais[[#This Row],[HELPDESK]]&lt;=TDonnéesDélais[[#This Row],[Délai]],"OK","KO"))))</f>
        <v/>
      </c>
      <c r="V52" s="21" t="str">
        <f>IF(TDonnéesHM[[#This Row],[TELECOM Niv 2 (7)]]&lt;&gt;"",TDonnéesHM[[#This Row],[TELECOM Niv 2 (7)]]/1440,"")</f>
        <v/>
      </c>
      <c r="W52" s="22" t="str">
        <f>(IF(TDonnéesDélais[[#This Row],[TELECOM Niv 2 (7)]]="","",(IF(TDonnéesDélais[[#This Row],[TELECOM Niv 2 (7)]]&lt;=TDonnéesDélais[[#This Row],[Délai]],"OK","KO"))))</f>
        <v/>
      </c>
      <c r="X52" s="21" t="str">
        <f>IF(TDonnéesHM[[#This Row],[TELECOM Niv 1 (6)]]&lt;&gt;"",TDonnéesHM[[#This Row],[TELECOM Niv 1 (6)]]/1440,"")</f>
        <v/>
      </c>
      <c r="Y52" s="22" t="str">
        <f>(IF(TDonnéesDélais[[#This Row],[TELECOM Niv 1 (6)]]="","",(IF(TDonnéesDélais[[#This Row],[TELECOM Niv 1 (6)]]&lt;=TDonnéesDélais[[#This Row],[Délai]],"OK","KO"))))</f>
        <v/>
      </c>
      <c r="Z52" s="21" t="str">
        <f>IF(TDonnéesHM[[#This Row],[Exploit Infra IBIS (5)]]&lt;&gt;"",TDonnéesHM[[#This Row],[Exploit Infra IBIS (5)]]/1440,"")</f>
        <v/>
      </c>
      <c r="AA52" s="22" t="str">
        <f>(IF(TDonnéesDélais[[#This Row],[Exploit Infra IBIS (5)]]="","",(IF(TDonnéesDélais[[#This Row],[Exploit Infra IBIS (5)]]&lt;=TDonnéesDélais[[#This Row],[Délai]],"OK","KO"))))</f>
        <v/>
      </c>
      <c r="AB52" s="21">
        <f>IF(TDonnéesHM[[#This Row],[SIT SOBEGI (1)]]&lt;&gt;"",TDonnéesHM[[#This Row],[SIT SOBEGI (1)]]/1440,"")</f>
        <v>0.12847222222222221</v>
      </c>
      <c r="AC52" s="22" t="str">
        <f>(IF(TDonnéesDélais[[#This Row],[SIT SOBEGI (1)]]="","",(IF(TDonnéesDélais[[#This Row],[SIT SOBEGI (1)]]&lt;=TDonnéesDélais[[#This Row],[Délai]],"OK","KO"))))</f>
        <v>OK</v>
      </c>
      <c r="AD52" s="21" t="str">
        <f>IF(TDonnéesHM[[#This Row],[TELECOM SOBEGI (2)]]&lt;&gt;"",TDonnéesHM[[#This Row],[TELECOM SOBEGI (2)]]/1440,"")</f>
        <v/>
      </c>
      <c r="AE52" s="22" t="str">
        <f>(IF(TDonnéesDélais[[#This Row],[TELECOM SOBEGI (2)]]="","",(IF(TDonnéesDélais[[#This Row],[TELECOM SOBEGI (2)]]&lt;=TDonnéesDélais[[#This Row],[Délai]],"OK","KO"))))</f>
        <v/>
      </c>
      <c r="AF52" s="21" t="str">
        <f>IF(TDonnéesHM[[#This Row],[INEO/ACM (1)]]&lt;&gt;"",TDonnéesHM[[#This Row],[INEO/ACM (1)]]/1440,"")</f>
        <v/>
      </c>
      <c r="AG52" s="22" t="str">
        <f>(IF(TDonnéesDélais[[#This Row],[INEO/ACM (1)]]="","",(IF(TDonnéesDélais[[#This Row],[INEO/ACM (1)]]&lt;=TDonnéesDélais[[#This Row],[Délai]],"OK","KO"))))</f>
        <v/>
      </c>
      <c r="AH52" s="18" t="str">
        <f>IF(TDonnéesHM[[#This Row],[GFI CHRONOTIME (4)]]&lt;&gt;"",TDonnéesHM[[#This Row],[GFI CHRONOTIME (4)]]/1440,"")</f>
        <v/>
      </c>
      <c r="AI52" s="18" t="str">
        <f>IF(TDonnéesHM[[#This Row],[En attente]]&lt;&gt;"",TDonnéesHM[[#This Row],[En attente]]/1440,"")</f>
        <v/>
      </c>
      <c r="AJ52" s="18">
        <f>IF(TDonnéesHM[[#This Row],[Durée de vie du ticket]]&lt;&gt;"",TDonnéesHM[[#This Row],[Durée de vie du ticket]]/1440,"")</f>
        <v>0.12847222222222221</v>
      </c>
      <c r="AK52" s="39"/>
      <c r="AL52" s="39"/>
      <c r="AM52" s="39"/>
      <c r="AN52" s="39"/>
      <c r="AO52" s="39"/>
      <c r="AP52" s="39"/>
      <c r="AQ52" s="39"/>
      <c r="AR52" s="39"/>
      <c r="AS52" s="39"/>
      <c r="AT52" s="39"/>
      <c r="AU52" s="39"/>
      <c r="AV52" s="39"/>
    </row>
    <row r="53" spans="1:48" x14ac:dyDescent="0.2">
      <c r="A53">
        <v>880</v>
      </c>
      <c r="B53" t="s">
        <v>21</v>
      </c>
      <c r="H53">
        <v>27</v>
      </c>
      <c r="L53">
        <v>348</v>
      </c>
      <c r="M53" s="12">
        <f>(IF(TDonnéesHM[[#This Row],[ID]]&lt;&gt;"",SUM(TDonnéesHM[[#This Row],[MCO (4)]:[En attente]]),""))</f>
        <v>375</v>
      </c>
      <c r="N53" s="39"/>
      <c r="O53">
        <f>IF(TDonnéesHM[[#This Row],[ID]]&lt;&gt;"",TDonnéesHM[[#This Row],[ID]],"")</f>
        <v>880</v>
      </c>
      <c r="P53" s="17" t="str">
        <f>IF(TDonnéesHM[[#This Row],[Type]]="incident","I",IF(TDonnéesHM[[#This Row],[Type]]="demande","D",""))</f>
        <v>D</v>
      </c>
      <c r="Q53" s="18">
        <f>IF(TDonnéesDélais[[#This Row],[Type]]="I",4/24,IF(TDonnéesDélais[[#This Row],[Type]]="D",8/24,""))</f>
        <v>0.33333333333333331</v>
      </c>
      <c r="R53" s="21" t="str">
        <f>IF(TDonnéesHM[[#This Row],[MCO (4)]]&lt;&gt;"",TDonnéesHM[[#This Row],[MCO (4)]]/1440,"")</f>
        <v/>
      </c>
      <c r="S53" s="22" t="str">
        <f>(IF(TDonnéesDélais[[#This Row],[MCO]]="","",(IF(TDonnéesDélais[[#This Row],[MCO]]&lt;=TDonnéesDélais[[#This Row],[Délai]],"OK","KO"))))</f>
        <v/>
      </c>
      <c r="T53" s="21" t="str">
        <f>IF(TDonnéesHM[[#This Row],[HELPDESK (3)]]&lt;&gt;"",TDonnéesHM[[#This Row],[HELPDESK (3)]]/1440,"")</f>
        <v/>
      </c>
      <c r="U53" s="22" t="str">
        <f>(IF(TDonnéesDélais[[#This Row],[HELPDESK]]="","",(IF(TDonnéesDélais[[#This Row],[HELPDESK]]&lt;=TDonnéesDélais[[#This Row],[Délai]],"OK","KO"))))</f>
        <v/>
      </c>
      <c r="V53" s="21" t="str">
        <f>IF(TDonnéesHM[[#This Row],[TELECOM Niv 2 (7)]]&lt;&gt;"",TDonnéesHM[[#This Row],[TELECOM Niv 2 (7)]]/1440,"")</f>
        <v/>
      </c>
      <c r="W53" s="22" t="str">
        <f>(IF(TDonnéesDélais[[#This Row],[TELECOM Niv 2 (7)]]="","",(IF(TDonnéesDélais[[#This Row],[TELECOM Niv 2 (7)]]&lt;=TDonnéesDélais[[#This Row],[Délai]],"OK","KO"))))</f>
        <v/>
      </c>
      <c r="X53" s="21" t="str">
        <f>IF(TDonnéesHM[[#This Row],[TELECOM Niv 1 (6)]]&lt;&gt;"",TDonnéesHM[[#This Row],[TELECOM Niv 1 (6)]]/1440,"")</f>
        <v/>
      </c>
      <c r="Y53" s="22" t="str">
        <f>(IF(TDonnéesDélais[[#This Row],[TELECOM Niv 1 (6)]]="","",(IF(TDonnéesDélais[[#This Row],[TELECOM Niv 1 (6)]]&lt;=TDonnéesDélais[[#This Row],[Délai]],"OK","KO"))))</f>
        <v/>
      </c>
      <c r="Z53" s="21" t="str">
        <f>IF(TDonnéesHM[[#This Row],[Exploit Infra IBIS (5)]]&lt;&gt;"",TDonnéesHM[[#This Row],[Exploit Infra IBIS (5)]]/1440,"")</f>
        <v/>
      </c>
      <c r="AA53" s="22" t="str">
        <f>(IF(TDonnéesDélais[[#This Row],[Exploit Infra IBIS (5)]]="","",(IF(TDonnéesDélais[[#This Row],[Exploit Infra IBIS (5)]]&lt;=TDonnéesDélais[[#This Row],[Délai]],"OK","KO"))))</f>
        <v/>
      </c>
      <c r="AB53" s="21">
        <f>IF(TDonnéesHM[[#This Row],[SIT SOBEGI (1)]]&lt;&gt;"",TDonnéesHM[[#This Row],[SIT SOBEGI (1)]]/1440,"")</f>
        <v>1.8749999999999999E-2</v>
      </c>
      <c r="AC53" s="22" t="str">
        <f>(IF(TDonnéesDélais[[#This Row],[SIT SOBEGI (1)]]="","",(IF(TDonnéesDélais[[#This Row],[SIT SOBEGI (1)]]&lt;=TDonnéesDélais[[#This Row],[Délai]],"OK","KO"))))</f>
        <v>OK</v>
      </c>
      <c r="AD53" s="21" t="str">
        <f>IF(TDonnéesHM[[#This Row],[TELECOM SOBEGI (2)]]&lt;&gt;"",TDonnéesHM[[#This Row],[TELECOM SOBEGI (2)]]/1440,"")</f>
        <v/>
      </c>
      <c r="AE53" s="22" t="str">
        <f>(IF(TDonnéesDélais[[#This Row],[TELECOM SOBEGI (2)]]="","",(IF(TDonnéesDélais[[#This Row],[TELECOM SOBEGI (2)]]&lt;=TDonnéesDélais[[#This Row],[Délai]],"OK","KO"))))</f>
        <v/>
      </c>
      <c r="AF53" s="21" t="str">
        <f>IF(TDonnéesHM[[#This Row],[INEO/ACM (1)]]&lt;&gt;"",TDonnéesHM[[#This Row],[INEO/ACM (1)]]/1440,"")</f>
        <v/>
      </c>
      <c r="AG53" s="22" t="str">
        <f>(IF(TDonnéesDélais[[#This Row],[INEO/ACM (1)]]="","",(IF(TDonnéesDélais[[#This Row],[INEO/ACM (1)]]&lt;=TDonnéesDélais[[#This Row],[Délai]],"OK","KO"))))</f>
        <v/>
      </c>
      <c r="AH53" s="18" t="str">
        <f>IF(TDonnéesHM[[#This Row],[GFI CHRONOTIME (4)]]&lt;&gt;"",TDonnéesHM[[#This Row],[GFI CHRONOTIME (4)]]/1440,"")</f>
        <v/>
      </c>
      <c r="AI53" s="18">
        <f>IF(TDonnéesHM[[#This Row],[En attente]]&lt;&gt;"",TDonnéesHM[[#This Row],[En attente]]/1440,"")</f>
        <v>0.24166666666666667</v>
      </c>
      <c r="AJ53" s="18">
        <f>IF(TDonnéesHM[[#This Row],[Durée de vie du ticket]]&lt;&gt;"",TDonnéesHM[[#This Row],[Durée de vie du ticket]]/1440,"")</f>
        <v>0.26041666666666669</v>
      </c>
      <c r="AK53" s="39"/>
      <c r="AL53" s="39"/>
      <c r="AM53" s="39"/>
      <c r="AN53" s="39"/>
      <c r="AO53" s="39"/>
      <c r="AP53" s="39"/>
      <c r="AQ53" s="39"/>
      <c r="AR53" s="39"/>
      <c r="AS53" s="39"/>
      <c r="AT53" s="39"/>
      <c r="AU53" s="39"/>
      <c r="AV53" s="39"/>
    </row>
    <row r="54" spans="1:48" x14ac:dyDescent="0.2">
      <c r="A54">
        <v>881</v>
      </c>
      <c r="B54" t="s">
        <v>21</v>
      </c>
      <c r="H54">
        <v>31</v>
      </c>
      <c r="M54" s="12">
        <f>(IF(TDonnéesHM[[#This Row],[ID]]&lt;&gt;"",SUM(TDonnéesHM[[#This Row],[MCO (4)]:[En attente]]),""))</f>
        <v>31</v>
      </c>
      <c r="N54" s="39"/>
      <c r="O54">
        <f>IF(TDonnéesHM[[#This Row],[ID]]&lt;&gt;"",TDonnéesHM[[#This Row],[ID]],"")</f>
        <v>881</v>
      </c>
      <c r="P54" s="17" t="str">
        <f>IF(TDonnéesHM[[#This Row],[Type]]="incident","I",IF(TDonnéesHM[[#This Row],[Type]]="demande","D",""))</f>
        <v>D</v>
      </c>
      <c r="Q54" s="18">
        <f>IF(TDonnéesDélais[[#This Row],[Type]]="I",4/24,IF(TDonnéesDélais[[#This Row],[Type]]="D",8/24,""))</f>
        <v>0.33333333333333331</v>
      </c>
      <c r="R54" s="21" t="str">
        <f>IF(TDonnéesHM[[#This Row],[MCO (4)]]&lt;&gt;"",TDonnéesHM[[#This Row],[MCO (4)]]/1440,"")</f>
        <v/>
      </c>
      <c r="S54" s="22" t="str">
        <f>(IF(TDonnéesDélais[[#This Row],[MCO]]="","",(IF(TDonnéesDélais[[#This Row],[MCO]]&lt;=TDonnéesDélais[[#This Row],[Délai]],"OK","KO"))))</f>
        <v/>
      </c>
      <c r="T54" s="21" t="str">
        <f>IF(TDonnéesHM[[#This Row],[HELPDESK (3)]]&lt;&gt;"",TDonnéesHM[[#This Row],[HELPDESK (3)]]/1440,"")</f>
        <v/>
      </c>
      <c r="U54" s="22" t="str">
        <f>(IF(TDonnéesDélais[[#This Row],[HELPDESK]]="","",(IF(TDonnéesDélais[[#This Row],[HELPDESK]]&lt;=TDonnéesDélais[[#This Row],[Délai]],"OK","KO"))))</f>
        <v/>
      </c>
      <c r="V54" s="21" t="str">
        <f>IF(TDonnéesHM[[#This Row],[TELECOM Niv 2 (7)]]&lt;&gt;"",TDonnéesHM[[#This Row],[TELECOM Niv 2 (7)]]/1440,"")</f>
        <v/>
      </c>
      <c r="W54" s="22" t="str">
        <f>(IF(TDonnéesDélais[[#This Row],[TELECOM Niv 2 (7)]]="","",(IF(TDonnéesDélais[[#This Row],[TELECOM Niv 2 (7)]]&lt;=TDonnéesDélais[[#This Row],[Délai]],"OK","KO"))))</f>
        <v/>
      </c>
      <c r="X54" s="21" t="str">
        <f>IF(TDonnéesHM[[#This Row],[TELECOM Niv 1 (6)]]&lt;&gt;"",TDonnéesHM[[#This Row],[TELECOM Niv 1 (6)]]/1440,"")</f>
        <v/>
      </c>
      <c r="Y54" s="22" t="str">
        <f>(IF(TDonnéesDélais[[#This Row],[TELECOM Niv 1 (6)]]="","",(IF(TDonnéesDélais[[#This Row],[TELECOM Niv 1 (6)]]&lt;=TDonnéesDélais[[#This Row],[Délai]],"OK","KO"))))</f>
        <v/>
      </c>
      <c r="Z54" s="21" t="str">
        <f>IF(TDonnéesHM[[#This Row],[Exploit Infra IBIS (5)]]&lt;&gt;"",TDonnéesHM[[#This Row],[Exploit Infra IBIS (5)]]/1440,"")</f>
        <v/>
      </c>
      <c r="AA54" s="22" t="str">
        <f>(IF(TDonnéesDélais[[#This Row],[Exploit Infra IBIS (5)]]="","",(IF(TDonnéesDélais[[#This Row],[Exploit Infra IBIS (5)]]&lt;=TDonnéesDélais[[#This Row],[Délai]],"OK","KO"))))</f>
        <v/>
      </c>
      <c r="AB54" s="21">
        <f>IF(TDonnéesHM[[#This Row],[SIT SOBEGI (1)]]&lt;&gt;"",TDonnéesHM[[#This Row],[SIT SOBEGI (1)]]/1440,"")</f>
        <v>2.1527777777777778E-2</v>
      </c>
      <c r="AC54" s="22" t="str">
        <f>(IF(TDonnéesDélais[[#This Row],[SIT SOBEGI (1)]]="","",(IF(TDonnéesDélais[[#This Row],[SIT SOBEGI (1)]]&lt;=TDonnéesDélais[[#This Row],[Délai]],"OK","KO"))))</f>
        <v>OK</v>
      </c>
      <c r="AD54" s="21" t="str">
        <f>IF(TDonnéesHM[[#This Row],[TELECOM SOBEGI (2)]]&lt;&gt;"",TDonnéesHM[[#This Row],[TELECOM SOBEGI (2)]]/1440,"")</f>
        <v/>
      </c>
      <c r="AE54" s="22" t="str">
        <f>(IF(TDonnéesDélais[[#This Row],[TELECOM SOBEGI (2)]]="","",(IF(TDonnéesDélais[[#This Row],[TELECOM SOBEGI (2)]]&lt;=TDonnéesDélais[[#This Row],[Délai]],"OK","KO"))))</f>
        <v/>
      </c>
      <c r="AF54" s="21" t="str">
        <f>IF(TDonnéesHM[[#This Row],[INEO/ACM (1)]]&lt;&gt;"",TDonnéesHM[[#This Row],[INEO/ACM (1)]]/1440,"")</f>
        <v/>
      </c>
      <c r="AG54" s="22" t="str">
        <f>(IF(TDonnéesDélais[[#This Row],[INEO/ACM (1)]]="","",(IF(TDonnéesDélais[[#This Row],[INEO/ACM (1)]]&lt;=TDonnéesDélais[[#This Row],[Délai]],"OK","KO"))))</f>
        <v/>
      </c>
      <c r="AH54" s="18" t="str">
        <f>IF(TDonnéesHM[[#This Row],[GFI CHRONOTIME (4)]]&lt;&gt;"",TDonnéesHM[[#This Row],[GFI CHRONOTIME (4)]]/1440,"")</f>
        <v/>
      </c>
      <c r="AI54" s="18" t="str">
        <f>IF(TDonnéesHM[[#This Row],[En attente]]&lt;&gt;"",TDonnéesHM[[#This Row],[En attente]]/1440,"")</f>
        <v/>
      </c>
      <c r="AJ54" s="18">
        <f>IF(TDonnéesHM[[#This Row],[Durée de vie du ticket]]&lt;&gt;"",TDonnéesHM[[#This Row],[Durée de vie du ticket]]/1440,"")</f>
        <v>2.1527777777777778E-2</v>
      </c>
      <c r="AK54" s="39"/>
      <c r="AL54" s="39"/>
      <c r="AM54" s="39"/>
      <c r="AN54" s="39"/>
      <c r="AO54" s="39"/>
      <c r="AP54" s="39"/>
      <c r="AQ54" s="39"/>
      <c r="AR54" s="39"/>
      <c r="AS54" s="39"/>
      <c r="AT54" s="39"/>
      <c r="AU54" s="39"/>
      <c r="AV54" s="39"/>
    </row>
    <row r="55" spans="1:48" x14ac:dyDescent="0.2">
      <c r="A55">
        <v>882</v>
      </c>
      <c r="B55" t="s">
        <v>22</v>
      </c>
      <c r="F55">
        <v>1849</v>
      </c>
      <c r="I55">
        <v>507</v>
      </c>
      <c r="M55" s="12">
        <f>(IF(TDonnéesHM[[#This Row],[ID]]&lt;&gt;"",SUM(TDonnéesHM[[#This Row],[MCO (4)]:[En attente]]),""))</f>
        <v>2356</v>
      </c>
      <c r="N55" s="39"/>
      <c r="O55">
        <f>IF(TDonnéesHM[[#This Row],[ID]]&lt;&gt;"",TDonnéesHM[[#This Row],[ID]],"")</f>
        <v>882</v>
      </c>
      <c r="P55" s="17" t="str">
        <f>IF(TDonnéesHM[[#This Row],[Type]]="incident","I",IF(TDonnéesHM[[#This Row],[Type]]="demande","D",""))</f>
        <v>I</v>
      </c>
      <c r="Q55" s="18">
        <f>IF(TDonnéesDélais[[#This Row],[Type]]="I",4/24,IF(TDonnéesDélais[[#This Row],[Type]]="D",8/24,""))</f>
        <v>0.16666666666666666</v>
      </c>
      <c r="R55" s="21" t="str">
        <f>IF(TDonnéesHM[[#This Row],[MCO (4)]]&lt;&gt;"",TDonnéesHM[[#This Row],[MCO (4)]]/1440,"")</f>
        <v/>
      </c>
      <c r="S55" s="22" t="str">
        <f>(IF(TDonnéesDélais[[#This Row],[MCO]]="","",(IF(TDonnéesDélais[[#This Row],[MCO]]&lt;=TDonnéesDélais[[#This Row],[Délai]],"OK","KO"))))</f>
        <v/>
      </c>
      <c r="T55" s="21" t="str">
        <f>IF(TDonnéesHM[[#This Row],[HELPDESK (3)]]&lt;&gt;"",TDonnéesHM[[#This Row],[HELPDESK (3)]]/1440,"")</f>
        <v/>
      </c>
      <c r="U55" s="22" t="str">
        <f>(IF(TDonnéesDélais[[#This Row],[HELPDESK]]="","",(IF(TDonnéesDélais[[#This Row],[HELPDESK]]&lt;=TDonnéesDélais[[#This Row],[Délai]],"OK","KO"))))</f>
        <v/>
      </c>
      <c r="V55" s="21" t="str">
        <f>IF(TDonnéesHM[[#This Row],[TELECOM Niv 2 (7)]]&lt;&gt;"",TDonnéesHM[[#This Row],[TELECOM Niv 2 (7)]]/1440,"")</f>
        <v/>
      </c>
      <c r="W55" s="22" t="str">
        <f>(IF(TDonnéesDélais[[#This Row],[TELECOM Niv 2 (7)]]="","",(IF(TDonnéesDélais[[#This Row],[TELECOM Niv 2 (7)]]&lt;=TDonnéesDélais[[#This Row],[Délai]],"OK","KO"))))</f>
        <v/>
      </c>
      <c r="X55" s="21">
        <f>IF(TDonnéesHM[[#This Row],[TELECOM Niv 1 (6)]]&lt;&gt;"",TDonnéesHM[[#This Row],[TELECOM Niv 1 (6)]]/1440,"")</f>
        <v>1.2840277777777778</v>
      </c>
      <c r="Y55" s="22" t="str">
        <f>(IF(TDonnéesDélais[[#This Row],[TELECOM Niv 1 (6)]]="","",(IF(TDonnéesDélais[[#This Row],[TELECOM Niv 1 (6)]]&lt;=TDonnéesDélais[[#This Row],[Délai]],"OK","KO"))))</f>
        <v>KO</v>
      </c>
      <c r="Z55" s="21" t="str">
        <f>IF(TDonnéesHM[[#This Row],[Exploit Infra IBIS (5)]]&lt;&gt;"",TDonnéesHM[[#This Row],[Exploit Infra IBIS (5)]]/1440,"")</f>
        <v/>
      </c>
      <c r="AA55" s="22" t="str">
        <f>(IF(TDonnéesDélais[[#This Row],[Exploit Infra IBIS (5)]]="","",(IF(TDonnéesDélais[[#This Row],[Exploit Infra IBIS (5)]]&lt;=TDonnéesDélais[[#This Row],[Délai]],"OK","KO"))))</f>
        <v/>
      </c>
      <c r="AB55" s="21" t="str">
        <f>IF(TDonnéesHM[[#This Row],[SIT SOBEGI (1)]]&lt;&gt;"",TDonnéesHM[[#This Row],[SIT SOBEGI (1)]]/1440,"")</f>
        <v/>
      </c>
      <c r="AC55" s="22" t="str">
        <f>(IF(TDonnéesDélais[[#This Row],[SIT SOBEGI (1)]]="","",(IF(TDonnéesDélais[[#This Row],[SIT SOBEGI (1)]]&lt;=TDonnéesDélais[[#This Row],[Délai]],"OK","KO"))))</f>
        <v/>
      </c>
      <c r="AD55" s="21">
        <f>IF(TDonnéesHM[[#This Row],[TELECOM SOBEGI (2)]]&lt;&gt;"",TDonnéesHM[[#This Row],[TELECOM SOBEGI (2)]]/1440,"")</f>
        <v>0.35208333333333336</v>
      </c>
      <c r="AE55" s="22" t="str">
        <f>(IF(TDonnéesDélais[[#This Row],[TELECOM SOBEGI (2)]]="","",(IF(TDonnéesDélais[[#This Row],[TELECOM SOBEGI (2)]]&lt;=TDonnéesDélais[[#This Row],[Délai]],"OK","KO"))))</f>
        <v>KO</v>
      </c>
      <c r="AF55" s="21" t="str">
        <f>IF(TDonnéesHM[[#This Row],[INEO/ACM (1)]]&lt;&gt;"",TDonnéesHM[[#This Row],[INEO/ACM (1)]]/1440,"")</f>
        <v/>
      </c>
      <c r="AG55" s="22" t="str">
        <f>(IF(TDonnéesDélais[[#This Row],[INEO/ACM (1)]]="","",(IF(TDonnéesDélais[[#This Row],[INEO/ACM (1)]]&lt;=TDonnéesDélais[[#This Row],[Délai]],"OK","KO"))))</f>
        <v/>
      </c>
      <c r="AH55" s="18" t="str">
        <f>IF(TDonnéesHM[[#This Row],[GFI CHRONOTIME (4)]]&lt;&gt;"",TDonnéesHM[[#This Row],[GFI CHRONOTIME (4)]]/1440,"")</f>
        <v/>
      </c>
      <c r="AI55" s="18" t="str">
        <f>IF(TDonnéesHM[[#This Row],[En attente]]&lt;&gt;"",TDonnéesHM[[#This Row],[En attente]]/1440,"")</f>
        <v/>
      </c>
      <c r="AJ55" s="18">
        <f>IF(TDonnéesHM[[#This Row],[Durée de vie du ticket]]&lt;&gt;"",TDonnéesHM[[#This Row],[Durée de vie du ticket]]/1440,"")</f>
        <v>1.6361111111111111</v>
      </c>
      <c r="AK55" s="39"/>
      <c r="AL55" s="39"/>
      <c r="AM55" s="39"/>
      <c r="AN55" s="39"/>
      <c r="AO55" s="39"/>
      <c r="AP55" s="39"/>
      <c r="AQ55" s="39"/>
      <c r="AR55" s="39"/>
      <c r="AS55" s="39"/>
      <c r="AT55" s="39"/>
      <c r="AU55" s="39"/>
      <c r="AV55" s="39"/>
    </row>
    <row r="56" spans="1:48" x14ac:dyDescent="0.2">
      <c r="A56">
        <v>883</v>
      </c>
      <c r="B56" t="s">
        <v>22</v>
      </c>
      <c r="I56">
        <v>37</v>
      </c>
      <c r="M56" s="12">
        <f>(IF(TDonnéesHM[[#This Row],[ID]]&lt;&gt;"",SUM(TDonnéesHM[[#This Row],[MCO (4)]:[En attente]]),""))</f>
        <v>37</v>
      </c>
      <c r="N56" s="39"/>
      <c r="O56">
        <f>IF(TDonnéesHM[[#This Row],[ID]]&lt;&gt;"",TDonnéesHM[[#This Row],[ID]],"")</f>
        <v>883</v>
      </c>
      <c r="P56" s="17" t="str">
        <f>IF(TDonnéesHM[[#This Row],[Type]]="incident","I",IF(TDonnéesHM[[#This Row],[Type]]="demande","D",""))</f>
        <v>I</v>
      </c>
      <c r="Q56" s="18">
        <f>IF(TDonnéesDélais[[#This Row],[Type]]="I",4/24,IF(TDonnéesDélais[[#This Row],[Type]]="D",8/24,""))</f>
        <v>0.16666666666666666</v>
      </c>
      <c r="R56" s="21" t="str">
        <f>IF(TDonnéesHM[[#This Row],[MCO (4)]]&lt;&gt;"",TDonnéesHM[[#This Row],[MCO (4)]]/1440,"")</f>
        <v/>
      </c>
      <c r="S56" s="22" t="str">
        <f>(IF(TDonnéesDélais[[#This Row],[MCO]]="","",(IF(TDonnéesDélais[[#This Row],[MCO]]&lt;=TDonnéesDélais[[#This Row],[Délai]],"OK","KO"))))</f>
        <v/>
      </c>
      <c r="T56" s="21" t="str">
        <f>IF(TDonnéesHM[[#This Row],[HELPDESK (3)]]&lt;&gt;"",TDonnéesHM[[#This Row],[HELPDESK (3)]]/1440,"")</f>
        <v/>
      </c>
      <c r="U56" s="22" t="str">
        <f>(IF(TDonnéesDélais[[#This Row],[HELPDESK]]="","",(IF(TDonnéesDélais[[#This Row],[HELPDESK]]&lt;=TDonnéesDélais[[#This Row],[Délai]],"OK","KO"))))</f>
        <v/>
      </c>
      <c r="V56" s="21" t="str">
        <f>IF(TDonnéesHM[[#This Row],[TELECOM Niv 2 (7)]]&lt;&gt;"",TDonnéesHM[[#This Row],[TELECOM Niv 2 (7)]]/1440,"")</f>
        <v/>
      </c>
      <c r="W56" s="22" t="str">
        <f>(IF(TDonnéesDélais[[#This Row],[TELECOM Niv 2 (7)]]="","",(IF(TDonnéesDélais[[#This Row],[TELECOM Niv 2 (7)]]&lt;=TDonnéesDélais[[#This Row],[Délai]],"OK","KO"))))</f>
        <v/>
      </c>
      <c r="X56" s="21" t="str">
        <f>IF(TDonnéesHM[[#This Row],[TELECOM Niv 1 (6)]]&lt;&gt;"",TDonnéesHM[[#This Row],[TELECOM Niv 1 (6)]]/1440,"")</f>
        <v/>
      </c>
      <c r="Y56" s="22" t="str">
        <f>(IF(TDonnéesDélais[[#This Row],[TELECOM Niv 1 (6)]]="","",(IF(TDonnéesDélais[[#This Row],[TELECOM Niv 1 (6)]]&lt;=TDonnéesDélais[[#This Row],[Délai]],"OK","KO"))))</f>
        <v/>
      </c>
      <c r="Z56" s="21" t="str">
        <f>IF(TDonnéesHM[[#This Row],[Exploit Infra IBIS (5)]]&lt;&gt;"",TDonnéesHM[[#This Row],[Exploit Infra IBIS (5)]]/1440,"")</f>
        <v/>
      </c>
      <c r="AA56" s="22" t="str">
        <f>(IF(TDonnéesDélais[[#This Row],[Exploit Infra IBIS (5)]]="","",(IF(TDonnéesDélais[[#This Row],[Exploit Infra IBIS (5)]]&lt;=TDonnéesDélais[[#This Row],[Délai]],"OK","KO"))))</f>
        <v/>
      </c>
      <c r="AB56" s="21" t="str">
        <f>IF(TDonnéesHM[[#This Row],[SIT SOBEGI (1)]]&lt;&gt;"",TDonnéesHM[[#This Row],[SIT SOBEGI (1)]]/1440,"")</f>
        <v/>
      </c>
      <c r="AC56" s="22" t="str">
        <f>(IF(TDonnéesDélais[[#This Row],[SIT SOBEGI (1)]]="","",(IF(TDonnéesDélais[[#This Row],[SIT SOBEGI (1)]]&lt;=TDonnéesDélais[[#This Row],[Délai]],"OK","KO"))))</f>
        <v/>
      </c>
      <c r="AD56" s="21">
        <f>IF(TDonnéesHM[[#This Row],[TELECOM SOBEGI (2)]]&lt;&gt;"",TDonnéesHM[[#This Row],[TELECOM SOBEGI (2)]]/1440,"")</f>
        <v>2.5694444444444443E-2</v>
      </c>
      <c r="AE56" s="22" t="str">
        <f>(IF(TDonnéesDélais[[#This Row],[TELECOM SOBEGI (2)]]="","",(IF(TDonnéesDélais[[#This Row],[TELECOM SOBEGI (2)]]&lt;=TDonnéesDélais[[#This Row],[Délai]],"OK","KO"))))</f>
        <v>OK</v>
      </c>
      <c r="AF56" s="21" t="str">
        <f>IF(TDonnéesHM[[#This Row],[INEO/ACM (1)]]&lt;&gt;"",TDonnéesHM[[#This Row],[INEO/ACM (1)]]/1440,"")</f>
        <v/>
      </c>
      <c r="AG56" s="22" t="str">
        <f>(IF(TDonnéesDélais[[#This Row],[INEO/ACM (1)]]="","",(IF(TDonnéesDélais[[#This Row],[INEO/ACM (1)]]&lt;=TDonnéesDélais[[#This Row],[Délai]],"OK","KO"))))</f>
        <v/>
      </c>
      <c r="AH56" s="18" t="str">
        <f>IF(TDonnéesHM[[#This Row],[GFI CHRONOTIME (4)]]&lt;&gt;"",TDonnéesHM[[#This Row],[GFI CHRONOTIME (4)]]/1440,"")</f>
        <v/>
      </c>
      <c r="AI56" s="18" t="str">
        <f>IF(TDonnéesHM[[#This Row],[En attente]]&lt;&gt;"",TDonnéesHM[[#This Row],[En attente]]/1440,"")</f>
        <v/>
      </c>
      <c r="AJ56" s="18">
        <f>IF(TDonnéesHM[[#This Row],[Durée de vie du ticket]]&lt;&gt;"",TDonnéesHM[[#This Row],[Durée de vie du ticket]]/1440,"")</f>
        <v>2.5694444444444443E-2</v>
      </c>
      <c r="AK56" s="39"/>
      <c r="AL56" s="39"/>
      <c r="AM56" s="39"/>
      <c r="AN56" s="39"/>
      <c r="AO56" s="39"/>
      <c r="AP56" s="39"/>
      <c r="AQ56" s="39"/>
      <c r="AR56" s="39"/>
      <c r="AS56" s="39"/>
      <c r="AT56" s="39"/>
      <c r="AU56" s="39"/>
      <c r="AV56" s="39"/>
    </row>
    <row r="57" spans="1:48" x14ac:dyDescent="0.2">
      <c r="A57">
        <v>884</v>
      </c>
      <c r="B57" t="s">
        <v>22</v>
      </c>
      <c r="D57">
        <v>90</v>
      </c>
      <c r="K57">
        <v>3112</v>
      </c>
      <c r="L57">
        <v>0</v>
      </c>
      <c r="M57" s="12">
        <f>(IF(TDonnéesHM[[#This Row],[ID]]&lt;&gt;"",SUM(TDonnéesHM[[#This Row],[MCO (4)]:[En attente]]),""))</f>
        <v>3202</v>
      </c>
      <c r="N57" s="39"/>
      <c r="O57">
        <f>IF(TDonnéesHM[[#This Row],[ID]]&lt;&gt;"",TDonnéesHM[[#This Row],[ID]],"")</f>
        <v>884</v>
      </c>
      <c r="P57" s="17" t="str">
        <f>IF(TDonnéesHM[[#This Row],[Type]]="incident","I",IF(TDonnéesHM[[#This Row],[Type]]="demande","D",""))</f>
        <v>I</v>
      </c>
      <c r="Q57" s="18">
        <f>IF(TDonnéesDélais[[#This Row],[Type]]="I",4/24,IF(TDonnéesDélais[[#This Row],[Type]]="D",8/24,""))</f>
        <v>0.16666666666666666</v>
      </c>
      <c r="R57" s="21" t="str">
        <f>IF(TDonnéesHM[[#This Row],[MCO (4)]]&lt;&gt;"",TDonnéesHM[[#This Row],[MCO (4)]]/1440,"")</f>
        <v/>
      </c>
      <c r="S57" s="22" t="str">
        <f>(IF(TDonnéesDélais[[#This Row],[MCO]]="","",(IF(TDonnéesDélais[[#This Row],[MCO]]&lt;=TDonnéesDélais[[#This Row],[Délai]],"OK","KO"))))</f>
        <v/>
      </c>
      <c r="T57" s="21">
        <f>IF(TDonnéesHM[[#This Row],[HELPDESK (3)]]&lt;&gt;"",TDonnéesHM[[#This Row],[HELPDESK (3)]]/1440,"")</f>
        <v>6.25E-2</v>
      </c>
      <c r="U57" s="22" t="str">
        <f>(IF(TDonnéesDélais[[#This Row],[HELPDESK]]="","",(IF(TDonnéesDélais[[#This Row],[HELPDESK]]&lt;=TDonnéesDélais[[#This Row],[Délai]],"OK","KO"))))</f>
        <v>OK</v>
      </c>
      <c r="V57" s="21" t="str">
        <f>IF(TDonnéesHM[[#This Row],[TELECOM Niv 2 (7)]]&lt;&gt;"",TDonnéesHM[[#This Row],[TELECOM Niv 2 (7)]]/1440,"")</f>
        <v/>
      </c>
      <c r="W57" s="22" t="str">
        <f>(IF(TDonnéesDélais[[#This Row],[TELECOM Niv 2 (7)]]="","",(IF(TDonnéesDélais[[#This Row],[TELECOM Niv 2 (7)]]&lt;=TDonnéesDélais[[#This Row],[Délai]],"OK","KO"))))</f>
        <v/>
      </c>
      <c r="X57" s="21" t="str">
        <f>IF(TDonnéesHM[[#This Row],[TELECOM Niv 1 (6)]]&lt;&gt;"",TDonnéesHM[[#This Row],[TELECOM Niv 1 (6)]]/1440,"")</f>
        <v/>
      </c>
      <c r="Y57" s="22" t="str">
        <f>(IF(TDonnéesDélais[[#This Row],[TELECOM Niv 1 (6)]]="","",(IF(TDonnéesDélais[[#This Row],[TELECOM Niv 1 (6)]]&lt;=TDonnéesDélais[[#This Row],[Délai]],"OK","KO"))))</f>
        <v/>
      </c>
      <c r="Z57" s="21" t="str">
        <f>IF(TDonnéesHM[[#This Row],[Exploit Infra IBIS (5)]]&lt;&gt;"",TDonnéesHM[[#This Row],[Exploit Infra IBIS (5)]]/1440,"")</f>
        <v/>
      </c>
      <c r="AA57" s="22" t="str">
        <f>(IF(TDonnéesDélais[[#This Row],[Exploit Infra IBIS (5)]]="","",(IF(TDonnéesDélais[[#This Row],[Exploit Infra IBIS (5)]]&lt;=TDonnéesDélais[[#This Row],[Délai]],"OK","KO"))))</f>
        <v/>
      </c>
      <c r="AB57" s="21" t="str">
        <f>IF(TDonnéesHM[[#This Row],[SIT SOBEGI (1)]]&lt;&gt;"",TDonnéesHM[[#This Row],[SIT SOBEGI (1)]]/1440,"")</f>
        <v/>
      </c>
      <c r="AC57" s="22" t="str">
        <f>(IF(TDonnéesDélais[[#This Row],[SIT SOBEGI (1)]]="","",(IF(TDonnéesDélais[[#This Row],[SIT SOBEGI (1)]]&lt;=TDonnéesDélais[[#This Row],[Délai]],"OK","KO"))))</f>
        <v/>
      </c>
      <c r="AD57" s="21" t="str">
        <f>IF(TDonnéesHM[[#This Row],[TELECOM SOBEGI (2)]]&lt;&gt;"",TDonnéesHM[[#This Row],[TELECOM SOBEGI (2)]]/1440,"")</f>
        <v/>
      </c>
      <c r="AE57" s="22" t="str">
        <f>(IF(TDonnéesDélais[[#This Row],[TELECOM SOBEGI (2)]]="","",(IF(TDonnéesDélais[[#This Row],[TELECOM SOBEGI (2)]]&lt;=TDonnéesDélais[[#This Row],[Délai]],"OK","KO"))))</f>
        <v/>
      </c>
      <c r="AF57" s="21" t="str">
        <f>IF(TDonnéesHM[[#This Row],[INEO/ACM (1)]]&lt;&gt;"",TDonnéesHM[[#This Row],[INEO/ACM (1)]]/1440,"")</f>
        <v/>
      </c>
      <c r="AG57" s="22" t="str">
        <f>(IF(TDonnéesDélais[[#This Row],[INEO/ACM (1)]]="","",(IF(TDonnéesDélais[[#This Row],[INEO/ACM (1)]]&lt;=TDonnéesDélais[[#This Row],[Délai]],"OK","KO"))))</f>
        <v/>
      </c>
      <c r="AH57" s="18">
        <f>IF(TDonnéesHM[[#This Row],[GFI CHRONOTIME (4)]]&lt;&gt;"",TDonnéesHM[[#This Row],[GFI CHRONOTIME (4)]]/1440,"")</f>
        <v>2.161111111111111</v>
      </c>
      <c r="AI57" s="18">
        <f>IF(TDonnéesHM[[#This Row],[En attente]]&lt;&gt;"",TDonnéesHM[[#This Row],[En attente]]/1440,"")</f>
        <v>0</v>
      </c>
      <c r="AJ57" s="18">
        <f>IF(TDonnéesHM[[#This Row],[Durée de vie du ticket]]&lt;&gt;"",TDonnéesHM[[#This Row],[Durée de vie du ticket]]/1440,"")</f>
        <v>2.223611111111111</v>
      </c>
      <c r="AK57" s="39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</row>
    <row r="58" spans="1:48" x14ac:dyDescent="0.2">
      <c r="A58">
        <v>885</v>
      </c>
      <c r="B58" t="s">
        <v>22</v>
      </c>
      <c r="C58">
        <v>15</v>
      </c>
      <c r="D58">
        <v>0</v>
      </c>
      <c r="M58" s="12">
        <f>(IF(TDonnéesHM[[#This Row],[ID]]&lt;&gt;"",SUM(TDonnéesHM[[#This Row],[MCO (4)]:[En attente]]),""))</f>
        <v>15</v>
      </c>
      <c r="N58" s="39"/>
      <c r="O58">
        <f>IF(TDonnéesHM[[#This Row],[ID]]&lt;&gt;"",TDonnéesHM[[#This Row],[ID]],"")</f>
        <v>885</v>
      </c>
      <c r="P58" s="17" t="str">
        <f>IF(TDonnéesHM[[#This Row],[Type]]="incident","I",IF(TDonnéesHM[[#This Row],[Type]]="demande","D",""))</f>
        <v>I</v>
      </c>
      <c r="Q58" s="18">
        <f>IF(TDonnéesDélais[[#This Row],[Type]]="I",4/24,IF(TDonnéesDélais[[#This Row],[Type]]="D",8/24,""))</f>
        <v>0.16666666666666666</v>
      </c>
      <c r="R58" s="21">
        <f>IF(TDonnéesHM[[#This Row],[MCO (4)]]&lt;&gt;"",TDonnéesHM[[#This Row],[MCO (4)]]/1440,"")</f>
        <v>1.0416666666666666E-2</v>
      </c>
      <c r="S58" s="22" t="str">
        <f>(IF(TDonnéesDélais[[#This Row],[MCO]]="","",(IF(TDonnéesDélais[[#This Row],[MCO]]&lt;=TDonnéesDélais[[#This Row],[Délai]],"OK","KO"))))</f>
        <v>OK</v>
      </c>
      <c r="T58" s="21">
        <f>IF(TDonnéesHM[[#This Row],[HELPDESK (3)]]&lt;&gt;"",TDonnéesHM[[#This Row],[HELPDESK (3)]]/1440,"")</f>
        <v>0</v>
      </c>
      <c r="U58" s="22" t="str">
        <f>(IF(TDonnéesDélais[[#This Row],[HELPDESK]]="","",(IF(TDonnéesDélais[[#This Row],[HELPDESK]]&lt;=TDonnéesDélais[[#This Row],[Délai]],"OK","KO"))))</f>
        <v>OK</v>
      </c>
      <c r="V58" s="21" t="str">
        <f>IF(TDonnéesHM[[#This Row],[TELECOM Niv 2 (7)]]&lt;&gt;"",TDonnéesHM[[#This Row],[TELECOM Niv 2 (7)]]/1440,"")</f>
        <v/>
      </c>
      <c r="W58" s="22" t="str">
        <f>(IF(TDonnéesDélais[[#This Row],[TELECOM Niv 2 (7)]]="","",(IF(TDonnéesDélais[[#This Row],[TELECOM Niv 2 (7)]]&lt;=TDonnéesDélais[[#This Row],[Délai]],"OK","KO"))))</f>
        <v/>
      </c>
      <c r="X58" s="21" t="str">
        <f>IF(TDonnéesHM[[#This Row],[TELECOM Niv 1 (6)]]&lt;&gt;"",TDonnéesHM[[#This Row],[TELECOM Niv 1 (6)]]/1440,"")</f>
        <v/>
      </c>
      <c r="Y58" s="22" t="str">
        <f>(IF(TDonnéesDélais[[#This Row],[TELECOM Niv 1 (6)]]="","",(IF(TDonnéesDélais[[#This Row],[TELECOM Niv 1 (6)]]&lt;=TDonnéesDélais[[#This Row],[Délai]],"OK","KO"))))</f>
        <v/>
      </c>
      <c r="Z58" s="21" t="str">
        <f>IF(TDonnéesHM[[#This Row],[Exploit Infra IBIS (5)]]&lt;&gt;"",TDonnéesHM[[#This Row],[Exploit Infra IBIS (5)]]/1440,"")</f>
        <v/>
      </c>
      <c r="AA58" s="22" t="str">
        <f>(IF(TDonnéesDélais[[#This Row],[Exploit Infra IBIS (5)]]="","",(IF(TDonnéesDélais[[#This Row],[Exploit Infra IBIS (5)]]&lt;=TDonnéesDélais[[#This Row],[Délai]],"OK","KO"))))</f>
        <v/>
      </c>
      <c r="AB58" s="21" t="str">
        <f>IF(TDonnéesHM[[#This Row],[SIT SOBEGI (1)]]&lt;&gt;"",TDonnéesHM[[#This Row],[SIT SOBEGI (1)]]/1440,"")</f>
        <v/>
      </c>
      <c r="AC58" s="22" t="str">
        <f>(IF(TDonnéesDélais[[#This Row],[SIT SOBEGI (1)]]="","",(IF(TDonnéesDélais[[#This Row],[SIT SOBEGI (1)]]&lt;=TDonnéesDélais[[#This Row],[Délai]],"OK","KO"))))</f>
        <v/>
      </c>
      <c r="AD58" s="21" t="str">
        <f>IF(TDonnéesHM[[#This Row],[TELECOM SOBEGI (2)]]&lt;&gt;"",TDonnéesHM[[#This Row],[TELECOM SOBEGI (2)]]/1440,"")</f>
        <v/>
      </c>
      <c r="AE58" s="22" t="str">
        <f>(IF(TDonnéesDélais[[#This Row],[TELECOM SOBEGI (2)]]="","",(IF(TDonnéesDélais[[#This Row],[TELECOM SOBEGI (2)]]&lt;=TDonnéesDélais[[#This Row],[Délai]],"OK","KO"))))</f>
        <v/>
      </c>
      <c r="AF58" s="21" t="str">
        <f>IF(TDonnéesHM[[#This Row],[INEO/ACM (1)]]&lt;&gt;"",TDonnéesHM[[#This Row],[INEO/ACM (1)]]/1440,"")</f>
        <v/>
      </c>
      <c r="AG58" s="22" t="str">
        <f>(IF(TDonnéesDélais[[#This Row],[INEO/ACM (1)]]="","",(IF(TDonnéesDélais[[#This Row],[INEO/ACM (1)]]&lt;=TDonnéesDélais[[#This Row],[Délai]],"OK","KO"))))</f>
        <v/>
      </c>
      <c r="AH58" s="18" t="str">
        <f>IF(TDonnéesHM[[#This Row],[GFI CHRONOTIME (4)]]&lt;&gt;"",TDonnéesHM[[#This Row],[GFI CHRONOTIME (4)]]/1440,"")</f>
        <v/>
      </c>
      <c r="AI58" s="18" t="str">
        <f>IF(TDonnéesHM[[#This Row],[En attente]]&lt;&gt;"",TDonnéesHM[[#This Row],[En attente]]/1440,"")</f>
        <v/>
      </c>
      <c r="AJ58" s="18">
        <f>IF(TDonnéesHM[[#This Row],[Durée de vie du ticket]]&lt;&gt;"",TDonnéesHM[[#This Row],[Durée de vie du ticket]]/1440,"")</f>
        <v>1.0416666666666666E-2</v>
      </c>
      <c r="AK58" s="39"/>
      <c r="AL58" s="39"/>
      <c r="AM58" s="39"/>
      <c r="AN58" s="39"/>
      <c r="AO58" s="39"/>
      <c r="AP58" s="39"/>
      <c r="AQ58" s="39"/>
      <c r="AR58" s="39"/>
      <c r="AS58" s="39"/>
      <c r="AT58" s="39"/>
      <c r="AU58" s="39"/>
      <c r="AV58" s="39"/>
    </row>
    <row r="59" spans="1:48" x14ac:dyDescent="0.2">
      <c r="A59">
        <v>886</v>
      </c>
      <c r="B59" t="s">
        <v>21</v>
      </c>
      <c r="F59">
        <v>3374</v>
      </c>
      <c r="I59">
        <v>103</v>
      </c>
      <c r="M59" s="12">
        <f>(IF(TDonnéesHM[[#This Row],[ID]]&lt;&gt;"",SUM(TDonnéesHM[[#This Row],[MCO (4)]:[En attente]]),""))</f>
        <v>3477</v>
      </c>
      <c r="N59" s="39"/>
      <c r="O59">
        <f>IF(TDonnéesHM[[#This Row],[ID]]&lt;&gt;"",TDonnéesHM[[#This Row],[ID]],"")</f>
        <v>886</v>
      </c>
      <c r="P59" s="17" t="str">
        <f>IF(TDonnéesHM[[#This Row],[Type]]="incident","I",IF(TDonnéesHM[[#This Row],[Type]]="demande","D",""))</f>
        <v>D</v>
      </c>
      <c r="Q59" s="18">
        <f>IF(TDonnéesDélais[[#This Row],[Type]]="I",4/24,IF(TDonnéesDélais[[#This Row],[Type]]="D",8/24,""))</f>
        <v>0.33333333333333331</v>
      </c>
      <c r="R59" s="21" t="str">
        <f>IF(TDonnéesHM[[#This Row],[MCO (4)]]&lt;&gt;"",TDonnéesHM[[#This Row],[MCO (4)]]/1440,"")</f>
        <v/>
      </c>
      <c r="S59" s="22" t="str">
        <f>(IF(TDonnéesDélais[[#This Row],[MCO]]="","",(IF(TDonnéesDélais[[#This Row],[MCO]]&lt;=TDonnéesDélais[[#This Row],[Délai]],"OK","KO"))))</f>
        <v/>
      </c>
      <c r="T59" s="21" t="str">
        <f>IF(TDonnéesHM[[#This Row],[HELPDESK (3)]]&lt;&gt;"",TDonnéesHM[[#This Row],[HELPDESK (3)]]/1440,"")</f>
        <v/>
      </c>
      <c r="U59" s="22" t="str">
        <f>(IF(TDonnéesDélais[[#This Row],[HELPDESK]]="","",(IF(TDonnéesDélais[[#This Row],[HELPDESK]]&lt;=TDonnéesDélais[[#This Row],[Délai]],"OK","KO"))))</f>
        <v/>
      </c>
      <c r="V59" s="21" t="str">
        <f>IF(TDonnéesHM[[#This Row],[TELECOM Niv 2 (7)]]&lt;&gt;"",TDonnéesHM[[#This Row],[TELECOM Niv 2 (7)]]/1440,"")</f>
        <v/>
      </c>
      <c r="W59" s="22" t="str">
        <f>(IF(TDonnéesDélais[[#This Row],[TELECOM Niv 2 (7)]]="","",(IF(TDonnéesDélais[[#This Row],[TELECOM Niv 2 (7)]]&lt;=TDonnéesDélais[[#This Row],[Délai]],"OK","KO"))))</f>
        <v/>
      </c>
      <c r="X59" s="21">
        <f>IF(TDonnéesHM[[#This Row],[TELECOM Niv 1 (6)]]&lt;&gt;"",TDonnéesHM[[#This Row],[TELECOM Niv 1 (6)]]/1440,"")</f>
        <v>2.3430555555555554</v>
      </c>
      <c r="Y59" s="22" t="str">
        <f>(IF(TDonnéesDélais[[#This Row],[TELECOM Niv 1 (6)]]="","",(IF(TDonnéesDélais[[#This Row],[TELECOM Niv 1 (6)]]&lt;=TDonnéesDélais[[#This Row],[Délai]],"OK","KO"))))</f>
        <v>KO</v>
      </c>
      <c r="Z59" s="21" t="str">
        <f>IF(TDonnéesHM[[#This Row],[Exploit Infra IBIS (5)]]&lt;&gt;"",TDonnéesHM[[#This Row],[Exploit Infra IBIS (5)]]/1440,"")</f>
        <v/>
      </c>
      <c r="AA59" s="22" t="str">
        <f>(IF(TDonnéesDélais[[#This Row],[Exploit Infra IBIS (5)]]="","",(IF(TDonnéesDélais[[#This Row],[Exploit Infra IBIS (5)]]&lt;=TDonnéesDélais[[#This Row],[Délai]],"OK","KO"))))</f>
        <v/>
      </c>
      <c r="AB59" s="21" t="str">
        <f>IF(TDonnéesHM[[#This Row],[SIT SOBEGI (1)]]&lt;&gt;"",TDonnéesHM[[#This Row],[SIT SOBEGI (1)]]/1440,"")</f>
        <v/>
      </c>
      <c r="AC59" s="22" t="str">
        <f>(IF(TDonnéesDélais[[#This Row],[SIT SOBEGI (1)]]="","",(IF(TDonnéesDélais[[#This Row],[SIT SOBEGI (1)]]&lt;=TDonnéesDélais[[#This Row],[Délai]],"OK","KO"))))</f>
        <v/>
      </c>
      <c r="AD59" s="21">
        <f>IF(TDonnéesHM[[#This Row],[TELECOM SOBEGI (2)]]&lt;&gt;"",TDonnéesHM[[#This Row],[TELECOM SOBEGI (2)]]/1440,"")</f>
        <v>7.1527777777777773E-2</v>
      </c>
      <c r="AE59" s="22" t="str">
        <f>(IF(TDonnéesDélais[[#This Row],[TELECOM SOBEGI (2)]]="","",(IF(TDonnéesDélais[[#This Row],[TELECOM SOBEGI (2)]]&lt;=TDonnéesDélais[[#This Row],[Délai]],"OK","KO"))))</f>
        <v>OK</v>
      </c>
      <c r="AF59" s="21" t="str">
        <f>IF(TDonnéesHM[[#This Row],[INEO/ACM (1)]]&lt;&gt;"",TDonnéesHM[[#This Row],[INEO/ACM (1)]]/1440,"")</f>
        <v/>
      </c>
      <c r="AG59" s="22" t="str">
        <f>(IF(TDonnéesDélais[[#This Row],[INEO/ACM (1)]]="","",(IF(TDonnéesDélais[[#This Row],[INEO/ACM (1)]]&lt;=TDonnéesDélais[[#This Row],[Délai]],"OK","KO"))))</f>
        <v/>
      </c>
      <c r="AH59" s="18" t="str">
        <f>IF(TDonnéesHM[[#This Row],[GFI CHRONOTIME (4)]]&lt;&gt;"",TDonnéesHM[[#This Row],[GFI CHRONOTIME (4)]]/1440,"")</f>
        <v/>
      </c>
      <c r="AI59" s="18" t="str">
        <f>IF(TDonnéesHM[[#This Row],[En attente]]&lt;&gt;"",TDonnéesHM[[#This Row],[En attente]]/1440,"")</f>
        <v/>
      </c>
      <c r="AJ59" s="18">
        <f>IF(TDonnéesHM[[#This Row],[Durée de vie du ticket]]&lt;&gt;"",TDonnéesHM[[#This Row],[Durée de vie du ticket]]/1440,"")</f>
        <v>2.4145833333333333</v>
      </c>
      <c r="AK59" s="39"/>
      <c r="AL59" s="39"/>
      <c r="AM59" s="39"/>
      <c r="AN59" s="39"/>
      <c r="AO59" s="39"/>
      <c r="AP59" s="39"/>
      <c r="AQ59" s="39"/>
      <c r="AR59" s="39"/>
      <c r="AS59" s="39"/>
      <c r="AT59" s="39"/>
      <c r="AU59" s="39"/>
      <c r="AV59" s="39"/>
    </row>
    <row r="60" spans="1:48" x14ac:dyDescent="0.2">
      <c r="A60">
        <v>887</v>
      </c>
      <c r="B60" t="s">
        <v>21</v>
      </c>
      <c r="F60">
        <v>370</v>
      </c>
      <c r="I60">
        <v>187</v>
      </c>
      <c r="M60" s="12">
        <f>(IF(TDonnéesHM[[#This Row],[ID]]&lt;&gt;"",SUM(TDonnéesHM[[#This Row],[MCO (4)]:[En attente]]),""))</f>
        <v>557</v>
      </c>
      <c r="N60" s="39"/>
      <c r="O60">
        <f>IF(TDonnéesHM[[#This Row],[ID]]&lt;&gt;"",TDonnéesHM[[#This Row],[ID]],"")</f>
        <v>887</v>
      </c>
      <c r="P60" s="17" t="str">
        <f>IF(TDonnéesHM[[#This Row],[Type]]="incident","I",IF(TDonnéesHM[[#This Row],[Type]]="demande","D",""))</f>
        <v>D</v>
      </c>
      <c r="Q60" s="18">
        <f>IF(TDonnéesDélais[[#This Row],[Type]]="I",4/24,IF(TDonnéesDélais[[#This Row],[Type]]="D",8/24,""))</f>
        <v>0.33333333333333331</v>
      </c>
      <c r="R60" s="21" t="str">
        <f>IF(TDonnéesHM[[#This Row],[MCO (4)]]&lt;&gt;"",TDonnéesHM[[#This Row],[MCO (4)]]/1440,"")</f>
        <v/>
      </c>
      <c r="S60" s="22" t="str">
        <f>(IF(TDonnéesDélais[[#This Row],[MCO]]="","",(IF(TDonnéesDélais[[#This Row],[MCO]]&lt;=TDonnéesDélais[[#This Row],[Délai]],"OK","KO"))))</f>
        <v/>
      </c>
      <c r="T60" s="21" t="str">
        <f>IF(TDonnéesHM[[#This Row],[HELPDESK (3)]]&lt;&gt;"",TDonnéesHM[[#This Row],[HELPDESK (3)]]/1440,"")</f>
        <v/>
      </c>
      <c r="U60" s="22" t="str">
        <f>(IF(TDonnéesDélais[[#This Row],[HELPDESK]]="","",(IF(TDonnéesDélais[[#This Row],[HELPDESK]]&lt;=TDonnéesDélais[[#This Row],[Délai]],"OK","KO"))))</f>
        <v/>
      </c>
      <c r="V60" s="21" t="str">
        <f>IF(TDonnéesHM[[#This Row],[TELECOM Niv 2 (7)]]&lt;&gt;"",TDonnéesHM[[#This Row],[TELECOM Niv 2 (7)]]/1440,"")</f>
        <v/>
      </c>
      <c r="W60" s="22" t="str">
        <f>(IF(TDonnéesDélais[[#This Row],[TELECOM Niv 2 (7)]]="","",(IF(TDonnéesDélais[[#This Row],[TELECOM Niv 2 (7)]]&lt;=TDonnéesDélais[[#This Row],[Délai]],"OK","KO"))))</f>
        <v/>
      </c>
      <c r="X60" s="21">
        <f>IF(TDonnéesHM[[#This Row],[TELECOM Niv 1 (6)]]&lt;&gt;"",TDonnéesHM[[#This Row],[TELECOM Niv 1 (6)]]/1440,"")</f>
        <v>0.25694444444444442</v>
      </c>
      <c r="Y60" s="22" t="str">
        <f>(IF(TDonnéesDélais[[#This Row],[TELECOM Niv 1 (6)]]="","",(IF(TDonnéesDélais[[#This Row],[TELECOM Niv 1 (6)]]&lt;=TDonnéesDélais[[#This Row],[Délai]],"OK","KO"))))</f>
        <v>OK</v>
      </c>
      <c r="Z60" s="21" t="str">
        <f>IF(TDonnéesHM[[#This Row],[Exploit Infra IBIS (5)]]&lt;&gt;"",TDonnéesHM[[#This Row],[Exploit Infra IBIS (5)]]/1440,"")</f>
        <v/>
      </c>
      <c r="AA60" s="22" t="str">
        <f>(IF(TDonnéesDélais[[#This Row],[Exploit Infra IBIS (5)]]="","",(IF(TDonnéesDélais[[#This Row],[Exploit Infra IBIS (5)]]&lt;=TDonnéesDélais[[#This Row],[Délai]],"OK","KO"))))</f>
        <v/>
      </c>
      <c r="AB60" s="21" t="str">
        <f>IF(TDonnéesHM[[#This Row],[SIT SOBEGI (1)]]&lt;&gt;"",TDonnéesHM[[#This Row],[SIT SOBEGI (1)]]/1440,"")</f>
        <v/>
      </c>
      <c r="AC60" s="22" t="str">
        <f>(IF(TDonnéesDélais[[#This Row],[SIT SOBEGI (1)]]="","",(IF(TDonnéesDélais[[#This Row],[SIT SOBEGI (1)]]&lt;=TDonnéesDélais[[#This Row],[Délai]],"OK","KO"))))</f>
        <v/>
      </c>
      <c r="AD60" s="21">
        <f>IF(TDonnéesHM[[#This Row],[TELECOM SOBEGI (2)]]&lt;&gt;"",TDonnéesHM[[#This Row],[TELECOM SOBEGI (2)]]/1440,"")</f>
        <v>0.12986111111111112</v>
      </c>
      <c r="AE60" s="22" t="str">
        <f>(IF(TDonnéesDélais[[#This Row],[TELECOM SOBEGI (2)]]="","",(IF(TDonnéesDélais[[#This Row],[TELECOM SOBEGI (2)]]&lt;=TDonnéesDélais[[#This Row],[Délai]],"OK","KO"))))</f>
        <v>OK</v>
      </c>
      <c r="AF60" s="21" t="str">
        <f>IF(TDonnéesHM[[#This Row],[INEO/ACM (1)]]&lt;&gt;"",TDonnéesHM[[#This Row],[INEO/ACM (1)]]/1440,"")</f>
        <v/>
      </c>
      <c r="AG60" s="22" t="str">
        <f>(IF(TDonnéesDélais[[#This Row],[INEO/ACM (1)]]="","",(IF(TDonnéesDélais[[#This Row],[INEO/ACM (1)]]&lt;=TDonnéesDélais[[#This Row],[Délai]],"OK","KO"))))</f>
        <v/>
      </c>
      <c r="AH60" s="18" t="str">
        <f>IF(TDonnéesHM[[#This Row],[GFI CHRONOTIME (4)]]&lt;&gt;"",TDonnéesHM[[#This Row],[GFI CHRONOTIME (4)]]/1440,"")</f>
        <v/>
      </c>
      <c r="AI60" s="18" t="str">
        <f>IF(TDonnéesHM[[#This Row],[En attente]]&lt;&gt;"",TDonnéesHM[[#This Row],[En attente]]/1440,"")</f>
        <v/>
      </c>
      <c r="AJ60" s="18">
        <f>IF(TDonnéesHM[[#This Row],[Durée de vie du ticket]]&lt;&gt;"",TDonnéesHM[[#This Row],[Durée de vie du ticket]]/1440,"")</f>
        <v>0.38680555555555557</v>
      </c>
      <c r="AK60" s="39"/>
      <c r="AL60" s="39"/>
      <c r="AM60" s="39"/>
      <c r="AN60" s="39"/>
      <c r="AO60" s="39"/>
      <c r="AP60" s="39"/>
      <c r="AQ60" s="39"/>
      <c r="AR60" s="39"/>
      <c r="AS60" s="39"/>
      <c r="AT60" s="39"/>
      <c r="AU60" s="39"/>
      <c r="AV60" s="39"/>
    </row>
    <row r="61" spans="1:48" x14ac:dyDescent="0.2">
      <c r="A61">
        <v>888</v>
      </c>
      <c r="B61" t="s">
        <v>21</v>
      </c>
      <c r="H61">
        <v>43</v>
      </c>
      <c r="M61" s="12">
        <f>(IF(TDonnéesHM[[#This Row],[ID]]&lt;&gt;"",SUM(TDonnéesHM[[#This Row],[MCO (4)]:[En attente]]),""))</f>
        <v>43</v>
      </c>
      <c r="N61" s="39"/>
      <c r="O61">
        <f>IF(TDonnéesHM[[#This Row],[ID]]&lt;&gt;"",TDonnéesHM[[#This Row],[ID]],"")</f>
        <v>888</v>
      </c>
      <c r="P61" s="17" t="str">
        <f>IF(TDonnéesHM[[#This Row],[Type]]="incident","I",IF(TDonnéesHM[[#This Row],[Type]]="demande","D",""))</f>
        <v>D</v>
      </c>
      <c r="Q61" s="18">
        <f>IF(TDonnéesDélais[[#This Row],[Type]]="I",4/24,IF(TDonnéesDélais[[#This Row],[Type]]="D",8/24,""))</f>
        <v>0.33333333333333331</v>
      </c>
      <c r="R61" s="21" t="str">
        <f>IF(TDonnéesHM[[#This Row],[MCO (4)]]&lt;&gt;"",TDonnéesHM[[#This Row],[MCO (4)]]/1440,"")</f>
        <v/>
      </c>
      <c r="S61" s="22" t="str">
        <f>(IF(TDonnéesDélais[[#This Row],[MCO]]="","",(IF(TDonnéesDélais[[#This Row],[MCO]]&lt;=TDonnéesDélais[[#This Row],[Délai]],"OK","KO"))))</f>
        <v/>
      </c>
      <c r="T61" s="21" t="str">
        <f>IF(TDonnéesHM[[#This Row],[HELPDESK (3)]]&lt;&gt;"",TDonnéesHM[[#This Row],[HELPDESK (3)]]/1440,"")</f>
        <v/>
      </c>
      <c r="U61" s="22" t="str">
        <f>(IF(TDonnéesDélais[[#This Row],[HELPDESK]]="","",(IF(TDonnéesDélais[[#This Row],[HELPDESK]]&lt;=TDonnéesDélais[[#This Row],[Délai]],"OK","KO"))))</f>
        <v/>
      </c>
      <c r="V61" s="21" t="str">
        <f>IF(TDonnéesHM[[#This Row],[TELECOM Niv 2 (7)]]&lt;&gt;"",TDonnéesHM[[#This Row],[TELECOM Niv 2 (7)]]/1440,"")</f>
        <v/>
      </c>
      <c r="W61" s="22" t="str">
        <f>(IF(TDonnéesDélais[[#This Row],[TELECOM Niv 2 (7)]]="","",(IF(TDonnéesDélais[[#This Row],[TELECOM Niv 2 (7)]]&lt;=TDonnéesDélais[[#This Row],[Délai]],"OK","KO"))))</f>
        <v/>
      </c>
      <c r="X61" s="21" t="str">
        <f>IF(TDonnéesHM[[#This Row],[TELECOM Niv 1 (6)]]&lt;&gt;"",TDonnéesHM[[#This Row],[TELECOM Niv 1 (6)]]/1440,"")</f>
        <v/>
      </c>
      <c r="Y61" s="22" t="str">
        <f>(IF(TDonnéesDélais[[#This Row],[TELECOM Niv 1 (6)]]="","",(IF(TDonnéesDélais[[#This Row],[TELECOM Niv 1 (6)]]&lt;=TDonnéesDélais[[#This Row],[Délai]],"OK","KO"))))</f>
        <v/>
      </c>
      <c r="Z61" s="21" t="str">
        <f>IF(TDonnéesHM[[#This Row],[Exploit Infra IBIS (5)]]&lt;&gt;"",TDonnéesHM[[#This Row],[Exploit Infra IBIS (5)]]/1440,"")</f>
        <v/>
      </c>
      <c r="AA61" s="22" t="str">
        <f>(IF(TDonnéesDélais[[#This Row],[Exploit Infra IBIS (5)]]="","",(IF(TDonnéesDélais[[#This Row],[Exploit Infra IBIS (5)]]&lt;=TDonnéesDélais[[#This Row],[Délai]],"OK","KO"))))</f>
        <v/>
      </c>
      <c r="AB61" s="21">
        <f>IF(TDonnéesHM[[#This Row],[SIT SOBEGI (1)]]&lt;&gt;"",TDonnéesHM[[#This Row],[SIT SOBEGI (1)]]/1440,"")</f>
        <v>2.9861111111111113E-2</v>
      </c>
      <c r="AC61" s="22" t="str">
        <f>(IF(TDonnéesDélais[[#This Row],[SIT SOBEGI (1)]]="","",(IF(TDonnéesDélais[[#This Row],[SIT SOBEGI (1)]]&lt;=TDonnéesDélais[[#This Row],[Délai]],"OK","KO"))))</f>
        <v>OK</v>
      </c>
      <c r="AD61" s="21" t="str">
        <f>IF(TDonnéesHM[[#This Row],[TELECOM SOBEGI (2)]]&lt;&gt;"",TDonnéesHM[[#This Row],[TELECOM SOBEGI (2)]]/1440,"")</f>
        <v/>
      </c>
      <c r="AE61" s="22" t="str">
        <f>(IF(TDonnéesDélais[[#This Row],[TELECOM SOBEGI (2)]]="","",(IF(TDonnéesDélais[[#This Row],[TELECOM SOBEGI (2)]]&lt;=TDonnéesDélais[[#This Row],[Délai]],"OK","KO"))))</f>
        <v/>
      </c>
      <c r="AF61" s="21" t="str">
        <f>IF(TDonnéesHM[[#This Row],[INEO/ACM (1)]]&lt;&gt;"",TDonnéesHM[[#This Row],[INEO/ACM (1)]]/1440,"")</f>
        <v/>
      </c>
      <c r="AG61" s="22" t="str">
        <f>(IF(TDonnéesDélais[[#This Row],[INEO/ACM (1)]]="","",(IF(TDonnéesDélais[[#This Row],[INEO/ACM (1)]]&lt;=TDonnéesDélais[[#This Row],[Délai]],"OK","KO"))))</f>
        <v/>
      </c>
      <c r="AH61" s="18" t="str">
        <f>IF(TDonnéesHM[[#This Row],[GFI CHRONOTIME (4)]]&lt;&gt;"",TDonnéesHM[[#This Row],[GFI CHRONOTIME (4)]]/1440,"")</f>
        <v/>
      </c>
      <c r="AI61" s="18" t="str">
        <f>IF(TDonnéesHM[[#This Row],[En attente]]&lt;&gt;"",TDonnéesHM[[#This Row],[En attente]]/1440,"")</f>
        <v/>
      </c>
      <c r="AJ61" s="18">
        <f>IF(TDonnéesHM[[#This Row],[Durée de vie du ticket]]&lt;&gt;"",TDonnéesHM[[#This Row],[Durée de vie du ticket]]/1440,"")</f>
        <v>2.9861111111111113E-2</v>
      </c>
      <c r="AK61" s="39"/>
      <c r="AL61" s="39"/>
      <c r="AM61" s="39"/>
      <c r="AN61" s="39"/>
      <c r="AO61" s="39"/>
      <c r="AP61" s="39"/>
      <c r="AQ61" s="39"/>
      <c r="AR61" s="39"/>
      <c r="AS61" s="39"/>
      <c r="AT61" s="39"/>
      <c r="AU61" s="39"/>
      <c r="AV61" s="39"/>
    </row>
    <row r="62" spans="1:48" x14ac:dyDescent="0.2">
      <c r="A62">
        <v>889</v>
      </c>
      <c r="B62" t="s">
        <v>22</v>
      </c>
      <c r="H62">
        <v>14</v>
      </c>
      <c r="L62">
        <v>1750</v>
      </c>
      <c r="M62" s="12">
        <f>(IF(TDonnéesHM[[#This Row],[ID]]&lt;&gt;"",SUM(TDonnéesHM[[#This Row],[MCO (4)]:[En attente]]),""))</f>
        <v>1764</v>
      </c>
      <c r="N62" s="39"/>
      <c r="O62">
        <f>IF(TDonnéesHM[[#This Row],[ID]]&lt;&gt;"",TDonnéesHM[[#This Row],[ID]],"")</f>
        <v>889</v>
      </c>
      <c r="P62" s="17" t="str">
        <f>IF(TDonnéesHM[[#This Row],[Type]]="incident","I",IF(TDonnéesHM[[#This Row],[Type]]="demande","D",""))</f>
        <v>I</v>
      </c>
      <c r="Q62" s="18">
        <f>IF(TDonnéesDélais[[#This Row],[Type]]="I",4/24,IF(TDonnéesDélais[[#This Row],[Type]]="D",8/24,""))</f>
        <v>0.16666666666666666</v>
      </c>
      <c r="R62" s="21" t="str">
        <f>IF(TDonnéesHM[[#This Row],[MCO (4)]]&lt;&gt;"",TDonnéesHM[[#This Row],[MCO (4)]]/1440,"")</f>
        <v/>
      </c>
      <c r="S62" s="22" t="str">
        <f>(IF(TDonnéesDélais[[#This Row],[MCO]]="","",(IF(TDonnéesDélais[[#This Row],[MCO]]&lt;=TDonnéesDélais[[#This Row],[Délai]],"OK","KO"))))</f>
        <v/>
      </c>
      <c r="T62" s="21" t="str">
        <f>IF(TDonnéesHM[[#This Row],[HELPDESK (3)]]&lt;&gt;"",TDonnéesHM[[#This Row],[HELPDESK (3)]]/1440,"")</f>
        <v/>
      </c>
      <c r="U62" s="22" t="str">
        <f>(IF(TDonnéesDélais[[#This Row],[HELPDESK]]="","",(IF(TDonnéesDélais[[#This Row],[HELPDESK]]&lt;=TDonnéesDélais[[#This Row],[Délai]],"OK","KO"))))</f>
        <v/>
      </c>
      <c r="V62" s="21" t="str">
        <f>IF(TDonnéesHM[[#This Row],[TELECOM Niv 2 (7)]]&lt;&gt;"",TDonnéesHM[[#This Row],[TELECOM Niv 2 (7)]]/1440,"")</f>
        <v/>
      </c>
      <c r="W62" s="22" t="str">
        <f>(IF(TDonnéesDélais[[#This Row],[TELECOM Niv 2 (7)]]="","",(IF(TDonnéesDélais[[#This Row],[TELECOM Niv 2 (7)]]&lt;=TDonnéesDélais[[#This Row],[Délai]],"OK","KO"))))</f>
        <v/>
      </c>
      <c r="X62" s="21" t="str">
        <f>IF(TDonnéesHM[[#This Row],[TELECOM Niv 1 (6)]]&lt;&gt;"",TDonnéesHM[[#This Row],[TELECOM Niv 1 (6)]]/1440,"")</f>
        <v/>
      </c>
      <c r="Y62" s="22" t="str">
        <f>(IF(TDonnéesDélais[[#This Row],[TELECOM Niv 1 (6)]]="","",(IF(TDonnéesDélais[[#This Row],[TELECOM Niv 1 (6)]]&lt;=TDonnéesDélais[[#This Row],[Délai]],"OK","KO"))))</f>
        <v/>
      </c>
      <c r="Z62" s="21" t="str">
        <f>IF(TDonnéesHM[[#This Row],[Exploit Infra IBIS (5)]]&lt;&gt;"",TDonnéesHM[[#This Row],[Exploit Infra IBIS (5)]]/1440,"")</f>
        <v/>
      </c>
      <c r="AA62" s="22" t="str">
        <f>(IF(TDonnéesDélais[[#This Row],[Exploit Infra IBIS (5)]]="","",(IF(TDonnéesDélais[[#This Row],[Exploit Infra IBIS (5)]]&lt;=TDonnéesDélais[[#This Row],[Délai]],"OK","KO"))))</f>
        <v/>
      </c>
      <c r="AB62" s="21">
        <f>IF(TDonnéesHM[[#This Row],[SIT SOBEGI (1)]]&lt;&gt;"",TDonnéesHM[[#This Row],[SIT SOBEGI (1)]]/1440,"")</f>
        <v>9.7222222222222224E-3</v>
      </c>
      <c r="AC62" s="22" t="str">
        <f>(IF(TDonnéesDélais[[#This Row],[SIT SOBEGI (1)]]="","",(IF(TDonnéesDélais[[#This Row],[SIT SOBEGI (1)]]&lt;=TDonnéesDélais[[#This Row],[Délai]],"OK","KO"))))</f>
        <v>OK</v>
      </c>
      <c r="AD62" s="21" t="str">
        <f>IF(TDonnéesHM[[#This Row],[TELECOM SOBEGI (2)]]&lt;&gt;"",TDonnéesHM[[#This Row],[TELECOM SOBEGI (2)]]/1440,"")</f>
        <v/>
      </c>
      <c r="AE62" s="22" t="str">
        <f>(IF(TDonnéesDélais[[#This Row],[TELECOM SOBEGI (2)]]="","",(IF(TDonnéesDélais[[#This Row],[TELECOM SOBEGI (2)]]&lt;=TDonnéesDélais[[#This Row],[Délai]],"OK","KO"))))</f>
        <v/>
      </c>
      <c r="AF62" s="21" t="str">
        <f>IF(TDonnéesHM[[#This Row],[INEO/ACM (1)]]&lt;&gt;"",TDonnéesHM[[#This Row],[INEO/ACM (1)]]/1440,"")</f>
        <v/>
      </c>
      <c r="AG62" s="22" t="str">
        <f>(IF(TDonnéesDélais[[#This Row],[INEO/ACM (1)]]="","",(IF(TDonnéesDélais[[#This Row],[INEO/ACM (1)]]&lt;=TDonnéesDélais[[#This Row],[Délai]],"OK","KO"))))</f>
        <v/>
      </c>
      <c r="AH62" s="18" t="str">
        <f>IF(TDonnéesHM[[#This Row],[GFI CHRONOTIME (4)]]&lt;&gt;"",TDonnéesHM[[#This Row],[GFI CHRONOTIME (4)]]/1440,"")</f>
        <v/>
      </c>
      <c r="AI62" s="18">
        <f>IF(TDonnéesHM[[#This Row],[En attente]]&lt;&gt;"",TDonnéesHM[[#This Row],[En attente]]/1440,"")</f>
        <v>1.2152777777777777</v>
      </c>
      <c r="AJ62" s="18">
        <f>IF(TDonnéesHM[[#This Row],[Durée de vie du ticket]]&lt;&gt;"",TDonnéesHM[[#This Row],[Durée de vie du ticket]]/1440,"")</f>
        <v>1.2250000000000001</v>
      </c>
      <c r="AK62" s="39"/>
      <c r="AL62" s="39"/>
      <c r="AM62" s="39"/>
      <c r="AN62" s="39"/>
      <c r="AO62" s="39"/>
      <c r="AP62" s="39"/>
      <c r="AQ62" s="39"/>
      <c r="AR62" s="39"/>
      <c r="AS62" s="39"/>
      <c r="AT62" s="39"/>
      <c r="AU62" s="39"/>
      <c r="AV62" s="39"/>
    </row>
    <row r="63" spans="1:48" x14ac:dyDescent="0.2">
      <c r="A63">
        <v>890</v>
      </c>
      <c r="B63" t="s">
        <v>22</v>
      </c>
      <c r="I63">
        <v>13</v>
      </c>
      <c r="L63">
        <v>177</v>
      </c>
      <c r="M63" s="12">
        <f>(IF(TDonnéesHM[[#This Row],[ID]]&lt;&gt;"",SUM(TDonnéesHM[[#This Row],[MCO (4)]:[En attente]]),""))</f>
        <v>190</v>
      </c>
      <c r="N63" s="39"/>
      <c r="O63">
        <f>IF(TDonnéesHM[[#This Row],[ID]]&lt;&gt;"",TDonnéesHM[[#This Row],[ID]],"")</f>
        <v>890</v>
      </c>
      <c r="P63" s="17" t="str">
        <f>IF(TDonnéesHM[[#This Row],[Type]]="incident","I",IF(TDonnéesHM[[#This Row],[Type]]="demande","D",""))</f>
        <v>I</v>
      </c>
      <c r="Q63" s="18">
        <f>IF(TDonnéesDélais[[#This Row],[Type]]="I",4/24,IF(TDonnéesDélais[[#This Row],[Type]]="D",8/24,""))</f>
        <v>0.16666666666666666</v>
      </c>
      <c r="R63" s="21" t="str">
        <f>IF(TDonnéesHM[[#This Row],[MCO (4)]]&lt;&gt;"",TDonnéesHM[[#This Row],[MCO (4)]]/1440,"")</f>
        <v/>
      </c>
      <c r="S63" s="22" t="str">
        <f>(IF(TDonnéesDélais[[#This Row],[MCO]]="","",(IF(TDonnéesDélais[[#This Row],[MCO]]&lt;=TDonnéesDélais[[#This Row],[Délai]],"OK","KO"))))</f>
        <v/>
      </c>
      <c r="T63" s="21" t="str">
        <f>IF(TDonnéesHM[[#This Row],[HELPDESK (3)]]&lt;&gt;"",TDonnéesHM[[#This Row],[HELPDESK (3)]]/1440,"")</f>
        <v/>
      </c>
      <c r="U63" s="22" t="str">
        <f>(IF(TDonnéesDélais[[#This Row],[HELPDESK]]="","",(IF(TDonnéesDélais[[#This Row],[HELPDESK]]&lt;=TDonnéesDélais[[#This Row],[Délai]],"OK","KO"))))</f>
        <v/>
      </c>
      <c r="V63" s="21" t="str">
        <f>IF(TDonnéesHM[[#This Row],[TELECOM Niv 2 (7)]]&lt;&gt;"",TDonnéesHM[[#This Row],[TELECOM Niv 2 (7)]]/1440,"")</f>
        <v/>
      </c>
      <c r="W63" s="22" t="str">
        <f>(IF(TDonnéesDélais[[#This Row],[TELECOM Niv 2 (7)]]="","",(IF(TDonnéesDélais[[#This Row],[TELECOM Niv 2 (7)]]&lt;=TDonnéesDélais[[#This Row],[Délai]],"OK","KO"))))</f>
        <v/>
      </c>
      <c r="X63" s="21" t="str">
        <f>IF(TDonnéesHM[[#This Row],[TELECOM Niv 1 (6)]]&lt;&gt;"",TDonnéesHM[[#This Row],[TELECOM Niv 1 (6)]]/1440,"")</f>
        <v/>
      </c>
      <c r="Y63" s="22" t="str">
        <f>(IF(TDonnéesDélais[[#This Row],[TELECOM Niv 1 (6)]]="","",(IF(TDonnéesDélais[[#This Row],[TELECOM Niv 1 (6)]]&lt;=TDonnéesDélais[[#This Row],[Délai]],"OK","KO"))))</f>
        <v/>
      </c>
      <c r="Z63" s="21" t="str">
        <f>IF(TDonnéesHM[[#This Row],[Exploit Infra IBIS (5)]]&lt;&gt;"",TDonnéesHM[[#This Row],[Exploit Infra IBIS (5)]]/1440,"")</f>
        <v/>
      </c>
      <c r="AA63" s="22" t="str">
        <f>(IF(TDonnéesDélais[[#This Row],[Exploit Infra IBIS (5)]]="","",(IF(TDonnéesDélais[[#This Row],[Exploit Infra IBIS (5)]]&lt;=TDonnéesDélais[[#This Row],[Délai]],"OK","KO"))))</f>
        <v/>
      </c>
      <c r="AB63" s="21" t="str">
        <f>IF(TDonnéesHM[[#This Row],[SIT SOBEGI (1)]]&lt;&gt;"",TDonnéesHM[[#This Row],[SIT SOBEGI (1)]]/1440,"")</f>
        <v/>
      </c>
      <c r="AC63" s="22" t="str">
        <f>(IF(TDonnéesDélais[[#This Row],[SIT SOBEGI (1)]]="","",(IF(TDonnéesDélais[[#This Row],[SIT SOBEGI (1)]]&lt;=TDonnéesDélais[[#This Row],[Délai]],"OK","KO"))))</f>
        <v/>
      </c>
      <c r="AD63" s="21">
        <f>IF(TDonnéesHM[[#This Row],[TELECOM SOBEGI (2)]]&lt;&gt;"",TDonnéesHM[[#This Row],[TELECOM SOBEGI (2)]]/1440,"")</f>
        <v>9.0277777777777769E-3</v>
      </c>
      <c r="AE63" s="22" t="str">
        <f>(IF(TDonnéesDélais[[#This Row],[TELECOM SOBEGI (2)]]="","",(IF(TDonnéesDélais[[#This Row],[TELECOM SOBEGI (2)]]&lt;=TDonnéesDélais[[#This Row],[Délai]],"OK","KO"))))</f>
        <v>OK</v>
      </c>
      <c r="AF63" s="21" t="str">
        <f>IF(TDonnéesHM[[#This Row],[INEO/ACM (1)]]&lt;&gt;"",TDonnéesHM[[#This Row],[INEO/ACM (1)]]/1440,"")</f>
        <v/>
      </c>
      <c r="AG63" s="22" t="str">
        <f>(IF(TDonnéesDélais[[#This Row],[INEO/ACM (1)]]="","",(IF(TDonnéesDélais[[#This Row],[INEO/ACM (1)]]&lt;=TDonnéesDélais[[#This Row],[Délai]],"OK","KO"))))</f>
        <v/>
      </c>
      <c r="AH63" s="18" t="str">
        <f>IF(TDonnéesHM[[#This Row],[GFI CHRONOTIME (4)]]&lt;&gt;"",TDonnéesHM[[#This Row],[GFI CHRONOTIME (4)]]/1440,"")</f>
        <v/>
      </c>
      <c r="AI63" s="18">
        <f>IF(TDonnéesHM[[#This Row],[En attente]]&lt;&gt;"",TDonnéesHM[[#This Row],[En attente]]/1440,"")</f>
        <v>0.12291666666666666</v>
      </c>
      <c r="AJ63" s="18">
        <f>IF(TDonnéesHM[[#This Row],[Durée de vie du ticket]]&lt;&gt;"",TDonnéesHM[[#This Row],[Durée de vie du ticket]]/1440,"")</f>
        <v>0.13194444444444445</v>
      </c>
      <c r="AK63" s="39"/>
      <c r="AL63" s="39"/>
      <c r="AM63" s="39"/>
      <c r="AN63" s="39"/>
      <c r="AO63" s="39"/>
      <c r="AP63" s="39"/>
      <c r="AQ63" s="39"/>
      <c r="AR63" s="39"/>
      <c r="AS63" s="39"/>
      <c r="AT63" s="39"/>
      <c r="AU63" s="39"/>
      <c r="AV63" s="39"/>
    </row>
    <row r="64" spans="1:48" x14ac:dyDescent="0.2">
      <c r="A64">
        <v>891</v>
      </c>
      <c r="B64" t="s">
        <v>21</v>
      </c>
      <c r="D64">
        <v>1</v>
      </c>
      <c r="L64">
        <v>194</v>
      </c>
      <c r="M64" s="12">
        <f>(IF(TDonnéesHM[[#This Row],[ID]]&lt;&gt;"",SUM(TDonnéesHM[[#This Row],[MCO (4)]:[En attente]]),""))</f>
        <v>195</v>
      </c>
      <c r="N64" s="39"/>
      <c r="O64">
        <f>IF(TDonnéesHM[[#This Row],[ID]]&lt;&gt;"",TDonnéesHM[[#This Row],[ID]],"")</f>
        <v>891</v>
      </c>
      <c r="P64" s="17" t="str">
        <f>IF(TDonnéesHM[[#This Row],[Type]]="incident","I",IF(TDonnéesHM[[#This Row],[Type]]="demande","D",""))</f>
        <v>D</v>
      </c>
      <c r="Q64" s="18">
        <f>IF(TDonnéesDélais[[#This Row],[Type]]="I",4/24,IF(TDonnéesDélais[[#This Row],[Type]]="D",8/24,""))</f>
        <v>0.33333333333333331</v>
      </c>
      <c r="R64" s="21" t="str">
        <f>IF(TDonnéesHM[[#This Row],[MCO (4)]]&lt;&gt;"",TDonnéesHM[[#This Row],[MCO (4)]]/1440,"")</f>
        <v/>
      </c>
      <c r="S64" s="22" t="str">
        <f>(IF(TDonnéesDélais[[#This Row],[MCO]]="","",(IF(TDonnéesDélais[[#This Row],[MCO]]&lt;=TDonnéesDélais[[#This Row],[Délai]],"OK","KO"))))</f>
        <v/>
      </c>
      <c r="T64" s="21">
        <f>IF(TDonnéesHM[[#This Row],[HELPDESK (3)]]&lt;&gt;"",TDonnéesHM[[#This Row],[HELPDESK (3)]]/1440,"")</f>
        <v>6.9444444444444447E-4</v>
      </c>
      <c r="U64" s="22" t="str">
        <f>(IF(TDonnéesDélais[[#This Row],[HELPDESK]]="","",(IF(TDonnéesDélais[[#This Row],[HELPDESK]]&lt;=TDonnéesDélais[[#This Row],[Délai]],"OK","KO"))))</f>
        <v>OK</v>
      </c>
      <c r="V64" s="21" t="str">
        <f>IF(TDonnéesHM[[#This Row],[TELECOM Niv 2 (7)]]&lt;&gt;"",TDonnéesHM[[#This Row],[TELECOM Niv 2 (7)]]/1440,"")</f>
        <v/>
      </c>
      <c r="W64" s="22" t="str">
        <f>(IF(TDonnéesDélais[[#This Row],[TELECOM Niv 2 (7)]]="","",(IF(TDonnéesDélais[[#This Row],[TELECOM Niv 2 (7)]]&lt;=TDonnéesDélais[[#This Row],[Délai]],"OK","KO"))))</f>
        <v/>
      </c>
      <c r="X64" s="21" t="str">
        <f>IF(TDonnéesHM[[#This Row],[TELECOM Niv 1 (6)]]&lt;&gt;"",TDonnéesHM[[#This Row],[TELECOM Niv 1 (6)]]/1440,"")</f>
        <v/>
      </c>
      <c r="Y64" s="22" t="str">
        <f>(IF(TDonnéesDélais[[#This Row],[TELECOM Niv 1 (6)]]="","",(IF(TDonnéesDélais[[#This Row],[TELECOM Niv 1 (6)]]&lt;=TDonnéesDélais[[#This Row],[Délai]],"OK","KO"))))</f>
        <v/>
      </c>
      <c r="Z64" s="21" t="str">
        <f>IF(TDonnéesHM[[#This Row],[Exploit Infra IBIS (5)]]&lt;&gt;"",TDonnéesHM[[#This Row],[Exploit Infra IBIS (5)]]/1440,"")</f>
        <v/>
      </c>
      <c r="AA64" s="22" t="str">
        <f>(IF(TDonnéesDélais[[#This Row],[Exploit Infra IBIS (5)]]="","",(IF(TDonnéesDélais[[#This Row],[Exploit Infra IBIS (5)]]&lt;=TDonnéesDélais[[#This Row],[Délai]],"OK","KO"))))</f>
        <v/>
      </c>
      <c r="AB64" s="21" t="str">
        <f>IF(TDonnéesHM[[#This Row],[SIT SOBEGI (1)]]&lt;&gt;"",TDonnéesHM[[#This Row],[SIT SOBEGI (1)]]/1440,"")</f>
        <v/>
      </c>
      <c r="AC64" s="22" t="str">
        <f>(IF(TDonnéesDélais[[#This Row],[SIT SOBEGI (1)]]="","",(IF(TDonnéesDélais[[#This Row],[SIT SOBEGI (1)]]&lt;=TDonnéesDélais[[#This Row],[Délai]],"OK","KO"))))</f>
        <v/>
      </c>
      <c r="AD64" s="21" t="str">
        <f>IF(TDonnéesHM[[#This Row],[TELECOM SOBEGI (2)]]&lt;&gt;"",TDonnéesHM[[#This Row],[TELECOM SOBEGI (2)]]/1440,"")</f>
        <v/>
      </c>
      <c r="AE64" s="22" t="str">
        <f>(IF(TDonnéesDélais[[#This Row],[TELECOM SOBEGI (2)]]="","",(IF(TDonnéesDélais[[#This Row],[TELECOM SOBEGI (2)]]&lt;=TDonnéesDélais[[#This Row],[Délai]],"OK","KO"))))</f>
        <v/>
      </c>
      <c r="AF64" s="21" t="str">
        <f>IF(TDonnéesHM[[#This Row],[INEO/ACM (1)]]&lt;&gt;"",TDonnéesHM[[#This Row],[INEO/ACM (1)]]/1440,"")</f>
        <v/>
      </c>
      <c r="AG64" s="22" t="str">
        <f>(IF(TDonnéesDélais[[#This Row],[INEO/ACM (1)]]="","",(IF(TDonnéesDélais[[#This Row],[INEO/ACM (1)]]&lt;=TDonnéesDélais[[#This Row],[Délai]],"OK","KO"))))</f>
        <v/>
      </c>
      <c r="AH64" s="18" t="str">
        <f>IF(TDonnéesHM[[#This Row],[GFI CHRONOTIME (4)]]&lt;&gt;"",TDonnéesHM[[#This Row],[GFI CHRONOTIME (4)]]/1440,"")</f>
        <v/>
      </c>
      <c r="AI64" s="18">
        <f>IF(TDonnéesHM[[#This Row],[En attente]]&lt;&gt;"",TDonnéesHM[[#This Row],[En attente]]/1440,"")</f>
        <v>0.13472222222222222</v>
      </c>
      <c r="AJ64" s="18">
        <f>IF(TDonnéesHM[[#This Row],[Durée de vie du ticket]]&lt;&gt;"",TDonnéesHM[[#This Row],[Durée de vie du ticket]]/1440,"")</f>
        <v>0.13541666666666666</v>
      </c>
      <c r="AK64" s="39"/>
      <c r="AL64" s="39"/>
      <c r="AM64" s="39"/>
      <c r="AN64" s="39"/>
      <c r="AO64" s="39"/>
      <c r="AP64" s="39"/>
      <c r="AQ64" s="39"/>
      <c r="AR64" s="39"/>
      <c r="AS64" s="39"/>
      <c r="AT64" s="39"/>
      <c r="AU64" s="39"/>
      <c r="AV64" s="39"/>
    </row>
    <row r="65" spans="1:48" x14ac:dyDescent="0.2">
      <c r="A65">
        <v>892</v>
      </c>
      <c r="B65" t="s">
        <v>21</v>
      </c>
      <c r="G65">
        <v>11</v>
      </c>
      <c r="M65" s="12">
        <f>(IF(TDonnéesHM[[#This Row],[ID]]&lt;&gt;"",SUM(TDonnéesHM[[#This Row],[MCO (4)]:[En attente]]),""))</f>
        <v>11</v>
      </c>
      <c r="N65" s="39"/>
      <c r="O65">
        <f>IF(TDonnéesHM[[#This Row],[ID]]&lt;&gt;"",TDonnéesHM[[#This Row],[ID]],"")</f>
        <v>892</v>
      </c>
      <c r="P65" s="17" t="str">
        <f>IF(TDonnéesHM[[#This Row],[Type]]="incident","I",IF(TDonnéesHM[[#This Row],[Type]]="demande","D",""))</f>
        <v>D</v>
      </c>
      <c r="Q65" s="18">
        <f>IF(TDonnéesDélais[[#This Row],[Type]]="I",4/24,IF(TDonnéesDélais[[#This Row],[Type]]="D",8/24,""))</f>
        <v>0.33333333333333331</v>
      </c>
      <c r="R65" s="21" t="str">
        <f>IF(TDonnéesHM[[#This Row],[MCO (4)]]&lt;&gt;"",TDonnéesHM[[#This Row],[MCO (4)]]/1440,"")</f>
        <v/>
      </c>
      <c r="S65" s="22" t="str">
        <f>(IF(TDonnéesDélais[[#This Row],[MCO]]="","",(IF(TDonnéesDélais[[#This Row],[MCO]]&lt;=TDonnéesDélais[[#This Row],[Délai]],"OK","KO"))))</f>
        <v/>
      </c>
      <c r="T65" s="21" t="str">
        <f>IF(TDonnéesHM[[#This Row],[HELPDESK (3)]]&lt;&gt;"",TDonnéesHM[[#This Row],[HELPDESK (3)]]/1440,"")</f>
        <v/>
      </c>
      <c r="U65" s="22" t="str">
        <f>(IF(TDonnéesDélais[[#This Row],[HELPDESK]]="","",(IF(TDonnéesDélais[[#This Row],[HELPDESK]]&lt;=TDonnéesDélais[[#This Row],[Délai]],"OK","KO"))))</f>
        <v/>
      </c>
      <c r="V65" s="21" t="str">
        <f>IF(TDonnéesHM[[#This Row],[TELECOM Niv 2 (7)]]&lt;&gt;"",TDonnéesHM[[#This Row],[TELECOM Niv 2 (7)]]/1440,"")</f>
        <v/>
      </c>
      <c r="W65" s="22" t="str">
        <f>(IF(TDonnéesDélais[[#This Row],[TELECOM Niv 2 (7)]]="","",(IF(TDonnéesDélais[[#This Row],[TELECOM Niv 2 (7)]]&lt;=TDonnéesDélais[[#This Row],[Délai]],"OK","KO"))))</f>
        <v/>
      </c>
      <c r="X65" s="21" t="str">
        <f>IF(TDonnéesHM[[#This Row],[TELECOM Niv 1 (6)]]&lt;&gt;"",TDonnéesHM[[#This Row],[TELECOM Niv 1 (6)]]/1440,"")</f>
        <v/>
      </c>
      <c r="Y65" s="22" t="str">
        <f>(IF(TDonnéesDélais[[#This Row],[TELECOM Niv 1 (6)]]="","",(IF(TDonnéesDélais[[#This Row],[TELECOM Niv 1 (6)]]&lt;=TDonnéesDélais[[#This Row],[Délai]],"OK","KO"))))</f>
        <v/>
      </c>
      <c r="Z65" s="21">
        <f>IF(TDonnéesHM[[#This Row],[Exploit Infra IBIS (5)]]&lt;&gt;"",TDonnéesHM[[#This Row],[Exploit Infra IBIS (5)]]/1440,"")</f>
        <v>7.6388888888888886E-3</v>
      </c>
      <c r="AA65" s="22" t="str">
        <f>(IF(TDonnéesDélais[[#This Row],[Exploit Infra IBIS (5)]]="","",(IF(TDonnéesDélais[[#This Row],[Exploit Infra IBIS (5)]]&lt;=TDonnéesDélais[[#This Row],[Délai]],"OK","KO"))))</f>
        <v>OK</v>
      </c>
      <c r="AB65" s="21" t="str">
        <f>IF(TDonnéesHM[[#This Row],[SIT SOBEGI (1)]]&lt;&gt;"",TDonnéesHM[[#This Row],[SIT SOBEGI (1)]]/1440,"")</f>
        <v/>
      </c>
      <c r="AC65" s="22" t="str">
        <f>(IF(TDonnéesDélais[[#This Row],[SIT SOBEGI (1)]]="","",(IF(TDonnéesDélais[[#This Row],[SIT SOBEGI (1)]]&lt;=TDonnéesDélais[[#This Row],[Délai]],"OK","KO"))))</f>
        <v/>
      </c>
      <c r="AD65" s="21" t="str">
        <f>IF(TDonnéesHM[[#This Row],[TELECOM SOBEGI (2)]]&lt;&gt;"",TDonnéesHM[[#This Row],[TELECOM SOBEGI (2)]]/1440,"")</f>
        <v/>
      </c>
      <c r="AE65" s="22" t="str">
        <f>(IF(TDonnéesDélais[[#This Row],[TELECOM SOBEGI (2)]]="","",(IF(TDonnéesDélais[[#This Row],[TELECOM SOBEGI (2)]]&lt;=TDonnéesDélais[[#This Row],[Délai]],"OK","KO"))))</f>
        <v/>
      </c>
      <c r="AF65" s="21" t="str">
        <f>IF(TDonnéesHM[[#This Row],[INEO/ACM (1)]]&lt;&gt;"",TDonnéesHM[[#This Row],[INEO/ACM (1)]]/1440,"")</f>
        <v/>
      </c>
      <c r="AG65" s="22" t="str">
        <f>(IF(TDonnéesDélais[[#This Row],[INEO/ACM (1)]]="","",(IF(TDonnéesDélais[[#This Row],[INEO/ACM (1)]]&lt;=TDonnéesDélais[[#This Row],[Délai]],"OK","KO"))))</f>
        <v/>
      </c>
      <c r="AH65" s="18" t="str">
        <f>IF(TDonnéesHM[[#This Row],[GFI CHRONOTIME (4)]]&lt;&gt;"",TDonnéesHM[[#This Row],[GFI CHRONOTIME (4)]]/1440,"")</f>
        <v/>
      </c>
      <c r="AI65" s="18" t="str">
        <f>IF(TDonnéesHM[[#This Row],[En attente]]&lt;&gt;"",TDonnéesHM[[#This Row],[En attente]]/1440,"")</f>
        <v/>
      </c>
      <c r="AJ65" s="18">
        <f>IF(TDonnéesHM[[#This Row],[Durée de vie du ticket]]&lt;&gt;"",TDonnéesHM[[#This Row],[Durée de vie du ticket]]/1440,"")</f>
        <v>7.6388888888888886E-3</v>
      </c>
      <c r="AK65" s="39"/>
      <c r="AL65" s="39"/>
      <c r="AM65" s="39"/>
      <c r="AN65" s="39"/>
      <c r="AO65" s="39"/>
      <c r="AP65" s="39"/>
      <c r="AQ65" s="39"/>
      <c r="AR65" s="39"/>
      <c r="AS65" s="39"/>
      <c r="AT65" s="39"/>
      <c r="AU65" s="39"/>
      <c r="AV65" s="39"/>
    </row>
    <row r="66" spans="1:48" x14ac:dyDescent="0.2">
      <c r="A66">
        <v>893</v>
      </c>
      <c r="B66" t="s">
        <v>21</v>
      </c>
      <c r="G66">
        <v>6</v>
      </c>
      <c r="M66" s="12">
        <f>(IF(TDonnéesHM[[#This Row],[ID]]&lt;&gt;"",SUM(TDonnéesHM[[#This Row],[MCO (4)]:[En attente]]),""))</f>
        <v>6</v>
      </c>
      <c r="N66" s="39"/>
      <c r="O66">
        <f>IF(TDonnéesHM[[#This Row],[ID]]&lt;&gt;"",TDonnéesHM[[#This Row],[ID]],"")</f>
        <v>893</v>
      </c>
      <c r="P66" s="17" t="str">
        <f>IF(TDonnéesHM[[#This Row],[Type]]="incident","I",IF(TDonnéesHM[[#This Row],[Type]]="demande","D",""))</f>
        <v>D</v>
      </c>
      <c r="Q66" s="18">
        <f>IF(TDonnéesDélais[[#This Row],[Type]]="I",4/24,IF(TDonnéesDélais[[#This Row],[Type]]="D",8/24,""))</f>
        <v>0.33333333333333331</v>
      </c>
      <c r="R66" s="21" t="str">
        <f>IF(TDonnéesHM[[#This Row],[MCO (4)]]&lt;&gt;"",TDonnéesHM[[#This Row],[MCO (4)]]/1440,"")</f>
        <v/>
      </c>
      <c r="S66" s="22" t="str">
        <f>(IF(TDonnéesDélais[[#This Row],[MCO]]="","",(IF(TDonnéesDélais[[#This Row],[MCO]]&lt;=TDonnéesDélais[[#This Row],[Délai]],"OK","KO"))))</f>
        <v/>
      </c>
      <c r="T66" s="21" t="str">
        <f>IF(TDonnéesHM[[#This Row],[HELPDESK (3)]]&lt;&gt;"",TDonnéesHM[[#This Row],[HELPDESK (3)]]/1440,"")</f>
        <v/>
      </c>
      <c r="U66" s="22" t="str">
        <f>(IF(TDonnéesDélais[[#This Row],[HELPDESK]]="","",(IF(TDonnéesDélais[[#This Row],[HELPDESK]]&lt;=TDonnéesDélais[[#This Row],[Délai]],"OK","KO"))))</f>
        <v/>
      </c>
      <c r="V66" s="21" t="str">
        <f>IF(TDonnéesHM[[#This Row],[TELECOM Niv 2 (7)]]&lt;&gt;"",TDonnéesHM[[#This Row],[TELECOM Niv 2 (7)]]/1440,"")</f>
        <v/>
      </c>
      <c r="W66" s="22" t="str">
        <f>(IF(TDonnéesDélais[[#This Row],[TELECOM Niv 2 (7)]]="","",(IF(TDonnéesDélais[[#This Row],[TELECOM Niv 2 (7)]]&lt;=TDonnéesDélais[[#This Row],[Délai]],"OK","KO"))))</f>
        <v/>
      </c>
      <c r="X66" s="21" t="str">
        <f>IF(TDonnéesHM[[#This Row],[TELECOM Niv 1 (6)]]&lt;&gt;"",TDonnéesHM[[#This Row],[TELECOM Niv 1 (6)]]/1440,"")</f>
        <v/>
      </c>
      <c r="Y66" s="22" t="str">
        <f>(IF(TDonnéesDélais[[#This Row],[TELECOM Niv 1 (6)]]="","",(IF(TDonnéesDélais[[#This Row],[TELECOM Niv 1 (6)]]&lt;=TDonnéesDélais[[#This Row],[Délai]],"OK","KO"))))</f>
        <v/>
      </c>
      <c r="Z66" s="21">
        <f>IF(TDonnéesHM[[#This Row],[Exploit Infra IBIS (5)]]&lt;&gt;"",TDonnéesHM[[#This Row],[Exploit Infra IBIS (5)]]/1440,"")</f>
        <v>4.1666666666666666E-3</v>
      </c>
      <c r="AA66" s="22" t="str">
        <f>(IF(TDonnéesDélais[[#This Row],[Exploit Infra IBIS (5)]]="","",(IF(TDonnéesDélais[[#This Row],[Exploit Infra IBIS (5)]]&lt;=TDonnéesDélais[[#This Row],[Délai]],"OK","KO"))))</f>
        <v>OK</v>
      </c>
      <c r="AB66" s="21" t="str">
        <f>IF(TDonnéesHM[[#This Row],[SIT SOBEGI (1)]]&lt;&gt;"",TDonnéesHM[[#This Row],[SIT SOBEGI (1)]]/1440,"")</f>
        <v/>
      </c>
      <c r="AC66" s="22" t="str">
        <f>(IF(TDonnéesDélais[[#This Row],[SIT SOBEGI (1)]]="","",(IF(TDonnéesDélais[[#This Row],[SIT SOBEGI (1)]]&lt;=TDonnéesDélais[[#This Row],[Délai]],"OK","KO"))))</f>
        <v/>
      </c>
      <c r="AD66" s="21" t="str">
        <f>IF(TDonnéesHM[[#This Row],[TELECOM SOBEGI (2)]]&lt;&gt;"",TDonnéesHM[[#This Row],[TELECOM SOBEGI (2)]]/1440,"")</f>
        <v/>
      </c>
      <c r="AE66" s="22" t="str">
        <f>(IF(TDonnéesDélais[[#This Row],[TELECOM SOBEGI (2)]]="","",(IF(TDonnéesDélais[[#This Row],[TELECOM SOBEGI (2)]]&lt;=TDonnéesDélais[[#This Row],[Délai]],"OK","KO"))))</f>
        <v/>
      </c>
      <c r="AF66" s="21" t="str">
        <f>IF(TDonnéesHM[[#This Row],[INEO/ACM (1)]]&lt;&gt;"",TDonnéesHM[[#This Row],[INEO/ACM (1)]]/1440,"")</f>
        <v/>
      </c>
      <c r="AG66" s="22" t="str">
        <f>(IF(TDonnéesDélais[[#This Row],[INEO/ACM (1)]]="","",(IF(TDonnéesDélais[[#This Row],[INEO/ACM (1)]]&lt;=TDonnéesDélais[[#This Row],[Délai]],"OK","KO"))))</f>
        <v/>
      </c>
      <c r="AH66" s="18" t="str">
        <f>IF(TDonnéesHM[[#This Row],[GFI CHRONOTIME (4)]]&lt;&gt;"",TDonnéesHM[[#This Row],[GFI CHRONOTIME (4)]]/1440,"")</f>
        <v/>
      </c>
      <c r="AI66" s="18" t="str">
        <f>IF(TDonnéesHM[[#This Row],[En attente]]&lt;&gt;"",TDonnéesHM[[#This Row],[En attente]]/1440,"")</f>
        <v/>
      </c>
      <c r="AJ66" s="18">
        <f>IF(TDonnéesHM[[#This Row],[Durée de vie du ticket]]&lt;&gt;"",TDonnéesHM[[#This Row],[Durée de vie du ticket]]/1440,"")</f>
        <v>4.1666666666666666E-3</v>
      </c>
      <c r="AK66" s="39"/>
      <c r="AL66" s="39"/>
      <c r="AM66" s="39"/>
      <c r="AN66" s="39"/>
      <c r="AO66" s="39"/>
      <c r="AP66" s="39"/>
      <c r="AQ66" s="39"/>
      <c r="AR66" s="39"/>
      <c r="AS66" s="39"/>
      <c r="AT66" s="39"/>
      <c r="AU66" s="39"/>
      <c r="AV66" s="39"/>
    </row>
    <row r="67" spans="1:48" x14ac:dyDescent="0.2">
      <c r="A67">
        <v>894</v>
      </c>
      <c r="B67" t="s">
        <v>22</v>
      </c>
      <c r="D67">
        <v>2</v>
      </c>
      <c r="L67">
        <v>1964</v>
      </c>
      <c r="M67" s="12">
        <f>(IF(TDonnéesHM[[#This Row],[ID]]&lt;&gt;"",SUM(TDonnéesHM[[#This Row],[MCO (4)]:[En attente]]),""))</f>
        <v>1966</v>
      </c>
      <c r="N67" s="39"/>
      <c r="O67">
        <f>IF(TDonnéesHM[[#This Row],[ID]]&lt;&gt;"",TDonnéesHM[[#This Row],[ID]],"")</f>
        <v>894</v>
      </c>
      <c r="P67" s="17" t="str">
        <f>IF(TDonnéesHM[[#This Row],[Type]]="incident","I",IF(TDonnéesHM[[#This Row],[Type]]="demande","D",""))</f>
        <v>I</v>
      </c>
      <c r="Q67" s="18">
        <f>IF(TDonnéesDélais[[#This Row],[Type]]="I",4/24,IF(TDonnéesDélais[[#This Row],[Type]]="D",8/24,""))</f>
        <v>0.16666666666666666</v>
      </c>
      <c r="R67" s="21" t="str">
        <f>IF(TDonnéesHM[[#This Row],[MCO (4)]]&lt;&gt;"",TDonnéesHM[[#This Row],[MCO (4)]]/1440,"")</f>
        <v/>
      </c>
      <c r="S67" s="22" t="str">
        <f>(IF(TDonnéesDélais[[#This Row],[MCO]]="","",(IF(TDonnéesDélais[[#This Row],[MCO]]&lt;=TDonnéesDélais[[#This Row],[Délai]],"OK","KO"))))</f>
        <v/>
      </c>
      <c r="T67" s="21">
        <f>IF(TDonnéesHM[[#This Row],[HELPDESK (3)]]&lt;&gt;"",TDonnéesHM[[#This Row],[HELPDESK (3)]]/1440,"")</f>
        <v>1.3888888888888889E-3</v>
      </c>
      <c r="U67" s="22" t="str">
        <f>(IF(TDonnéesDélais[[#This Row],[HELPDESK]]="","",(IF(TDonnéesDélais[[#This Row],[HELPDESK]]&lt;=TDonnéesDélais[[#This Row],[Délai]],"OK","KO"))))</f>
        <v>OK</v>
      </c>
      <c r="V67" s="21" t="str">
        <f>IF(TDonnéesHM[[#This Row],[TELECOM Niv 2 (7)]]&lt;&gt;"",TDonnéesHM[[#This Row],[TELECOM Niv 2 (7)]]/1440,"")</f>
        <v/>
      </c>
      <c r="W67" s="22" t="str">
        <f>(IF(TDonnéesDélais[[#This Row],[TELECOM Niv 2 (7)]]="","",(IF(TDonnéesDélais[[#This Row],[TELECOM Niv 2 (7)]]&lt;=TDonnéesDélais[[#This Row],[Délai]],"OK","KO"))))</f>
        <v/>
      </c>
      <c r="X67" s="21" t="str">
        <f>IF(TDonnéesHM[[#This Row],[TELECOM Niv 1 (6)]]&lt;&gt;"",TDonnéesHM[[#This Row],[TELECOM Niv 1 (6)]]/1440,"")</f>
        <v/>
      </c>
      <c r="Y67" s="22" t="str">
        <f>(IF(TDonnéesDélais[[#This Row],[TELECOM Niv 1 (6)]]="","",(IF(TDonnéesDélais[[#This Row],[TELECOM Niv 1 (6)]]&lt;=TDonnéesDélais[[#This Row],[Délai]],"OK","KO"))))</f>
        <v/>
      </c>
      <c r="Z67" s="21" t="str">
        <f>IF(TDonnéesHM[[#This Row],[Exploit Infra IBIS (5)]]&lt;&gt;"",TDonnéesHM[[#This Row],[Exploit Infra IBIS (5)]]/1440,"")</f>
        <v/>
      </c>
      <c r="AA67" s="22" t="str">
        <f>(IF(TDonnéesDélais[[#This Row],[Exploit Infra IBIS (5)]]="","",(IF(TDonnéesDélais[[#This Row],[Exploit Infra IBIS (5)]]&lt;=TDonnéesDélais[[#This Row],[Délai]],"OK","KO"))))</f>
        <v/>
      </c>
      <c r="AB67" s="21" t="str">
        <f>IF(TDonnéesHM[[#This Row],[SIT SOBEGI (1)]]&lt;&gt;"",TDonnéesHM[[#This Row],[SIT SOBEGI (1)]]/1440,"")</f>
        <v/>
      </c>
      <c r="AC67" s="22" t="str">
        <f>(IF(TDonnéesDélais[[#This Row],[SIT SOBEGI (1)]]="","",(IF(TDonnéesDélais[[#This Row],[SIT SOBEGI (1)]]&lt;=TDonnéesDélais[[#This Row],[Délai]],"OK","KO"))))</f>
        <v/>
      </c>
      <c r="AD67" s="21" t="str">
        <f>IF(TDonnéesHM[[#This Row],[TELECOM SOBEGI (2)]]&lt;&gt;"",TDonnéesHM[[#This Row],[TELECOM SOBEGI (2)]]/1440,"")</f>
        <v/>
      </c>
      <c r="AE67" s="22" t="str">
        <f>(IF(TDonnéesDélais[[#This Row],[TELECOM SOBEGI (2)]]="","",(IF(TDonnéesDélais[[#This Row],[TELECOM SOBEGI (2)]]&lt;=TDonnéesDélais[[#This Row],[Délai]],"OK","KO"))))</f>
        <v/>
      </c>
      <c r="AF67" s="21" t="str">
        <f>IF(TDonnéesHM[[#This Row],[INEO/ACM (1)]]&lt;&gt;"",TDonnéesHM[[#This Row],[INEO/ACM (1)]]/1440,"")</f>
        <v/>
      </c>
      <c r="AG67" s="22" t="str">
        <f>(IF(TDonnéesDélais[[#This Row],[INEO/ACM (1)]]="","",(IF(TDonnéesDélais[[#This Row],[INEO/ACM (1)]]&lt;=TDonnéesDélais[[#This Row],[Délai]],"OK","KO"))))</f>
        <v/>
      </c>
      <c r="AH67" s="18" t="str">
        <f>IF(TDonnéesHM[[#This Row],[GFI CHRONOTIME (4)]]&lt;&gt;"",TDonnéesHM[[#This Row],[GFI CHRONOTIME (4)]]/1440,"")</f>
        <v/>
      </c>
      <c r="AI67" s="18">
        <f>IF(TDonnéesHM[[#This Row],[En attente]]&lt;&gt;"",TDonnéesHM[[#This Row],[En attente]]/1440,"")</f>
        <v>1.3638888888888889</v>
      </c>
      <c r="AJ67" s="18">
        <f>IF(TDonnéesHM[[#This Row],[Durée de vie du ticket]]&lt;&gt;"",TDonnéesHM[[#This Row],[Durée de vie du ticket]]/1440,"")</f>
        <v>1.3652777777777778</v>
      </c>
      <c r="AK67" s="39"/>
      <c r="AL67" s="39"/>
      <c r="AM67" s="39"/>
      <c r="AN67" s="39"/>
      <c r="AO67" s="39"/>
      <c r="AP67" s="39"/>
      <c r="AQ67" s="39"/>
      <c r="AR67" s="39"/>
      <c r="AS67" s="39"/>
      <c r="AT67" s="39"/>
      <c r="AU67" s="39"/>
      <c r="AV67" s="39"/>
    </row>
    <row r="68" spans="1:48" x14ac:dyDescent="0.2">
      <c r="A68">
        <v>895</v>
      </c>
      <c r="B68" t="s">
        <v>22</v>
      </c>
      <c r="D68">
        <v>44</v>
      </c>
      <c r="K68">
        <v>0</v>
      </c>
      <c r="L68">
        <v>200</v>
      </c>
      <c r="M68" s="12">
        <f>(IF(TDonnéesHM[[#This Row],[ID]]&lt;&gt;"",SUM(TDonnéesHM[[#This Row],[MCO (4)]:[En attente]]),""))</f>
        <v>244</v>
      </c>
      <c r="N68" s="39"/>
      <c r="O68">
        <f>IF(TDonnéesHM[[#This Row],[ID]]&lt;&gt;"",TDonnéesHM[[#This Row],[ID]],"")</f>
        <v>895</v>
      </c>
      <c r="P68" s="17" t="str">
        <f>IF(TDonnéesHM[[#This Row],[Type]]="incident","I",IF(TDonnéesHM[[#This Row],[Type]]="demande","D",""))</f>
        <v>I</v>
      </c>
      <c r="Q68" s="18">
        <f>IF(TDonnéesDélais[[#This Row],[Type]]="I",4/24,IF(TDonnéesDélais[[#This Row],[Type]]="D",8/24,""))</f>
        <v>0.16666666666666666</v>
      </c>
      <c r="R68" s="21" t="str">
        <f>IF(TDonnéesHM[[#This Row],[MCO (4)]]&lt;&gt;"",TDonnéesHM[[#This Row],[MCO (4)]]/1440,"")</f>
        <v/>
      </c>
      <c r="S68" s="22" t="str">
        <f>(IF(TDonnéesDélais[[#This Row],[MCO]]="","",(IF(TDonnéesDélais[[#This Row],[MCO]]&lt;=TDonnéesDélais[[#This Row],[Délai]],"OK","KO"))))</f>
        <v/>
      </c>
      <c r="T68" s="21">
        <f>IF(TDonnéesHM[[#This Row],[HELPDESK (3)]]&lt;&gt;"",TDonnéesHM[[#This Row],[HELPDESK (3)]]/1440,"")</f>
        <v>3.0555555555555555E-2</v>
      </c>
      <c r="U68" s="22" t="str">
        <f>(IF(TDonnéesDélais[[#This Row],[HELPDESK]]="","",(IF(TDonnéesDélais[[#This Row],[HELPDESK]]&lt;=TDonnéesDélais[[#This Row],[Délai]],"OK","KO"))))</f>
        <v>OK</v>
      </c>
      <c r="V68" s="21" t="str">
        <f>IF(TDonnéesHM[[#This Row],[TELECOM Niv 2 (7)]]&lt;&gt;"",TDonnéesHM[[#This Row],[TELECOM Niv 2 (7)]]/1440,"")</f>
        <v/>
      </c>
      <c r="W68" s="22" t="str">
        <f>(IF(TDonnéesDélais[[#This Row],[TELECOM Niv 2 (7)]]="","",(IF(TDonnéesDélais[[#This Row],[TELECOM Niv 2 (7)]]&lt;=TDonnéesDélais[[#This Row],[Délai]],"OK","KO"))))</f>
        <v/>
      </c>
      <c r="X68" s="21" t="str">
        <f>IF(TDonnéesHM[[#This Row],[TELECOM Niv 1 (6)]]&lt;&gt;"",TDonnéesHM[[#This Row],[TELECOM Niv 1 (6)]]/1440,"")</f>
        <v/>
      </c>
      <c r="Y68" s="22" t="str">
        <f>(IF(TDonnéesDélais[[#This Row],[TELECOM Niv 1 (6)]]="","",(IF(TDonnéesDélais[[#This Row],[TELECOM Niv 1 (6)]]&lt;=TDonnéesDélais[[#This Row],[Délai]],"OK","KO"))))</f>
        <v/>
      </c>
      <c r="Z68" s="21" t="str">
        <f>IF(TDonnéesHM[[#This Row],[Exploit Infra IBIS (5)]]&lt;&gt;"",TDonnéesHM[[#This Row],[Exploit Infra IBIS (5)]]/1440,"")</f>
        <v/>
      </c>
      <c r="AA68" s="22" t="str">
        <f>(IF(TDonnéesDélais[[#This Row],[Exploit Infra IBIS (5)]]="","",(IF(TDonnéesDélais[[#This Row],[Exploit Infra IBIS (5)]]&lt;=TDonnéesDélais[[#This Row],[Délai]],"OK","KO"))))</f>
        <v/>
      </c>
      <c r="AB68" s="21" t="str">
        <f>IF(TDonnéesHM[[#This Row],[SIT SOBEGI (1)]]&lt;&gt;"",TDonnéesHM[[#This Row],[SIT SOBEGI (1)]]/1440,"")</f>
        <v/>
      </c>
      <c r="AC68" s="22" t="str">
        <f>(IF(TDonnéesDélais[[#This Row],[SIT SOBEGI (1)]]="","",(IF(TDonnéesDélais[[#This Row],[SIT SOBEGI (1)]]&lt;=TDonnéesDélais[[#This Row],[Délai]],"OK","KO"))))</f>
        <v/>
      </c>
      <c r="AD68" s="21" t="str">
        <f>IF(TDonnéesHM[[#This Row],[TELECOM SOBEGI (2)]]&lt;&gt;"",TDonnéesHM[[#This Row],[TELECOM SOBEGI (2)]]/1440,"")</f>
        <v/>
      </c>
      <c r="AE68" s="22" t="str">
        <f>(IF(TDonnéesDélais[[#This Row],[TELECOM SOBEGI (2)]]="","",(IF(TDonnéesDélais[[#This Row],[TELECOM SOBEGI (2)]]&lt;=TDonnéesDélais[[#This Row],[Délai]],"OK","KO"))))</f>
        <v/>
      </c>
      <c r="AF68" s="21" t="str">
        <f>IF(TDonnéesHM[[#This Row],[INEO/ACM (1)]]&lt;&gt;"",TDonnéesHM[[#This Row],[INEO/ACM (1)]]/1440,"")</f>
        <v/>
      </c>
      <c r="AG68" s="22" t="str">
        <f>(IF(TDonnéesDélais[[#This Row],[INEO/ACM (1)]]="","",(IF(TDonnéesDélais[[#This Row],[INEO/ACM (1)]]&lt;=TDonnéesDélais[[#This Row],[Délai]],"OK","KO"))))</f>
        <v/>
      </c>
      <c r="AH68" s="18">
        <f>IF(TDonnéesHM[[#This Row],[GFI CHRONOTIME (4)]]&lt;&gt;"",TDonnéesHM[[#This Row],[GFI CHRONOTIME (4)]]/1440,"")</f>
        <v>0</v>
      </c>
      <c r="AI68" s="18">
        <f>IF(TDonnéesHM[[#This Row],[En attente]]&lt;&gt;"",TDonnéesHM[[#This Row],[En attente]]/1440,"")</f>
        <v>0.1388888888888889</v>
      </c>
      <c r="AJ68" s="18">
        <f>IF(TDonnéesHM[[#This Row],[Durée de vie du ticket]]&lt;&gt;"",TDonnéesHM[[#This Row],[Durée de vie du ticket]]/1440,"")</f>
        <v>0.16944444444444445</v>
      </c>
      <c r="AK68" s="39"/>
      <c r="AL68" s="39"/>
      <c r="AM68" s="39"/>
      <c r="AN68" s="39"/>
      <c r="AO68" s="39"/>
      <c r="AP68" s="39"/>
      <c r="AQ68" s="39"/>
      <c r="AR68" s="39"/>
      <c r="AS68" s="39"/>
      <c r="AT68" s="39"/>
      <c r="AU68" s="39"/>
      <c r="AV68" s="39"/>
    </row>
    <row r="69" spans="1:48" x14ac:dyDescent="0.2">
      <c r="A69">
        <v>896</v>
      </c>
      <c r="B69" t="s">
        <v>22</v>
      </c>
      <c r="H69">
        <v>80</v>
      </c>
      <c r="M69" s="12">
        <f>(IF(TDonnéesHM[[#This Row],[ID]]&lt;&gt;"",SUM(TDonnéesHM[[#This Row],[MCO (4)]:[En attente]]),""))</f>
        <v>80</v>
      </c>
      <c r="N69" s="39"/>
      <c r="O69">
        <f>IF(TDonnéesHM[[#This Row],[ID]]&lt;&gt;"",TDonnéesHM[[#This Row],[ID]],"")</f>
        <v>896</v>
      </c>
      <c r="P69" s="17" t="str">
        <f>IF(TDonnéesHM[[#This Row],[Type]]="incident","I",IF(TDonnéesHM[[#This Row],[Type]]="demande","D",""))</f>
        <v>I</v>
      </c>
      <c r="Q69" s="18">
        <f>IF(TDonnéesDélais[[#This Row],[Type]]="I",4/24,IF(TDonnéesDélais[[#This Row],[Type]]="D",8/24,""))</f>
        <v>0.16666666666666666</v>
      </c>
      <c r="R69" s="21" t="str">
        <f>IF(TDonnéesHM[[#This Row],[MCO (4)]]&lt;&gt;"",TDonnéesHM[[#This Row],[MCO (4)]]/1440,"")</f>
        <v/>
      </c>
      <c r="S69" s="22" t="str">
        <f>(IF(TDonnéesDélais[[#This Row],[MCO]]="","",(IF(TDonnéesDélais[[#This Row],[MCO]]&lt;=TDonnéesDélais[[#This Row],[Délai]],"OK","KO"))))</f>
        <v/>
      </c>
      <c r="T69" s="21" t="str">
        <f>IF(TDonnéesHM[[#This Row],[HELPDESK (3)]]&lt;&gt;"",TDonnéesHM[[#This Row],[HELPDESK (3)]]/1440,"")</f>
        <v/>
      </c>
      <c r="U69" s="22" t="str">
        <f>(IF(TDonnéesDélais[[#This Row],[HELPDESK]]="","",(IF(TDonnéesDélais[[#This Row],[HELPDESK]]&lt;=TDonnéesDélais[[#This Row],[Délai]],"OK","KO"))))</f>
        <v/>
      </c>
      <c r="V69" s="21" t="str">
        <f>IF(TDonnéesHM[[#This Row],[TELECOM Niv 2 (7)]]&lt;&gt;"",TDonnéesHM[[#This Row],[TELECOM Niv 2 (7)]]/1440,"")</f>
        <v/>
      </c>
      <c r="W69" s="22" t="str">
        <f>(IF(TDonnéesDélais[[#This Row],[TELECOM Niv 2 (7)]]="","",(IF(TDonnéesDélais[[#This Row],[TELECOM Niv 2 (7)]]&lt;=TDonnéesDélais[[#This Row],[Délai]],"OK","KO"))))</f>
        <v/>
      </c>
      <c r="X69" s="21" t="str">
        <f>IF(TDonnéesHM[[#This Row],[TELECOM Niv 1 (6)]]&lt;&gt;"",TDonnéesHM[[#This Row],[TELECOM Niv 1 (6)]]/1440,"")</f>
        <v/>
      </c>
      <c r="Y69" s="22" t="str">
        <f>(IF(TDonnéesDélais[[#This Row],[TELECOM Niv 1 (6)]]="","",(IF(TDonnéesDélais[[#This Row],[TELECOM Niv 1 (6)]]&lt;=TDonnéesDélais[[#This Row],[Délai]],"OK","KO"))))</f>
        <v/>
      </c>
      <c r="Z69" s="21" t="str">
        <f>IF(TDonnéesHM[[#This Row],[Exploit Infra IBIS (5)]]&lt;&gt;"",TDonnéesHM[[#This Row],[Exploit Infra IBIS (5)]]/1440,"")</f>
        <v/>
      </c>
      <c r="AA69" s="22" t="str">
        <f>(IF(TDonnéesDélais[[#This Row],[Exploit Infra IBIS (5)]]="","",(IF(TDonnéesDélais[[#This Row],[Exploit Infra IBIS (5)]]&lt;=TDonnéesDélais[[#This Row],[Délai]],"OK","KO"))))</f>
        <v/>
      </c>
      <c r="AB69" s="21">
        <f>IF(TDonnéesHM[[#This Row],[SIT SOBEGI (1)]]&lt;&gt;"",TDonnéesHM[[#This Row],[SIT SOBEGI (1)]]/1440,"")</f>
        <v>5.5555555555555552E-2</v>
      </c>
      <c r="AC69" s="22" t="str">
        <f>(IF(TDonnéesDélais[[#This Row],[SIT SOBEGI (1)]]="","",(IF(TDonnéesDélais[[#This Row],[SIT SOBEGI (1)]]&lt;=TDonnéesDélais[[#This Row],[Délai]],"OK","KO"))))</f>
        <v>OK</v>
      </c>
      <c r="AD69" s="21" t="str">
        <f>IF(TDonnéesHM[[#This Row],[TELECOM SOBEGI (2)]]&lt;&gt;"",TDonnéesHM[[#This Row],[TELECOM SOBEGI (2)]]/1440,"")</f>
        <v/>
      </c>
      <c r="AE69" s="22" t="str">
        <f>(IF(TDonnéesDélais[[#This Row],[TELECOM SOBEGI (2)]]="","",(IF(TDonnéesDélais[[#This Row],[TELECOM SOBEGI (2)]]&lt;=TDonnéesDélais[[#This Row],[Délai]],"OK","KO"))))</f>
        <v/>
      </c>
      <c r="AF69" s="21" t="str">
        <f>IF(TDonnéesHM[[#This Row],[INEO/ACM (1)]]&lt;&gt;"",TDonnéesHM[[#This Row],[INEO/ACM (1)]]/1440,"")</f>
        <v/>
      </c>
      <c r="AG69" s="22" t="str">
        <f>(IF(TDonnéesDélais[[#This Row],[INEO/ACM (1)]]="","",(IF(TDonnéesDélais[[#This Row],[INEO/ACM (1)]]&lt;=TDonnéesDélais[[#This Row],[Délai]],"OK","KO"))))</f>
        <v/>
      </c>
      <c r="AH69" s="18" t="str">
        <f>IF(TDonnéesHM[[#This Row],[GFI CHRONOTIME (4)]]&lt;&gt;"",TDonnéesHM[[#This Row],[GFI CHRONOTIME (4)]]/1440,"")</f>
        <v/>
      </c>
      <c r="AI69" s="18" t="str">
        <f>IF(TDonnéesHM[[#This Row],[En attente]]&lt;&gt;"",TDonnéesHM[[#This Row],[En attente]]/1440,"")</f>
        <v/>
      </c>
      <c r="AJ69" s="18">
        <f>IF(TDonnéesHM[[#This Row],[Durée de vie du ticket]]&lt;&gt;"",TDonnéesHM[[#This Row],[Durée de vie du ticket]]/1440,"")</f>
        <v>5.5555555555555552E-2</v>
      </c>
      <c r="AK69" s="39"/>
      <c r="AL69" s="39"/>
      <c r="AM69" s="39"/>
      <c r="AN69" s="39"/>
      <c r="AO69" s="39"/>
      <c r="AP69" s="39"/>
      <c r="AQ69" s="39"/>
      <c r="AR69" s="39"/>
      <c r="AS69" s="39"/>
      <c r="AT69" s="39"/>
      <c r="AU69" s="39"/>
      <c r="AV69" s="39"/>
    </row>
    <row r="70" spans="1:48" x14ac:dyDescent="0.2">
      <c r="A70">
        <v>897</v>
      </c>
      <c r="B70" t="s">
        <v>21</v>
      </c>
      <c r="H70">
        <v>43</v>
      </c>
      <c r="M70" s="12">
        <f>(IF(TDonnéesHM[[#This Row],[ID]]&lt;&gt;"",SUM(TDonnéesHM[[#This Row],[MCO (4)]:[En attente]]),""))</f>
        <v>43</v>
      </c>
      <c r="N70" s="39"/>
      <c r="O70">
        <f>IF(TDonnéesHM[[#This Row],[ID]]&lt;&gt;"",TDonnéesHM[[#This Row],[ID]],"")</f>
        <v>897</v>
      </c>
      <c r="P70" s="17" t="str">
        <f>IF(TDonnéesHM[[#This Row],[Type]]="incident","I",IF(TDonnéesHM[[#This Row],[Type]]="demande","D",""))</f>
        <v>D</v>
      </c>
      <c r="Q70" s="18">
        <f>IF(TDonnéesDélais[[#This Row],[Type]]="I",4/24,IF(TDonnéesDélais[[#This Row],[Type]]="D",8/24,""))</f>
        <v>0.33333333333333331</v>
      </c>
      <c r="R70" s="21" t="str">
        <f>IF(TDonnéesHM[[#This Row],[MCO (4)]]&lt;&gt;"",TDonnéesHM[[#This Row],[MCO (4)]]/1440,"")</f>
        <v/>
      </c>
      <c r="S70" s="22" t="str">
        <f>(IF(TDonnéesDélais[[#This Row],[MCO]]="","",(IF(TDonnéesDélais[[#This Row],[MCO]]&lt;=TDonnéesDélais[[#This Row],[Délai]],"OK","KO"))))</f>
        <v/>
      </c>
      <c r="T70" s="21" t="str">
        <f>IF(TDonnéesHM[[#This Row],[HELPDESK (3)]]&lt;&gt;"",TDonnéesHM[[#This Row],[HELPDESK (3)]]/1440,"")</f>
        <v/>
      </c>
      <c r="U70" s="22" t="str">
        <f>(IF(TDonnéesDélais[[#This Row],[HELPDESK]]="","",(IF(TDonnéesDélais[[#This Row],[HELPDESK]]&lt;=TDonnéesDélais[[#This Row],[Délai]],"OK","KO"))))</f>
        <v/>
      </c>
      <c r="V70" s="21" t="str">
        <f>IF(TDonnéesHM[[#This Row],[TELECOM Niv 2 (7)]]&lt;&gt;"",TDonnéesHM[[#This Row],[TELECOM Niv 2 (7)]]/1440,"")</f>
        <v/>
      </c>
      <c r="W70" s="22" t="str">
        <f>(IF(TDonnéesDélais[[#This Row],[TELECOM Niv 2 (7)]]="","",(IF(TDonnéesDélais[[#This Row],[TELECOM Niv 2 (7)]]&lt;=TDonnéesDélais[[#This Row],[Délai]],"OK","KO"))))</f>
        <v/>
      </c>
      <c r="X70" s="21" t="str">
        <f>IF(TDonnéesHM[[#This Row],[TELECOM Niv 1 (6)]]&lt;&gt;"",TDonnéesHM[[#This Row],[TELECOM Niv 1 (6)]]/1440,"")</f>
        <v/>
      </c>
      <c r="Y70" s="22" t="str">
        <f>(IF(TDonnéesDélais[[#This Row],[TELECOM Niv 1 (6)]]="","",(IF(TDonnéesDélais[[#This Row],[TELECOM Niv 1 (6)]]&lt;=TDonnéesDélais[[#This Row],[Délai]],"OK","KO"))))</f>
        <v/>
      </c>
      <c r="Z70" s="21" t="str">
        <f>IF(TDonnéesHM[[#This Row],[Exploit Infra IBIS (5)]]&lt;&gt;"",TDonnéesHM[[#This Row],[Exploit Infra IBIS (5)]]/1440,"")</f>
        <v/>
      </c>
      <c r="AA70" s="22" t="str">
        <f>(IF(TDonnéesDélais[[#This Row],[Exploit Infra IBIS (5)]]="","",(IF(TDonnéesDélais[[#This Row],[Exploit Infra IBIS (5)]]&lt;=TDonnéesDélais[[#This Row],[Délai]],"OK","KO"))))</f>
        <v/>
      </c>
      <c r="AB70" s="21">
        <f>IF(TDonnéesHM[[#This Row],[SIT SOBEGI (1)]]&lt;&gt;"",TDonnéesHM[[#This Row],[SIT SOBEGI (1)]]/1440,"")</f>
        <v>2.9861111111111113E-2</v>
      </c>
      <c r="AC70" s="22" t="str">
        <f>(IF(TDonnéesDélais[[#This Row],[SIT SOBEGI (1)]]="","",(IF(TDonnéesDélais[[#This Row],[SIT SOBEGI (1)]]&lt;=TDonnéesDélais[[#This Row],[Délai]],"OK","KO"))))</f>
        <v>OK</v>
      </c>
      <c r="AD70" s="21" t="str">
        <f>IF(TDonnéesHM[[#This Row],[TELECOM SOBEGI (2)]]&lt;&gt;"",TDonnéesHM[[#This Row],[TELECOM SOBEGI (2)]]/1440,"")</f>
        <v/>
      </c>
      <c r="AE70" s="22" t="str">
        <f>(IF(TDonnéesDélais[[#This Row],[TELECOM SOBEGI (2)]]="","",(IF(TDonnéesDélais[[#This Row],[TELECOM SOBEGI (2)]]&lt;=TDonnéesDélais[[#This Row],[Délai]],"OK","KO"))))</f>
        <v/>
      </c>
      <c r="AF70" s="21" t="str">
        <f>IF(TDonnéesHM[[#This Row],[INEO/ACM (1)]]&lt;&gt;"",TDonnéesHM[[#This Row],[INEO/ACM (1)]]/1440,"")</f>
        <v/>
      </c>
      <c r="AG70" s="22" t="str">
        <f>(IF(TDonnéesDélais[[#This Row],[INEO/ACM (1)]]="","",(IF(TDonnéesDélais[[#This Row],[INEO/ACM (1)]]&lt;=TDonnéesDélais[[#This Row],[Délai]],"OK","KO"))))</f>
        <v/>
      </c>
      <c r="AH70" s="18" t="str">
        <f>IF(TDonnéesHM[[#This Row],[GFI CHRONOTIME (4)]]&lt;&gt;"",TDonnéesHM[[#This Row],[GFI CHRONOTIME (4)]]/1440,"")</f>
        <v/>
      </c>
      <c r="AI70" s="18" t="str">
        <f>IF(TDonnéesHM[[#This Row],[En attente]]&lt;&gt;"",TDonnéesHM[[#This Row],[En attente]]/1440,"")</f>
        <v/>
      </c>
      <c r="AJ70" s="18">
        <f>IF(TDonnéesHM[[#This Row],[Durée de vie du ticket]]&lt;&gt;"",TDonnéesHM[[#This Row],[Durée de vie du ticket]]/1440,"")</f>
        <v>2.9861111111111113E-2</v>
      </c>
      <c r="AK70" s="39"/>
      <c r="AL70" s="39"/>
      <c r="AM70" s="39"/>
      <c r="AN70" s="39"/>
      <c r="AO70" s="39"/>
      <c r="AP70" s="39"/>
      <c r="AQ70" s="39"/>
      <c r="AR70" s="39"/>
      <c r="AS70" s="39"/>
      <c r="AT70" s="39"/>
      <c r="AU70" s="39"/>
      <c r="AV70" s="39"/>
    </row>
    <row r="71" spans="1:48" x14ac:dyDescent="0.2">
      <c r="A71">
        <v>899</v>
      </c>
      <c r="B71" t="s">
        <v>21</v>
      </c>
      <c r="H71">
        <v>27</v>
      </c>
      <c r="L71">
        <v>384</v>
      </c>
      <c r="M71" s="12">
        <f>(IF(TDonnéesHM[[#This Row],[ID]]&lt;&gt;"",SUM(TDonnéesHM[[#This Row],[MCO (4)]:[En attente]]),""))</f>
        <v>411</v>
      </c>
      <c r="N71" s="39"/>
      <c r="O71">
        <f>IF(TDonnéesHM[[#This Row],[ID]]&lt;&gt;"",TDonnéesHM[[#This Row],[ID]],"")</f>
        <v>899</v>
      </c>
      <c r="P71" s="17" t="str">
        <f>IF(TDonnéesHM[[#This Row],[Type]]="incident","I",IF(TDonnéesHM[[#This Row],[Type]]="demande","D",""))</f>
        <v>D</v>
      </c>
      <c r="Q71" s="18">
        <f>IF(TDonnéesDélais[[#This Row],[Type]]="I",4/24,IF(TDonnéesDélais[[#This Row],[Type]]="D",8/24,""))</f>
        <v>0.33333333333333331</v>
      </c>
      <c r="R71" s="21" t="str">
        <f>IF(TDonnéesHM[[#This Row],[MCO (4)]]&lt;&gt;"",TDonnéesHM[[#This Row],[MCO (4)]]/1440,"")</f>
        <v/>
      </c>
      <c r="S71" s="22" t="str">
        <f>(IF(TDonnéesDélais[[#This Row],[MCO]]="","",(IF(TDonnéesDélais[[#This Row],[MCO]]&lt;=TDonnéesDélais[[#This Row],[Délai]],"OK","KO"))))</f>
        <v/>
      </c>
      <c r="T71" s="21" t="str">
        <f>IF(TDonnéesHM[[#This Row],[HELPDESK (3)]]&lt;&gt;"",TDonnéesHM[[#This Row],[HELPDESK (3)]]/1440,"")</f>
        <v/>
      </c>
      <c r="U71" s="22" t="str">
        <f>(IF(TDonnéesDélais[[#This Row],[HELPDESK]]="","",(IF(TDonnéesDélais[[#This Row],[HELPDESK]]&lt;=TDonnéesDélais[[#This Row],[Délai]],"OK","KO"))))</f>
        <v/>
      </c>
      <c r="V71" s="21" t="str">
        <f>IF(TDonnéesHM[[#This Row],[TELECOM Niv 2 (7)]]&lt;&gt;"",TDonnéesHM[[#This Row],[TELECOM Niv 2 (7)]]/1440,"")</f>
        <v/>
      </c>
      <c r="W71" s="22" t="str">
        <f>(IF(TDonnéesDélais[[#This Row],[TELECOM Niv 2 (7)]]="","",(IF(TDonnéesDélais[[#This Row],[TELECOM Niv 2 (7)]]&lt;=TDonnéesDélais[[#This Row],[Délai]],"OK","KO"))))</f>
        <v/>
      </c>
      <c r="X71" s="21" t="str">
        <f>IF(TDonnéesHM[[#This Row],[TELECOM Niv 1 (6)]]&lt;&gt;"",TDonnéesHM[[#This Row],[TELECOM Niv 1 (6)]]/1440,"")</f>
        <v/>
      </c>
      <c r="Y71" s="22" t="str">
        <f>(IF(TDonnéesDélais[[#This Row],[TELECOM Niv 1 (6)]]="","",(IF(TDonnéesDélais[[#This Row],[TELECOM Niv 1 (6)]]&lt;=TDonnéesDélais[[#This Row],[Délai]],"OK","KO"))))</f>
        <v/>
      </c>
      <c r="Z71" s="21" t="str">
        <f>IF(TDonnéesHM[[#This Row],[Exploit Infra IBIS (5)]]&lt;&gt;"",TDonnéesHM[[#This Row],[Exploit Infra IBIS (5)]]/1440,"")</f>
        <v/>
      </c>
      <c r="AA71" s="22" t="str">
        <f>(IF(TDonnéesDélais[[#This Row],[Exploit Infra IBIS (5)]]="","",(IF(TDonnéesDélais[[#This Row],[Exploit Infra IBIS (5)]]&lt;=TDonnéesDélais[[#This Row],[Délai]],"OK","KO"))))</f>
        <v/>
      </c>
      <c r="AB71" s="21">
        <f>IF(TDonnéesHM[[#This Row],[SIT SOBEGI (1)]]&lt;&gt;"",TDonnéesHM[[#This Row],[SIT SOBEGI (1)]]/1440,"")</f>
        <v>1.8749999999999999E-2</v>
      </c>
      <c r="AC71" s="22" t="str">
        <f>(IF(TDonnéesDélais[[#This Row],[SIT SOBEGI (1)]]="","",(IF(TDonnéesDélais[[#This Row],[SIT SOBEGI (1)]]&lt;=TDonnéesDélais[[#This Row],[Délai]],"OK","KO"))))</f>
        <v>OK</v>
      </c>
      <c r="AD71" s="21" t="str">
        <f>IF(TDonnéesHM[[#This Row],[TELECOM SOBEGI (2)]]&lt;&gt;"",TDonnéesHM[[#This Row],[TELECOM SOBEGI (2)]]/1440,"")</f>
        <v/>
      </c>
      <c r="AE71" s="22" t="str">
        <f>(IF(TDonnéesDélais[[#This Row],[TELECOM SOBEGI (2)]]="","",(IF(TDonnéesDélais[[#This Row],[TELECOM SOBEGI (2)]]&lt;=TDonnéesDélais[[#This Row],[Délai]],"OK","KO"))))</f>
        <v/>
      </c>
      <c r="AF71" s="21" t="str">
        <f>IF(TDonnéesHM[[#This Row],[INEO/ACM (1)]]&lt;&gt;"",TDonnéesHM[[#This Row],[INEO/ACM (1)]]/1440,"")</f>
        <v/>
      </c>
      <c r="AG71" s="22" t="str">
        <f>(IF(TDonnéesDélais[[#This Row],[INEO/ACM (1)]]="","",(IF(TDonnéesDélais[[#This Row],[INEO/ACM (1)]]&lt;=TDonnéesDélais[[#This Row],[Délai]],"OK","KO"))))</f>
        <v/>
      </c>
      <c r="AH71" s="18" t="str">
        <f>IF(TDonnéesHM[[#This Row],[GFI CHRONOTIME (4)]]&lt;&gt;"",TDonnéesHM[[#This Row],[GFI CHRONOTIME (4)]]/1440,"")</f>
        <v/>
      </c>
      <c r="AI71" s="18">
        <f>IF(TDonnéesHM[[#This Row],[En attente]]&lt;&gt;"",TDonnéesHM[[#This Row],[En attente]]/1440,"")</f>
        <v>0.26666666666666666</v>
      </c>
      <c r="AJ71" s="18">
        <f>IF(TDonnéesHM[[#This Row],[Durée de vie du ticket]]&lt;&gt;"",TDonnéesHM[[#This Row],[Durée de vie du ticket]]/1440,"")</f>
        <v>0.28541666666666665</v>
      </c>
      <c r="AK71" s="39"/>
      <c r="AL71" s="39"/>
      <c r="AM71" s="39"/>
      <c r="AN71" s="39"/>
      <c r="AO71" s="39"/>
      <c r="AP71" s="39"/>
      <c r="AQ71" s="39"/>
      <c r="AR71" s="39"/>
      <c r="AS71" s="39"/>
      <c r="AT71" s="39"/>
      <c r="AU71" s="39"/>
      <c r="AV71" s="39"/>
    </row>
    <row r="72" spans="1:48" x14ac:dyDescent="0.2">
      <c r="A72">
        <v>900</v>
      </c>
      <c r="B72" t="s">
        <v>21</v>
      </c>
      <c r="G72">
        <v>35</v>
      </c>
      <c r="H72">
        <v>4</v>
      </c>
      <c r="L72">
        <v>13</v>
      </c>
      <c r="M72" s="12">
        <f>(IF(TDonnéesHM[[#This Row],[ID]]&lt;&gt;"",SUM(TDonnéesHM[[#This Row],[MCO (4)]:[En attente]]),""))</f>
        <v>52</v>
      </c>
      <c r="N72" s="39"/>
      <c r="O72">
        <f>IF(TDonnéesHM[[#This Row],[ID]]&lt;&gt;"",TDonnéesHM[[#This Row],[ID]],"")</f>
        <v>900</v>
      </c>
      <c r="P72" s="17" t="str">
        <f>IF(TDonnéesHM[[#This Row],[Type]]="incident","I",IF(TDonnéesHM[[#This Row],[Type]]="demande","D",""))</f>
        <v>D</v>
      </c>
      <c r="Q72" s="18">
        <f>IF(TDonnéesDélais[[#This Row],[Type]]="I",4/24,IF(TDonnéesDélais[[#This Row],[Type]]="D",8/24,""))</f>
        <v>0.33333333333333331</v>
      </c>
      <c r="R72" s="21" t="str">
        <f>IF(TDonnéesHM[[#This Row],[MCO (4)]]&lt;&gt;"",TDonnéesHM[[#This Row],[MCO (4)]]/1440,"")</f>
        <v/>
      </c>
      <c r="S72" s="22" t="str">
        <f>(IF(TDonnéesDélais[[#This Row],[MCO]]="","",(IF(TDonnéesDélais[[#This Row],[MCO]]&lt;=TDonnéesDélais[[#This Row],[Délai]],"OK","KO"))))</f>
        <v/>
      </c>
      <c r="T72" s="21" t="str">
        <f>IF(TDonnéesHM[[#This Row],[HELPDESK (3)]]&lt;&gt;"",TDonnéesHM[[#This Row],[HELPDESK (3)]]/1440,"")</f>
        <v/>
      </c>
      <c r="U72" s="22" t="str">
        <f>(IF(TDonnéesDélais[[#This Row],[HELPDESK]]="","",(IF(TDonnéesDélais[[#This Row],[HELPDESK]]&lt;=TDonnéesDélais[[#This Row],[Délai]],"OK","KO"))))</f>
        <v/>
      </c>
      <c r="V72" s="21" t="str">
        <f>IF(TDonnéesHM[[#This Row],[TELECOM Niv 2 (7)]]&lt;&gt;"",TDonnéesHM[[#This Row],[TELECOM Niv 2 (7)]]/1440,"")</f>
        <v/>
      </c>
      <c r="W72" s="22" t="str">
        <f>(IF(TDonnéesDélais[[#This Row],[TELECOM Niv 2 (7)]]="","",(IF(TDonnéesDélais[[#This Row],[TELECOM Niv 2 (7)]]&lt;=TDonnéesDélais[[#This Row],[Délai]],"OK","KO"))))</f>
        <v/>
      </c>
      <c r="X72" s="21" t="str">
        <f>IF(TDonnéesHM[[#This Row],[TELECOM Niv 1 (6)]]&lt;&gt;"",TDonnéesHM[[#This Row],[TELECOM Niv 1 (6)]]/1440,"")</f>
        <v/>
      </c>
      <c r="Y72" s="22" t="str">
        <f>(IF(TDonnéesDélais[[#This Row],[TELECOM Niv 1 (6)]]="","",(IF(TDonnéesDélais[[#This Row],[TELECOM Niv 1 (6)]]&lt;=TDonnéesDélais[[#This Row],[Délai]],"OK","KO"))))</f>
        <v/>
      </c>
      <c r="Z72" s="21">
        <f>IF(TDonnéesHM[[#This Row],[Exploit Infra IBIS (5)]]&lt;&gt;"",TDonnéesHM[[#This Row],[Exploit Infra IBIS (5)]]/1440,"")</f>
        <v>2.4305555555555556E-2</v>
      </c>
      <c r="AA72" s="22" t="str">
        <f>(IF(TDonnéesDélais[[#This Row],[Exploit Infra IBIS (5)]]="","",(IF(TDonnéesDélais[[#This Row],[Exploit Infra IBIS (5)]]&lt;=TDonnéesDélais[[#This Row],[Délai]],"OK","KO"))))</f>
        <v>OK</v>
      </c>
      <c r="AB72" s="21">
        <f>IF(TDonnéesHM[[#This Row],[SIT SOBEGI (1)]]&lt;&gt;"",TDonnéesHM[[#This Row],[SIT SOBEGI (1)]]/1440,"")</f>
        <v>2.7777777777777779E-3</v>
      </c>
      <c r="AC72" s="22" t="str">
        <f>(IF(TDonnéesDélais[[#This Row],[SIT SOBEGI (1)]]="","",(IF(TDonnéesDélais[[#This Row],[SIT SOBEGI (1)]]&lt;=TDonnéesDélais[[#This Row],[Délai]],"OK","KO"))))</f>
        <v>OK</v>
      </c>
      <c r="AD72" s="21" t="str">
        <f>IF(TDonnéesHM[[#This Row],[TELECOM SOBEGI (2)]]&lt;&gt;"",TDonnéesHM[[#This Row],[TELECOM SOBEGI (2)]]/1440,"")</f>
        <v/>
      </c>
      <c r="AE72" s="22" t="str">
        <f>(IF(TDonnéesDélais[[#This Row],[TELECOM SOBEGI (2)]]="","",(IF(TDonnéesDélais[[#This Row],[TELECOM SOBEGI (2)]]&lt;=TDonnéesDélais[[#This Row],[Délai]],"OK","KO"))))</f>
        <v/>
      </c>
      <c r="AF72" s="21" t="str">
        <f>IF(TDonnéesHM[[#This Row],[INEO/ACM (1)]]&lt;&gt;"",TDonnéesHM[[#This Row],[INEO/ACM (1)]]/1440,"")</f>
        <v/>
      </c>
      <c r="AG72" s="22" t="str">
        <f>(IF(TDonnéesDélais[[#This Row],[INEO/ACM (1)]]="","",(IF(TDonnéesDélais[[#This Row],[INEO/ACM (1)]]&lt;=TDonnéesDélais[[#This Row],[Délai]],"OK","KO"))))</f>
        <v/>
      </c>
      <c r="AH72" s="18" t="str">
        <f>IF(TDonnéesHM[[#This Row],[GFI CHRONOTIME (4)]]&lt;&gt;"",TDonnéesHM[[#This Row],[GFI CHRONOTIME (4)]]/1440,"")</f>
        <v/>
      </c>
      <c r="AI72" s="18">
        <f>IF(TDonnéesHM[[#This Row],[En attente]]&lt;&gt;"",TDonnéesHM[[#This Row],[En attente]]/1440,"")</f>
        <v>9.0277777777777769E-3</v>
      </c>
      <c r="AJ72" s="18">
        <f>IF(TDonnéesHM[[#This Row],[Durée de vie du ticket]]&lt;&gt;"",TDonnéesHM[[#This Row],[Durée de vie du ticket]]/1440,"")</f>
        <v>3.6111111111111108E-2</v>
      </c>
      <c r="AK72" s="39"/>
      <c r="AL72" s="39"/>
      <c r="AM72" s="39"/>
      <c r="AN72" s="39"/>
      <c r="AO72" s="39"/>
      <c r="AP72" s="39"/>
      <c r="AQ72" s="39"/>
      <c r="AR72" s="39"/>
      <c r="AS72" s="39"/>
      <c r="AT72" s="39"/>
      <c r="AU72" s="39"/>
      <c r="AV72" s="39"/>
    </row>
    <row r="73" spans="1:48" x14ac:dyDescent="0.2">
      <c r="A73">
        <v>901</v>
      </c>
      <c r="B73" t="s">
        <v>21</v>
      </c>
      <c r="H73">
        <v>41</v>
      </c>
      <c r="M73" s="12">
        <f>(IF(TDonnéesHM[[#This Row],[ID]]&lt;&gt;"",SUM(TDonnéesHM[[#This Row],[MCO (4)]:[En attente]]),""))</f>
        <v>41</v>
      </c>
      <c r="N73" s="39"/>
      <c r="O73">
        <f>IF(TDonnéesHM[[#This Row],[ID]]&lt;&gt;"",TDonnéesHM[[#This Row],[ID]],"")</f>
        <v>901</v>
      </c>
      <c r="P73" s="17" t="str">
        <f>IF(TDonnéesHM[[#This Row],[Type]]="incident","I",IF(TDonnéesHM[[#This Row],[Type]]="demande","D",""))</f>
        <v>D</v>
      </c>
      <c r="Q73" s="18">
        <f>IF(TDonnéesDélais[[#This Row],[Type]]="I",4/24,IF(TDonnéesDélais[[#This Row],[Type]]="D",8/24,""))</f>
        <v>0.33333333333333331</v>
      </c>
      <c r="R73" s="21" t="str">
        <f>IF(TDonnéesHM[[#This Row],[MCO (4)]]&lt;&gt;"",TDonnéesHM[[#This Row],[MCO (4)]]/1440,"")</f>
        <v/>
      </c>
      <c r="S73" s="22" t="str">
        <f>(IF(TDonnéesDélais[[#This Row],[MCO]]="","",(IF(TDonnéesDélais[[#This Row],[MCO]]&lt;=TDonnéesDélais[[#This Row],[Délai]],"OK","KO"))))</f>
        <v/>
      </c>
      <c r="T73" s="21" t="str">
        <f>IF(TDonnéesHM[[#This Row],[HELPDESK (3)]]&lt;&gt;"",TDonnéesHM[[#This Row],[HELPDESK (3)]]/1440,"")</f>
        <v/>
      </c>
      <c r="U73" s="22" t="str">
        <f>(IF(TDonnéesDélais[[#This Row],[HELPDESK]]="","",(IF(TDonnéesDélais[[#This Row],[HELPDESK]]&lt;=TDonnéesDélais[[#This Row],[Délai]],"OK","KO"))))</f>
        <v/>
      </c>
      <c r="V73" s="21" t="str">
        <f>IF(TDonnéesHM[[#This Row],[TELECOM Niv 2 (7)]]&lt;&gt;"",TDonnéesHM[[#This Row],[TELECOM Niv 2 (7)]]/1440,"")</f>
        <v/>
      </c>
      <c r="W73" s="22" t="str">
        <f>(IF(TDonnéesDélais[[#This Row],[TELECOM Niv 2 (7)]]="","",(IF(TDonnéesDélais[[#This Row],[TELECOM Niv 2 (7)]]&lt;=TDonnéesDélais[[#This Row],[Délai]],"OK","KO"))))</f>
        <v/>
      </c>
      <c r="X73" s="21" t="str">
        <f>IF(TDonnéesHM[[#This Row],[TELECOM Niv 1 (6)]]&lt;&gt;"",TDonnéesHM[[#This Row],[TELECOM Niv 1 (6)]]/1440,"")</f>
        <v/>
      </c>
      <c r="Y73" s="22" t="str">
        <f>(IF(TDonnéesDélais[[#This Row],[TELECOM Niv 1 (6)]]="","",(IF(TDonnéesDélais[[#This Row],[TELECOM Niv 1 (6)]]&lt;=TDonnéesDélais[[#This Row],[Délai]],"OK","KO"))))</f>
        <v/>
      </c>
      <c r="Z73" s="21" t="str">
        <f>IF(TDonnéesHM[[#This Row],[Exploit Infra IBIS (5)]]&lt;&gt;"",TDonnéesHM[[#This Row],[Exploit Infra IBIS (5)]]/1440,"")</f>
        <v/>
      </c>
      <c r="AA73" s="22" t="str">
        <f>(IF(TDonnéesDélais[[#This Row],[Exploit Infra IBIS (5)]]="","",(IF(TDonnéesDélais[[#This Row],[Exploit Infra IBIS (5)]]&lt;=TDonnéesDélais[[#This Row],[Délai]],"OK","KO"))))</f>
        <v/>
      </c>
      <c r="AB73" s="21">
        <f>IF(TDonnéesHM[[#This Row],[SIT SOBEGI (1)]]&lt;&gt;"",TDonnéesHM[[#This Row],[SIT SOBEGI (1)]]/1440,"")</f>
        <v>2.8472222222222222E-2</v>
      </c>
      <c r="AC73" s="22" t="str">
        <f>(IF(TDonnéesDélais[[#This Row],[SIT SOBEGI (1)]]="","",(IF(TDonnéesDélais[[#This Row],[SIT SOBEGI (1)]]&lt;=TDonnéesDélais[[#This Row],[Délai]],"OK","KO"))))</f>
        <v>OK</v>
      </c>
      <c r="AD73" s="21" t="str">
        <f>IF(TDonnéesHM[[#This Row],[TELECOM SOBEGI (2)]]&lt;&gt;"",TDonnéesHM[[#This Row],[TELECOM SOBEGI (2)]]/1440,"")</f>
        <v/>
      </c>
      <c r="AE73" s="22" t="str">
        <f>(IF(TDonnéesDélais[[#This Row],[TELECOM SOBEGI (2)]]="","",(IF(TDonnéesDélais[[#This Row],[TELECOM SOBEGI (2)]]&lt;=TDonnéesDélais[[#This Row],[Délai]],"OK","KO"))))</f>
        <v/>
      </c>
      <c r="AF73" s="21" t="str">
        <f>IF(TDonnéesHM[[#This Row],[INEO/ACM (1)]]&lt;&gt;"",TDonnéesHM[[#This Row],[INEO/ACM (1)]]/1440,"")</f>
        <v/>
      </c>
      <c r="AG73" s="22" t="str">
        <f>(IF(TDonnéesDélais[[#This Row],[INEO/ACM (1)]]="","",(IF(TDonnéesDélais[[#This Row],[INEO/ACM (1)]]&lt;=TDonnéesDélais[[#This Row],[Délai]],"OK","KO"))))</f>
        <v/>
      </c>
      <c r="AH73" s="18" t="str">
        <f>IF(TDonnéesHM[[#This Row],[GFI CHRONOTIME (4)]]&lt;&gt;"",TDonnéesHM[[#This Row],[GFI CHRONOTIME (4)]]/1440,"")</f>
        <v/>
      </c>
      <c r="AI73" s="18" t="str">
        <f>IF(TDonnéesHM[[#This Row],[En attente]]&lt;&gt;"",TDonnéesHM[[#This Row],[En attente]]/1440,"")</f>
        <v/>
      </c>
      <c r="AJ73" s="18">
        <f>IF(TDonnéesHM[[#This Row],[Durée de vie du ticket]]&lt;&gt;"",TDonnéesHM[[#This Row],[Durée de vie du ticket]]/1440,"")</f>
        <v>2.8472222222222222E-2</v>
      </c>
      <c r="AK73" s="39"/>
      <c r="AL73" s="39"/>
      <c r="AM73" s="39"/>
      <c r="AN73" s="39"/>
      <c r="AO73" s="39"/>
      <c r="AP73" s="39"/>
      <c r="AQ73" s="39"/>
      <c r="AR73" s="39"/>
      <c r="AS73" s="39"/>
      <c r="AT73" s="39"/>
      <c r="AU73" s="39"/>
      <c r="AV73" s="39"/>
    </row>
    <row r="74" spans="1:48" x14ac:dyDescent="0.2">
      <c r="A74">
        <v>902</v>
      </c>
      <c r="B74" t="s">
        <v>21</v>
      </c>
      <c r="H74">
        <v>19</v>
      </c>
      <c r="L74">
        <v>9</v>
      </c>
      <c r="M74" s="12">
        <f>(IF(TDonnéesHM[[#This Row],[ID]]&lt;&gt;"",SUM(TDonnéesHM[[#This Row],[MCO (4)]:[En attente]]),""))</f>
        <v>28</v>
      </c>
      <c r="N74" s="39"/>
      <c r="O74">
        <f>IF(TDonnéesHM[[#This Row],[ID]]&lt;&gt;"",TDonnéesHM[[#This Row],[ID]],"")</f>
        <v>902</v>
      </c>
      <c r="P74" s="17" t="str">
        <f>IF(TDonnéesHM[[#This Row],[Type]]="incident","I",IF(TDonnéesHM[[#This Row],[Type]]="demande","D",""))</f>
        <v>D</v>
      </c>
      <c r="Q74" s="18">
        <f>IF(TDonnéesDélais[[#This Row],[Type]]="I",4/24,IF(TDonnéesDélais[[#This Row],[Type]]="D",8/24,""))</f>
        <v>0.33333333333333331</v>
      </c>
      <c r="R74" s="21" t="str">
        <f>IF(TDonnéesHM[[#This Row],[MCO (4)]]&lt;&gt;"",TDonnéesHM[[#This Row],[MCO (4)]]/1440,"")</f>
        <v/>
      </c>
      <c r="S74" s="22" t="str">
        <f>(IF(TDonnéesDélais[[#This Row],[MCO]]="","",(IF(TDonnéesDélais[[#This Row],[MCO]]&lt;=TDonnéesDélais[[#This Row],[Délai]],"OK","KO"))))</f>
        <v/>
      </c>
      <c r="T74" s="21" t="str">
        <f>IF(TDonnéesHM[[#This Row],[HELPDESK (3)]]&lt;&gt;"",TDonnéesHM[[#This Row],[HELPDESK (3)]]/1440,"")</f>
        <v/>
      </c>
      <c r="U74" s="22" t="str">
        <f>(IF(TDonnéesDélais[[#This Row],[HELPDESK]]="","",(IF(TDonnéesDélais[[#This Row],[HELPDESK]]&lt;=TDonnéesDélais[[#This Row],[Délai]],"OK","KO"))))</f>
        <v/>
      </c>
      <c r="V74" s="21" t="str">
        <f>IF(TDonnéesHM[[#This Row],[TELECOM Niv 2 (7)]]&lt;&gt;"",TDonnéesHM[[#This Row],[TELECOM Niv 2 (7)]]/1440,"")</f>
        <v/>
      </c>
      <c r="W74" s="22" t="str">
        <f>(IF(TDonnéesDélais[[#This Row],[TELECOM Niv 2 (7)]]="","",(IF(TDonnéesDélais[[#This Row],[TELECOM Niv 2 (7)]]&lt;=TDonnéesDélais[[#This Row],[Délai]],"OK","KO"))))</f>
        <v/>
      </c>
      <c r="X74" s="21" t="str">
        <f>IF(TDonnéesHM[[#This Row],[TELECOM Niv 1 (6)]]&lt;&gt;"",TDonnéesHM[[#This Row],[TELECOM Niv 1 (6)]]/1440,"")</f>
        <v/>
      </c>
      <c r="Y74" s="22" t="str">
        <f>(IF(TDonnéesDélais[[#This Row],[TELECOM Niv 1 (6)]]="","",(IF(TDonnéesDélais[[#This Row],[TELECOM Niv 1 (6)]]&lt;=TDonnéesDélais[[#This Row],[Délai]],"OK","KO"))))</f>
        <v/>
      </c>
      <c r="Z74" s="21" t="str">
        <f>IF(TDonnéesHM[[#This Row],[Exploit Infra IBIS (5)]]&lt;&gt;"",TDonnéesHM[[#This Row],[Exploit Infra IBIS (5)]]/1440,"")</f>
        <v/>
      </c>
      <c r="AA74" s="22" t="str">
        <f>(IF(TDonnéesDélais[[#This Row],[Exploit Infra IBIS (5)]]="","",(IF(TDonnéesDélais[[#This Row],[Exploit Infra IBIS (5)]]&lt;=TDonnéesDélais[[#This Row],[Délai]],"OK","KO"))))</f>
        <v/>
      </c>
      <c r="AB74" s="21">
        <f>IF(TDonnéesHM[[#This Row],[SIT SOBEGI (1)]]&lt;&gt;"",TDonnéesHM[[#This Row],[SIT SOBEGI (1)]]/1440,"")</f>
        <v>1.3194444444444444E-2</v>
      </c>
      <c r="AC74" s="22" t="str">
        <f>(IF(TDonnéesDélais[[#This Row],[SIT SOBEGI (1)]]="","",(IF(TDonnéesDélais[[#This Row],[SIT SOBEGI (1)]]&lt;=TDonnéesDélais[[#This Row],[Délai]],"OK","KO"))))</f>
        <v>OK</v>
      </c>
      <c r="AD74" s="21" t="str">
        <f>IF(TDonnéesHM[[#This Row],[TELECOM SOBEGI (2)]]&lt;&gt;"",TDonnéesHM[[#This Row],[TELECOM SOBEGI (2)]]/1440,"")</f>
        <v/>
      </c>
      <c r="AE74" s="22" t="str">
        <f>(IF(TDonnéesDélais[[#This Row],[TELECOM SOBEGI (2)]]="","",(IF(TDonnéesDélais[[#This Row],[TELECOM SOBEGI (2)]]&lt;=TDonnéesDélais[[#This Row],[Délai]],"OK","KO"))))</f>
        <v/>
      </c>
      <c r="AF74" s="21" t="str">
        <f>IF(TDonnéesHM[[#This Row],[INEO/ACM (1)]]&lt;&gt;"",TDonnéesHM[[#This Row],[INEO/ACM (1)]]/1440,"")</f>
        <v/>
      </c>
      <c r="AG74" s="22" t="str">
        <f>(IF(TDonnéesDélais[[#This Row],[INEO/ACM (1)]]="","",(IF(TDonnéesDélais[[#This Row],[INEO/ACM (1)]]&lt;=TDonnéesDélais[[#This Row],[Délai]],"OK","KO"))))</f>
        <v/>
      </c>
      <c r="AH74" s="18" t="str">
        <f>IF(TDonnéesHM[[#This Row],[GFI CHRONOTIME (4)]]&lt;&gt;"",TDonnéesHM[[#This Row],[GFI CHRONOTIME (4)]]/1440,"")</f>
        <v/>
      </c>
      <c r="AI74" s="18">
        <f>IF(TDonnéesHM[[#This Row],[En attente]]&lt;&gt;"",TDonnéesHM[[#This Row],[En attente]]/1440,"")</f>
        <v>6.2500000000000003E-3</v>
      </c>
      <c r="AJ74" s="18">
        <f>IF(TDonnéesHM[[#This Row],[Durée de vie du ticket]]&lt;&gt;"",TDonnéesHM[[#This Row],[Durée de vie du ticket]]/1440,"")</f>
        <v>1.9444444444444445E-2</v>
      </c>
      <c r="AK74" s="39"/>
      <c r="AL74" s="39"/>
      <c r="AM74" s="39"/>
      <c r="AN74" s="39"/>
      <c r="AO74" s="39"/>
      <c r="AP74" s="39"/>
      <c r="AQ74" s="39"/>
      <c r="AR74" s="39"/>
      <c r="AS74" s="39"/>
      <c r="AT74" s="39"/>
      <c r="AU74" s="39"/>
      <c r="AV74" s="39"/>
    </row>
    <row r="75" spans="1:48" x14ac:dyDescent="0.2">
      <c r="A75">
        <v>903</v>
      </c>
      <c r="B75" t="s">
        <v>21</v>
      </c>
      <c r="E75">
        <v>324</v>
      </c>
      <c r="I75">
        <v>0</v>
      </c>
      <c r="M75" s="12">
        <f>(IF(TDonnéesHM[[#This Row],[ID]]&lt;&gt;"",SUM(TDonnéesHM[[#This Row],[MCO (4)]:[En attente]]),""))</f>
        <v>324</v>
      </c>
      <c r="N75" s="39"/>
      <c r="O75">
        <f>IF(TDonnéesHM[[#This Row],[ID]]&lt;&gt;"",TDonnéesHM[[#This Row],[ID]],"")</f>
        <v>903</v>
      </c>
      <c r="P75" s="17" t="str">
        <f>IF(TDonnéesHM[[#This Row],[Type]]="incident","I",IF(TDonnéesHM[[#This Row],[Type]]="demande","D",""))</f>
        <v>D</v>
      </c>
      <c r="Q75" s="18">
        <f>IF(TDonnéesDélais[[#This Row],[Type]]="I",4/24,IF(TDonnéesDélais[[#This Row],[Type]]="D",8/24,""))</f>
        <v>0.33333333333333331</v>
      </c>
      <c r="R75" s="21" t="str">
        <f>IF(TDonnéesHM[[#This Row],[MCO (4)]]&lt;&gt;"",TDonnéesHM[[#This Row],[MCO (4)]]/1440,"")</f>
        <v/>
      </c>
      <c r="S75" s="22" t="str">
        <f>(IF(TDonnéesDélais[[#This Row],[MCO]]="","",(IF(TDonnéesDélais[[#This Row],[MCO]]&lt;=TDonnéesDélais[[#This Row],[Délai]],"OK","KO"))))</f>
        <v/>
      </c>
      <c r="T75" s="21" t="str">
        <f>IF(TDonnéesHM[[#This Row],[HELPDESK (3)]]&lt;&gt;"",TDonnéesHM[[#This Row],[HELPDESK (3)]]/1440,"")</f>
        <v/>
      </c>
      <c r="U75" s="22" t="str">
        <f>(IF(TDonnéesDélais[[#This Row],[HELPDESK]]="","",(IF(TDonnéesDélais[[#This Row],[HELPDESK]]&lt;=TDonnéesDélais[[#This Row],[Délai]],"OK","KO"))))</f>
        <v/>
      </c>
      <c r="V75" s="21">
        <f>IF(TDonnéesHM[[#This Row],[TELECOM Niv 2 (7)]]&lt;&gt;"",TDonnéesHM[[#This Row],[TELECOM Niv 2 (7)]]/1440,"")</f>
        <v>0.22500000000000001</v>
      </c>
      <c r="W75" s="22" t="str">
        <f>(IF(TDonnéesDélais[[#This Row],[TELECOM Niv 2 (7)]]="","",(IF(TDonnéesDélais[[#This Row],[TELECOM Niv 2 (7)]]&lt;=TDonnéesDélais[[#This Row],[Délai]],"OK","KO"))))</f>
        <v>OK</v>
      </c>
      <c r="X75" s="21" t="str">
        <f>IF(TDonnéesHM[[#This Row],[TELECOM Niv 1 (6)]]&lt;&gt;"",TDonnéesHM[[#This Row],[TELECOM Niv 1 (6)]]/1440,"")</f>
        <v/>
      </c>
      <c r="Y75" s="22" t="str">
        <f>(IF(TDonnéesDélais[[#This Row],[TELECOM Niv 1 (6)]]="","",(IF(TDonnéesDélais[[#This Row],[TELECOM Niv 1 (6)]]&lt;=TDonnéesDélais[[#This Row],[Délai]],"OK","KO"))))</f>
        <v/>
      </c>
      <c r="Z75" s="21" t="str">
        <f>IF(TDonnéesHM[[#This Row],[Exploit Infra IBIS (5)]]&lt;&gt;"",TDonnéesHM[[#This Row],[Exploit Infra IBIS (5)]]/1440,"")</f>
        <v/>
      </c>
      <c r="AA75" s="22" t="str">
        <f>(IF(TDonnéesDélais[[#This Row],[Exploit Infra IBIS (5)]]="","",(IF(TDonnéesDélais[[#This Row],[Exploit Infra IBIS (5)]]&lt;=TDonnéesDélais[[#This Row],[Délai]],"OK","KO"))))</f>
        <v/>
      </c>
      <c r="AB75" s="21" t="str">
        <f>IF(TDonnéesHM[[#This Row],[SIT SOBEGI (1)]]&lt;&gt;"",TDonnéesHM[[#This Row],[SIT SOBEGI (1)]]/1440,"")</f>
        <v/>
      </c>
      <c r="AC75" s="22" t="str">
        <f>(IF(TDonnéesDélais[[#This Row],[SIT SOBEGI (1)]]="","",(IF(TDonnéesDélais[[#This Row],[SIT SOBEGI (1)]]&lt;=TDonnéesDélais[[#This Row],[Délai]],"OK","KO"))))</f>
        <v/>
      </c>
      <c r="AD75" s="21">
        <f>IF(TDonnéesHM[[#This Row],[TELECOM SOBEGI (2)]]&lt;&gt;"",TDonnéesHM[[#This Row],[TELECOM SOBEGI (2)]]/1440,"")</f>
        <v>0</v>
      </c>
      <c r="AE75" s="22" t="str">
        <f>(IF(TDonnéesDélais[[#This Row],[TELECOM SOBEGI (2)]]="","",(IF(TDonnéesDélais[[#This Row],[TELECOM SOBEGI (2)]]&lt;=TDonnéesDélais[[#This Row],[Délai]],"OK","KO"))))</f>
        <v>OK</v>
      </c>
      <c r="AF75" s="21" t="str">
        <f>IF(TDonnéesHM[[#This Row],[INEO/ACM (1)]]&lt;&gt;"",TDonnéesHM[[#This Row],[INEO/ACM (1)]]/1440,"")</f>
        <v/>
      </c>
      <c r="AG75" s="22" t="str">
        <f>(IF(TDonnéesDélais[[#This Row],[INEO/ACM (1)]]="","",(IF(TDonnéesDélais[[#This Row],[INEO/ACM (1)]]&lt;=TDonnéesDélais[[#This Row],[Délai]],"OK","KO"))))</f>
        <v/>
      </c>
      <c r="AH75" s="18" t="str">
        <f>IF(TDonnéesHM[[#This Row],[GFI CHRONOTIME (4)]]&lt;&gt;"",TDonnéesHM[[#This Row],[GFI CHRONOTIME (4)]]/1440,"")</f>
        <v/>
      </c>
      <c r="AI75" s="18" t="str">
        <f>IF(TDonnéesHM[[#This Row],[En attente]]&lt;&gt;"",TDonnéesHM[[#This Row],[En attente]]/1440,"")</f>
        <v/>
      </c>
      <c r="AJ75" s="18">
        <f>IF(TDonnéesHM[[#This Row],[Durée de vie du ticket]]&lt;&gt;"",TDonnéesHM[[#This Row],[Durée de vie du ticket]]/1440,"")</f>
        <v>0.22500000000000001</v>
      </c>
      <c r="AK75" s="39"/>
      <c r="AL75" s="39"/>
      <c r="AM75" s="39"/>
      <c r="AN75" s="39"/>
      <c r="AO75" s="39"/>
      <c r="AP75" s="39"/>
      <c r="AQ75" s="39"/>
      <c r="AR75" s="39"/>
      <c r="AS75" s="39"/>
      <c r="AT75" s="39"/>
      <c r="AU75" s="39"/>
      <c r="AV75" s="39"/>
    </row>
    <row r="76" spans="1:48" x14ac:dyDescent="0.2">
      <c r="A76">
        <v>904</v>
      </c>
      <c r="B76" t="s">
        <v>21</v>
      </c>
      <c r="H76">
        <v>3</v>
      </c>
      <c r="M76" s="12">
        <f>(IF(TDonnéesHM[[#This Row],[ID]]&lt;&gt;"",SUM(TDonnéesHM[[#This Row],[MCO (4)]:[En attente]]),""))</f>
        <v>3</v>
      </c>
      <c r="N76" s="39"/>
      <c r="O76">
        <f>IF(TDonnéesHM[[#This Row],[ID]]&lt;&gt;"",TDonnéesHM[[#This Row],[ID]],"")</f>
        <v>904</v>
      </c>
      <c r="P76" s="17" t="str">
        <f>IF(TDonnéesHM[[#This Row],[Type]]="incident","I",IF(TDonnéesHM[[#This Row],[Type]]="demande","D",""))</f>
        <v>D</v>
      </c>
      <c r="Q76" s="18">
        <f>IF(TDonnéesDélais[[#This Row],[Type]]="I",4/24,IF(TDonnéesDélais[[#This Row],[Type]]="D",8/24,""))</f>
        <v>0.33333333333333331</v>
      </c>
      <c r="R76" s="21" t="str">
        <f>IF(TDonnéesHM[[#This Row],[MCO (4)]]&lt;&gt;"",TDonnéesHM[[#This Row],[MCO (4)]]/1440,"")</f>
        <v/>
      </c>
      <c r="S76" s="22" t="str">
        <f>(IF(TDonnéesDélais[[#This Row],[MCO]]="","",(IF(TDonnéesDélais[[#This Row],[MCO]]&lt;=TDonnéesDélais[[#This Row],[Délai]],"OK","KO"))))</f>
        <v/>
      </c>
      <c r="T76" s="21" t="str">
        <f>IF(TDonnéesHM[[#This Row],[HELPDESK (3)]]&lt;&gt;"",TDonnéesHM[[#This Row],[HELPDESK (3)]]/1440,"")</f>
        <v/>
      </c>
      <c r="U76" s="22" t="str">
        <f>(IF(TDonnéesDélais[[#This Row],[HELPDESK]]="","",(IF(TDonnéesDélais[[#This Row],[HELPDESK]]&lt;=TDonnéesDélais[[#This Row],[Délai]],"OK","KO"))))</f>
        <v/>
      </c>
      <c r="V76" s="21" t="str">
        <f>IF(TDonnéesHM[[#This Row],[TELECOM Niv 2 (7)]]&lt;&gt;"",TDonnéesHM[[#This Row],[TELECOM Niv 2 (7)]]/1440,"")</f>
        <v/>
      </c>
      <c r="W76" s="22" t="str">
        <f>(IF(TDonnéesDélais[[#This Row],[TELECOM Niv 2 (7)]]="","",(IF(TDonnéesDélais[[#This Row],[TELECOM Niv 2 (7)]]&lt;=TDonnéesDélais[[#This Row],[Délai]],"OK","KO"))))</f>
        <v/>
      </c>
      <c r="X76" s="21" t="str">
        <f>IF(TDonnéesHM[[#This Row],[TELECOM Niv 1 (6)]]&lt;&gt;"",TDonnéesHM[[#This Row],[TELECOM Niv 1 (6)]]/1440,"")</f>
        <v/>
      </c>
      <c r="Y76" s="22" t="str">
        <f>(IF(TDonnéesDélais[[#This Row],[TELECOM Niv 1 (6)]]="","",(IF(TDonnéesDélais[[#This Row],[TELECOM Niv 1 (6)]]&lt;=TDonnéesDélais[[#This Row],[Délai]],"OK","KO"))))</f>
        <v/>
      </c>
      <c r="Z76" s="21" t="str">
        <f>IF(TDonnéesHM[[#This Row],[Exploit Infra IBIS (5)]]&lt;&gt;"",TDonnéesHM[[#This Row],[Exploit Infra IBIS (5)]]/1440,"")</f>
        <v/>
      </c>
      <c r="AA76" s="22" t="str">
        <f>(IF(TDonnéesDélais[[#This Row],[Exploit Infra IBIS (5)]]="","",(IF(TDonnéesDélais[[#This Row],[Exploit Infra IBIS (5)]]&lt;=TDonnéesDélais[[#This Row],[Délai]],"OK","KO"))))</f>
        <v/>
      </c>
      <c r="AB76" s="21">
        <f>IF(TDonnéesHM[[#This Row],[SIT SOBEGI (1)]]&lt;&gt;"",TDonnéesHM[[#This Row],[SIT SOBEGI (1)]]/1440,"")</f>
        <v>2.0833333333333333E-3</v>
      </c>
      <c r="AC76" s="22" t="str">
        <f>(IF(TDonnéesDélais[[#This Row],[SIT SOBEGI (1)]]="","",(IF(TDonnéesDélais[[#This Row],[SIT SOBEGI (1)]]&lt;=TDonnéesDélais[[#This Row],[Délai]],"OK","KO"))))</f>
        <v>OK</v>
      </c>
      <c r="AD76" s="21" t="str">
        <f>IF(TDonnéesHM[[#This Row],[TELECOM SOBEGI (2)]]&lt;&gt;"",TDonnéesHM[[#This Row],[TELECOM SOBEGI (2)]]/1440,"")</f>
        <v/>
      </c>
      <c r="AE76" s="22" t="str">
        <f>(IF(TDonnéesDélais[[#This Row],[TELECOM SOBEGI (2)]]="","",(IF(TDonnéesDélais[[#This Row],[TELECOM SOBEGI (2)]]&lt;=TDonnéesDélais[[#This Row],[Délai]],"OK","KO"))))</f>
        <v/>
      </c>
      <c r="AF76" s="21" t="str">
        <f>IF(TDonnéesHM[[#This Row],[INEO/ACM (1)]]&lt;&gt;"",TDonnéesHM[[#This Row],[INEO/ACM (1)]]/1440,"")</f>
        <v/>
      </c>
      <c r="AG76" s="22" t="str">
        <f>(IF(TDonnéesDélais[[#This Row],[INEO/ACM (1)]]="","",(IF(TDonnéesDélais[[#This Row],[INEO/ACM (1)]]&lt;=TDonnéesDélais[[#This Row],[Délai]],"OK","KO"))))</f>
        <v/>
      </c>
      <c r="AH76" s="18" t="str">
        <f>IF(TDonnéesHM[[#This Row],[GFI CHRONOTIME (4)]]&lt;&gt;"",TDonnéesHM[[#This Row],[GFI CHRONOTIME (4)]]/1440,"")</f>
        <v/>
      </c>
      <c r="AI76" s="18" t="str">
        <f>IF(TDonnéesHM[[#This Row],[En attente]]&lt;&gt;"",TDonnéesHM[[#This Row],[En attente]]/1440,"")</f>
        <v/>
      </c>
      <c r="AJ76" s="18">
        <f>IF(TDonnéesHM[[#This Row],[Durée de vie du ticket]]&lt;&gt;"",TDonnéesHM[[#This Row],[Durée de vie du ticket]]/1440,"")</f>
        <v>2.0833333333333333E-3</v>
      </c>
      <c r="AK76" s="39"/>
      <c r="AL76" s="39"/>
      <c r="AM76" s="39"/>
      <c r="AN76" s="39"/>
      <c r="AO76" s="39"/>
      <c r="AP76" s="39"/>
      <c r="AQ76" s="39"/>
      <c r="AR76" s="39"/>
      <c r="AS76" s="39"/>
      <c r="AT76" s="39"/>
      <c r="AU76" s="39"/>
      <c r="AV76" s="39"/>
    </row>
    <row r="77" spans="1:48" x14ac:dyDescent="0.2">
      <c r="A77">
        <v>905</v>
      </c>
      <c r="B77" t="s">
        <v>21</v>
      </c>
      <c r="D77">
        <v>29</v>
      </c>
      <c r="G77">
        <v>139</v>
      </c>
      <c r="H77">
        <v>90</v>
      </c>
      <c r="L77">
        <v>579</v>
      </c>
      <c r="M77" s="12">
        <f>(IF(TDonnéesHM[[#This Row],[ID]]&lt;&gt;"",SUM(TDonnéesHM[[#This Row],[MCO (4)]:[En attente]]),""))</f>
        <v>837</v>
      </c>
      <c r="N77" s="39"/>
      <c r="O77">
        <f>IF(TDonnéesHM[[#This Row],[ID]]&lt;&gt;"",TDonnéesHM[[#This Row],[ID]],"")</f>
        <v>905</v>
      </c>
      <c r="P77" s="17" t="str">
        <f>IF(TDonnéesHM[[#This Row],[Type]]="incident","I",IF(TDonnéesHM[[#This Row],[Type]]="demande","D",""))</f>
        <v>D</v>
      </c>
      <c r="Q77" s="18">
        <f>IF(TDonnéesDélais[[#This Row],[Type]]="I",4/24,IF(TDonnéesDélais[[#This Row],[Type]]="D",8/24,""))</f>
        <v>0.33333333333333331</v>
      </c>
      <c r="R77" s="21" t="str">
        <f>IF(TDonnéesHM[[#This Row],[MCO (4)]]&lt;&gt;"",TDonnéesHM[[#This Row],[MCO (4)]]/1440,"")</f>
        <v/>
      </c>
      <c r="S77" s="22" t="str">
        <f>(IF(TDonnéesDélais[[#This Row],[MCO]]="","",(IF(TDonnéesDélais[[#This Row],[MCO]]&lt;=TDonnéesDélais[[#This Row],[Délai]],"OK","KO"))))</f>
        <v/>
      </c>
      <c r="T77" s="21">
        <f>IF(TDonnéesHM[[#This Row],[HELPDESK (3)]]&lt;&gt;"",TDonnéesHM[[#This Row],[HELPDESK (3)]]/1440,"")</f>
        <v>2.013888888888889E-2</v>
      </c>
      <c r="U77" s="22" t="str">
        <f>(IF(TDonnéesDélais[[#This Row],[HELPDESK]]="","",(IF(TDonnéesDélais[[#This Row],[HELPDESK]]&lt;=TDonnéesDélais[[#This Row],[Délai]],"OK","KO"))))</f>
        <v>OK</v>
      </c>
      <c r="V77" s="21" t="str">
        <f>IF(TDonnéesHM[[#This Row],[TELECOM Niv 2 (7)]]&lt;&gt;"",TDonnéesHM[[#This Row],[TELECOM Niv 2 (7)]]/1440,"")</f>
        <v/>
      </c>
      <c r="W77" s="22" t="str">
        <f>(IF(TDonnéesDélais[[#This Row],[TELECOM Niv 2 (7)]]="","",(IF(TDonnéesDélais[[#This Row],[TELECOM Niv 2 (7)]]&lt;=TDonnéesDélais[[#This Row],[Délai]],"OK","KO"))))</f>
        <v/>
      </c>
      <c r="X77" s="21" t="str">
        <f>IF(TDonnéesHM[[#This Row],[TELECOM Niv 1 (6)]]&lt;&gt;"",TDonnéesHM[[#This Row],[TELECOM Niv 1 (6)]]/1440,"")</f>
        <v/>
      </c>
      <c r="Y77" s="22" t="str">
        <f>(IF(TDonnéesDélais[[#This Row],[TELECOM Niv 1 (6)]]="","",(IF(TDonnéesDélais[[#This Row],[TELECOM Niv 1 (6)]]&lt;=TDonnéesDélais[[#This Row],[Délai]],"OK","KO"))))</f>
        <v/>
      </c>
      <c r="Z77" s="21">
        <f>IF(TDonnéesHM[[#This Row],[Exploit Infra IBIS (5)]]&lt;&gt;"",TDonnéesHM[[#This Row],[Exploit Infra IBIS (5)]]/1440,"")</f>
        <v>9.6527777777777782E-2</v>
      </c>
      <c r="AA77" s="22" t="str">
        <f>(IF(TDonnéesDélais[[#This Row],[Exploit Infra IBIS (5)]]="","",(IF(TDonnéesDélais[[#This Row],[Exploit Infra IBIS (5)]]&lt;=TDonnéesDélais[[#This Row],[Délai]],"OK","KO"))))</f>
        <v>OK</v>
      </c>
      <c r="AB77" s="21">
        <f>IF(TDonnéesHM[[#This Row],[SIT SOBEGI (1)]]&lt;&gt;"",TDonnéesHM[[#This Row],[SIT SOBEGI (1)]]/1440,"")</f>
        <v>6.25E-2</v>
      </c>
      <c r="AC77" s="22" t="str">
        <f>(IF(TDonnéesDélais[[#This Row],[SIT SOBEGI (1)]]="","",(IF(TDonnéesDélais[[#This Row],[SIT SOBEGI (1)]]&lt;=TDonnéesDélais[[#This Row],[Délai]],"OK","KO"))))</f>
        <v>OK</v>
      </c>
      <c r="AD77" s="21" t="str">
        <f>IF(TDonnéesHM[[#This Row],[TELECOM SOBEGI (2)]]&lt;&gt;"",TDonnéesHM[[#This Row],[TELECOM SOBEGI (2)]]/1440,"")</f>
        <v/>
      </c>
      <c r="AE77" s="22" t="str">
        <f>(IF(TDonnéesDélais[[#This Row],[TELECOM SOBEGI (2)]]="","",(IF(TDonnéesDélais[[#This Row],[TELECOM SOBEGI (2)]]&lt;=TDonnéesDélais[[#This Row],[Délai]],"OK","KO"))))</f>
        <v/>
      </c>
      <c r="AF77" s="21" t="str">
        <f>IF(TDonnéesHM[[#This Row],[INEO/ACM (1)]]&lt;&gt;"",TDonnéesHM[[#This Row],[INEO/ACM (1)]]/1440,"")</f>
        <v/>
      </c>
      <c r="AG77" s="22" t="str">
        <f>(IF(TDonnéesDélais[[#This Row],[INEO/ACM (1)]]="","",(IF(TDonnéesDélais[[#This Row],[INEO/ACM (1)]]&lt;=TDonnéesDélais[[#This Row],[Délai]],"OK","KO"))))</f>
        <v/>
      </c>
      <c r="AH77" s="18" t="str">
        <f>IF(TDonnéesHM[[#This Row],[GFI CHRONOTIME (4)]]&lt;&gt;"",TDonnéesHM[[#This Row],[GFI CHRONOTIME (4)]]/1440,"")</f>
        <v/>
      </c>
      <c r="AI77" s="18">
        <f>IF(TDonnéesHM[[#This Row],[En attente]]&lt;&gt;"",TDonnéesHM[[#This Row],[En attente]]/1440,"")</f>
        <v>0.40208333333333335</v>
      </c>
      <c r="AJ77" s="18">
        <f>IF(TDonnéesHM[[#This Row],[Durée de vie du ticket]]&lt;&gt;"",TDonnéesHM[[#This Row],[Durée de vie du ticket]]/1440,"")</f>
        <v>0.58125000000000004</v>
      </c>
      <c r="AK77" s="39"/>
      <c r="AL77" s="39"/>
      <c r="AM77" s="39"/>
      <c r="AN77" s="39"/>
      <c r="AO77" s="39"/>
      <c r="AP77" s="39"/>
      <c r="AQ77" s="39"/>
      <c r="AR77" s="39"/>
      <c r="AS77" s="39"/>
      <c r="AT77" s="39"/>
      <c r="AU77" s="39"/>
      <c r="AV77" s="39"/>
    </row>
    <row r="78" spans="1:48" x14ac:dyDescent="0.2">
      <c r="A78">
        <v>906</v>
      </c>
      <c r="B78" t="s">
        <v>21</v>
      </c>
      <c r="H78">
        <v>150</v>
      </c>
      <c r="L78">
        <v>1286</v>
      </c>
      <c r="M78" s="12">
        <f>(IF(TDonnéesHM[[#This Row],[ID]]&lt;&gt;"",SUM(TDonnéesHM[[#This Row],[MCO (4)]:[En attente]]),""))</f>
        <v>1436</v>
      </c>
      <c r="N78" s="39"/>
      <c r="O78">
        <f>IF(TDonnéesHM[[#This Row],[ID]]&lt;&gt;"",TDonnéesHM[[#This Row],[ID]],"")</f>
        <v>906</v>
      </c>
      <c r="P78" s="17" t="str">
        <f>IF(TDonnéesHM[[#This Row],[Type]]="incident","I",IF(TDonnéesHM[[#This Row],[Type]]="demande","D",""))</f>
        <v>D</v>
      </c>
      <c r="Q78" s="18">
        <f>IF(TDonnéesDélais[[#This Row],[Type]]="I",4/24,IF(TDonnéesDélais[[#This Row],[Type]]="D",8/24,""))</f>
        <v>0.33333333333333331</v>
      </c>
      <c r="R78" s="21" t="str">
        <f>IF(TDonnéesHM[[#This Row],[MCO (4)]]&lt;&gt;"",TDonnéesHM[[#This Row],[MCO (4)]]/1440,"")</f>
        <v/>
      </c>
      <c r="S78" s="22" t="str">
        <f>(IF(TDonnéesDélais[[#This Row],[MCO]]="","",(IF(TDonnéesDélais[[#This Row],[MCO]]&lt;=TDonnéesDélais[[#This Row],[Délai]],"OK","KO"))))</f>
        <v/>
      </c>
      <c r="T78" s="21" t="str">
        <f>IF(TDonnéesHM[[#This Row],[HELPDESK (3)]]&lt;&gt;"",TDonnéesHM[[#This Row],[HELPDESK (3)]]/1440,"")</f>
        <v/>
      </c>
      <c r="U78" s="22" t="str">
        <f>(IF(TDonnéesDélais[[#This Row],[HELPDESK]]="","",(IF(TDonnéesDélais[[#This Row],[HELPDESK]]&lt;=TDonnéesDélais[[#This Row],[Délai]],"OK","KO"))))</f>
        <v/>
      </c>
      <c r="V78" s="21" t="str">
        <f>IF(TDonnéesHM[[#This Row],[TELECOM Niv 2 (7)]]&lt;&gt;"",TDonnéesHM[[#This Row],[TELECOM Niv 2 (7)]]/1440,"")</f>
        <v/>
      </c>
      <c r="W78" s="22" t="str">
        <f>(IF(TDonnéesDélais[[#This Row],[TELECOM Niv 2 (7)]]="","",(IF(TDonnéesDélais[[#This Row],[TELECOM Niv 2 (7)]]&lt;=TDonnéesDélais[[#This Row],[Délai]],"OK","KO"))))</f>
        <v/>
      </c>
      <c r="X78" s="21" t="str">
        <f>IF(TDonnéesHM[[#This Row],[TELECOM Niv 1 (6)]]&lt;&gt;"",TDonnéesHM[[#This Row],[TELECOM Niv 1 (6)]]/1440,"")</f>
        <v/>
      </c>
      <c r="Y78" s="22" t="str">
        <f>(IF(TDonnéesDélais[[#This Row],[TELECOM Niv 1 (6)]]="","",(IF(TDonnéesDélais[[#This Row],[TELECOM Niv 1 (6)]]&lt;=TDonnéesDélais[[#This Row],[Délai]],"OK","KO"))))</f>
        <v/>
      </c>
      <c r="Z78" s="21" t="str">
        <f>IF(TDonnéesHM[[#This Row],[Exploit Infra IBIS (5)]]&lt;&gt;"",TDonnéesHM[[#This Row],[Exploit Infra IBIS (5)]]/1440,"")</f>
        <v/>
      </c>
      <c r="AA78" s="22" t="str">
        <f>(IF(TDonnéesDélais[[#This Row],[Exploit Infra IBIS (5)]]="","",(IF(TDonnéesDélais[[#This Row],[Exploit Infra IBIS (5)]]&lt;=TDonnéesDélais[[#This Row],[Délai]],"OK","KO"))))</f>
        <v/>
      </c>
      <c r="AB78" s="21">
        <f>IF(TDonnéesHM[[#This Row],[SIT SOBEGI (1)]]&lt;&gt;"",TDonnéesHM[[#This Row],[SIT SOBEGI (1)]]/1440,"")</f>
        <v>0.10416666666666667</v>
      </c>
      <c r="AC78" s="22" t="str">
        <f>(IF(TDonnéesDélais[[#This Row],[SIT SOBEGI (1)]]="","",(IF(TDonnéesDélais[[#This Row],[SIT SOBEGI (1)]]&lt;=TDonnéesDélais[[#This Row],[Délai]],"OK","KO"))))</f>
        <v>OK</v>
      </c>
      <c r="AD78" s="21" t="str">
        <f>IF(TDonnéesHM[[#This Row],[TELECOM SOBEGI (2)]]&lt;&gt;"",TDonnéesHM[[#This Row],[TELECOM SOBEGI (2)]]/1440,"")</f>
        <v/>
      </c>
      <c r="AE78" s="22" t="str">
        <f>(IF(TDonnéesDélais[[#This Row],[TELECOM SOBEGI (2)]]="","",(IF(TDonnéesDélais[[#This Row],[TELECOM SOBEGI (2)]]&lt;=TDonnéesDélais[[#This Row],[Délai]],"OK","KO"))))</f>
        <v/>
      </c>
      <c r="AF78" s="21" t="str">
        <f>IF(TDonnéesHM[[#This Row],[INEO/ACM (1)]]&lt;&gt;"",TDonnéesHM[[#This Row],[INEO/ACM (1)]]/1440,"")</f>
        <v/>
      </c>
      <c r="AG78" s="22" t="str">
        <f>(IF(TDonnéesDélais[[#This Row],[INEO/ACM (1)]]="","",(IF(TDonnéesDélais[[#This Row],[INEO/ACM (1)]]&lt;=TDonnéesDélais[[#This Row],[Délai]],"OK","KO"))))</f>
        <v/>
      </c>
      <c r="AH78" s="18" t="str">
        <f>IF(TDonnéesHM[[#This Row],[GFI CHRONOTIME (4)]]&lt;&gt;"",TDonnéesHM[[#This Row],[GFI CHRONOTIME (4)]]/1440,"")</f>
        <v/>
      </c>
      <c r="AI78" s="18">
        <f>IF(TDonnéesHM[[#This Row],[En attente]]&lt;&gt;"",TDonnéesHM[[#This Row],[En attente]]/1440,"")</f>
        <v>0.8930555555555556</v>
      </c>
      <c r="AJ78" s="18">
        <f>IF(TDonnéesHM[[#This Row],[Durée de vie du ticket]]&lt;&gt;"",TDonnéesHM[[#This Row],[Durée de vie du ticket]]/1440,"")</f>
        <v>0.99722222222222223</v>
      </c>
      <c r="AK78" s="39"/>
      <c r="AL78" s="39"/>
      <c r="AM78" s="39"/>
      <c r="AN78" s="39"/>
      <c r="AO78" s="39"/>
      <c r="AP78" s="39"/>
      <c r="AQ78" s="39"/>
      <c r="AR78" s="39"/>
      <c r="AS78" s="39"/>
      <c r="AT78" s="39"/>
      <c r="AU78" s="39"/>
      <c r="AV78" s="39"/>
    </row>
    <row r="79" spans="1:48" x14ac:dyDescent="0.2">
      <c r="A79">
        <v>907</v>
      </c>
      <c r="B79" t="s">
        <v>22</v>
      </c>
      <c r="C79">
        <v>269</v>
      </c>
      <c r="M79" s="12">
        <f>(IF(TDonnéesHM[[#This Row],[ID]]&lt;&gt;"",SUM(TDonnéesHM[[#This Row],[MCO (4)]:[En attente]]),""))</f>
        <v>269</v>
      </c>
      <c r="N79" s="39"/>
      <c r="O79">
        <f>IF(TDonnéesHM[[#This Row],[ID]]&lt;&gt;"",TDonnéesHM[[#This Row],[ID]],"")</f>
        <v>907</v>
      </c>
      <c r="P79" s="17" t="str">
        <f>IF(TDonnéesHM[[#This Row],[Type]]="incident","I",IF(TDonnéesHM[[#This Row],[Type]]="demande","D",""))</f>
        <v>I</v>
      </c>
      <c r="Q79" s="18">
        <f>IF(TDonnéesDélais[[#This Row],[Type]]="I",4/24,IF(TDonnéesDélais[[#This Row],[Type]]="D",8/24,""))</f>
        <v>0.16666666666666666</v>
      </c>
      <c r="R79" s="21">
        <f>IF(TDonnéesHM[[#This Row],[MCO (4)]]&lt;&gt;"",TDonnéesHM[[#This Row],[MCO (4)]]/1440,"")</f>
        <v>0.18680555555555556</v>
      </c>
      <c r="S79" s="22" t="str">
        <f>(IF(TDonnéesDélais[[#This Row],[MCO]]="","",(IF(TDonnéesDélais[[#This Row],[MCO]]&lt;=TDonnéesDélais[[#This Row],[Délai]],"OK","KO"))))</f>
        <v>KO</v>
      </c>
      <c r="T79" s="21" t="str">
        <f>IF(TDonnéesHM[[#This Row],[HELPDESK (3)]]&lt;&gt;"",TDonnéesHM[[#This Row],[HELPDESK (3)]]/1440,"")</f>
        <v/>
      </c>
      <c r="U79" s="22" t="str">
        <f>(IF(TDonnéesDélais[[#This Row],[HELPDESK]]="","",(IF(TDonnéesDélais[[#This Row],[HELPDESK]]&lt;=TDonnéesDélais[[#This Row],[Délai]],"OK","KO"))))</f>
        <v/>
      </c>
      <c r="V79" s="21" t="str">
        <f>IF(TDonnéesHM[[#This Row],[TELECOM Niv 2 (7)]]&lt;&gt;"",TDonnéesHM[[#This Row],[TELECOM Niv 2 (7)]]/1440,"")</f>
        <v/>
      </c>
      <c r="W79" s="22" t="str">
        <f>(IF(TDonnéesDélais[[#This Row],[TELECOM Niv 2 (7)]]="","",(IF(TDonnéesDélais[[#This Row],[TELECOM Niv 2 (7)]]&lt;=TDonnéesDélais[[#This Row],[Délai]],"OK","KO"))))</f>
        <v/>
      </c>
      <c r="X79" s="21" t="str">
        <f>IF(TDonnéesHM[[#This Row],[TELECOM Niv 1 (6)]]&lt;&gt;"",TDonnéesHM[[#This Row],[TELECOM Niv 1 (6)]]/1440,"")</f>
        <v/>
      </c>
      <c r="Y79" s="22" t="str">
        <f>(IF(TDonnéesDélais[[#This Row],[TELECOM Niv 1 (6)]]="","",(IF(TDonnéesDélais[[#This Row],[TELECOM Niv 1 (6)]]&lt;=TDonnéesDélais[[#This Row],[Délai]],"OK","KO"))))</f>
        <v/>
      </c>
      <c r="Z79" s="21" t="str">
        <f>IF(TDonnéesHM[[#This Row],[Exploit Infra IBIS (5)]]&lt;&gt;"",TDonnéesHM[[#This Row],[Exploit Infra IBIS (5)]]/1440,"")</f>
        <v/>
      </c>
      <c r="AA79" s="22" t="str">
        <f>(IF(TDonnéesDélais[[#This Row],[Exploit Infra IBIS (5)]]="","",(IF(TDonnéesDélais[[#This Row],[Exploit Infra IBIS (5)]]&lt;=TDonnéesDélais[[#This Row],[Délai]],"OK","KO"))))</f>
        <v/>
      </c>
      <c r="AB79" s="21" t="str">
        <f>IF(TDonnéesHM[[#This Row],[SIT SOBEGI (1)]]&lt;&gt;"",TDonnéesHM[[#This Row],[SIT SOBEGI (1)]]/1440,"")</f>
        <v/>
      </c>
      <c r="AC79" s="22" t="str">
        <f>(IF(TDonnéesDélais[[#This Row],[SIT SOBEGI (1)]]="","",(IF(TDonnéesDélais[[#This Row],[SIT SOBEGI (1)]]&lt;=TDonnéesDélais[[#This Row],[Délai]],"OK","KO"))))</f>
        <v/>
      </c>
      <c r="AD79" s="21" t="str">
        <f>IF(TDonnéesHM[[#This Row],[TELECOM SOBEGI (2)]]&lt;&gt;"",TDonnéesHM[[#This Row],[TELECOM SOBEGI (2)]]/1440,"")</f>
        <v/>
      </c>
      <c r="AE79" s="22" t="str">
        <f>(IF(TDonnéesDélais[[#This Row],[TELECOM SOBEGI (2)]]="","",(IF(TDonnéesDélais[[#This Row],[TELECOM SOBEGI (2)]]&lt;=TDonnéesDélais[[#This Row],[Délai]],"OK","KO"))))</f>
        <v/>
      </c>
      <c r="AF79" s="21" t="str">
        <f>IF(TDonnéesHM[[#This Row],[INEO/ACM (1)]]&lt;&gt;"",TDonnéesHM[[#This Row],[INEO/ACM (1)]]/1440,"")</f>
        <v/>
      </c>
      <c r="AG79" s="22" t="str">
        <f>(IF(TDonnéesDélais[[#This Row],[INEO/ACM (1)]]="","",(IF(TDonnéesDélais[[#This Row],[INEO/ACM (1)]]&lt;=TDonnéesDélais[[#This Row],[Délai]],"OK","KO"))))</f>
        <v/>
      </c>
      <c r="AH79" s="18" t="str">
        <f>IF(TDonnéesHM[[#This Row],[GFI CHRONOTIME (4)]]&lt;&gt;"",TDonnéesHM[[#This Row],[GFI CHRONOTIME (4)]]/1440,"")</f>
        <v/>
      </c>
      <c r="AI79" s="18" t="str">
        <f>IF(TDonnéesHM[[#This Row],[En attente]]&lt;&gt;"",TDonnéesHM[[#This Row],[En attente]]/1440,"")</f>
        <v/>
      </c>
      <c r="AJ79" s="18">
        <f>IF(TDonnéesHM[[#This Row],[Durée de vie du ticket]]&lt;&gt;"",TDonnéesHM[[#This Row],[Durée de vie du ticket]]/1440,"")</f>
        <v>0.18680555555555556</v>
      </c>
      <c r="AK79" s="39"/>
      <c r="AL79" s="39"/>
      <c r="AM79" s="39"/>
      <c r="AN79" s="39"/>
      <c r="AO79" s="39"/>
      <c r="AP79" s="39"/>
      <c r="AQ79" s="39"/>
      <c r="AR79" s="39"/>
      <c r="AS79" s="39"/>
      <c r="AT79" s="39"/>
      <c r="AU79" s="39"/>
      <c r="AV79" s="39"/>
    </row>
    <row r="80" spans="1:48" x14ac:dyDescent="0.2">
      <c r="A80">
        <v>908</v>
      </c>
      <c r="B80" t="s">
        <v>21</v>
      </c>
      <c r="G80">
        <v>24</v>
      </c>
      <c r="H80">
        <v>25</v>
      </c>
      <c r="M80" s="12">
        <f>(IF(TDonnéesHM[[#This Row],[ID]]&lt;&gt;"",SUM(TDonnéesHM[[#This Row],[MCO (4)]:[En attente]]),""))</f>
        <v>49</v>
      </c>
      <c r="N80" s="39"/>
      <c r="O80">
        <f>IF(TDonnéesHM[[#This Row],[ID]]&lt;&gt;"",TDonnéesHM[[#This Row],[ID]],"")</f>
        <v>908</v>
      </c>
      <c r="P80" s="17" t="str">
        <f>IF(TDonnéesHM[[#This Row],[Type]]="incident","I",IF(TDonnéesHM[[#This Row],[Type]]="demande","D",""))</f>
        <v>D</v>
      </c>
      <c r="Q80" s="18">
        <f>IF(TDonnéesDélais[[#This Row],[Type]]="I",4/24,IF(TDonnéesDélais[[#This Row],[Type]]="D",8/24,""))</f>
        <v>0.33333333333333331</v>
      </c>
      <c r="R80" s="21" t="str">
        <f>IF(TDonnéesHM[[#This Row],[MCO (4)]]&lt;&gt;"",TDonnéesHM[[#This Row],[MCO (4)]]/1440,"")</f>
        <v/>
      </c>
      <c r="S80" s="22" t="str">
        <f>(IF(TDonnéesDélais[[#This Row],[MCO]]="","",(IF(TDonnéesDélais[[#This Row],[MCO]]&lt;=TDonnéesDélais[[#This Row],[Délai]],"OK","KO"))))</f>
        <v/>
      </c>
      <c r="T80" s="21" t="str">
        <f>IF(TDonnéesHM[[#This Row],[HELPDESK (3)]]&lt;&gt;"",TDonnéesHM[[#This Row],[HELPDESK (3)]]/1440,"")</f>
        <v/>
      </c>
      <c r="U80" s="22" t="str">
        <f>(IF(TDonnéesDélais[[#This Row],[HELPDESK]]="","",(IF(TDonnéesDélais[[#This Row],[HELPDESK]]&lt;=TDonnéesDélais[[#This Row],[Délai]],"OK","KO"))))</f>
        <v/>
      </c>
      <c r="V80" s="21" t="str">
        <f>IF(TDonnéesHM[[#This Row],[TELECOM Niv 2 (7)]]&lt;&gt;"",TDonnéesHM[[#This Row],[TELECOM Niv 2 (7)]]/1440,"")</f>
        <v/>
      </c>
      <c r="W80" s="22" t="str">
        <f>(IF(TDonnéesDélais[[#This Row],[TELECOM Niv 2 (7)]]="","",(IF(TDonnéesDélais[[#This Row],[TELECOM Niv 2 (7)]]&lt;=TDonnéesDélais[[#This Row],[Délai]],"OK","KO"))))</f>
        <v/>
      </c>
      <c r="X80" s="21" t="str">
        <f>IF(TDonnéesHM[[#This Row],[TELECOM Niv 1 (6)]]&lt;&gt;"",TDonnéesHM[[#This Row],[TELECOM Niv 1 (6)]]/1440,"")</f>
        <v/>
      </c>
      <c r="Y80" s="22" t="str">
        <f>(IF(TDonnéesDélais[[#This Row],[TELECOM Niv 1 (6)]]="","",(IF(TDonnéesDélais[[#This Row],[TELECOM Niv 1 (6)]]&lt;=TDonnéesDélais[[#This Row],[Délai]],"OK","KO"))))</f>
        <v/>
      </c>
      <c r="Z80" s="21">
        <f>IF(TDonnéesHM[[#This Row],[Exploit Infra IBIS (5)]]&lt;&gt;"",TDonnéesHM[[#This Row],[Exploit Infra IBIS (5)]]/1440,"")</f>
        <v>1.6666666666666666E-2</v>
      </c>
      <c r="AA80" s="22" t="str">
        <f>(IF(TDonnéesDélais[[#This Row],[Exploit Infra IBIS (5)]]="","",(IF(TDonnéesDélais[[#This Row],[Exploit Infra IBIS (5)]]&lt;=TDonnéesDélais[[#This Row],[Délai]],"OK","KO"))))</f>
        <v>OK</v>
      </c>
      <c r="AB80" s="21">
        <f>IF(TDonnéesHM[[#This Row],[SIT SOBEGI (1)]]&lt;&gt;"",TDonnéesHM[[#This Row],[SIT SOBEGI (1)]]/1440,"")</f>
        <v>1.7361111111111112E-2</v>
      </c>
      <c r="AC80" s="22" t="str">
        <f>(IF(TDonnéesDélais[[#This Row],[SIT SOBEGI (1)]]="","",(IF(TDonnéesDélais[[#This Row],[SIT SOBEGI (1)]]&lt;=TDonnéesDélais[[#This Row],[Délai]],"OK","KO"))))</f>
        <v>OK</v>
      </c>
      <c r="AD80" s="21" t="str">
        <f>IF(TDonnéesHM[[#This Row],[TELECOM SOBEGI (2)]]&lt;&gt;"",TDonnéesHM[[#This Row],[TELECOM SOBEGI (2)]]/1440,"")</f>
        <v/>
      </c>
      <c r="AE80" s="22" t="str">
        <f>(IF(TDonnéesDélais[[#This Row],[TELECOM SOBEGI (2)]]="","",(IF(TDonnéesDélais[[#This Row],[TELECOM SOBEGI (2)]]&lt;=TDonnéesDélais[[#This Row],[Délai]],"OK","KO"))))</f>
        <v/>
      </c>
      <c r="AF80" s="21" t="str">
        <f>IF(TDonnéesHM[[#This Row],[INEO/ACM (1)]]&lt;&gt;"",TDonnéesHM[[#This Row],[INEO/ACM (1)]]/1440,"")</f>
        <v/>
      </c>
      <c r="AG80" s="22" t="str">
        <f>(IF(TDonnéesDélais[[#This Row],[INEO/ACM (1)]]="","",(IF(TDonnéesDélais[[#This Row],[INEO/ACM (1)]]&lt;=TDonnéesDélais[[#This Row],[Délai]],"OK","KO"))))</f>
        <v/>
      </c>
      <c r="AH80" s="18" t="str">
        <f>IF(TDonnéesHM[[#This Row],[GFI CHRONOTIME (4)]]&lt;&gt;"",TDonnéesHM[[#This Row],[GFI CHRONOTIME (4)]]/1440,"")</f>
        <v/>
      </c>
      <c r="AI80" s="18" t="str">
        <f>IF(TDonnéesHM[[#This Row],[En attente]]&lt;&gt;"",TDonnéesHM[[#This Row],[En attente]]/1440,"")</f>
        <v/>
      </c>
      <c r="AJ80" s="18">
        <f>IF(TDonnéesHM[[#This Row],[Durée de vie du ticket]]&lt;&gt;"",TDonnéesHM[[#This Row],[Durée de vie du ticket]]/1440,"")</f>
        <v>3.4027777777777775E-2</v>
      </c>
      <c r="AK80" s="39"/>
      <c r="AL80" s="39"/>
      <c r="AM80" s="39"/>
      <c r="AN80" s="39"/>
      <c r="AO80" s="39"/>
      <c r="AP80" s="39"/>
      <c r="AQ80" s="39"/>
      <c r="AR80" s="39"/>
      <c r="AS80" s="39"/>
      <c r="AT80" s="39"/>
      <c r="AU80" s="39"/>
      <c r="AV80" s="39"/>
    </row>
    <row r="81" spans="1:48" x14ac:dyDescent="0.2">
      <c r="A81">
        <v>909</v>
      </c>
      <c r="B81" t="s">
        <v>21</v>
      </c>
      <c r="F81">
        <v>243</v>
      </c>
      <c r="I81">
        <v>65</v>
      </c>
      <c r="M81" s="12">
        <f>(IF(TDonnéesHM[[#This Row],[ID]]&lt;&gt;"",SUM(TDonnéesHM[[#This Row],[MCO (4)]:[En attente]]),""))</f>
        <v>308</v>
      </c>
      <c r="N81" s="39"/>
      <c r="O81">
        <f>IF(TDonnéesHM[[#This Row],[ID]]&lt;&gt;"",TDonnéesHM[[#This Row],[ID]],"")</f>
        <v>909</v>
      </c>
      <c r="P81" s="17" t="str">
        <f>IF(TDonnéesHM[[#This Row],[Type]]="incident","I",IF(TDonnéesHM[[#This Row],[Type]]="demande","D",""))</f>
        <v>D</v>
      </c>
      <c r="Q81" s="18">
        <f>IF(TDonnéesDélais[[#This Row],[Type]]="I",4/24,IF(TDonnéesDélais[[#This Row],[Type]]="D",8/24,""))</f>
        <v>0.33333333333333331</v>
      </c>
      <c r="R81" s="21" t="str">
        <f>IF(TDonnéesHM[[#This Row],[MCO (4)]]&lt;&gt;"",TDonnéesHM[[#This Row],[MCO (4)]]/1440,"")</f>
        <v/>
      </c>
      <c r="S81" s="22" t="str">
        <f>(IF(TDonnéesDélais[[#This Row],[MCO]]="","",(IF(TDonnéesDélais[[#This Row],[MCO]]&lt;=TDonnéesDélais[[#This Row],[Délai]],"OK","KO"))))</f>
        <v/>
      </c>
      <c r="T81" s="21" t="str">
        <f>IF(TDonnéesHM[[#This Row],[HELPDESK (3)]]&lt;&gt;"",TDonnéesHM[[#This Row],[HELPDESK (3)]]/1440,"")</f>
        <v/>
      </c>
      <c r="U81" s="22" t="str">
        <f>(IF(TDonnéesDélais[[#This Row],[HELPDESK]]="","",(IF(TDonnéesDélais[[#This Row],[HELPDESK]]&lt;=TDonnéesDélais[[#This Row],[Délai]],"OK","KO"))))</f>
        <v/>
      </c>
      <c r="V81" s="21" t="str">
        <f>IF(TDonnéesHM[[#This Row],[TELECOM Niv 2 (7)]]&lt;&gt;"",TDonnéesHM[[#This Row],[TELECOM Niv 2 (7)]]/1440,"")</f>
        <v/>
      </c>
      <c r="W81" s="22" t="str">
        <f>(IF(TDonnéesDélais[[#This Row],[TELECOM Niv 2 (7)]]="","",(IF(TDonnéesDélais[[#This Row],[TELECOM Niv 2 (7)]]&lt;=TDonnéesDélais[[#This Row],[Délai]],"OK","KO"))))</f>
        <v/>
      </c>
      <c r="X81" s="21">
        <f>IF(TDonnéesHM[[#This Row],[TELECOM Niv 1 (6)]]&lt;&gt;"",TDonnéesHM[[#This Row],[TELECOM Niv 1 (6)]]/1440,"")</f>
        <v>0.16875000000000001</v>
      </c>
      <c r="Y81" s="22" t="str">
        <f>(IF(TDonnéesDélais[[#This Row],[TELECOM Niv 1 (6)]]="","",(IF(TDonnéesDélais[[#This Row],[TELECOM Niv 1 (6)]]&lt;=TDonnéesDélais[[#This Row],[Délai]],"OK","KO"))))</f>
        <v>OK</v>
      </c>
      <c r="Z81" s="21" t="str">
        <f>IF(TDonnéesHM[[#This Row],[Exploit Infra IBIS (5)]]&lt;&gt;"",TDonnéesHM[[#This Row],[Exploit Infra IBIS (5)]]/1440,"")</f>
        <v/>
      </c>
      <c r="AA81" s="22" t="str">
        <f>(IF(TDonnéesDélais[[#This Row],[Exploit Infra IBIS (5)]]="","",(IF(TDonnéesDélais[[#This Row],[Exploit Infra IBIS (5)]]&lt;=TDonnéesDélais[[#This Row],[Délai]],"OK","KO"))))</f>
        <v/>
      </c>
      <c r="AB81" s="21" t="str">
        <f>IF(TDonnéesHM[[#This Row],[SIT SOBEGI (1)]]&lt;&gt;"",TDonnéesHM[[#This Row],[SIT SOBEGI (1)]]/1440,"")</f>
        <v/>
      </c>
      <c r="AC81" s="22" t="str">
        <f>(IF(TDonnéesDélais[[#This Row],[SIT SOBEGI (1)]]="","",(IF(TDonnéesDélais[[#This Row],[SIT SOBEGI (1)]]&lt;=TDonnéesDélais[[#This Row],[Délai]],"OK","KO"))))</f>
        <v/>
      </c>
      <c r="AD81" s="21">
        <f>IF(TDonnéesHM[[#This Row],[TELECOM SOBEGI (2)]]&lt;&gt;"",TDonnéesHM[[#This Row],[TELECOM SOBEGI (2)]]/1440,"")</f>
        <v>4.5138888888888888E-2</v>
      </c>
      <c r="AE81" s="22" t="str">
        <f>(IF(TDonnéesDélais[[#This Row],[TELECOM SOBEGI (2)]]="","",(IF(TDonnéesDélais[[#This Row],[TELECOM SOBEGI (2)]]&lt;=TDonnéesDélais[[#This Row],[Délai]],"OK","KO"))))</f>
        <v>OK</v>
      </c>
      <c r="AF81" s="21" t="str">
        <f>IF(TDonnéesHM[[#This Row],[INEO/ACM (1)]]&lt;&gt;"",TDonnéesHM[[#This Row],[INEO/ACM (1)]]/1440,"")</f>
        <v/>
      </c>
      <c r="AG81" s="22" t="str">
        <f>(IF(TDonnéesDélais[[#This Row],[INEO/ACM (1)]]="","",(IF(TDonnéesDélais[[#This Row],[INEO/ACM (1)]]&lt;=TDonnéesDélais[[#This Row],[Délai]],"OK","KO"))))</f>
        <v/>
      </c>
      <c r="AH81" s="18" t="str">
        <f>IF(TDonnéesHM[[#This Row],[GFI CHRONOTIME (4)]]&lt;&gt;"",TDonnéesHM[[#This Row],[GFI CHRONOTIME (4)]]/1440,"")</f>
        <v/>
      </c>
      <c r="AI81" s="18" t="str">
        <f>IF(TDonnéesHM[[#This Row],[En attente]]&lt;&gt;"",TDonnéesHM[[#This Row],[En attente]]/1440,"")</f>
        <v/>
      </c>
      <c r="AJ81" s="18">
        <f>IF(TDonnéesHM[[#This Row],[Durée de vie du ticket]]&lt;&gt;"",TDonnéesHM[[#This Row],[Durée de vie du ticket]]/1440,"")</f>
        <v>0.21388888888888888</v>
      </c>
      <c r="AK81" s="39"/>
      <c r="AL81" s="39"/>
      <c r="AM81" s="39"/>
      <c r="AN81" s="39"/>
      <c r="AO81" s="39"/>
      <c r="AP81" s="39"/>
      <c r="AQ81" s="39"/>
      <c r="AR81" s="39"/>
      <c r="AS81" s="39"/>
      <c r="AT81" s="39"/>
      <c r="AU81" s="39"/>
      <c r="AV81" s="39"/>
    </row>
    <row r="82" spans="1:48" x14ac:dyDescent="0.2">
      <c r="A82">
        <v>910</v>
      </c>
      <c r="B82" t="s">
        <v>21</v>
      </c>
      <c r="G82">
        <v>56</v>
      </c>
      <c r="H82">
        <v>6</v>
      </c>
      <c r="M82" s="12">
        <f>(IF(TDonnéesHM[[#This Row],[ID]]&lt;&gt;"",SUM(TDonnéesHM[[#This Row],[MCO (4)]:[En attente]]),""))</f>
        <v>62</v>
      </c>
      <c r="N82" s="39"/>
      <c r="O82">
        <f>IF(TDonnéesHM[[#This Row],[ID]]&lt;&gt;"",TDonnéesHM[[#This Row],[ID]],"")</f>
        <v>910</v>
      </c>
      <c r="P82" s="17" t="str">
        <f>IF(TDonnéesHM[[#This Row],[Type]]="incident","I",IF(TDonnéesHM[[#This Row],[Type]]="demande","D",""))</f>
        <v>D</v>
      </c>
      <c r="Q82" s="18">
        <f>IF(TDonnéesDélais[[#This Row],[Type]]="I",4/24,IF(TDonnéesDélais[[#This Row],[Type]]="D",8/24,""))</f>
        <v>0.33333333333333331</v>
      </c>
      <c r="R82" s="21" t="str">
        <f>IF(TDonnéesHM[[#This Row],[MCO (4)]]&lt;&gt;"",TDonnéesHM[[#This Row],[MCO (4)]]/1440,"")</f>
        <v/>
      </c>
      <c r="S82" s="22" t="str">
        <f>(IF(TDonnéesDélais[[#This Row],[MCO]]="","",(IF(TDonnéesDélais[[#This Row],[MCO]]&lt;=TDonnéesDélais[[#This Row],[Délai]],"OK","KO"))))</f>
        <v/>
      </c>
      <c r="T82" s="21" t="str">
        <f>IF(TDonnéesHM[[#This Row],[HELPDESK (3)]]&lt;&gt;"",TDonnéesHM[[#This Row],[HELPDESK (3)]]/1440,"")</f>
        <v/>
      </c>
      <c r="U82" s="22" t="str">
        <f>(IF(TDonnéesDélais[[#This Row],[HELPDESK]]="","",(IF(TDonnéesDélais[[#This Row],[HELPDESK]]&lt;=TDonnéesDélais[[#This Row],[Délai]],"OK","KO"))))</f>
        <v/>
      </c>
      <c r="V82" s="21" t="str">
        <f>IF(TDonnéesHM[[#This Row],[TELECOM Niv 2 (7)]]&lt;&gt;"",TDonnéesHM[[#This Row],[TELECOM Niv 2 (7)]]/1440,"")</f>
        <v/>
      </c>
      <c r="W82" s="22" t="str">
        <f>(IF(TDonnéesDélais[[#This Row],[TELECOM Niv 2 (7)]]="","",(IF(TDonnéesDélais[[#This Row],[TELECOM Niv 2 (7)]]&lt;=TDonnéesDélais[[#This Row],[Délai]],"OK","KO"))))</f>
        <v/>
      </c>
      <c r="X82" s="21" t="str">
        <f>IF(TDonnéesHM[[#This Row],[TELECOM Niv 1 (6)]]&lt;&gt;"",TDonnéesHM[[#This Row],[TELECOM Niv 1 (6)]]/1440,"")</f>
        <v/>
      </c>
      <c r="Y82" s="22" t="str">
        <f>(IF(TDonnéesDélais[[#This Row],[TELECOM Niv 1 (6)]]="","",(IF(TDonnéesDélais[[#This Row],[TELECOM Niv 1 (6)]]&lt;=TDonnéesDélais[[#This Row],[Délai]],"OK","KO"))))</f>
        <v/>
      </c>
      <c r="Z82" s="21">
        <f>IF(TDonnéesHM[[#This Row],[Exploit Infra IBIS (5)]]&lt;&gt;"",TDonnéesHM[[#This Row],[Exploit Infra IBIS (5)]]/1440,"")</f>
        <v>3.888888888888889E-2</v>
      </c>
      <c r="AA82" s="22" t="str">
        <f>(IF(TDonnéesDélais[[#This Row],[Exploit Infra IBIS (5)]]="","",(IF(TDonnéesDélais[[#This Row],[Exploit Infra IBIS (5)]]&lt;=TDonnéesDélais[[#This Row],[Délai]],"OK","KO"))))</f>
        <v>OK</v>
      </c>
      <c r="AB82" s="21">
        <f>IF(TDonnéesHM[[#This Row],[SIT SOBEGI (1)]]&lt;&gt;"",TDonnéesHM[[#This Row],[SIT SOBEGI (1)]]/1440,"")</f>
        <v>4.1666666666666666E-3</v>
      </c>
      <c r="AC82" s="22" t="str">
        <f>(IF(TDonnéesDélais[[#This Row],[SIT SOBEGI (1)]]="","",(IF(TDonnéesDélais[[#This Row],[SIT SOBEGI (1)]]&lt;=TDonnéesDélais[[#This Row],[Délai]],"OK","KO"))))</f>
        <v>OK</v>
      </c>
      <c r="AD82" s="21" t="str">
        <f>IF(TDonnéesHM[[#This Row],[TELECOM SOBEGI (2)]]&lt;&gt;"",TDonnéesHM[[#This Row],[TELECOM SOBEGI (2)]]/1440,"")</f>
        <v/>
      </c>
      <c r="AE82" s="22" t="str">
        <f>(IF(TDonnéesDélais[[#This Row],[TELECOM SOBEGI (2)]]="","",(IF(TDonnéesDélais[[#This Row],[TELECOM SOBEGI (2)]]&lt;=TDonnéesDélais[[#This Row],[Délai]],"OK","KO"))))</f>
        <v/>
      </c>
      <c r="AF82" s="21" t="str">
        <f>IF(TDonnéesHM[[#This Row],[INEO/ACM (1)]]&lt;&gt;"",TDonnéesHM[[#This Row],[INEO/ACM (1)]]/1440,"")</f>
        <v/>
      </c>
      <c r="AG82" s="22" t="str">
        <f>(IF(TDonnéesDélais[[#This Row],[INEO/ACM (1)]]="","",(IF(TDonnéesDélais[[#This Row],[INEO/ACM (1)]]&lt;=TDonnéesDélais[[#This Row],[Délai]],"OK","KO"))))</f>
        <v/>
      </c>
      <c r="AH82" s="18" t="str">
        <f>IF(TDonnéesHM[[#This Row],[GFI CHRONOTIME (4)]]&lt;&gt;"",TDonnéesHM[[#This Row],[GFI CHRONOTIME (4)]]/1440,"")</f>
        <v/>
      </c>
      <c r="AI82" s="18" t="str">
        <f>IF(TDonnéesHM[[#This Row],[En attente]]&lt;&gt;"",TDonnéesHM[[#This Row],[En attente]]/1440,"")</f>
        <v/>
      </c>
      <c r="AJ82" s="18">
        <f>IF(TDonnéesHM[[#This Row],[Durée de vie du ticket]]&lt;&gt;"",TDonnéesHM[[#This Row],[Durée de vie du ticket]]/1440,"")</f>
        <v>4.3055555555555555E-2</v>
      </c>
      <c r="AK82" s="39"/>
      <c r="AL82" s="39"/>
      <c r="AM82" s="39"/>
      <c r="AN82" s="39"/>
      <c r="AO82" s="39"/>
      <c r="AP82" s="39"/>
      <c r="AQ82" s="39"/>
      <c r="AR82" s="39"/>
      <c r="AS82" s="39"/>
      <c r="AT82" s="39"/>
      <c r="AU82" s="39"/>
      <c r="AV82" s="39"/>
    </row>
    <row r="83" spans="1:48" x14ac:dyDescent="0.2">
      <c r="A83">
        <v>911</v>
      </c>
      <c r="B83" t="s">
        <v>21</v>
      </c>
      <c r="H83">
        <v>2</v>
      </c>
      <c r="L83">
        <v>3114</v>
      </c>
      <c r="M83" s="12">
        <f>(IF(TDonnéesHM[[#This Row],[ID]]&lt;&gt;"",SUM(TDonnéesHM[[#This Row],[MCO (4)]:[En attente]]),""))</f>
        <v>3116</v>
      </c>
      <c r="N83" s="39"/>
      <c r="O83">
        <f>IF(TDonnéesHM[[#This Row],[ID]]&lt;&gt;"",TDonnéesHM[[#This Row],[ID]],"")</f>
        <v>911</v>
      </c>
      <c r="P83" s="17" t="str">
        <f>IF(TDonnéesHM[[#This Row],[Type]]="incident","I",IF(TDonnéesHM[[#This Row],[Type]]="demande","D",""))</f>
        <v>D</v>
      </c>
      <c r="Q83" s="18">
        <f>IF(TDonnéesDélais[[#This Row],[Type]]="I",4/24,IF(TDonnéesDélais[[#This Row],[Type]]="D",8/24,""))</f>
        <v>0.33333333333333331</v>
      </c>
      <c r="R83" s="21" t="str">
        <f>IF(TDonnéesHM[[#This Row],[MCO (4)]]&lt;&gt;"",TDonnéesHM[[#This Row],[MCO (4)]]/1440,"")</f>
        <v/>
      </c>
      <c r="S83" s="22" t="str">
        <f>(IF(TDonnéesDélais[[#This Row],[MCO]]="","",(IF(TDonnéesDélais[[#This Row],[MCO]]&lt;=TDonnéesDélais[[#This Row],[Délai]],"OK","KO"))))</f>
        <v/>
      </c>
      <c r="T83" s="21" t="str">
        <f>IF(TDonnéesHM[[#This Row],[HELPDESK (3)]]&lt;&gt;"",TDonnéesHM[[#This Row],[HELPDESK (3)]]/1440,"")</f>
        <v/>
      </c>
      <c r="U83" s="22" t="str">
        <f>(IF(TDonnéesDélais[[#This Row],[HELPDESK]]="","",(IF(TDonnéesDélais[[#This Row],[HELPDESK]]&lt;=TDonnéesDélais[[#This Row],[Délai]],"OK","KO"))))</f>
        <v/>
      </c>
      <c r="V83" s="21" t="str">
        <f>IF(TDonnéesHM[[#This Row],[TELECOM Niv 2 (7)]]&lt;&gt;"",TDonnéesHM[[#This Row],[TELECOM Niv 2 (7)]]/1440,"")</f>
        <v/>
      </c>
      <c r="W83" s="22" t="str">
        <f>(IF(TDonnéesDélais[[#This Row],[TELECOM Niv 2 (7)]]="","",(IF(TDonnéesDélais[[#This Row],[TELECOM Niv 2 (7)]]&lt;=TDonnéesDélais[[#This Row],[Délai]],"OK","KO"))))</f>
        <v/>
      </c>
      <c r="X83" s="21" t="str">
        <f>IF(TDonnéesHM[[#This Row],[TELECOM Niv 1 (6)]]&lt;&gt;"",TDonnéesHM[[#This Row],[TELECOM Niv 1 (6)]]/1440,"")</f>
        <v/>
      </c>
      <c r="Y83" s="22" t="str">
        <f>(IF(TDonnéesDélais[[#This Row],[TELECOM Niv 1 (6)]]="","",(IF(TDonnéesDélais[[#This Row],[TELECOM Niv 1 (6)]]&lt;=TDonnéesDélais[[#This Row],[Délai]],"OK","KO"))))</f>
        <v/>
      </c>
      <c r="Z83" s="21" t="str">
        <f>IF(TDonnéesHM[[#This Row],[Exploit Infra IBIS (5)]]&lt;&gt;"",TDonnéesHM[[#This Row],[Exploit Infra IBIS (5)]]/1440,"")</f>
        <v/>
      </c>
      <c r="AA83" s="22" t="str">
        <f>(IF(TDonnéesDélais[[#This Row],[Exploit Infra IBIS (5)]]="","",(IF(TDonnéesDélais[[#This Row],[Exploit Infra IBIS (5)]]&lt;=TDonnéesDélais[[#This Row],[Délai]],"OK","KO"))))</f>
        <v/>
      </c>
      <c r="AB83" s="21">
        <f>IF(TDonnéesHM[[#This Row],[SIT SOBEGI (1)]]&lt;&gt;"",TDonnéesHM[[#This Row],[SIT SOBEGI (1)]]/1440,"")</f>
        <v>1.3888888888888889E-3</v>
      </c>
      <c r="AC83" s="22" t="str">
        <f>(IF(TDonnéesDélais[[#This Row],[SIT SOBEGI (1)]]="","",(IF(TDonnéesDélais[[#This Row],[SIT SOBEGI (1)]]&lt;=TDonnéesDélais[[#This Row],[Délai]],"OK","KO"))))</f>
        <v>OK</v>
      </c>
      <c r="AD83" s="21" t="str">
        <f>IF(TDonnéesHM[[#This Row],[TELECOM SOBEGI (2)]]&lt;&gt;"",TDonnéesHM[[#This Row],[TELECOM SOBEGI (2)]]/1440,"")</f>
        <v/>
      </c>
      <c r="AE83" s="22" t="str">
        <f>(IF(TDonnéesDélais[[#This Row],[TELECOM SOBEGI (2)]]="","",(IF(TDonnéesDélais[[#This Row],[TELECOM SOBEGI (2)]]&lt;=TDonnéesDélais[[#This Row],[Délai]],"OK","KO"))))</f>
        <v/>
      </c>
      <c r="AF83" s="21" t="str">
        <f>IF(TDonnéesHM[[#This Row],[INEO/ACM (1)]]&lt;&gt;"",TDonnéesHM[[#This Row],[INEO/ACM (1)]]/1440,"")</f>
        <v/>
      </c>
      <c r="AG83" s="22" t="str">
        <f>(IF(TDonnéesDélais[[#This Row],[INEO/ACM (1)]]="","",(IF(TDonnéesDélais[[#This Row],[INEO/ACM (1)]]&lt;=TDonnéesDélais[[#This Row],[Délai]],"OK","KO"))))</f>
        <v/>
      </c>
      <c r="AH83" s="18" t="str">
        <f>IF(TDonnéesHM[[#This Row],[GFI CHRONOTIME (4)]]&lt;&gt;"",TDonnéesHM[[#This Row],[GFI CHRONOTIME (4)]]/1440,"")</f>
        <v/>
      </c>
      <c r="AI83" s="18">
        <f>IF(TDonnéesHM[[#This Row],[En attente]]&lt;&gt;"",TDonnéesHM[[#This Row],[En attente]]/1440,"")</f>
        <v>2.1625000000000001</v>
      </c>
      <c r="AJ83" s="18">
        <f>IF(TDonnéesHM[[#This Row],[Durée de vie du ticket]]&lt;&gt;"",TDonnéesHM[[#This Row],[Durée de vie du ticket]]/1440,"")</f>
        <v>2.1638888888888888</v>
      </c>
      <c r="AK83" s="39"/>
      <c r="AL83" s="39"/>
      <c r="AM83" s="39"/>
      <c r="AN83" s="39"/>
      <c r="AO83" s="39"/>
      <c r="AP83" s="39"/>
      <c r="AQ83" s="39"/>
      <c r="AR83" s="39"/>
      <c r="AS83" s="39"/>
      <c r="AT83" s="39"/>
      <c r="AU83" s="39"/>
      <c r="AV83" s="39"/>
    </row>
    <row r="84" spans="1:48" x14ac:dyDescent="0.2">
      <c r="A84">
        <v>912</v>
      </c>
      <c r="B84" t="s">
        <v>21</v>
      </c>
      <c r="G84">
        <v>921</v>
      </c>
      <c r="H84">
        <v>45</v>
      </c>
      <c r="M84" s="12">
        <f>(IF(TDonnéesHM[[#This Row],[ID]]&lt;&gt;"",SUM(TDonnéesHM[[#This Row],[MCO (4)]:[En attente]]),""))</f>
        <v>966</v>
      </c>
      <c r="N84" s="39"/>
      <c r="O84">
        <f>IF(TDonnéesHM[[#This Row],[ID]]&lt;&gt;"",TDonnéesHM[[#This Row],[ID]],"")</f>
        <v>912</v>
      </c>
      <c r="P84" s="17" t="str">
        <f>IF(TDonnéesHM[[#This Row],[Type]]="incident","I",IF(TDonnéesHM[[#This Row],[Type]]="demande","D",""))</f>
        <v>D</v>
      </c>
      <c r="Q84" s="18">
        <f>IF(TDonnéesDélais[[#This Row],[Type]]="I",4/24,IF(TDonnéesDélais[[#This Row],[Type]]="D",8/24,""))</f>
        <v>0.33333333333333331</v>
      </c>
      <c r="R84" s="21" t="str">
        <f>IF(TDonnéesHM[[#This Row],[MCO (4)]]&lt;&gt;"",TDonnéesHM[[#This Row],[MCO (4)]]/1440,"")</f>
        <v/>
      </c>
      <c r="S84" s="22" t="str">
        <f>(IF(TDonnéesDélais[[#This Row],[MCO]]="","",(IF(TDonnéesDélais[[#This Row],[MCO]]&lt;=TDonnéesDélais[[#This Row],[Délai]],"OK","KO"))))</f>
        <v/>
      </c>
      <c r="T84" s="21" t="str">
        <f>IF(TDonnéesHM[[#This Row],[HELPDESK (3)]]&lt;&gt;"",TDonnéesHM[[#This Row],[HELPDESK (3)]]/1440,"")</f>
        <v/>
      </c>
      <c r="U84" s="22" t="str">
        <f>(IF(TDonnéesDélais[[#This Row],[HELPDESK]]="","",(IF(TDonnéesDélais[[#This Row],[HELPDESK]]&lt;=TDonnéesDélais[[#This Row],[Délai]],"OK","KO"))))</f>
        <v/>
      </c>
      <c r="V84" s="21" t="str">
        <f>IF(TDonnéesHM[[#This Row],[TELECOM Niv 2 (7)]]&lt;&gt;"",TDonnéesHM[[#This Row],[TELECOM Niv 2 (7)]]/1440,"")</f>
        <v/>
      </c>
      <c r="W84" s="22" t="str">
        <f>(IF(TDonnéesDélais[[#This Row],[TELECOM Niv 2 (7)]]="","",(IF(TDonnéesDélais[[#This Row],[TELECOM Niv 2 (7)]]&lt;=TDonnéesDélais[[#This Row],[Délai]],"OK","KO"))))</f>
        <v/>
      </c>
      <c r="X84" s="21" t="str">
        <f>IF(TDonnéesHM[[#This Row],[TELECOM Niv 1 (6)]]&lt;&gt;"",TDonnéesHM[[#This Row],[TELECOM Niv 1 (6)]]/1440,"")</f>
        <v/>
      </c>
      <c r="Y84" s="22" t="str">
        <f>(IF(TDonnéesDélais[[#This Row],[TELECOM Niv 1 (6)]]="","",(IF(TDonnéesDélais[[#This Row],[TELECOM Niv 1 (6)]]&lt;=TDonnéesDélais[[#This Row],[Délai]],"OK","KO"))))</f>
        <v/>
      </c>
      <c r="Z84" s="21">
        <f>IF(TDonnéesHM[[#This Row],[Exploit Infra IBIS (5)]]&lt;&gt;"",TDonnéesHM[[#This Row],[Exploit Infra IBIS (5)]]/1440,"")</f>
        <v>0.63958333333333328</v>
      </c>
      <c r="AA84" s="22" t="str">
        <f>(IF(TDonnéesDélais[[#This Row],[Exploit Infra IBIS (5)]]="","",(IF(TDonnéesDélais[[#This Row],[Exploit Infra IBIS (5)]]&lt;=TDonnéesDélais[[#This Row],[Délai]],"OK","KO"))))</f>
        <v>KO</v>
      </c>
      <c r="AB84" s="21">
        <f>IF(TDonnéesHM[[#This Row],[SIT SOBEGI (1)]]&lt;&gt;"",TDonnéesHM[[#This Row],[SIT SOBEGI (1)]]/1440,"")</f>
        <v>3.125E-2</v>
      </c>
      <c r="AC84" s="22" t="str">
        <f>(IF(TDonnéesDélais[[#This Row],[SIT SOBEGI (1)]]="","",(IF(TDonnéesDélais[[#This Row],[SIT SOBEGI (1)]]&lt;=TDonnéesDélais[[#This Row],[Délai]],"OK","KO"))))</f>
        <v>OK</v>
      </c>
      <c r="AD84" s="21" t="str">
        <f>IF(TDonnéesHM[[#This Row],[TELECOM SOBEGI (2)]]&lt;&gt;"",TDonnéesHM[[#This Row],[TELECOM SOBEGI (2)]]/1440,"")</f>
        <v/>
      </c>
      <c r="AE84" s="22" t="str">
        <f>(IF(TDonnéesDélais[[#This Row],[TELECOM SOBEGI (2)]]="","",(IF(TDonnéesDélais[[#This Row],[TELECOM SOBEGI (2)]]&lt;=TDonnéesDélais[[#This Row],[Délai]],"OK","KO"))))</f>
        <v/>
      </c>
      <c r="AF84" s="21" t="str">
        <f>IF(TDonnéesHM[[#This Row],[INEO/ACM (1)]]&lt;&gt;"",TDonnéesHM[[#This Row],[INEO/ACM (1)]]/1440,"")</f>
        <v/>
      </c>
      <c r="AG84" s="22" t="str">
        <f>(IF(TDonnéesDélais[[#This Row],[INEO/ACM (1)]]="","",(IF(TDonnéesDélais[[#This Row],[INEO/ACM (1)]]&lt;=TDonnéesDélais[[#This Row],[Délai]],"OK","KO"))))</f>
        <v/>
      </c>
      <c r="AH84" s="18" t="str">
        <f>IF(TDonnéesHM[[#This Row],[GFI CHRONOTIME (4)]]&lt;&gt;"",TDonnéesHM[[#This Row],[GFI CHRONOTIME (4)]]/1440,"")</f>
        <v/>
      </c>
      <c r="AI84" s="18" t="str">
        <f>IF(TDonnéesHM[[#This Row],[En attente]]&lt;&gt;"",TDonnéesHM[[#This Row],[En attente]]/1440,"")</f>
        <v/>
      </c>
      <c r="AJ84" s="18">
        <f>IF(TDonnéesHM[[#This Row],[Durée de vie du ticket]]&lt;&gt;"",TDonnéesHM[[#This Row],[Durée de vie du ticket]]/1440,"")</f>
        <v>0.67083333333333328</v>
      </c>
      <c r="AK84" s="39"/>
      <c r="AL84" s="39"/>
      <c r="AM84" s="39"/>
      <c r="AN84" s="39"/>
      <c r="AO84" s="39"/>
      <c r="AP84" s="39"/>
      <c r="AQ84" s="39"/>
      <c r="AR84" s="39"/>
      <c r="AS84" s="39"/>
      <c r="AT84" s="39"/>
      <c r="AU84" s="39"/>
      <c r="AV84" s="39"/>
    </row>
    <row r="85" spans="1:48" x14ac:dyDescent="0.2">
      <c r="A85">
        <v>913</v>
      </c>
      <c r="B85" t="s">
        <v>21</v>
      </c>
      <c r="F85">
        <v>190</v>
      </c>
      <c r="I85">
        <v>65</v>
      </c>
      <c r="M85" s="12">
        <f>(IF(TDonnéesHM[[#This Row],[ID]]&lt;&gt;"",SUM(TDonnéesHM[[#This Row],[MCO (4)]:[En attente]]),""))</f>
        <v>255</v>
      </c>
      <c r="N85" s="39"/>
      <c r="O85">
        <f>IF(TDonnéesHM[[#This Row],[ID]]&lt;&gt;"",TDonnéesHM[[#This Row],[ID]],"")</f>
        <v>913</v>
      </c>
      <c r="P85" s="17" t="str">
        <f>IF(TDonnéesHM[[#This Row],[Type]]="incident","I",IF(TDonnéesHM[[#This Row],[Type]]="demande","D",""))</f>
        <v>D</v>
      </c>
      <c r="Q85" s="18">
        <f>IF(TDonnéesDélais[[#This Row],[Type]]="I",4/24,IF(TDonnéesDélais[[#This Row],[Type]]="D",8/24,""))</f>
        <v>0.33333333333333331</v>
      </c>
      <c r="R85" s="21" t="str">
        <f>IF(TDonnéesHM[[#This Row],[MCO (4)]]&lt;&gt;"",TDonnéesHM[[#This Row],[MCO (4)]]/1440,"")</f>
        <v/>
      </c>
      <c r="S85" s="22" t="str">
        <f>(IF(TDonnéesDélais[[#This Row],[MCO]]="","",(IF(TDonnéesDélais[[#This Row],[MCO]]&lt;=TDonnéesDélais[[#This Row],[Délai]],"OK","KO"))))</f>
        <v/>
      </c>
      <c r="T85" s="21" t="str">
        <f>IF(TDonnéesHM[[#This Row],[HELPDESK (3)]]&lt;&gt;"",TDonnéesHM[[#This Row],[HELPDESK (3)]]/1440,"")</f>
        <v/>
      </c>
      <c r="U85" s="22" t="str">
        <f>(IF(TDonnéesDélais[[#This Row],[HELPDESK]]="","",(IF(TDonnéesDélais[[#This Row],[HELPDESK]]&lt;=TDonnéesDélais[[#This Row],[Délai]],"OK","KO"))))</f>
        <v/>
      </c>
      <c r="V85" s="21" t="str">
        <f>IF(TDonnéesHM[[#This Row],[TELECOM Niv 2 (7)]]&lt;&gt;"",TDonnéesHM[[#This Row],[TELECOM Niv 2 (7)]]/1440,"")</f>
        <v/>
      </c>
      <c r="W85" s="22" t="str">
        <f>(IF(TDonnéesDélais[[#This Row],[TELECOM Niv 2 (7)]]="","",(IF(TDonnéesDélais[[#This Row],[TELECOM Niv 2 (7)]]&lt;=TDonnéesDélais[[#This Row],[Délai]],"OK","KO"))))</f>
        <v/>
      </c>
      <c r="X85" s="21">
        <f>IF(TDonnéesHM[[#This Row],[TELECOM Niv 1 (6)]]&lt;&gt;"",TDonnéesHM[[#This Row],[TELECOM Niv 1 (6)]]/1440,"")</f>
        <v>0.13194444444444445</v>
      </c>
      <c r="Y85" s="22" t="str">
        <f>(IF(TDonnéesDélais[[#This Row],[TELECOM Niv 1 (6)]]="","",(IF(TDonnéesDélais[[#This Row],[TELECOM Niv 1 (6)]]&lt;=TDonnéesDélais[[#This Row],[Délai]],"OK","KO"))))</f>
        <v>OK</v>
      </c>
      <c r="Z85" s="21" t="str">
        <f>IF(TDonnéesHM[[#This Row],[Exploit Infra IBIS (5)]]&lt;&gt;"",TDonnéesHM[[#This Row],[Exploit Infra IBIS (5)]]/1440,"")</f>
        <v/>
      </c>
      <c r="AA85" s="22" t="str">
        <f>(IF(TDonnéesDélais[[#This Row],[Exploit Infra IBIS (5)]]="","",(IF(TDonnéesDélais[[#This Row],[Exploit Infra IBIS (5)]]&lt;=TDonnéesDélais[[#This Row],[Délai]],"OK","KO"))))</f>
        <v/>
      </c>
      <c r="AB85" s="21" t="str">
        <f>IF(TDonnéesHM[[#This Row],[SIT SOBEGI (1)]]&lt;&gt;"",TDonnéesHM[[#This Row],[SIT SOBEGI (1)]]/1440,"")</f>
        <v/>
      </c>
      <c r="AC85" s="22" t="str">
        <f>(IF(TDonnéesDélais[[#This Row],[SIT SOBEGI (1)]]="","",(IF(TDonnéesDélais[[#This Row],[SIT SOBEGI (1)]]&lt;=TDonnéesDélais[[#This Row],[Délai]],"OK","KO"))))</f>
        <v/>
      </c>
      <c r="AD85" s="21">
        <f>IF(TDonnéesHM[[#This Row],[TELECOM SOBEGI (2)]]&lt;&gt;"",TDonnéesHM[[#This Row],[TELECOM SOBEGI (2)]]/1440,"")</f>
        <v>4.5138888888888888E-2</v>
      </c>
      <c r="AE85" s="22" t="str">
        <f>(IF(TDonnéesDélais[[#This Row],[TELECOM SOBEGI (2)]]="","",(IF(TDonnéesDélais[[#This Row],[TELECOM SOBEGI (2)]]&lt;=TDonnéesDélais[[#This Row],[Délai]],"OK","KO"))))</f>
        <v>OK</v>
      </c>
      <c r="AF85" s="21" t="str">
        <f>IF(TDonnéesHM[[#This Row],[INEO/ACM (1)]]&lt;&gt;"",TDonnéesHM[[#This Row],[INEO/ACM (1)]]/1440,"")</f>
        <v/>
      </c>
      <c r="AG85" s="22" t="str">
        <f>(IF(TDonnéesDélais[[#This Row],[INEO/ACM (1)]]="","",(IF(TDonnéesDélais[[#This Row],[INEO/ACM (1)]]&lt;=TDonnéesDélais[[#This Row],[Délai]],"OK","KO"))))</f>
        <v/>
      </c>
      <c r="AH85" s="18" t="str">
        <f>IF(TDonnéesHM[[#This Row],[GFI CHRONOTIME (4)]]&lt;&gt;"",TDonnéesHM[[#This Row],[GFI CHRONOTIME (4)]]/1440,"")</f>
        <v/>
      </c>
      <c r="AI85" s="18" t="str">
        <f>IF(TDonnéesHM[[#This Row],[En attente]]&lt;&gt;"",TDonnéesHM[[#This Row],[En attente]]/1440,"")</f>
        <v/>
      </c>
      <c r="AJ85" s="18">
        <f>IF(TDonnéesHM[[#This Row],[Durée de vie du ticket]]&lt;&gt;"",TDonnéesHM[[#This Row],[Durée de vie du ticket]]/1440,"")</f>
        <v>0.17708333333333334</v>
      </c>
      <c r="AK85" s="39"/>
      <c r="AL85" s="39"/>
      <c r="AM85" s="39"/>
      <c r="AN85" s="39"/>
      <c r="AO85" s="39"/>
      <c r="AP85" s="39"/>
      <c r="AQ85" s="39"/>
      <c r="AR85" s="39"/>
      <c r="AS85" s="39"/>
      <c r="AT85" s="39"/>
      <c r="AU85" s="39"/>
      <c r="AV85" s="39"/>
    </row>
    <row r="86" spans="1:48" x14ac:dyDescent="0.2">
      <c r="A86">
        <v>914</v>
      </c>
      <c r="B86" t="s">
        <v>21</v>
      </c>
      <c r="C86">
        <v>438</v>
      </c>
      <c r="M86" s="12">
        <f>(IF(TDonnéesHM[[#This Row],[ID]]&lt;&gt;"",SUM(TDonnéesHM[[#This Row],[MCO (4)]:[En attente]]),""))</f>
        <v>438</v>
      </c>
      <c r="N86" s="39"/>
      <c r="O86">
        <f>IF(TDonnéesHM[[#This Row],[ID]]&lt;&gt;"",TDonnéesHM[[#This Row],[ID]],"")</f>
        <v>914</v>
      </c>
      <c r="P86" s="17" t="str">
        <f>IF(TDonnéesHM[[#This Row],[Type]]="incident","I",IF(TDonnéesHM[[#This Row],[Type]]="demande","D",""))</f>
        <v>D</v>
      </c>
      <c r="Q86" s="18">
        <f>IF(TDonnéesDélais[[#This Row],[Type]]="I",4/24,IF(TDonnéesDélais[[#This Row],[Type]]="D",8/24,""))</f>
        <v>0.33333333333333331</v>
      </c>
      <c r="R86" s="21">
        <f>IF(TDonnéesHM[[#This Row],[MCO (4)]]&lt;&gt;"",TDonnéesHM[[#This Row],[MCO (4)]]/1440,"")</f>
        <v>0.30416666666666664</v>
      </c>
      <c r="S86" s="22" t="str">
        <f>(IF(TDonnéesDélais[[#This Row],[MCO]]="","",(IF(TDonnéesDélais[[#This Row],[MCO]]&lt;=TDonnéesDélais[[#This Row],[Délai]],"OK","KO"))))</f>
        <v>OK</v>
      </c>
      <c r="T86" s="21" t="str">
        <f>IF(TDonnéesHM[[#This Row],[HELPDESK (3)]]&lt;&gt;"",TDonnéesHM[[#This Row],[HELPDESK (3)]]/1440,"")</f>
        <v/>
      </c>
      <c r="U86" s="22" t="str">
        <f>(IF(TDonnéesDélais[[#This Row],[HELPDESK]]="","",(IF(TDonnéesDélais[[#This Row],[HELPDESK]]&lt;=TDonnéesDélais[[#This Row],[Délai]],"OK","KO"))))</f>
        <v/>
      </c>
      <c r="V86" s="21" t="str">
        <f>IF(TDonnéesHM[[#This Row],[TELECOM Niv 2 (7)]]&lt;&gt;"",TDonnéesHM[[#This Row],[TELECOM Niv 2 (7)]]/1440,"")</f>
        <v/>
      </c>
      <c r="W86" s="22" t="str">
        <f>(IF(TDonnéesDélais[[#This Row],[TELECOM Niv 2 (7)]]="","",(IF(TDonnéesDélais[[#This Row],[TELECOM Niv 2 (7)]]&lt;=TDonnéesDélais[[#This Row],[Délai]],"OK","KO"))))</f>
        <v/>
      </c>
      <c r="X86" s="21" t="str">
        <f>IF(TDonnéesHM[[#This Row],[TELECOM Niv 1 (6)]]&lt;&gt;"",TDonnéesHM[[#This Row],[TELECOM Niv 1 (6)]]/1440,"")</f>
        <v/>
      </c>
      <c r="Y86" s="22" t="str">
        <f>(IF(TDonnéesDélais[[#This Row],[TELECOM Niv 1 (6)]]="","",(IF(TDonnéesDélais[[#This Row],[TELECOM Niv 1 (6)]]&lt;=TDonnéesDélais[[#This Row],[Délai]],"OK","KO"))))</f>
        <v/>
      </c>
      <c r="Z86" s="21" t="str">
        <f>IF(TDonnéesHM[[#This Row],[Exploit Infra IBIS (5)]]&lt;&gt;"",TDonnéesHM[[#This Row],[Exploit Infra IBIS (5)]]/1440,"")</f>
        <v/>
      </c>
      <c r="AA86" s="22" t="str">
        <f>(IF(TDonnéesDélais[[#This Row],[Exploit Infra IBIS (5)]]="","",(IF(TDonnéesDélais[[#This Row],[Exploit Infra IBIS (5)]]&lt;=TDonnéesDélais[[#This Row],[Délai]],"OK","KO"))))</f>
        <v/>
      </c>
      <c r="AB86" s="21" t="str">
        <f>IF(TDonnéesHM[[#This Row],[SIT SOBEGI (1)]]&lt;&gt;"",TDonnéesHM[[#This Row],[SIT SOBEGI (1)]]/1440,"")</f>
        <v/>
      </c>
      <c r="AC86" s="22" t="str">
        <f>(IF(TDonnéesDélais[[#This Row],[SIT SOBEGI (1)]]="","",(IF(TDonnéesDélais[[#This Row],[SIT SOBEGI (1)]]&lt;=TDonnéesDélais[[#This Row],[Délai]],"OK","KO"))))</f>
        <v/>
      </c>
      <c r="AD86" s="21" t="str">
        <f>IF(TDonnéesHM[[#This Row],[TELECOM SOBEGI (2)]]&lt;&gt;"",TDonnéesHM[[#This Row],[TELECOM SOBEGI (2)]]/1440,"")</f>
        <v/>
      </c>
      <c r="AE86" s="22" t="str">
        <f>(IF(TDonnéesDélais[[#This Row],[TELECOM SOBEGI (2)]]="","",(IF(TDonnéesDélais[[#This Row],[TELECOM SOBEGI (2)]]&lt;=TDonnéesDélais[[#This Row],[Délai]],"OK","KO"))))</f>
        <v/>
      </c>
      <c r="AF86" s="21" t="str">
        <f>IF(TDonnéesHM[[#This Row],[INEO/ACM (1)]]&lt;&gt;"",TDonnéesHM[[#This Row],[INEO/ACM (1)]]/1440,"")</f>
        <v/>
      </c>
      <c r="AG86" s="22" t="str">
        <f>(IF(TDonnéesDélais[[#This Row],[INEO/ACM (1)]]="","",(IF(TDonnéesDélais[[#This Row],[INEO/ACM (1)]]&lt;=TDonnéesDélais[[#This Row],[Délai]],"OK","KO"))))</f>
        <v/>
      </c>
      <c r="AH86" s="18" t="str">
        <f>IF(TDonnéesHM[[#This Row],[GFI CHRONOTIME (4)]]&lt;&gt;"",TDonnéesHM[[#This Row],[GFI CHRONOTIME (4)]]/1440,"")</f>
        <v/>
      </c>
      <c r="AI86" s="18" t="str">
        <f>IF(TDonnéesHM[[#This Row],[En attente]]&lt;&gt;"",TDonnéesHM[[#This Row],[En attente]]/1440,"")</f>
        <v/>
      </c>
      <c r="AJ86" s="18">
        <f>IF(TDonnéesHM[[#This Row],[Durée de vie du ticket]]&lt;&gt;"",TDonnéesHM[[#This Row],[Durée de vie du ticket]]/1440,"")</f>
        <v>0.30416666666666664</v>
      </c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</row>
    <row r="87" spans="1:48" x14ac:dyDescent="0.2">
      <c r="A87">
        <v>915</v>
      </c>
      <c r="B87" t="s">
        <v>21</v>
      </c>
      <c r="F87">
        <v>166</v>
      </c>
      <c r="I87">
        <v>91</v>
      </c>
      <c r="M87" s="12">
        <f>(IF(TDonnéesHM[[#This Row],[ID]]&lt;&gt;"",SUM(TDonnéesHM[[#This Row],[MCO (4)]:[En attente]]),""))</f>
        <v>257</v>
      </c>
      <c r="N87" s="39"/>
      <c r="O87">
        <f>IF(TDonnéesHM[[#This Row],[ID]]&lt;&gt;"",TDonnéesHM[[#This Row],[ID]],"")</f>
        <v>915</v>
      </c>
      <c r="P87" s="17" t="str">
        <f>IF(TDonnéesHM[[#This Row],[Type]]="incident","I",IF(TDonnéesHM[[#This Row],[Type]]="demande","D",""))</f>
        <v>D</v>
      </c>
      <c r="Q87" s="18">
        <f>IF(TDonnéesDélais[[#This Row],[Type]]="I",4/24,IF(TDonnéesDélais[[#This Row],[Type]]="D",8/24,""))</f>
        <v>0.33333333333333331</v>
      </c>
      <c r="R87" s="21" t="str">
        <f>IF(TDonnéesHM[[#This Row],[MCO (4)]]&lt;&gt;"",TDonnéesHM[[#This Row],[MCO (4)]]/1440,"")</f>
        <v/>
      </c>
      <c r="S87" s="22" t="str">
        <f>(IF(TDonnéesDélais[[#This Row],[MCO]]="","",(IF(TDonnéesDélais[[#This Row],[MCO]]&lt;=TDonnéesDélais[[#This Row],[Délai]],"OK","KO"))))</f>
        <v/>
      </c>
      <c r="T87" s="21" t="str">
        <f>IF(TDonnéesHM[[#This Row],[HELPDESK (3)]]&lt;&gt;"",TDonnéesHM[[#This Row],[HELPDESK (3)]]/1440,"")</f>
        <v/>
      </c>
      <c r="U87" s="22" t="str">
        <f>(IF(TDonnéesDélais[[#This Row],[HELPDESK]]="","",(IF(TDonnéesDélais[[#This Row],[HELPDESK]]&lt;=TDonnéesDélais[[#This Row],[Délai]],"OK","KO"))))</f>
        <v/>
      </c>
      <c r="V87" s="21" t="str">
        <f>IF(TDonnéesHM[[#This Row],[TELECOM Niv 2 (7)]]&lt;&gt;"",TDonnéesHM[[#This Row],[TELECOM Niv 2 (7)]]/1440,"")</f>
        <v/>
      </c>
      <c r="W87" s="22" t="str">
        <f>(IF(TDonnéesDélais[[#This Row],[TELECOM Niv 2 (7)]]="","",(IF(TDonnéesDélais[[#This Row],[TELECOM Niv 2 (7)]]&lt;=TDonnéesDélais[[#This Row],[Délai]],"OK","KO"))))</f>
        <v/>
      </c>
      <c r="X87" s="21">
        <f>IF(TDonnéesHM[[#This Row],[TELECOM Niv 1 (6)]]&lt;&gt;"",TDonnéesHM[[#This Row],[TELECOM Niv 1 (6)]]/1440,"")</f>
        <v>0.11527777777777778</v>
      </c>
      <c r="Y87" s="22" t="str">
        <f>(IF(TDonnéesDélais[[#This Row],[TELECOM Niv 1 (6)]]="","",(IF(TDonnéesDélais[[#This Row],[TELECOM Niv 1 (6)]]&lt;=TDonnéesDélais[[#This Row],[Délai]],"OK","KO"))))</f>
        <v>OK</v>
      </c>
      <c r="Z87" s="21" t="str">
        <f>IF(TDonnéesHM[[#This Row],[Exploit Infra IBIS (5)]]&lt;&gt;"",TDonnéesHM[[#This Row],[Exploit Infra IBIS (5)]]/1440,"")</f>
        <v/>
      </c>
      <c r="AA87" s="22" t="str">
        <f>(IF(TDonnéesDélais[[#This Row],[Exploit Infra IBIS (5)]]="","",(IF(TDonnéesDélais[[#This Row],[Exploit Infra IBIS (5)]]&lt;=TDonnéesDélais[[#This Row],[Délai]],"OK","KO"))))</f>
        <v/>
      </c>
      <c r="AB87" s="21" t="str">
        <f>IF(TDonnéesHM[[#This Row],[SIT SOBEGI (1)]]&lt;&gt;"",TDonnéesHM[[#This Row],[SIT SOBEGI (1)]]/1440,"")</f>
        <v/>
      </c>
      <c r="AC87" s="22" t="str">
        <f>(IF(TDonnéesDélais[[#This Row],[SIT SOBEGI (1)]]="","",(IF(TDonnéesDélais[[#This Row],[SIT SOBEGI (1)]]&lt;=TDonnéesDélais[[#This Row],[Délai]],"OK","KO"))))</f>
        <v/>
      </c>
      <c r="AD87" s="21">
        <f>IF(TDonnéesHM[[#This Row],[TELECOM SOBEGI (2)]]&lt;&gt;"",TDonnéesHM[[#This Row],[TELECOM SOBEGI (2)]]/1440,"")</f>
        <v>6.3194444444444442E-2</v>
      </c>
      <c r="AE87" s="22" t="str">
        <f>(IF(TDonnéesDélais[[#This Row],[TELECOM SOBEGI (2)]]="","",(IF(TDonnéesDélais[[#This Row],[TELECOM SOBEGI (2)]]&lt;=TDonnéesDélais[[#This Row],[Délai]],"OK","KO"))))</f>
        <v>OK</v>
      </c>
      <c r="AF87" s="21" t="str">
        <f>IF(TDonnéesHM[[#This Row],[INEO/ACM (1)]]&lt;&gt;"",TDonnéesHM[[#This Row],[INEO/ACM (1)]]/1440,"")</f>
        <v/>
      </c>
      <c r="AG87" s="22" t="str">
        <f>(IF(TDonnéesDélais[[#This Row],[INEO/ACM (1)]]="","",(IF(TDonnéesDélais[[#This Row],[INEO/ACM (1)]]&lt;=TDonnéesDélais[[#This Row],[Délai]],"OK","KO"))))</f>
        <v/>
      </c>
      <c r="AH87" s="18" t="str">
        <f>IF(TDonnéesHM[[#This Row],[GFI CHRONOTIME (4)]]&lt;&gt;"",TDonnéesHM[[#This Row],[GFI CHRONOTIME (4)]]/1440,"")</f>
        <v/>
      </c>
      <c r="AI87" s="18" t="str">
        <f>IF(TDonnéesHM[[#This Row],[En attente]]&lt;&gt;"",TDonnéesHM[[#This Row],[En attente]]/1440,"")</f>
        <v/>
      </c>
      <c r="AJ87" s="18">
        <f>IF(TDonnéesHM[[#This Row],[Durée de vie du ticket]]&lt;&gt;"",TDonnéesHM[[#This Row],[Durée de vie du ticket]]/1440,"")</f>
        <v>0.17847222222222223</v>
      </c>
      <c r="AK87" s="39"/>
      <c r="AL87" s="39"/>
      <c r="AM87" s="39"/>
      <c r="AN87" s="39"/>
      <c r="AO87" s="39"/>
      <c r="AP87" s="39"/>
      <c r="AQ87" s="39"/>
      <c r="AR87" s="39"/>
      <c r="AS87" s="39"/>
      <c r="AT87" s="39"/>
      <c r="AU87" s="39"/>
      <c r="AV87" s="39"/>
    </row>
    <row r="88" spans="1:48" x14ac:dyDescent="0.2">
      <c r="A88">
        <v>916</v>
      </c>
      <c r="B88" t="s">
        <v>22</v>
      </c>
      <c r="C88">
        <v>34</v>
      </c>
      <c r="M88" s="12">
        <f>(IF(TDonnéesHM[[#This Row],[ID]]&lt;&gt;"",SUM(TDonnéesHM[[#This Row],[MCO (4)]:[En attente]]),""))</f>
        <v>34</v>
      </c>
      <c r="N88" s="39"/>
      <c r="O88">
        <f>IF(TDonnéesHM[[#This Row],[ID]]&lt;&gt;"",TDonnéesHM[[#This Row],[ID]],"")</f>
        <v>916</v>
      </c>
      <c r="P88" s="17" t="str">
        <f>IF(TDonnéesHM[[#This Row],[Type]]="incident","I",IF(TDonnéesHM[[#This Row],[Type]]="demande","D",""))</f>
        <v>I</v>
      </c>
      <c r="Q88" s="18">
        <f>IF(TDonnéesDélais[[#This Row],[Type]]="I",4/24,IF(TDonnéesDélais[[#This Row],[Type]]="D",8/24,""))</f>
        <v>0.16666666666666666</v>
      </c>
      <c r="R88" s="21">
        <f>IF(TDonnéesHM[[#This Row],[MCO (4)]]&lt;&gt;"",TDonnéesHM[[#This Row],[MCO (4)]]/1440,"")</f>
        <v>2.361111111111111E-2</v>
      </c>
      <c r="S88" s="22" t="str">
        <f>(IF(TDonnéesDélais[[#This Row],[MCO]]="","",(IF(TDonnéesDélais[[#This Row],[MCO]]&lt;=TDonnéesDélais[[#This Row],[Délai]],"OK","KO"))))</f>
        <v>OK</v>
      </c>
      <c r="T88" s="21" t="str">
        <f>IF(TDonnéesHM[[#This Row],[HELPDESK (3)]]&lt;&gt;"",TDonnéesHM[[#This Row],[HELPDESK (3)]]/1440,"")</f>
        <v/>
      </c>
      <c r="U88" s="22" t="str">
        <f>(IF(TDonnéesDélais[[#This Row],[HELPDESK]]="","",(IF(TDonnéesDélais[[#This Row],[HELPDESK]]&lt;=TDonnéesDélais[[#This Row],[Délai]],"OK","KO"))))</f>
        <v/>
      </c>
      <c r="V88" s="21" t="str">
        <f>IF(TDonnéesHM[[#This Row],[TELECOM Niv 2 (7)]]&lt;&gt;"",TDonnéesHM[[#This Row],[TELECOM Niv 2 (7)]]/1440,"")</f>
        <v/>
      </c>
      <c r="W88" s="22" t="str">
        <f>(IF(TDonnéesDélais[[#This Row],[TELECOM Niv 2 (7)]]="","",(IF(TDonnéesDélais[[#This Row],[TELECOM Niv 2 (7)]]&lt;=TDonnéesDélais[[#This Row],[Délai]],"OK","KO"))))</f>
        <v/>
      </c>
      <c r="X88" s="21" t="str">
        <f>IF(TDonnéesHM[[#This Row],[TELECOM Niv 1 (6)]]&lt;&gt;"",TDonnéesHM[[#This Row],[TELECOM Niv 1 (6)]]/1440,"")</f>
        <v/>
      </c>
      <c r="Y88" s="22" t="str">
        <f>(IF(TDonnéesDélais[[#This Row],[TELECOM Niv 1 (6)]]="","",(IF(TDonnéesDélais[[#This Row],[TELECOM Niv 1 (6)]]&lt;=TDonnéesDélais[[#This Row],[Délai]],"OK","KO"))))</f>
        <v/>
      </c>
      <c r="Z88" s="21" t="str">
        <f>IF(TDonnéesHM[[#This Row],[Exploit Infra IBIS (5)]]&lt;&gt;"",TDonnéesHM[[#This Row],[Exploit Infra IBIS (5)]]/1440,"")</f>
        <v/>
      </c>
      <c r="AA88" s="22" t="str">
        <f>(IF(TDonnéesDélais[[#This Row],[Exploit Infra IBIS (5)]]="","",(IF(TDonnéesDélais[[#This Row],[Exploit Infra IBIS (5)]]&lt;=TDonnéesDélais[[#This Row],[Délai]],"OK","KO"))))</f>
        <v/>
      </c>
      <c r="AB88" s="21" t="str">
        <f>IF(TDonnéesHM[[#This Row],[SIT SOBEGI (1)]]&lt;&gt;"",TDonnéesHM[[#This Row],[SIT SOBEGI (1)]]/1440,"")</f>
        <v/>
      </c>
      <c r="AC88" s="22" t="str">
        <f>(IF(TDonnéesDélais[[#This Row],[SIT SOBEGI (1)]]="","",(IF(TDonnéesDélais[[#This Row],[SIT SOBEGI (1)]]&lt;=TDonnéesDélais[[#This Row],[Délai]],"OK","KO"))))</f>
        <v/>
      </c>
      <c r="AD88" s="21" t="str">
        <f>IF(TDonnéesHM[[#This Row],[TELECOM SOBEGI (2)]]&lt;&gt;"",TDonnéesHM[[#This Row],[TELECOM SOBEGI (2)]]/1440,"")</f>
        <v/>
      </c>
      <c r="AE88" s="22" t="str">
        <f>(IF(TDonnéesDélais[[#This Row],[TELECOM SOBEGI (2)]]="","",(IF(TDonnéesDélais[[#This Row],[TELECOM SOBEGI (2)]]&lt;=TDonnéesDélais[[#This Row],[Délai]],"OK","KO"))))</f>
        <v/>
      </c>
      <c r="AF88" s="21" t="str">
        <f>IF(TDonnéesHM[[#This Row],[INEO/ACM (1)]]&lt;&gt;"",TDonnéesHM[[#This Row],[INEO/ACM (1)]]/1440,"")</f>
        <v/>
      </c>
      <c r="AG88" s="22" t="str">
        <f>(IF(TDonnéesDélais[[#This Row],[INEO/ACM (1)]]="","",(IF(TDonnéesDélais[[#This Row],[INEO/ACM (1)]]&lt;=TDonnéesDélais[[#This Row],[Délai]],"OK","KO"))))</f>
        <v/>
      </c>
      <c r="AH88" s="18" t="str">
        <f>IF(TDonnéesHM[[#This Row],[GFI CHRONOTIME (4)]]&lt;&gt;"",TDonnéesHM[[#This Row],[GFI CHRONOTIME (4)]]/1440,"")</f>
        <v/>
      </c>
      <c r="AI88" s="18" t="str">
        <f>IF(TDonnéesHM[[#This Row],[En attente]]&lt;&gt;"",TDonnéesHM[[#This Row],[En attente]]/1440,"")</f>
        <v/>
      </c>
      <c r="AJ88" s="18">
        <f>IF(TDonnéesHM[[#This Row],[Durée de vie du ticket]]&lt;&gt;"",TDonnéesHM[[#This Row],[Durée de vie du ticket]]/1440,"")</f>
        <v>2.361111111111111E-2</v>
      </c>
      <c r="AK88" s="39"/>
      <c r="AL88" s="39"/>
      <c r="AM88" s="39"/>
      <c r="AN88" s="39"/>
      <c r="AO88" s="39"/>
      <c r="AP88" s="39"/>
      <c r="AQ88" s="39"/>
      <c r="AR88" s="39"/>
      <c r="AS88" s="39"/>
      <c r="AT88" s="39"/>
      <c r="AU88" s="39"/>
      <c r="AV88" s="39"/>
    </row>
    <row r="89" spans="1:48" x14ac:dyDescent="0.2">
      <c r="A89">
        <v>917</v>
      </c>
      <c r="B89" t="s">
        <v>21</v>
      </c>
      <c r="C89">
        <v>264</v>
      </c>
      <c r="H89">
        <v>199</v>
      </c>
      <c r="M89" s="12">
        <f>(IF(TDonnéesHM[[#This Row],[ID]]&lt;&gt;"",SUM(TDonnéesHM[[#This Row],[MCO (4)]:[En attente]]),""))</f>
        <v>463</v>
      </c>
      <c r="N89" s="39"/>
      <c r="O89">
        <f>IF(TDonnéesHM[[#This Row],[ID]]&lt;&gt;"",TDonnéesHM[[#This Row],[ID]],"")</f>
        <v>917</v>
      </c>
      <c r="P89" s="17" t="str">
        <f>IF(TDonnéesHM[[#This Row],[Type]]="incident","I",IF(TDonnéesHM[[#This Row],[Type]]="demande","D",""))</f>
        <v>D</v>
      </c>
      <c r="Q89" s="18">
        <f>IF(TDonnéesDélais[[#This Row],[Type]]="I",4/24,IF(TDonnéesDélais[[#This Row],[Type]]="D",8/24,""))</f>
        <v>0.33333333333333331</v>
      </c>
      <c r="R89" s="21">
        <f>IF(TDonnéesHM[[#This Row],[MCO (4)]]&lt;&gt;"",TDonnéesHM[[#This Row],[MCO (4)]]/1440,"")</f>
        <v>0.18333333333333332</v>
      </c>
      <c r="S89" s="22" t="str">
        <f>(IF(TDonnéesDélais[[#This Row],[MCO]]="","",(IF(TDonnéesDélais[[#This Row],[MCO]]&lt;=TDonnéesDélais[[#This Row],[Délai]],"OK","KO"))))</f>
        <v>OK</v>
      </c>
      <c r="T89" s="21" t="str">
        <f>IF(TDonnéesHM[[#This Row],[HELPDESK (3)]]&lt;&gt;"",TDonnéesHM[[#This Row],[HELPDESK (3)]]/1440,"")</f>
        <v/>
      </c>
      <c r="U89" s="22" t="str">
        <f>(IF(TDonnéesDélais[[#This Row],[HELPDESK]]="","",(IF(TDonnéesDélais[[#This Row],[HELPDESK]]&lt;=TDonnéesDélais[[#This Row],[Délai]],"OK","KO"))))</f>
        <v/>
      </c>
      <c r="V89" s="21" t="str">
        <f>IF(TDonnéesHM[[#This Row],[TELECOM Niv 2 (7)]]&lt;&gt;"",TDonnéesHM[[#This Row],[TELECOM Niv 2 (7)]]/1440,"")</f>
        <v/>
      </c>
      <c r="W89" s="22" t="str">
        <f>(IF(TDonnéesDélais[[#This Row],[TELECOM Niv 2 (7)]]="","",(IF(TDonnéesDélais[[#This Row],[TELECOM Niv 2 (7)]]&lt;=TDonnéesDélais[[#This Row],[Délai]],"OK","KO"))))</f>
        <v/>
      </c>
      <c r="X89" s="21" t="str">
        <f>IF(TDonnéesHM[[#This Row],[TELECOM Niv 1 (6)]]&lt;&gt;"",TDonnéesHM[[#This Row],[TELECOM Niv 1 (6)]]/1440,"")</f>
        <v/>
      </c>
      <c r="Y89" s="22" t="str">
        <f>(IF(TDonnéesDélais[[#This Row],[TELECOM Niv 1 (6)]]="","",(IF(TDonnéesDélais[[#This Row],[TELECOM Niv 1 (6)]]&lt;=TDonnéesDélais[[#This Row],[Délai]],"OK","KO"))))</f>
        <v/>
      </c>
      <c r="Z89" s="21" t="str">
        <f>IF(TDonnéesHM[[#This Row],[Exploit Infra IBIS (5)]]&lt;&gt;"",TDonnéesHM[[#This Row],[Exploit Infra IBIS (5)]]/1440,"")</f>
        <v/>
      </c>
      <c r="AA89" s="22" t="str">
        <f>(IF(TDonnéesDélais[[#This Row],[Exploit Infra IBIS (5)]]="","",(IF(TDonnéesDélais[[#This Row],[Exploit Infra IBIS (5)]]&lt;=TDonnéesDélais[[#This Row],[Délai]],"OK","KO"))))</f>
        <v/>
      </c>
      <c r="AB89" s="21">
        <f>IF(TDonnéesHM[[#This Row],[SIT SOBEGI (1)]]&lt;&gt;"",TDonnéesHM[[#This Row],[SIT SOBEGI (1)]]/1440,"")</f>
        <v>0.13819444444444445</v>
      </c>
      <c r="AC89" s="22" t="str">
        <f>(IF(TDonnéesDélais[[#This Row],[SIT SOBEGI (1)]]="","",(IF(TDonnéesDélais[[#This Row],[SIT SOBEGI (1)]]&lt;=TDonnéesDélais[[#This Row],[Délai]],"OK","KO"))))</f>
        <v>OK</v>
      </c>
      <c r="AD89" s="21" t="str">
        <f>IF(TDonnéesHM[[#This Row],[TELECOM SOBEGI (2)]]&lt;&gt;"",TDonnéesHM[[#This Row],[TELECOM SOBEGI (2)]]/1440,"")</f>
        <v/>
      </c>
      <c r="AE89" s="22" t="str">
        <f>(IF(TDonnéesDélais[[#This Row],[TELECOM SOBEGI (2)]]="","",(IF(TDonnéesDélais[[#This Row],[TELECOM SOBEGI (2)]]&lt;=TDonnéesDélais[[#This Row],[Délai]],"OK","KO"))))</f>
        <v/>
      </c>
      <c r="AF89" s="21" t="str">
        <f>IF(TDonnéesHM[[#This Row],[INEO/ACM (1)]]&lt;&gt;"",TDonnéesHM[[#This Row],[INEO/ACM (1)]]/1440,"")</f>
        <v/>
      </c>
      <c r="AG89" s="22" t="str">
        <f>(IF(TDonnéesDélais[[#This Row],[INEO/ACM (1)]]="","",(IF(TDonnéesDélais[[#This Row],[INEO/ACM (1)]]&lt;=TDonnéesDélais[[#This Row],[Délai]],"OK","KO"))))</f>
        <v/>
      </c>
      <c r="AH89" s="18" t="str">
        <f>IF(TDonnéesHM[[#This Row],[GFI CHRONOTIME (4)]]&lt;&gt;"",TDonnéesHM[[#This Row],[GFI CHRONOTIME (4)]]/1440,"")</f>
        <v/>
      </c>
      <c r="AI89" s="18" t="str">
        <f>IF(TDonnéesHM[[#This Row],[En attente]]&lt;&gt;"",TDonnéesHM[[#This Row],[En attente]]/1440,"")</f>
        <v/>
      </c>
      <c r="AJ89" s="18">
        <f>IF(TDonnéesHM[[#This Row],[Durée de vie du ticket]]&lt;&gt;"",TDonnéesHM[[#This Row],[Durée de vie du ticket]]/1440,"")</f>
        <v>0.3215277777777778</v>
      </c>
      <c r="AK89" s="39"/>
      <c r="AL89" s="39"/>
      <c r="AM89" s="39"/>
      <c r="AN89" s="39"/>
      <c r="AO89" s="39"/>
      <c r="AP89" s="39"/>
      <c r="AQ89" s="39"/>
      <c r="AR89" s="39"/>
      <c r="AS89" s="39"/>
      <c r="AT89" s="39"/>
      <c r="AU89" s="39"/>
      <c r="AV89" s="39"/>
    </row>
    <row r="90" spans="1:48" x14ac:dyDescent="0.2">
      <c r="A90">
        <v>918</v>
      </c>
      <c r="B90" t="s">
        <v>21</v>
      </c>
      <c r="G90">
        <v>39</v>
      </c>
      <c r="H90">
        <v>144</v>
      </c>
      <c r="M90" s="12">
        <f>(IF(TDonnéesHM[[#This Row],[ID]]&lt;&gt;"",SUM(TDonnéesHM[[#This Row],[MCO (4)]:[En attente]]),""))</f>
        <v>183</v>
      </c>
      <c r="N90" s="39"/>
      <c r="O90">
        <f>IF(TDonnéesHM[[#This Row],[ID]]&lt;&gt;"",TDonnéesHM[[#This Row],[ID]],"")</f>
        <v>918</v>
      </c>
      <c r="P90" s="17" t="str">
        <f>IF(TDonnéesHM[[#This Row],[Type]]="incident","I",IF(TDonnéesHM[[#This Row],[Type]]="demande","D",""))</f>
        <v>D</v>
      </c>
      <c r="Q90" s="18">
        <f>IF(TDonnéesDélais[[#This Row],[Type]]="I",4/24,IF(TDonnéesDélais[[#This Row],[Type]]="D",8/24,""))</f>
        <v>0.33333333333333331</v>
      </c>
      <c r="R90" s="21" t="str">
        <f>IF(TDonnéesHM[[#This Row],[MCO (4)]]&lt;&gt;"",TDonnéesHM[[#This Row],[MCO (4)]]/1440,"")</f>
        <v/>
      </c>
      <c r="S90" s="22" t="str">
        <f>(IF(TDonnéesDélais[[#This Row],[MCO]]="","",(IF(TDonnéesDélais[[#This Row],[MCO]]&lt;=TDonnéesDélais[[#This Row],[Délai]],"OK","KO"))))</f>
        <v/>
      </c>
      <c r="T90" s="21" t="str">
        <f>IF(TDonnéesHM[[#This Row],[HELPDESK (3)]]&lt;&gt;"",TDonnéesHM[[#This Row],[HELPDESK (3)]]/1440,"")</f>
        <v/>
      </c>
      <c r="U90" s="22" t="str">
        <f>(IF(TDonnéesDélais[[#This Row],[HELPDESK]]="","",(IF(TDonnéesDélais[[#This Row],[HELPDESK]]&lt;=TDonnéesDélais[[#This Row],[Délai]],"OK","KO"))))</f>
        <v/>
      </c>
      <c r="V90" s="21" t="str">
        <f>IF(TDonnéesHM[[#This Row],[TELECOM Niv 2 (7)]]&lt;&gt;"",TDonnéesHM[[#This Row],[TELECOM Niv 2 (7)]]/1440,"")</f>
        <v/>
      </c>
      <c r="W90" s="22" t="str">
        <f>(IF(TDonnéesDélais[[#This Row],[TELECOM Niv 2 (7)]]="","",(IF(TDonnéesDélais[[#This Row],[TELECOM Niv 2 (7)]]&lt;=TDonnéesDélais[[#This Row],[Délai]],"OK","KO"))))</f>
        <v/>
      </c>
      <c r="X90" s="21" t="str">
        <f>IF(TDonnéesHM[[#This Row],[TELECOM Niv 1 (6)]]&lt;&gt;"",TDonnéesHM[[#This Row],[TELECOM Niv 1 (6)]]/1440,"")</f>
        <v/>
      </c>
      <c r="Y90" s="22" t="str">
        <f>(IF(TDonnéesDélais[[#This Row],[TELECOM Niv 1 (6)]]="","",(IF(TDonnéesDélais[[#This Row],[TELECOM Niv 1 (6)]]&lt;=TDonnéesDélais[[#This Row],[Délai]],"OK","KO"))))</f>
        <v/>
      </c>
      <c r="Z90" s="21">
        <f>IF(TDonnéesHM[[#This Row],[Exploit Infra IBIS (5)]]&lt;&gt;"",TDonnéesHM[[#This Row],[Exploit Infra IBIS (5)]]/1440,"")</f>
        <v>2.7083333333333334E-2</v>
      </c>
      <c r="AA90" s="22" t="str">
        <f>(IF(TDonnéesDélais[[#This Row],[Exploit Infra IBIS (5)]]="","",(IF(TDonnéesDélais[[#This Row],[Exploit Infra IBIS (5)]]&lt;=TDonnéesDélais[[#This Row],[Délai]],"OK","KO"))))</f>
        <v>OK</v>
      </c>
      <c r="AB90" s="21">
        <f>IF(TDonnéesHM[[#This Row],[SIT SOBEGI (1)]]&lt;&gt;"",TDonnéesHM[[#This Row],[SIT SOBEGI (1)]]/1440,"")</f>
        <v>0.1</v>
      </c>
      <c r="AC90" s="22" t="str">
        <f>(IF(TDonnéesDélais[[#This Row],[SIT SOBEGI (1)]]="","",(IF(TDonnéesDélais[[#This Row],[SIT SOBEGI (1)]]&lt;=TDonnéesDélais[[#This Row],[Délai]],"OK","KO"))))</f>
        <v>OK</v>
      </c>
      <c r="AD90" s="21" t="str">
        <f>IF(TDonnéesHM[[#This Row],[TELECOM SOBEGI (2)]]&lt;&gt;"",TDonnéesHM[[#This Row],[TELECOM SOBEGI (2)]]/1440,"")</f>
        <v/>
      </c>
      <c r="AE90" s="22" t="str">
        <f>(IF(TDonnéesDélais[[#This Row],[TELECOM SOBEGI (2)]]="","",(IF(TDonnéesDélais[[#This Row],[TELECOM SOBEGI (2)]]&lt;=TDonnéesDélais[[#This Row],[Délai]],"OK","KO"))))</f>
        <v/>
      </c>
      <c r="AF90" s="21" t="str">
        <f>IF(TDonnéesHM[[#This Row],[INEO/ACM (1)]]&lt;&gt;"",TDonnéesHM[[#This Row],[INEO/ACM (1)]]/1440,"")</f>
        <v/>
      </c>
      <c r="AG90" s="22" t="str">
        <f>(IF(TDonnéesDélais[[#This Row],[INEO/ACM (1)]]="","",(IF(TDonnéesDélais[[#This Row],[INEO/ACM (1)]]&lt;=TDonnéesDélais[[#This Row],[Délai]],"OK","KO"))))</f>
        <v/>
      </c>
      <c r="AH90" s="18" t="str">
        <f>IF(TDonnéesHM[[#This Row],[GFI CHRONOTIME (4)]]&lt;&gt;"",TDonnéesHM[[#This Row],[GFI CHRONOTIME (4)]]/1440,"")</f>
        <v/>
      </c>
      <c r="AI90" s="18" t="str">
        <f>IF(TDonnéesHM[[#This Row],[En attente]]&lt;&gt;"",TDonnéesHM[[#This Row],[En attente]]/1440,"")</f>
        <v/>
      </c>
      <c r="AJ90" s="18">
        <f>IF(TDonnéesHM[[#This Row],[Durée de vie du ticket]]&lt;&gt;"",TDonnéesHM[[#This Row],[Durée de vie du ticket]]/1440,"")</f>
        <v>0.12708333333333333</v>
      </c>
      <c r="AK90" s="39"/>
      <c r="AL90" s="39"/>
      <c r="AM90" s="39"/>
      <c r="AN90" s="39"/>
      <c r="AO90" s="39"/>
      <c r="AP90" s="39"/>
      <c r="AQ90" s="39"/>
      <c r="AR90" s="39"/>
      <c r="AS90" s="39"/>
      <c r="AT90" s="39"/>
      <c r="AU90" s="39"/>
      <c r="AV90" s="39"/>
    </row>
    <row r="91" spans="1:48" x14ac:dyDescent="0.2">
      <c r="A91">
        <v>919</v>
      </c>
      <c r="B91" t="s">
        <v>21</v>
      </c>
      <c r="E91">
        <v>1</v>
      </c>
      <c r="M91" s="12">
        <f>(IF(TDonnéesHM[[#This Row],[ID]]&lt;&gt;"",SUM(TDonnéesHM[[#This Row],[MCO (4)]:[En attente]]),""))</f>
        <v>1</v>
      </c>
      <c r="N91" s="39"/>
      <c r="O91">
        <f>IF(TDonnéesHM[[#This Row],[ID]]&lt;&gt;"",TDonnéesHM[[#This Row],[ID]],"")</f>
        <v>919</v>
      </c>
      <c r="P91" s="17" t="str">
        <f>IF(TDonnéesHM[[#This Row],[Type]]="incident","I",IF(TDonnéesHM[[#This Row],[Type]]="demande","D",""))</f>
        <v>D</v>
      </c>
      <c r="Q91" s="18">
        <f>IF(TDonnéesDélais[[#This Row],[Type]]="I",4/24,IF(TDonnéesDélais[[#This Row],[Type]]="D",8/24,""))</f>
        <v>0.33333333333333331</v>
      </c>
      <c r="R91" s="21" t="str">
        <f>IF(TDonnéesHM[[#This Row],[MCO (4)]]&lt;&gt;"",TDonnéesHM[[#This Row],[MCO (4)]]/1440,"")</f>
        <v/>
      </c>
      <c r="S91" s="22" t="str">
        <f>(IF(TDonnéesDélais[[#This Row],[MCO]]="","",(IF(TDonnéesDélais[[#This Row],[MCO]]&lt;=TDonnéesDélais[[#This Row],[Délai]],"OK","KO"))))</f>
        <v/>
      </c>
      <c r="T91" s="21" t="str">
        <f>IF(TDonnéesHM[[#This Row],[HELPDESK (3)]]&lt;&gt;"",TDonnéesHM[[#This Row],[HELPDESK (3)]]/1440,"")</f>
        <v/>
      </c>
      <c r="U91" s="22" t="str">
        <f>(IF(TDonnéesDélais[[#This Row],[HELPDESK]]="","",(IF(TDonnéesDélais[[#This Row],[HELPDESK]]&lt;=TDonnéesDélais[[#This Row],[Délai]],"OK","KO"))))</f>
        <v/>
      </c>
      <c r="V91" s="21">
        <f>IF(TDonnéesHM[[#This Row],[TELECOM Niv 2 (7)]]&lt;&gt;"",TDonnéesHM[[#This Row],[TELECOM Niv 2 (7)]]/1440,"")</f>
        <v>6.9444444444444447E-4</v>
      </c>
      <c r="W91" s="22" t="str">
        <f>(IF(TDonnéesDélais[[#This Row],[TELECOM Niv 2 (7)]]="","",(IF(TDonnéesDélais[[#This Row],[TELECOM Niv 2 (7)]]&lt;=TDonnéesDélais[[#This Row],[Délai]],"OK","KO"))))</f>
        <v>OK</v>
      </c>
      <c r="X91" s="21" t="str">
        <f>IF(TDonnéesHM[[#This Row],[TELECOM Niv 1 (6)]]&lt;&gt;"",TDonnéesHM[[#This Row],[TELECOM Niv 1 (6)]]/1440,"")</f>
        <v/>
      </c>
      <c r="Y91" s="22" t="str">
        <f>(IF(TDonnéesDélais[[#This Row],[TELECOM Niv 1 (6)]]="","",(IF(TDonnéesDélais[[#This Row],[TELECOM Niv 1 (6)]]&lt;=TDonnéesDélais[[#This Row],[Délai]],"OK","KO"))))</f>
        <v/>
      </c>
      <c r="Z91" s="21" t="str">
        <f>IF(TDonnéesHM[[#This Row],[Exploit Infra IBIS (5)]]&lt;&gt;"",TDonnéesHM[[#This Row],[Exploit Infra IBIS (5)]]/1440,"")</f>
        <v/>
      </c>
      <c r="AA91" s="22" t="str">
        <f>(IF(TDonnéesDélais[[#This Row],[Exploit Infra IBIS (5)]]="","",(IF(TDonnéesDélais[[#This Row],[Exploit Infra IBIS (5)]]&lt;=TDonnéesDélais[[#This Row],[Délai]],"OK","KO"))))</f>
        <v/>
      </c>
      <c r="AB91" s="21" t="str">
        <f>IF(TDonnéesHM[[#This Row],[SIT SOBEGI (1)]]&lt;&gt;"",TDonnéesHM[[#This Row],[SIT SOBEGI (1)]]/1440,"")</f>
        <v/>
      </c>
      <c r="AC91" s="22" t="str">
        <f>(IF(TDonnéesDélais[[#This Row],[SIT SOBEGI (1)]]="","",(IF(TDonnéesDélais[[#This Row],[SIT SOBEGI (1)]]&lt;=TDonnéesDélais[[#This Row],[Délai]],"OK","KO"))))</f>
        <v/>
      </c>
      <c r="AD91" s="21" t="str">
        <f>IF(TDonnéesHM[[#This Row],[TELECOM SOBEGI (2)]]&lt;&gt;"",TDonnéesHM[[#This Row],[TELECOM SOBEGI (2)]]/1440,"")</f>
        <v/>
      </c>
      <c r="AE91" s="22" t="str">
        <f>(IF(TDonnéesDélais[[#This Row],[TELECOM SOBEGI (2)]]="","",(IF(TDonnéesDélais[[#This Row],[TELECOM SOBEGI (2)]]&lt;=TDonnéesDélais[[#This Row],[Délai]],"OK","KO"))))</f>
        <v/>
      </c>
      <c r="AF91" s="21" t="str">
        <f>IF(TDonnéesHM[[#This Row],[INEO/ACM (1)]]&lt;&gt;"",TDonnéesHM[[#This Row],[INEO/ACM (1)]]/1440,"")</f>
        <v/>
      </c>
      <c r="AG91" s="22" t="str">
        <f>(IF(TDonnéesDélais[[#This Row],[INEO/ACM (1)]]="","",(IF(TDonnéesDélais[[#This Row],[INEO/ACM (1)]]&lt;=TDonnéesDélais[[#This Row],[Délai]],"OK","KO"))))</f>
        <v/>
      </c>
      <c r="AH91" s="18" t="str">
        <f>IF(TDonnéesHM[[#This Row],[GFI CHRONOTIME (4)]]&lt;&gt;"",TDonnéesHM[[#This Row],[GFI CHRONOTIME (4)]]/1440,"")</f>
        <v/>
      </c>
      <c r="AI91" s="18" t="str">
        <f>IF(TDonnéesHM[[#This Row],[En attente]]&lt;&gt;"",TDonnéesHM[[#This Row],[En attente]]/1440,"")</f>
        <v/>
      </c>
      <c r="AJ91" s="18">
        <f>IF(TDonnéesHM[[#This Row],[Durée de vie du ticket]]&lt;&gt;"",TDonnéesHM[[#This Row],[Durée de vie du ticket]]/1440,"")</f>
        <v>6.9444444444444447E-4</v>
      </c>
      <c r="AK91" s="39"/>
      <c r="AL91" s="39"/>
      <c r="AM91" s="39"/>
      <c r="AN91" s="39"/>
      <c r="AO91" s="39"/>
      <c r="AP91" s="39"/>
      <c r="AQ91" s="39"/>
      <c r="AR91" s="39"/>
      <c r="AS91" s="39"/>
      <c r="AT91" s="39"/>
      <c r="AU91" s="39"/>
      <c r="AV91" s="39"/>
    </row>
    <row r="92" spans="1:48" x14ac:dyDescent="0.2">
      <c r="A92">
        <v>920</v>
      </c>
      <c r="B92" t="s">
        <v>21</v>
      </c>
      <c r="D92">
        <v>2</v>
      </c>
      <c r="M92" s="12">
        <f>(IF(TDonnéesHM[[#This Row],[ID]]&lt;&gt;"",SUM(TDonnéesHM[[#This Row],[MCO (4)]:[En attente]]),""))</f>
        <v>2</v>
      </c>
      <c r="N92" s="39"/>
      <c r="O92">
        <f>IF(TDonnéesHM[[#This Row],[ID]]&lt;&gt;"",TDonnéesHM[[#This Row],[ID]],"")</f>
        <v>920</v>
      </c>
      <c r="P92" s="17" t="str">
        <f>IF(TDonnéesHM[[#This Row],[Type]]="incident","I",IF(TDonnéesHM[[#This Row],[Type]]="demande","D",""))</f>
        <v>D</v>
      </c>
      <c r="Q92" s="18">
        <f>IF(TDonnéesDélais[[#This Row],[Type]]="I",4/24,IF(TDonnéesDélais[[#This Row],[Type]]="D",8/24,""))</f>
        <v>0.33333333333333331</v>
      </c>
      <c r="R92" s="21" t="str">
        <f>IF(TDonnéesHM[[#This Row],[MCO (4)]]&lt;&gt;"",TDonnéesHM[[#This Row],[MCO (4)]]/1440,"")</f>
        <v/>
      </c>
      <c r="S92" s="22" t="str">
        <f>(IF(TDonnéesDélais[[#This Row],[MCO]]="","",(IF(TDonnéesDélais[[#This Row],[MCO]]&lt;=TDonnéesDélais[[#This Row],[Délai]],"OK","KO"))))</f>
        <v/>
      </c>
      <c r="T92" s="21">
        <f>IF(TDonnéesHM[[#This Row],[HELPDESK (3)]]&lt;&gt;"",TDonnéesHM[[#This Row],[HELPDESK (3)]]/1440,"")</f>
        <v>1.3888888888888889E-3</v>
      </c>
      <c r="U92" s="22" t="str">
        <f>(IF(TDonnéesDélais[[#This Row],[HELPDESK]]="","",(IF(TDonnéesDélais[[#This Row],[HELPDESK]]&lt;=TDonnéesDélais[[#This Row],[Délai]],"OK","KO"))))</f>
        <v>OK</v>
      </c>
      <c r="V92" s="21" t="str">
        <f>IF(TDonnéesHM[[#This Row],[TELECOM Niv 2 (7)]]&lt;&gt;"",TDonnéesHM[[#This Row],[TELECOM Niv 2 (7)]]/1440,"")</f>
        <v/>
      </c>
      <c r="W92" s="22" t="str">
        <f>(IF(TDonnéesDélais[[#This Row],[TELECOM Niv 2 (7)]]="","",(IF(TDonnéesDélais[[#This Row],[TELECOM Niv 2 (7)]]&lt;=TDonnéesDélais[[#This Row],[Délai]],"OK","KO"))))</f>
        <v/>
      </c>
      <c r="X92" s="21" t="str">
        <f>IF(TDonnéesHM[[#This Row],[TELECOM Niv 1 (6)]]&lt;&gt;"",TDonnéesHM[[#This Row],[TELECOM Niv 1 (6)]]/1440,"")</f>
        <v/>
      </c>
      <c r="Y92" s="22" t="str">
        <f>(IF(TDonnéesDélais[[#This Row],[TELECOM Niv 1 (6)]]="","",(IF(TDonnéesDélais[[#This Row],[TELECOM Niv 1 (6)]]&lt;=TDonnéesDélais[[#This Row],[Délai]],"OK","KO"))))</f>
        <v/>
      </c>
      <c r="Z92" s="21" t="str">
        <f>IF(TDonnéesHM[[#This Row],[Exploit Infra IBIS (5)]]&lt;&gt;"",TDonnéesHM[[#This Row],[Exploit Infra IBIS (5)]]/1440,"")</f>
        <v/>
      </c>
      <c r="AA92" s="22" t="str">
        <f>(IF(TDonnéesDélais[[#This Row],[Exploit Infra IBIS (5)]]="","",(IF(TDonnéesDélais[[#This Row],[Exploit Infra IBIS (5)]]&lt;=TDonnéesDélais[[#This Row],[Délai]],"OK","KO"))))</f>
        <v/>
      </c>
      <c r="AB92" s="21" t="str">
        <f>IF(TDonnéesHM[[#This Row],[SIT SOBEGI (1)]]&lt;&gt;"",TDonnéesHM[[#This Row],[SIT SOBEGI (1)]]/1440,"")</f>
        <v/>
      </c>
      <c r="AC92" s="22" t="str">
        <f>(IF(TDonnéesDélais[[#This Row],[SIT SOBEGI (1)]]="","",(IF(TDonnéesDélais[[#This Row],[SIT SOBEGI (1)]]&lt;=TDonnéesDélais[[#This Row],[Délai]],"OK","KO"))))</f>
        <v/>
      </c>
      <c r="AD92" s="21" t="str">
        <f>IF(TDonnéesHM[[#This Row],[TELECOM SOBEGI (2)]]&lt;&gt;"",TDonnéesHM[[#This Row],[TELECOM SOBEGI (2)]]/1440,"")</f>
        <v/>
      </c>
      <c r="AE92" s="22" t="str">
        <f>(IF(TDonnéesDélais[[#This Row],[TELECOM SOBEGI (2)]]="","",(IF(TDonnéesDélais[[#This Row],[TELECOM SOBEGI (2)]]&lt;=TDonnéesDélais[[#This Row],[Délai]],"OK","KO"))))</f>
        <v/>
      </c>
      <c r="AF92" s="21" t="str">
        <f>IF(TDonnéesHM[[#This Row],[INEO/ACM (1)]]&lt;&gt;"",TDonnéesHM[[#This Row],[INEO/ACM (1)]]/1440,"")</f>
        <v/>
      </c>
      <c r="AG92" s="22" t="str">
        <f>(IF(TDonnéesDélais[[#This Row],[INEO/ACM (1)]]="","",(IF(TDonnéesDélais[[#This Row],[INEO/ACM (1)]]&lt;=TDonnéesDélais[[#This Row],[Délai]],"OK","KO"))))</f>
        <v/>
      </c>
      <c r="AH92" s="18" t="str">
        <f>IF(TDonnéesHM[[#This Row],[GFI CHRONOTIME (4)]]&lt;&gt;"",TDonnéesHM[[#This Row],[GFI CHRONOTIME (4)]]/1440,"")</f>
        <v/>
      </c>
      <c r="AI92" s="18" t="str">
        <f>IF(TDonnéesHM[[#This Row],[En attente]]&lt;&gt;"",TDonnéesHM[[#This Row],[En attente]]/1440,"")</f>
        <v/>
      </c>
      <c r="AJ92" s="18">
        <f>IF(TDonnéesHM[[#This Row],[Durée de vie du ticket]]&lt;&gt;"",TDonnéesHM[[#This Row],[Durée de vie du ticket]]/1440,"")</f>
        <v>1.3888888888888889E-3</v>
      </c>
      <c r="AK92" s="39"/>
      <c r="AL92" s="39"/>
      <c r="AM92" s="39"/>
      <c r="AN92" s="39"/>
      <c r="AO92" s="39"/>
      <c r="AP92" s="39"/>
      <c r="AQ92" s="39"/>
      <c r="AR92" s="39"/>
      <c r="AS92" s="39"/>
      <c r="AT92" s="39"/>
      <c r="AU92" s="39"/>
      <c r="AV92" s="39"/>
    </row>
    <row r="93" spans="1:48" x14ac:dyDescent="0.2">
      <c r="A93">
        <v>921</v>
      </c>
      <c r="B93" t="s">
        <v>22</v>
      </c>
      <c r="H93">
        <v>111</v>
      </c>
      <c r="M93" s="12">
        <f>(IF(TDonnéesHM[[#This Row],[ID]]&lt;&gt;"",SUM(TDonnéesHM[[#This Row],[MCO (4)]:[En attente]]),""))</f>
        <v>111</v>
      </c>
      <c r="N93" s="39"/>
      <c r="O93">
        <f>IF(TDonnéesHM[[#This Row],[ID]]&lt;&gt;"",TDonnéesHM[[#This Row],[ID]],"")</f>
        <v>921</v>
      </c>
      <c r="P93" s="17" t="str">
        <f>IF(TDonnéesHM[[#This Row],[Type]]="incident","I",IF(TDonnéesHM[[#This Row],[Type]]="demande","D",""))</f>
        <v>I</v>
      </c>
      <c r="Q93" s="18">
        <f>IF(TDonnéesDélais[[#This Row],[Type]]="I",4/24,IF(TDonnéesDélais[[#This Row],[Type]]="D",8/24,""))</f>
        <v>0.16666666666666666</v>
      </c>
      <c r="R93" s="21" t="str">
        <f>IF(TDonnéesHM[[#This Row],[MCO (4)]]&lt;&gt;"",TDonnéesHM[[#This Row],[MCO (4)]]/1440,"")</f>
        <v/>
      </c>
      <c r="S93" s="22" t="str">
        <f>(IF(TDonnéesDélais[[#This Row],[MCO]]="","",(IF(TDonnéesDélais[[#This Row],[MCO]]&lt;=TDonnéesDélais[[#This Row],[Délai]],"OK","KO"))))</f>
        <v/>
      </c>
      <c r="T93" s="21" t="str">
        <f>IF(TDonnéesHM[[#This Row],[HELPDESK (3)]]&lt;&gt;"",TDonnéesHM[[#This Row],[HELPDESK (3)]]/1440,"")</f>
        <v/>
      </c>
      <c r="U93" s="22" t="str">
        <f>(IF(TDonnéesDélais[[#This Row],[HELPDESK]]="","",(IF(TDonnéesDélais[[#This Row],[HELPDESK]]&lt;=TDonnéesDélais[[#This Row],[Délai]],"OK","KO"))))</f>
        <v/>
      </c>
      <c r="V93" s="21" t="str">
        <f>IF(TDonnéesHM[[#This Row],[TELECOM Niv 2 (7)]]&lt;&gt;"",TDonnéesHM[[#This Row],[TELECOM Niv 2 (7)]]/1440,"")</f>
        <v/>
      </c>
      <c r="W93" s="22" t="str">
        <f>(IF(TDonnéesDélais[[#This Row],[TELECOM Niv 2 (7)]]="","",(IF(TDonnéesDélais[[#This Row],[TELECOM Niv 2 (7)]]&lt;=TDonnéesDélais[[#This Row],[Délai]],"OK","KO"))))</f>
        <v/>
      </c>
      <c r="X93" s="21" t="str">
        <f>IF(TDonnéesHM[[#This Row],[TELECOM Niv 1 (6)]]&lt;&gt;"",TDonnéesHM[[#This Row],[TELECOM Niv 1 (6)]]/1440,"")</f>
        <v/>
      </c>
      <c r="Y93" s="22" t="str">
        <f>(IF(TDonnéesDélais[[#This Row],[TELECOM Niv 1 (6)]]="","",(IF(TDonnéesDélais[[#This Row],[TELECOM Niv 1 (6)]]&lt;=TDonnéesDélais[[#This Row],[Délai]],"OK","KO"))))</f>
        <v/>
      </c>
      <c r="Z93" s="21" t="str">
        <f>IF(TDonnéesHM[[#This Row],[Exploit Infra IBIS (5)]]&lt;&gt;"",TDonnéesHM[[#This Row],[Exploit Infra IBIS (5)]]/1440,"")</f>
        <v/>
      </c>
      <c r="AA93" s="22" t="str">
        <f>(IF(TDonnéesDélais[[#This Row],[Exploit Infra IBIS (5)]]="","",(IF(TDonnéesDélais[[#This Row],[Exploit Infra IBIS (5)]]&lt;=TDonnéesDélais[[#This Row],[Délai]],"OK","KO"))))</f>
        <v/>
      </c>
      <c r="AB93" s="21">
        <f>IF(TDonnéesHM[[#This Row],[SIT SOBEGI (1)]]&lt;&gt;"",TDonnéesHM[[#This Row],[SIT SOBEGI (1)]]/1440,"")</f>
        <v>7.7083333333333337E-2</v>
      </c>
      <c r="AC93" s="22" t="str">
        <f>(IF(TDonnéesDélais[[#This Row],[SIT SOBEGI (1)]]="","",(IF(TDonnéesDélais[[#This Row],[SIT SOBEGI (1)]]&lt;=TDonnéesDélais[[#This Row],[Délai]],"OK","KO"))))</f>
        <v>OK</v>
      </c>
      <c r="AD93" s="21" t="str">
        <f>IF(TDonnéesHM[[#This Row],[TELECOM SOBEGI (2)]]&lt;&gt;"",TDonnéesHM[[#This Row],[TELECOM SOBEGI (2)]]/1440,"")</f>
        <v/>
      </c>
      <c r="AE93" s="22" t="str">
        <f>(IF(TDonnéesDélais[[#This Row],[TELECOM SOBEGI (2)]]="","",(IF(TDonnéesDélais[[#This Row],[TELECOM SOBEGI (2)]]&lt;=TDonnéesDélais[[#This Row],[Délai]],"OK","KO"))))</f>
        <v/>
      </c>
      <c r="AF93" s="21" t="str">
        <f>IF(TDonnéesHM[[#This Row],[INEO/ACM (1)]]&lt;&gt;"",TDonnéesHM[[#This Row],[INEO/ACM (1)]]/1440,"")</f>
        <v/>
      </c>
      <c r="AG93" s="22" t="str">
        <f>(IF(TDonnéesDélais[[#This Row],[INEO/ACM (1)]]="","",(IF(TDonnéesDélais[[#This Row],[INEO/ACM (1)]]&lt;=TDonnéesDélais[[#This Row],[Délai]],"OK","KO"))))</f>
        <v/>
      </c>
      <c r="AH93" s="18" t="str">
        <f>IF(TDonnéesHM[[#This Row],[GFI CHRONOTIME (4)]]&lt;&gt;"",TDonnéesHM[[#This Row],[GFI CHRONOTIME (4)]]/1440,"")</f>
        <v/>
      </c>
      <c r="AI93" s="18" t="str">
        <f>IF(TDonnéesHM[[#This Row],[En attente]]&lt;&gt;"",TDonnéesHM[[#This Row],[En attente]]/1440,"")</f>
        <v/>
      </c>
      <c r="AJ93" s="18">
        <f>IF(TDonnéesHM[[#This Row],[Durée de vie du ticket]]&lt;&gt;"",TDonnéesHM[[#This Row],[Durée de vie du ticket]]/1440,"")</f>
        <v>7.7083333333333337E-2</v>
      </c>
      <c r="AK93" s="39"/>
      <c r="AL93" s="39"/>
      <c r="AM93" s="39"/>
      <c r="AN93" s="39"/>
      <c r="AO93" s="39"/>
      <c r="AP93" s="39"/>
      <c r="AQ93" s="39"/>
      <c r="AR93" s="39"/>
      <c r="AS93" s="39"/>
      <c r="AT93" s="39"/>
      <c r="AU93" s="39"/>
      <c r="AV93" s="39"/>
    </row>
    <row r="94" spans="1:48" x14ac:dyDescent="0.2">
      <c r="A94">
        <v>922</v>
      </c>
      <c r="B94" t="s">
        <v>21</v>
      </c>
      <c r="G94">
        <v>91</v>
      </c>
      <c r="H94">
        <v>73</v>
      </c>
      <c r="M94" s="12">
        <f>(IF(TDonnéesHM[[#This Row],[ID]]&lt;&gt;"",SUM(TDonnéesHM[[#This Row],[MCO (4)]:[En attente]]),""))</f>
        <v>164</v>
      </c>
      <c r="N94" s="39"/>
      <c r="O94">
        <f>IF(TDonnéesHM[[#This Row],[ID]]&lt;&gt;"",TDonnéesHM[[#This Row],[ID]],"")</f>
        <v>922</v>
      </c>
      <c r="P94" s="17" t="str">
        <f>IF(TDonnéesHM[[#This Row],[Type]]="incident","I",IF(TDonnéesHM[[#This Row],[Type]]="demande","D",""))</f>
        <v>D</v>
      </c>
      <c r="Q94" s="18">
        <f>IF(TDonnéesDélais[[#This Row],[Type]]="I",4/24,IF(TDonnéesDélais[[#This Row],[Type]]="D",8/24,""))</f>
        <v>0.33333333333333331</v>
      </c>
      <c r="R94" s="21" t="str">
        <f>IF(TDonnéesHM[[#This Row],[MCO (4)]]&lt;&gt;"",TDonnéesHM[[#This Row],[MCO (4)]]/1440,"")</f>
        <v/>
      </c>
      <c r="S94" s="22" t="str">
        <f>(IF(TDonnéesDélais[[#This Row],[MCO]]="","",(IF(TDonnéesDélais[[#This Row],[MCO]]&lt;=TDonnéesDélais[[#This Row],[Délai]],"OK","KO"))))</f>
        <v/>
      </c>
      <c r="T94" s="21" t="str">
        <f>IF(TDonnéesHM[[#This Row],[HELPDESK (3)]]&lt;&gt;"",TDonnéesHM[[#This Row],[HELPDESK (3)]]/1440,"")</f>
        <v/>
      </c>
      <c r="U94" s="22" t="str">
        <f>(IF(TDonnéesDélais[[#This Row],[HELPDESK]]="","",(IF(TDonnéesDélais[[#This Row],[HELPDESK]]&lt;=TDonnéesDélais[[#This Row],[Délai]],"OK","KO"))))</f>
        <v/>
      </c>
      <c r="V94" s="21" t="str">
        <f>IF(TDonnéesHM[[#This Row],[TELECOM Niv 2 (7)]]&lt;&gt;"",TDonnéesHM[[#This Row],[TELECOM Niv 2 (7)]]/1440,"")</f>
        <v/>
      </c>
      <c r="W94" s="22" t="str">
        <f>(IF(TDonnéesDélais[[#This Row],[TELECOM Niv 2 (7)]]="","",(IF(TDonnéesDélais[[#This Row],[TELECOM Niv 2 (7)]]&lt;=TDonnéesDélais[[#This Row],[Délai]],"OK","KO"))))</f>
        <v/>
      </c>
      <c r="X94" s="21" t="str">
        <f>IF(TDonnéesHM[[#This Row],[TELECOM Niv 1 (6)]]&lt;&gt;"",TDonnéesHM[[#This Row],[TELECOM Niv 1 (6)]]/1440,"")</f>
        <v/>
      </c>
      <c r="Y94" s="22" t="str">
        <f>(IF(TDonnéesDélais[[#This Row],[TELECOM Niv 1 (6)]]="","",(IF(TDonnéesDélais[[#This Row],[TELECOM Niv 1 (6)]]&lt;=TDonnéesDélais[[#This Row],[Délai]],"OK","KO"))))</f>
        <v/>
      </c>
      <c r="Z94" s="21">
        <f>IF(TDonnéesHM[[#This Row],[Exploit Infra IBIS (5)]]&lt;&gt;"",TDonnéesHM[[#This Row],[Exploit Infra IBIS (5)]]/1440,"")</f>
        <v>6.3194444444444442E-2</v>
      </c>
      <c r="AA94" s="22" t="str">
        <f>(IF(TDonnéesDélais[[#This Row],[Exploit Infra IBIS (5)]]="","",(IF(TDonnéesDélais[[#This Row],[Exploit Infra IBIS (5)]]&lt;=TDonnéesDélais[[#This Row],[Délai]],"OK","KO"))))</f>
        <v>OK</v>
      </c>
      <c r="AB94" s="21">
        <f>IF(TDonnéesHM[[#This Row],[SIT SOBEGI (1)]]&lt;&gt;"",TDonnéesHM[[#This Row],[SIT SOBEGI (1)]]/1440,"")</f>
        <v>5.0694444444444445E-2</v>
      </c>
      <c r="AC94" s="22" t="str">
        <f>(IF(TDonnéesDélais[[#This Row],[SIT SOBEGI (1)]]="","",(IF(TDonnéesDélais[[#This Row],[SIT SOBEGI (1)]]&lt;=TDonnéesDélais[[#This Row],[Délai]],"OK","KO"))))</f>
        <v>OK</v>
      </c>
      <c r="AD94" s="21" t="str">
        <f>IF(TDonnéesHM[[#This Row],[TELECOM SOBEGI (2)]]&lt;&gt;"",TDonnéesHM[[#This Row],[TELECOM SOBEGI (2)]]/1440,"")</f>
        <v/>
      </c>
      <c r="AE94" s="22" t="str">
        <f>(IF(TDonnéesDélais[[#This Row],[TELECOM SOBEGI (2)]]="","",(IF(TDonnéesDélais[[#This Row],[TELECOM SOBEGI (2)]]&lt;=TDonnéesDélais[[#This Row],[Délai]],"OK","KO"))))</f>
        <v/>
      </c>
      <c r="AF94" s="21" t="str">
        <f>IF(TDonnéesHM[[#This Row],[INEO/ACM (1)]]&lt;&gt;"",TDonnéesHM[[#This Row],[INEO/ACM (1)]]/1440,"")</f>
        <v/>
      </c>
      <c r="AG94" s="22" t="str">
        <f>(IF(TDonnéesDélais[[#This Row],[INEO/ACM (1)]]="","",(IF(TDonnéesDélais[[#This Row],[INEO/ACM (1)]]&lt;=TDonnéesDélais[[#This Row],[Délai]],"OK","KO"))))</f>
        <v/>
      </c>
      <c r="AH94" s="18" t="str">
        <f>IF(TDonnéesHM[[#This Row],[GFI CHRONOTIME (4)]]&lt;&gt;"",TDonnéesHM[[#This Row],[GFI CHRONOTIME (4)]]/1440,"")</f>
        <v/>
      </c>
      <c r="AI94" s="18" t="str">
        <f>IF(TDonnéesHM[[#This Row],[En attente]]&lt;&gt;"",TDonnéesHM[[#This Row],[En attente]]/1440,"")</f>
        <v/>
      </c>
      <c r="AJ94" s="18">
        <f>IF(TDonnéesHM[[#This Row],[Durée de vie du ticket]]&lt;&gt;"",TDonnéesHM[[#This Row],[Durée de vie du ticket]]/1440,"")</f>
        <v>0.11388888888888889</v>
      </c>
      <c r="AK94" s="39"/>
      <c r="AL94" s="39"/>
      <c r="AM94" s="39"/>
      <c r="AN94" s="39"/>
      <c r="AO94" s="39"/>
      <c r="AP94" s="39"/>
      <c r="AQ94" s="39"/>
      <c r="AR94" s="39"/>
      <c r="AS94" s="39"/>
      <c r="AT94" s="39"/>
      <c r="AU94" s="39"/>
      <c r="AV94" s="39"/>
    </row>
    <row r="95" spans="1:48" x14ac:dyDescent="0.2">
      <c r="A95">
        <v>923</v>
      </c>
      <c r="B95" t="s">
        <v>22</v>
      </c>
      <c r="H95">
        <v>83</v>
      </c>
      <c r="M95" s="12">
        <f>(IF(TDonnéesHM[[#This Row],[ID]]&lt;&gt;"",SUM(TDonnéesHM[[#This Row],[MCO (4)]:[En attente]]),""))</f>
        <v>83</v>
      </c>
      <c r="N95" s="39"/>
      <c r="O95">
        <f>IF(TDonnéesHM[[#This Row],[ID]]&lt;&gt;"",TDonnéesHM[[#This Row],[ID]],"")</f>
        <v>923</v>
      </c>
      <c r="P95" s="17" t="str">
        <f>IF(TDonnéesHM[[#This Row],[Type]]="incident","I",IF(TDonnéesHM[[#This Row],[Type]]="demande","D",""))</f>
        <v>I</v>
      </c>
      <c r="Q95" s="18">
        <f>IF(TDonnéesDélais[[#This Row],[Type]]="I",4/24,IF(TDonnéesDélais[[#This Row],[Type]]="D",8/24,""))</f>
        <v>0.16666666666666666</v>
      </c>
      <c r="R95" s="21" t="str">
        <f>IF(TDonnéesHM[[#This Row],[MCO (4)]]&lt;&gt;"",TDonnéesHM[[#This Row],[MCO (4)]]/1440,"")</f>
        <v/>
      </c>
      <c r="S95" s="22" t="str">
        <f>(IF(TDonnéesDélais[[#This Row],[MCO]]="","",(IF(TDonnéesDélais[[#This Row],[MCO]]&lt;=TDonnéesDélais[[#This Row],[Délai]],"OK","KO"))))</f>
        <v/>
      </c>
      <c r="T95" s="21" t="str">
        <f>IF(TDonnéesHM[[#This Row],[HELPDESK (3)]]&lt;&gt;"",TDonnéesHM[[#This Row],[HELPDESK (3)]]/1440,"")</f>
        <v/>
      </c>
      <c r="U95" s="22" t="str">
        <f>(IF(TDonnéesDélais[[#This Row],[HELPDESK]]="","",(IF(TDonnéesDélais[[#This Row],[HELPDESK]]&lt;=TDonnéesDélais[[#This Row],[Délai]],"OK","KO"))))</f>
        <v/>
      </c>
      <c r="V95" s="21" t="str">
        <f>IF(TDonnéesHM[[#This Row],[TELECOM Niv 2 (7)]]&lt;&gt;"",TDonnéesHM[[#This Row],[TELECOM Niv 2 (7)]]/1440,"")</f>
        <v/>
      </c>
      <c r="W95" s="22" t="str">
        <f>(IF(TDonnéesDélais[[#This Row],[TELECOM Niv 2 (7)]]="","",(IF(TDonnéesDélais[[#This Row],[TELECOM Niv 2 (7)]]&lt;=TDonnéesDélais[[#This Row],[Délai]],"OK","KO"))))</f>
        <v/>
      </c>
      <c r="X95" s="21" t="str">
        <f>IF(TDonnéesHM[[#This Row],[TELECOM Niv 1 (6)]]&lt;&gt;"",TDonnéesHM[[#This Row],[TELECOM Niv 1 (6)]]/1440,"")</f>
        <v/>
      </c>
      <c r="Y95" s="22" t="str">
        <f>(IF(TDonnéesDélais[[#This Row],[TELECOM Niv 1 (6)]]="","",(IF(TDonnéesDélais[[#This Row],[TELECOM Niv 1 (6)]]&lt;=TDonnéesDélais[[#This Row],[Délai]],"OK","KO"))))</f>
        <v/>
      </c>
      <c r="Z95" s="21" t="str">
        <f>IF(TDonnéesHM[[#This Row],[Exploit Infra IBIS (5)]]&lt;&gt;"",TDonnéesHM[[#This Row],[Exploit Infra IBIS (5)]]/1440,"")</f>
        <v/>
      </c>
      <c r="AA95" s="22" t="str">
        <f>(IF(TDonnéesDélais[[#This Row],[Exploit Infra IBIS (5)]]="","",(IF(TDonnéesDélais[[#This Row],[Exploit Infra IBIS (5)]]&lt;=TDonnéesDélais[[#This Row],[Délai]],"OK","KO"))))</f>
        <v/>
      </c>
      <c r="AB95" s="21">
        <f>IF(TDonnéesHM[[#This Row],[SIT SOBEGI (1)]]&lt;&gt;"",TDonnéesHM[[#This Row],[SIT SOBEGI (1)]]/1440,"")</f>
        <v>5.7638888888888892E-2</v>
      </c>
      <c r="AC95" s="22" t="str">
        <f>(IF(TDonnéesDélais[[#This Row],[SIT SOBEGI (1)]]="","",(IF(TDonnéesDélais[[#This Row],[SIT SOBEGI (1)]]&lt;=TDonnéesDélais[[#This Row],[Délai]],"OK","KO"))))</f>
        <v>OK</v>
      </c>
      <c r="AD95" s="21" t="str">
        <f>IF(TDonnéesHM[[#This Row],[TELECOM SOBEGI (2)]]&lt;&gt;"",TDonnéesHM[[#This Row],[TELECOM SOBEGI (2)]]/1440,"")</f>
        <v/>
      </c>
      <c r="AE95" s="22" t="str">
        <f>(IF(TDonnéesDélais[[#This Row],[TELECOM SOBEGI (2)]]="","",(IF(TDonnéesDélais[[#This Row],[TELECOM SOBEGI (2)]]&lt;=TDonnéesDélais[[#This Row],[Délai]],"OK","KO"))))</f>
        <v/>
      </c>
      <c r="AF95" s="21" t="str">
        <f>IF(TDonnéesHM[[#This Row],[INEO/ACM (1)]]&lt;&gt;"",TDonnéesHM[[#This Row],[INEO/ACM (1)]]/1440,"")</f>
        <v/>
      </c>
      <c r="AG95" s="22" t="str">
        <f>(IF(TDonnéesDélais[[#This Row],[INEO/ACM (1)]]="","",(IF(TDonnéesDélais[[#This Row],[INEO/ACM (1)]]&lt;=TDonnéesDélais[[#This Row],[Délai]],"OK","KO"))))</f>
        <v/>
      </c>
      <c r="AH95" s="18" t="str">
        <f>IF(TDonnéesHM[[#This Row],[GFI CHRONOTIME (4)]]&lt;&gt;"",TDonnéesHM[[#This Row],[GFI CHRONOTIME (4)]]/1440,"")</f>
        <v/>
      </c>
      <c r="AI95" s="18" t="str">
        <f>IF(TDonnéesHM[[#This Row],[En attente]]&lt;&gt;"",TDonnéesHM[[#This Row],[En attente]]/1440,"")</f>
        <v/>
      </c>
      <c r="AJ95" s="18">
        <f>IF(TDonnéesHM[[#This Row],[Durée de vie du ticket]]&lt;&gt;"",TDonnéesHM[[#This Row],[Durée de vie du ticket]]/1440,"")</f>
        <v>5.7638888888888892E-2</v>
      </c>
      <c r="AK95" s="39"/>
      <c r="AL95" s="39"/>
      <c r="AM95" s="39"/>
      <c r="AN95" s="39"/>
      <c r="AO95" s="39"/>
      <c r="AP95" s="39"/>
      <c r="AQ95" s="39"/>
      <c r="AR95" s="39"/>
      <c r="AS95" s="39"/>
      <c r="AT95" s="39"/>
      <c r="AU95" s="39"/>
      <c r="AV95" s="39"/>
    </row>
    <row r="96" spans="1:48" x14ac:dyDescent="0.2">
      <c r="A96">
        <v>924</v>
      </c>
      <c r="B96" t="s">
        <v>21</v>
      </c>
      <c r="H96">
        <v>21</v>
      </c>
      <c r="L96">
        <v>135</v>
      </c>
      <c r="M96" s="12">
        <f>(IF(TDonnéesHM[[#This Row],[ID]]&lt;&gt;"",SUM(TDonnéesHM[[#This Row],[MCO (4)]:[En attente]]),""))</f>
        <v>156</v>
      </c>
      <c r="N96" s="39"/>
      <c r="O96">
        <f>IF(TDonnéesHM[[#This Row],[ID]]&lt;&gt;"",TDonnéesHM[[#This Row],[ID]],"")</f>
        <v>924</v>
      </c>
      <c r="P96" s="17" t="str">
        <f>IF(TDonnéesHM[[#This Row],[Type]]="incident","I",IF(TDonnéesHM[[#This Row],[Type]]="demande","D",""))</f>
        <v>D</v>
      </c>
      <c r="Q96" s="18">
        <f>IF(TDonnéesDélais[[#This Row],[Type]]="I",4/24,IF(TDonnéesDélais[[#This Row],[Type]]="D",8/24,""))</f>
        <v>0.33333333333333331</v>
      </c>
      <c r="R96" s="21" t="str">
        <f>IF(TDonnéesHM[[#This Row],[MCO (4)]]&lt;&gt;"",TDonnéesHM[[#This Row],[MCO (4)]]/1440,"")</f>
        <v/>
      </c>
      <c r="S96" s="22" t="str">
        <f>(IF(TDonnéesDélais[[#This Row],[MCO]]="","",(IF(TDonnéesDélais[[#This Row],[MCO]]&lt;=TDonnéesDélais[[#This Row],[Délai]],"OK","KO"))))</f>
        <v/>
      </c>
      <c r="T96" s="21" t="str">
        <f>IF(TDonnéesHM[[#This Row],[HELPDESK (3)]]&lt;&gt;"",TDonnéesHM[[#This Row],[HELPDESK (3)]]/1440,"")</f>
        <v/>
      </c>
      <c r="U96" s="22" t="str">
        <f>(IF(TDonnéesDélais[[#This Row],[HELPDESK]]="","",(IF(TDonnéesDélais[[#This Row],[HELPDESK]]&lt;=TDonnéesDélais[[#This Row],[Délai]],"OK","KO"))))</f>
        <v/>
      </c>
      <c r="V96" s="21" t="str">
        <f>IF(TDonnéesHM[[#This Row],[TELECOM Niv 2 (7)]]&lt;&gt;"",TDonnéesHM[[#This Row],[TELECOM Niv 2 (7)]]/1440,"")</f>
        <v/>
      </c>
      <c r="W96" s="22" t="str">
        <f>(IF(TDonnéesDélais[[#This Row],[TELECOM Niv 2 (7)]]="","",(IF(TDonnéesDélais[[#This Row],[TELECOM Niv 2 (7)]]&lt;=TDonnéesDélais[[#This Row],[Délai]],"OK","KO"))))</f>
        <v/>
      </c>
      <c r="X96" s="21" t="str">
        <f>IF(TDonnéesHM[[#This Row],[TELECOM Niv 1 (6)]]&lt;&gt;"",TDonnéesHM[[#This Row],[TELECOM Niv 1 (6)]]/1440,"")</f>
        <v/>
      </c>
      <c r="Y96" s="22" t="str">
        <f>(IF(TDonnéesDélais[[#This Row],[TELECOM Niv 1 (6)]]="","",(IF(TDonnéesDélais[[#This Row],[TELECOM Niv 1 (6)]]&lt;=TDonnéesDélais[[#This Row],[Délai]],"OK","KO"))))</f>
        <v/>
      </c>
      <c r="Z96" s="21" t="str">
        <f>IF(TDonnéesHM[[#This Row],[Exploit Infra IBIS (5)]]&lt;&gt;"",TDonnéesHM[[#This Row],[Exploit Infra IBIS (5)]]/1440,"")</f>
        <v/>
      </c>
      <c r="AA96" s="22" t="str">
        <f>(IF(TDonnéesDélais[[#This Row],[Exploit Infra IBIS (5)]]="","",(IF(TDonnéesDélais[[#This Row],[Exploit Infra IBIS (5)]]&lt;=TDonnéesDélais[[#This Row],[Délai]],"OK","KO"))))</f>
        <v/>
      </c>
      <c r="AB96" s="21">
        <f>IF(TDonnéesHM[[#This Row],[SIT SOBEGI (1)]]&lt;&gt;"",TDonnéesHM[[#This Row],[SIT SOBEGI (1)]]/1440,"")</f>
        <v>1.4583333333333334E-2</v>
      </c>
      <c r="AC96" s="22" t="str">
        <f>(IF(TDonnéesDélais[[#This Row],[SIT SOBEGI (1)]]="","",(IF(TDonnéesDélais[[#This Row],[SIT SOBEGI (1)]]&lt;=TDonnéesDélais[[#This Row],[Délai]],"OK","KO"))))</f>
        <v>OK</v>
      </c>
      <c r="AD96" s="21" t="str">
        <f>IF(TDonnéesHM[[#This Row],[TELECOM SOBEGI (2)]]&lt;&gt;"",TDonnéesHM[[#This Row],[TELECOM SOBEGI (2)]]/1440,"")</f>
        <v/>
      </c>
      <c r="AE96" s="22" t="str">
        <f>(IF(TDonnéesDélais[[#This Row],[TELECOM SOBEGI (2)]]="","",(IF(TDonnéesDélais[[#This Row],[TELECOM SOBEGI (2)]]&lt;=TDonnéesDélais[[#This Row],[Délai]],"OK","KO"))))</f>
        <v/>
      </c>
      <c r="AF96" s="21" t="str">
        <f>IF(TDonnéesHM[[#This Row],[INEO/ACM (1)]]&lt;&gt;"",TDonnéesHM[[#This Row],[INEO/ACM (1)]]/1440,"")</f>
        <v/>
      </c>
      <c r="AG96" s="22" t="str">
        <f>(IF(TDonnéesDélais[[#This Row],[INEO/ACM (1)]]="","",(IF(TDonnéesDélais[[#This Row],[INEO/ACM (1)]]&lt;=TDonnéesDélais[[#This Row],[Délai]],"OK","KO"))))</f>
        <v/>
      </c>
      <c r="AH96" s="18" t="str">
        <f>IF(TDonnéesHM[[#This Row],[GFI CHRONOTIME (4)]]&lt;&gt;"",TDonnéesHM[[#This Row],[GFI CHRONOTIME (4)]]/1440,"")</f>
        <v/>
      </c>
      <c r="AI96" s="18">
        <f>IF(TDonnéesHM[[#This Row],[En attente]]&lt;&gt;"",TDonnéesHM[[#This Row],[En attente]]/1440,"")</f>
        <v>9.375E-2</v>
      </c>
      <c r="AJ96" s="18">
        <f>IF(TDonnéesHM[[#This Row],[Durée de vie du ticket]]&lt;&gt;"",TDonnéesHM[[#This Row],[Durée de vie du ticket]]/1440,"")</f>
        <v>0.10833333333333334</v>
      </c>
      <c r="AK96" s="39"/>
      <c r="AL96" s="39"/>
      <c r="AM96" s="39"/>
      <c r="AN96" s="39"/>
      <c r="AO96" s="39"/>
      <c r="AP96" s="39"/>
      <c r="AQ96" s="39"/>
      <c r="AR96" s="39"/>
      <c r="AS96" s="39"/>
      <c r="AT96" s="39"/>
      <c r="AU96" s="39"/>
      <c r="AV96" s="39"/>
    </row>
    <row r="97" spans="1:48" x14ac:dyDescent="0.2">
      <c r="A97">
        <v>925</v>
      </c>
      <c r="B97" t="s">
        <v>21</v>
      </c>
      <c r="F97">
        <v>22</v>
      </c>
      <c r="I97">
        <v>14</v>
      </c>
      <c r="M97" s="12">
        <f>(IF(TDonnéesHM[[#This Row],[ID]]&lt;&gt;"",SUM(TDonnéesHM[[#This Row],[MCO (4)]:[En attente]]),""))</f>
        <v>36</v>
      </c>
      <c r="N97" s="39"/>
      <c r="O97">
        <f>IF(TDonnéesHM[[#This Row],[ID]]&lt;&gt;"",TDonnéesHM[[#This Row],[ID]],"")</f>
        <v>925</v>
      </c>
      <c r="P97" s="17" t="str">
        <f>IF(TDonnéesHM[[#This Row],[Type]]="incident","I",IF(TDonnéesHM[[#This Row],[Type]]="demande","D",""))</f>
        <v>D</v>
      </c>
      <c r="Q97" s="18">
        <f>IF(TDonnéesDélais[[#This Row],[Type]]="I",4/24,IF(TDonnéesDélais[[#This Row],[Type]]="D",8/24,""))</f>
        <v>0.33333333333333331</v>
      </c>
      <c r="R97" s="21" t="str">
        <f>IF(TDonnéesHM[[#This Row],[MCO (4)]]&lt;&gt;"",TDonnéesHM[[#This Row],[MCO (4)]]/1440,"")</f>
        <v/>
      </c>
      <c r="S97" s="22" t="str">
        <f>(IF(TDonnéesDélais[[#This Row],[MCO]]="","",(IF(TDonnéesDélais[[#This Row],[MCO]]&lt;=TDonnéesDélais[[#This Row],[Délai]],"OK","KO"))))</f>
        <v/>
      </c>
      <c r="T97" s="21" t="str">
        <f>IF(TDonnéesHM[[#This Row],[HELPDESK (3)]]&lt;&gt;"",TDonnéesHM[[#This Row],[HELPDESK (3)]]/1440,"")</f>
        <v/>
      </c>
      <c r="U97" s="22" t="str">
        <f>(IF(TDonnéesDélais[[#This Row],[HELPDESK]]="","",(IF(TDonnéesDélais[[#This Row],[HELPDESK]]&lt;=TDonnéesDélais[[#This Row],[Délai]],"OK","KO"))))</f>
        <v/>
      </c>
      <c r="V97" s="21" t="str">
        <f>IF(TDonnéesHM[[#This Row],[TELECOM Niv 2 (7)]]&lt;&gt;"",TDonnéesHM[[#This Row],[TELECOM Niv 2 (7)]]/1440,"")</f>
        <v/>
      </c>
      <c r="W97" s="22" t="str">
        <f>(IF(TDonnéesDélais[[#This Row],[TELECOM Niv 2 (7)]]="","",(IF(TDonnéesDélais[[#This Row],[TELECOM Niv 2 (7)]]&lt;=TDonnéesDélais[[#This Row],[Délai]],"OK","KO"))))</f>
        <v/>
      </c>
      <c r="X97" s="21">
        <f>IF(TDonnéesHM[[#This Row],[TELECOM Niv 1 (6)]]&lt;&gt;"",TDonnéesHM[[#This Row],[TELECOM Niv 1 (6)]]/1440,"")</f>
        <v>1.5277777777777777E-2</v>
      </c>
      <c r="Y97" s="22" t="str">
        <f>(IF(TDonnéesDélais[[#This Row],[TELECOM Niv 1 (6)]]="","",(IF(TDonnéesDélais[[#This Row],[TELECOM Niv 1 (6)]]&lt;=TDonnéesDélais[[#This Row],[Délai]],"OK","KO"))))</f>
        <v>OK</v>
      </c>
      <c r="Z97" s="21" t="str">
        <f>IF(TDonnéesHM[[#This Row],[Exploit Infra IBIS (5)]]&lt;&gt;"",TDonnéesHM[[#This Row],[Exploit Infra IBIS (5)]]/1440,"")</f>
        <v/>
      </c>
      <c r="AA97" s="22" t="str">
        <f>(IF(TDonnéesDélais[[#This Row],[Exploit Infra IBIS (5)]]="","",(IF(TDonnéesDélais[[#This Row],[Exploit Infra IBIS (5)]]&lt;=TDonnéesDélais[[#This Row],[Délai]],"OK","KO"))))</f>
        <v/>
      </c>
      <c r="AB97" s="21" t="str">
        <f>IF(TDonnéesHM[[#This Row],[SIT SOBEGI (1)]]&lt;&gt;"",TDonnéesHM[[#This Row],[SIT SOBEGI (1)]]/1440,"")</f>
        <v/>
      </c>
      <c r="AC97" s="22" t="str">
        <f>(IF(TDonnéesDélais[[#This Row],[SIT SOBEGI (1)]]="","",(IF(TDonnéesDélais[[#This Row],[SIT SOBEGI (1)]]&lt;=TDonnéesDélais[[#This Row],[Délai]],"OK","KO"))))</f>
        <v/>
      </c>
      <c r="AD97" s="21">
        <f>IF(TDonnéesHM[[#This Row],[TELECOM SOBEGI (2)]]&lt;&gt;"",TDonnéesHM[[#This Row],[TELECOM SOBEGI (2)]]/1440,"")</f>
        <v>9.7222222222222224E-3</v>
      </c>
      <c r="AE97" s="22" t="str">
        <f>(IF(TDonnéesDélais[[#This Row],[TELECOM SOBEGI (2)]]="","",(IF(TDonnéesDélais[[#This Row],[TELECOM SOBEGI (2)]]&lt;=TDonnéesDélais[[#This Row],[Délai]],"OK","KO"))))</f>
        <v>OK</v>
      </c>
      <c r="AF97" s="21" t="str">
        <f>IF(TDonnéesHM[[#This Row],[INEO/ACM (1)]]&lt;&gt;"",TDonnéesHM[[#This Row],[INEO/ACM (1)]]/1440,"")</f>
        <v/>
      </c>
      <c r="AG97" s="22" t="str">
        <f>(IF(TDonnéesDélais[[#This Row],[INEO/ACM (1)]]="","",(IF(TDonnéesDélais[[#This Row],[INEO/ACM (1)]]&lt;=TDonnéesDélais[[#This Row],[Délai]],"OK","KO"))))</f>
        <v/>
      </c>
      <c r="AH97" s="18" t="str">
        <f>IF(TDonnéesHM[[#This Row],[GFI CHRONOTIME (4)]]&lt;&gt;"",TDonnéesHM[[#This Row],[GFI CHRONOTIME (4)]]/1440,"")</f>
        <v/>
      </c>
      <c r="AI97" s="18" t="str">
        <f>IF(TDonnéesHM[[#This Row],[En attente]]&lt;&gt;"",TDonnéesHM[[#This Row],[En attente]]/1440,"")</f>
        <v/>
      </c>
      <c r="AJ97" s="18">
        <f>IF(TDonnéesHM[[#This Row],[Durée de vie du ticket]]&lt;&gt;"",TDonnéesHM[[#This Row],[Durée de vie du ticket]]/1440,"")</f>
        <v>2.5000000000000001E-2</v>
      </c>
      <c r="AK97" s="39"/>
      <c r="AL97" s="39"/>
      <c r="AM97" s="39"/>
      <c r="AN97" s="39"/>
      <c r="AO97" s="39"/>
      <c r="AP97" s="39"/>
      <c r="AQ97" s="39"/>
      <c r="AR97" s="39"/>
      <c r="AS97" s="39"/>
      <c r="AT97" s="39"/>
      <c r="AU97" s="39"/>
      <c r="AV97" s="39"/>
    </row>
    <row r="98" spans="1:48" x14ac:dyDescent="0.2">
      <c r="A98">
        <v>926</v>
      </c>
      <c r="B98" t="s">
        <v>21</v>
      </c>
      <c r="F98">
        <v>80</v>
      </c>
      <c r="I98">
        <v>81</v>
      </c>
      <c r="M98" s="12">
        <f>(IF(TDonnéesHM[[#This Row],[ID]]&lt;&gt;"",SUM(TDonnéesHM[[#This Row],[MCO (4)]:[En attente]]),""))</f>
        <v>161</v>
      </c>
      <c r="N98" s="39"/>
      <c r="O98">
        <f>IF(TDonnéesHM[[#This Row],[ID]]&lt;&gt;"",TDonnéesHM[[#This Row],[ID]],"")</f>
        <v>926</v>
      </c>
      <c r="P98" s="17" t="str">
        <f>IF(TDonnéesHM[[#This Row],[Type]]="incident","I",IF(TDonnéesHM[[#This Row],[Type]]="demande","D",""))</f>
        <v>D</v>
      </c>
      <c r="Q98" s="18">
        <f>IF(TDonnéesDélais[[#This Row],[Type]]="I",4/24,IF(TDonnéesDélais[[#This Row],[Type]]="D",8/24,""))</f>
        <v>0.33333333333333331</v>
      </c>
      <c r="R98" s="21" t="str">
        <f>IF(TDonnéesHM[[#This Row],[MCO (4)]]&lt;&gt;"",TDonnéesHM[[#This Row],[MCO (4)]]/1440,"")</f>
        <v/>
      </c>
      <c r="S98" s="22" t="str">
        <f>(IF(TDonnéesDélais[[#This Row],[MCO]]="","",(IF(TDonnéesDélais[[#This Row],[MCO]]&lt;=TDonnéesDélais[[#This Row],[Délai]],"OK","KO"))))</f>
        <v/>
      </c>
      <c r="T98" s="21" t="str">
        <f>IF(TDonnéesHM[[#This Row],[HELPDESK (3)]]&lt;&gt;"",TDonnéesHM[[#This Row],[HELPDESK (3)]]/1440,"")</f>
        <v/>
      </c>
      <c r="U98" s="22" t="str">
        <f>(IF(TDonnéesDélais[[#This Row],[HELPDESK]]="","",(IF(TDonnéesDélais[[#This Row],[HELPDESK]]&lt;=TDonnéesDélais[[#This Row],[Délai]],"OK","KO"))))</f>
        <v/>
      </c>
      <c r="V98" s="21" t="str">
        <f>IF(TDonnéesHM[[#This Row],[TELECOM Niv 2 (7)]]&lt;&gt;"",TDonnéesHM[[#This Row],[TELECOM Niv 2 (7)]]/1440,"")</f>
        <v/>
      </c>
      <c r="W98" s="22" t="str">
        <f>(IF(TDonnéesDélais[[#This Row],[TELECOM Niv 2 (7)]]="","",(IF(TDonnéesDélais[[#This Row],[TELECOM Niv 2 (7)]]&lt;=TDonnéesDélais[[#This Row],[Délai]],"OK","KO"))))</f>
        <v/>
      </c>
      <c r="X98" s="21">
        <f>IF(TDonnéesHM[[#This Row],[TELECOM Niv 1 (6)]]&lt;&gt;"",TDonnéesHM[[#This Row],[TELECOM Niv 1 (6)]]/1440,"")</f>
        <v>5.5555555555555552E-2</v>
      </c>
      <c r="Y98" s="22" t="str">
        <f>(IF(TDonnéesDélais[[#This Row],[TELECOM Niv 1 (6)]]="","",(IF(TDonnéesDélais[[#This Row],[TELECOM Niv 1 (6)]]&lt;=TDonnéesDélais[[#This Row],[Délai]],"OK","KO"))))</f>
        <v>OK</v>
      </c>
      <c r="Z98" s="21" t="str">
        <f>IF(TDonnéesHM[[#This Row],[Exploit Infra IBIS (5)]]&lt;&gt;"",TDonnéesHM[[#This Row],[Exploit Infra IBIS (5)]]/1440,"")</f>
        <v/>
      </c>
      <c r="AA98" s="22" t="str">
        <f>(IF(TDonnéesDélais[[#This Row],[Exploit Infra IBIS (5)]]="","",(IF(TDonnéesDélais[[#This Row],[Exploit Infra IBIS (5)]]&lt;=TDonnéesDélais[[#This Row],[Délai]],"OK","KO"))))</f>
        <v/>
      </c>
      <c r="AB98" s="21" t="str">
        <f>IF(TDonnéesHM[[#This Row],[SIT SOBEGI (1)]]&lt;&gt;"",TDonnéesHM[[#This Row],[SIT SOBEGI (1)]]/1440,"")</f>
        <v/>
      </c>
      <c r="AC98" s="22" t="str">
        <f>(IF(TDonnéesDélais[[#This Row],[SIT SOBEGI (1)]]="","",(IF(TDonnéesDélais[[#This Row],[SIT SOBEGI (1)]]&lt;=TDonnéesDélais[[#This Row],[Délai]],"OK","KO"))))</f>
        <v/>
      </c>
      <c r="AD98" s="21">
        <f>IF(TDonnéesHM[[#This Row],[TELECOM SOBEGI (2)]]&lt;&gt;"",TDonnéesHM[[#This Row],[TELECOM SOBEGI (2)]]/1440,"")</f>
        <v>5.6250000000000001E-2</v>
      </c>
      <c r="AE98" s="22" t="str">
        <f>(IF(TDonnéesDélais[[#This Row],[TELECOM SOBEGI (2)]]="","",(IF(TDonnéesDélais[[#This Row],[TELECOM SOBEGI (2)]]&lt;=TDonnéesDélais[[#This Row],[Délai]],"OK","KO"))))</f>
        <v>OK</v>
      </c>
      <c r="AF98" s="21" t="str">
        <f>IF(TDonnéesHM[[#This Row],[INEO/ACM (1)]]&lt;&gt;"",TDonnéesHM[[#This Row],[INEO/ACM (1)]]/1440,"")</f>
        <v/>
      </c>
      <c r="AG98" s="22" t="str">
        <f>(IF(TDonnéesDélais[[#This Row],[INEO/ACM (1)]]="","",(IF(TDonnéesDélais[[#This Row],[INEO/ACM (1)]]&lt;=TDonnéesDélais[[#This Row],[Délai]],"OK","KO"))))</f>
        <v/>
      </c>
      <c r="AH98" s="18" t="str">
        <f>IF(TDonnéesHM[[#This Row],[GFI CHRONOTIME (4)]]&lt;&gt;"",TDonnéesHM[[#This Row],[GFI CHRONOTIME (4)]]/1440,"")</f>
        <v/>
      </c>
      <c r="AI98" s="18" t="str">
        <f>IF(TDonnéesHM[[#This Row],[En attente]]&lt;&gt;"",TDonnéesHM[[#This Row],[En attente]]/1440,"")</f>
        <v/>
      </c>
      <c r="AJ98" s="18">
        <f>IF(TDonnéesHM[[#This Row],[Durée de vie du ticket]]&lt;&gt;"",TDonnéesHM[[#This Row],[Durée de vie du ticket]]/1440,"")</f>
        <v>0.11180555555555556</v>
      </c>
      <c r="AK98" s="39"/>
      <c r="AL98" s="39"/>
      <c r="AM98" s="39"/>
      <c r="AN98" s="39"/>
      <c r="AO98" s="39"/>
      <c r="AP98" s="39"/>
      <c r="AQ98" s="39"/>
      <c r="AR98" s="39"/>
      <c r="AS98" s="39"/>
      <c r="AT98" s="39"/>
      <c r="AU98" s="39"/>
      <c r="AV98" s="39"/>
    </row>
    <row r="99" spans="1:48" x14ac:dyDescent="0.2">
      <c r="A99">
        <v>927</v>
      </c>
      <c r="B99" t="s">
        <v>21</v>
      </c>
      <c r="H99">
        <v>546</v>
      </c>
      <c r="M99" s="12">
        <f>(IF(TDonnéesHM[[#This Row],[ID]]&lt;&gt;"",SUM(TDonnéesHM[[#This Row],[MCO (4)]:[En attente]]),""))</f>
        <v>546</v>
      </c>
      <c r="N99" s="39"/>
      <c r="O99">
        <f>IF(TDonnéesHM[[#This Row],[ID]]&lt;&gt;"",TDonnéesHM[[#This Row],[ID]],"")</f>
        <v>927</v>
      </c>
      <c r="P99" s="17" t="str">
        <f>IF(TDonnéesHM[[#This Row],[Type]]="incident","I",IF(TDonnéesHM[[#This Row],[Type]]="demande","D",""))</f>
        <v>D</v>
      </c>
      <c r="Q99" s="18">
        <f>IF(TDonnéesDélais[[#This Row],[Type]]="I",4/24,IF(TDonnéesDélais[[#This Row],[Type]]="D",8/24,""))</f>
        <v>0.33333333333333331</v>
      </c>
      <c r="R99" s="21" t="str">
        <f>IF(TDonnéesHM[[#This Row],[MCO (4)]]&lt;&gt;"",TDonnéesHM[[#This Row],[MCO (4)]]/1440,"")</f>
        <v/>
      </c>
      <c r="S99" s="22" t="str">
        <f>(IF(TDonnéesDélais[[#This Row],[MCO]]="","",(IF(TDonnéesDélais[[#This Row],[MCO]]&lt;=TDonnéesDélais[[#This Row],[Délai]],"OK","KO"))))</f>
        <v/>
      </c>
      <c r="T99" s="21" t="str">
        <f>IF(TDonnéesHM[[#This Row],[HELPDESK (3)]]&lt;&gt;"",TDonnéesHM[[#This Row],[HELPDESK (3)]]/1440,"")</f>
        <v/>
      </c>
      <c r="U99" s="22" t="str">
        <f>(IF(TDonnéesDélais[[#This Row],[HELPDESK]]="","",(IF(TDonnéesDélais[[#This Row],[HELPDESK]]&lt;=TDonnéesDélais[[#This Row],[Délai]],"OK","KO"))))</f>
        <v/>
      </c>
      <c r="V99" s="21" t="str">
        <f>IF(TDonnéesHM[[#This Row],[TELECOM Niv 2 (7)]]&lt;&gt;"",TDonnéesHM[[#This Row],[TELECOM Niv 2 (7)]]/1440,"")</f>
        <v/>
      </c>
      <c r="W99" s="22" t="str">
        <f>(IF(TDonnéesDélais[[#This Row],[TELECOM Niv 2 (7)]]="","",(IF(TDonnéesDélais[[#This Row],[TELECOM Niv 2 (7)]]&lt;=TDonnéesDélais[[#This Row],[Délai]],"OK","KO"))))</f>
        <v/>
      </c>
      <c r="X99" s="21" t="str">
        <f>IF(TDonnéesHM[[#This Row],[TELECOM Niv 1 (6)]]&lt;&gt;"",TDonnéesHM[[#This Row],[TELECOM Niv 1 (6)]]/1440,"")</f>
        <v/>
      </c>
      <c r="Y99" s="22" t="str">
        <f>(IF(TDonnéesDélais[[#This Row],[TELECOM Niv 1 (6)]]="","",(IF(TDonnéesDélais[[#This Row],[TELECOM Niv 1 (6)]]&lt;=TDonnéesDélais[[#This Row],[Délai]],"OK","KO"))))</f>
        <v/>
      </c>
      <c r="Z99" s="21" t="str">
        <f>IF(TDonnéesHM[[#This Row],[Exploit Infra IBIS (5)]]&lt;&gt;"",TDonnéesHM[[#This Row],[Exploit Infra IBIS (5)]]/1440,"")</f>
        <v/>
      </c>
      <c r="AA99" s="22" t="str">
        <f>(IF(TDonnéesDélais[[#This Row],[Exploit Infra IBIS (5)]]="","",(IF(TDonnéesDélais[[#This Row],[Exploit Infra IBIS (5)]]&lt;=TDonnéesDélais[[#This Row],[Délai]],"OK","KO"))))</f>
        <v/>
      </c>
      <c r="AB99" s="21">
        <f>IF(TDonnéesHM[[#This Row],[SIT SOBEGI (1)]]&lt;&gt;"",TDonnéesHM[[#This Row],[SIT SOBEGI (1)]]/1440,"")</f>
        <v>0.37916666666666665</v>
      </c>
      <c r="AC99" s="22" t="str">
        <f>(IF(TDonnéesDélais[[#This Row],[SIT SOBEGI (1)]]="","",(IF(TDonnéesDélais[[#This Row],[SIT SOBEGI (1)]]&lt;=TDonnéesDélais[[#This Row],[Délai]],"OK","KO"))))</f>
        <v>KO</v>
      </c>
      <c r="AD99" s="21" t="str">
        <f>IF(TDonnéesHM[[#This Row],[TELECOM SOBEGI (2)]]&lt;&gt;"",TDonnéesHM[[#This Row],[TELECOM SOBEGI (2)]]/1440,"")</f>
        <v/>
      </c>
      <c r="AE99" s="22" t="str">
        <f>(IF(TDonnéesDélais[[#This Row],[TELECOM SOBEGI (2)]]="","",(IF(TDonnéesDélais[[#This Row],[TELECOM SOBEGI (2)]]&lt;=TDonnéesDélais[[#This Row],[Délai]],"OK","KO"))))</f>
        <v/>
      </c>
      <c r="AF99" s="21" t="str">
        <f>IF(TDonnéesHM[[#This Row],[INEO/ACM (1)]]&lt;&gt;"",TDonnéesHM[[#This Row],[INEO/ACM (1)]]/1440,"")</f>
        <v/>
      </c>
      <c r="AG99" s="22" t="str">
        <f>(IF(TDonnéesDélais[[#This Row],[INEO/ACM (1)]]="","",(IF(TDonnéesDélais[[#This Row],[INEO/ACM (1)]]&lt;=TDonnéesDélais[[#This Row],[Délai]],"OK","KO"))))</f>
        <v/>
      </c>
      <c r="AH99" s="18" t="str">
        <f>IF(TDonnéesHM[[#This Row],[GFI CHRONOTIME (4)]]&lt;&gt;"",TDonnéesHM[[#This Row],[GFI CHRONOTIME (4)]]/1440,"")</f>
        <v/>
      </c>
      <c r="AI99" s="18" t="str">
        <f>IF(TDonnéesHM[[#This Row],[En attente]]&lt;&gt;"",TDonnéesHM[[#This Row],[En attente]]/1440,"")</f>
        <v/>
      </c>
      <c r="AJ99" s="18">
        <f>IF(TDonnéesHM[[#This Row],[Durée de vie du ticket]]&lt;&gt;"",TDonnéesHM[[#This Row],[Durée de vie du ticket]]/1440,"")</f>
        <v>0.37916666666666665</v>
      </c>
      <c r="AK99" s="39"/>
      <c r="AL99" s="39"/>
      <c r="AM99" s="39"/>
      <c r="AN99" s="39"/>
      <c r="AO99" s="39"/>
      <c r="AP99" s="39"/>
      <c r="AQ99" s="39"/>
      <c r="AR99" s="39"/>
      <c r="AS99" s="39"/>
      <c r="AT99" s="39"/>
      <c r="AU99" s="39"/>
      <c r="AV99" s="39"/>
    </row>
    <row r="100" spans="1:48" x14ac:dyDescent="0.2">
      <c r="A100">
        <v>928</v>
      </c>
      <c r="B100" t="s">
        <v>22</v>
      </c>
      <c r="D100">
        <v>0</v>
      </c>
      <c r="H100">
        <v>3</v>
      </c>
      <c r="K100">
        <v>296</v>
      </c>
      <c r="L100">
        <v>0</v>
      </c>
      <c r="M100" s="12">
        <f>(IF(TDonnéesHM[[#This Row],[ID]]&lt;&gt;"",SUM(TDonnéesHM[[#This Row],[MCO (4)]:[En attente]]),""))</f>
        <v>299</v>
      </c>
      <c r="N100" s="39"/>
      <c r="O100">
        <f>IF(TDonnéesHM[[#This Row],[ID]]&lt;&gt;"",TDonnéesHM[[#This Row],[ID]],"")</f>
        <v>928</v>
      </c>
      <c r="P100" s="17" t="str">
        <f>IF(TDonnéesHM[[#This Row],[Type]]="incident","I",IF(TDonnéesHM[[#This Row],[Type]]="demande","D",""))</f>
        <v>I</v>
      </c>
      <c r="Q100" s="18">
        <f>IF(TDonnéesDélais[[#This Row],[Type]]="I",4/24,IF(TDonnéesDélais[[#This Row],[Type]]="D",8/24,""))</f>
        <v>0.16666666666666666</v>
      </c>
      <c r="R100" s="21" t="str">
        <f>IF(TDonnéesHM[[#This Row],[MCO (4)]]&lt;&gt;"",TDonnéesHM[[#This Row],[MCO (4)]]/1440,"")</f>
        <v/>
      </c>
      <c r="S100" s="22" t="str">
        <f>(IF(TDonnéesDélais[[#This Row],[MCO]]="","",(IF(TDonnéesDélais[[#This Row],[MCO]]&lt;=TDonnéesDélais[[#This Row],[Délai]],"OK","KO"))))</f>
        <v/>
      </c>
      <c r="T100" s="21">
        <f>IF(TDonnéesHM[[#This Row],[HELPDESK (3)]]&lt;&gt;"",TDonnéesHM[[#This Row],[HELPDESK (3)]]/1440,"")</f>
        <v>0</v>
      </c>
      <c r="U100" s="22" t="str">
        <f>(IF(TDonnéesDélais[[#This Row],[HELPDESK]]="","",(IF(TDonnéesDélais[[#This Row],[HELPDESK]]&lt;=TDonnéesDélais[[#This Row],[Délai]],"OK","KO"))))</f>
        <v>OK</v>
      </c>
      <c r="V100" s="21" t="str">
        <f>IF(TDonnéesHM[[#This Row],[TELECOM Niv 2 (7)]]&lt;&gt;"",TDonnéesHM[[#This Row],[TELECOM Niv 2 (7)]]/1440,"")</f>
        <v/>
      </c>
      <c r="W100" s="22" t="str">
        <f>(IF(TDonnéesDélais[[#This Row],[TELECOM Niv 2 (7)]]="","",(IF(TDonnéesDélais[[#This Row],[TELECOM Niv 2 (7)]]&lt;=TDonnéesDélais[[#This Row],[Délai]],"OK","KO"))))</f>
        <v/>
      </c>
      <c r="X100" s="21" t="str">
        <f>IF(TDonnéesHM[[#This Row],[TELECOM Niv 1 (6)]]&lt;&gt;"",TDonnéesHM[[#This Row],[TELECOM Niv 1 (6)]]/1440,"")</f>
        <v/>
      </c>
      <c r="Y100" s="22" t="str">
        <f>(IF(TDonnéesDélais[[#This Row],[TELECOM Niv 1 (6)]]="","",(IF(TDonnéesDélais[[#This Row],[TELECOM Niv 1 (6)]]&lt;=TDonnéesDélais[[#This Row],[Délai]],"OK","KO"))))</f>
        <v/>
      </c>
      <c r="Z100" s="21" t="str">
        <f>IF(TDonnéesHM[[#This Row],[Exploit Infra IBIS (5)]]&lt;&gt;"",TDonnéesHM[[#This Row],[Exploit Infra IBIS (5)]]/1440,"")</f>
        <v/>
      </c>
      <c r="AA100" s="22" t="str">
        <f>(IF(TDonnéesDélais[[#This Row],[Exploit Infra IBIS (5)]]="","",(IF(TDonnéesDélais[[#This Row],[Exploit Infra IBIS (5)]]&lt;=TDonnéesDélais[[#This Row],[Délai]],"OK","KO"))))</f>
        <v/>
      </c>
      <c r="AB100" s="21">
        <f>IF(TDonnéesHM[[#This Row],[SIT SOBEGI (1)]]&lt;&gt;"",TDonnéesHM[[#This Row],[SIT SOBEGI (1)]]/1440,"")</f>
        <v>2.0833333333333333E-3</v>
      </c>
      <c r="AC100" s="22" t="str">
        <f>(IF(TDonnéesDélais[[#This Row],[SIT SOBEGI (1)]]="","",(IF(TDonnéesDélais[[#This Row],[SIT SOBEGI (1)]]&lt;=TDonnéesDélais[[#This Row],[Délai]],"OK","KO"))))</f>
        <v>OK</v>
      </c>
      <c r="AD100" s="21" t="str">
        <f>IF(TDonnéesHM[[#This Row],[TELECOM SOBEGI (2)]]&lt;&gt;"",TDonnéesHM[[#This Row],[TELECOM SOBEGI (2)]]/1440,"")</f>
        <v/>
      </c>
      <c r="AE100" s="22" t="str">
        <f>(IF(TDonnéesDélais[[#This Row],[TELECOM SOBEGI (2)]]="","",(IF(TDonnéesDélais[[#This Row],[TELECOM SOBEGI (2)]]&lt;=TDonnéesDélais[[#This Row],[Délai]],"OK","KO"))))</f>
        <v/>
      </c>
      <c r="AF100" s="21" t="str">
        <f>IF(TDonnéesHM[[#This Row],[INEO/ACM (1)]]&lt;&gt;"",TDonnéesHM[[#This Row],[INEO/ACM (1)]]/1440,"")</f>
        <v/>
      </c>
      <c r="AG100" s="22" t="str">
        <f>(IF(TDonnéesDélais[[#This Row],[INEO/ACM (1)]]="","",(IF(TDonnéesDélais[[#This Row],[INEO/ACM (1)]]&lt;=TDonnéesDélais[[#This Row],[Délai]],"OK","KO"))))</f>
        <v/>
      </c>
      <c r="AH100" s="18">
        <f>IF(TDonnéesHM[[#This Row],[GFI CHRONOTIME (4)]]&lt;&gt;"",TDonnéesHM[[#This Row],[GFI CHRONOTIME (4)]]/1440,"")</f>
        <v>0.20555555555555555</v>
      </c>
      <c r="AI100" s="18">
        <f>IF(TDonnéesHM[[#This Row],[En attente]]&lt;&gt;"",TDonnéesHM[[#This Row],[En attente]]/1440,"")</f>
        <v>0</v>
      </c>
      <c r="AJ100" s="18">
        <f>IF(TDonnéesHM[[#This Row],[Durée de vie du ticket]]&lt;&gt;"",TDonnéesHM[[#This Row],[Durée de vie du ticket]]/1440,"")</f>
        <v>0.2076388888888889</v>
      </c>
      <c r="AK100" s="39"/>
      <c r="AL100" s="39"/>
      <c r="AM100" s="39"/>
      <c r="AN100" s="39"/>
      <c r="AO100" s="39"/>
      <c r="AP100" s="39"/>
      <c r="AQ100" s="39"/>
      <c r="AR100" s="39"/>
      <c r="AS100" s="39"/>
      <c r="AT100" s="39"/>
      <c r="AU100" s="39"/>
      <c r="AV100" s="39"/>
    </row>
    <row r="101" spans="1:48" x14ac:dyDescent="0.2">
      <c r="A101">
        <v>929</v>
      </c>
      <c r="B101" t="s">
        <v>22</v>
      </c>
      <c r="F101">
        <v>329</v>
      </c>
      <c r="I101">
        <v>109</v>
      </c>
      <c r="M101" s="12">
        <f>(IF(TDonnéesHM[[#This Row],[ID]]&lt;&gt;"",SUM(TDonnéesHM[[#This Row],[MCO (4)]:[En attente]]),""))</f>
        <v>438</v>
      </c>
      <c r="N101" s="39"/>
      <c r="O101">
        <f>IF(TDonnéesHM[[#This Row],[ID]]&lt;&gt;"",TDonnéesHM[[#This Row],[ID]],"")</f>
        <v>929</v>
      </c>
      <c r="P101" s="17" t="str">
        <f>IF(TDonnéesHM[[#This Row],[Type]]="incident","I",IF(TDonnéesHM[[#This Row],[Type]]="demande","D",""))</f>
        <v>I</v>
      </c>
      <c r="Q101" s="18">
        <f>IF(TDonnéesDélais[[#This Row],[Type]]="I",4/24,IF(TDonnéesDélais[[#This Row],[Type]]="D",8/24,""))</f>
        <v>0.16666666666666666</v>
      </c>
      <c r="R101" s="21" t="str">
        <f>IF(TDonnéesHM[[#This Row],[MCO (4)]]&lt;&gt;"",TDonnéesHM[[#This Row],[MCO (4)]]/1440,"")</f>
        <v/>
      </c>
      <c r="S101" s="22" t="str">
        <f>(IF(TDonnéesDélais[[#This Row],[MCO]]="","",(IF(TDonnéesDélais[[#This Row],[MCO]]&lt;=TDonnéesDélais[[#This Row],[Délai]],"OK","KO"))))</f>
        <v/>
      </c>
      <c r="T101" s="21" t="str">
        <f>IF(TDonnéesHM[[#This Row],[HELPDESK (3)]]&lt;&gt;"",TDonnéesHM[[#This Row],[HELPDESK (3)]]/1440,"")</f>
        <v/>
      </c>
      <c r="U101" s="22" t="str">
        <f>(IF(TDonnéesDélais[[#This Row],[HELPDESK]]="","",(IF(TDonnéesDélais[[#This Row],[HELPDESK]]&lt;=TDonnéesDélais[[#This Row],[Délai]],"OK","KO"))))</f>
        <v/>
      </c>
      <c r="V101" s="21" t="str">
        <f>IF(TDonnéesHM[[#This Row],[TELECOM Niv 2 (7)]]&lt;&gt;"",TDonnéesHM[[#This Row],[TELECOM Niv 2 (7)]]/1440,"")</f>
        <v/>
      </c>
      <c r="W101" s="22" t="str">
        <f>(IF(TDonnéesDélais[[#This Row],[TELECOM Niv 2 (7)]]="","",(IF(TDonnéesDélais[[#This Row],[TELECOM Niv 2 (7)]]&lt;=TDonnéesDélais[[#This Row],[Délai]],"OK","KO"))))</f>
        <v/>
      </c>
      <c r="X101" s="21">
        <f>IF(TDonnéesHM[[#This Row],[TELECOM Niv 1 (6)]]&lt;&gt;"",TDonnéesHM[[#This Row],[TELECOM Niv 1 (6)]]/1440,"")</f>
        <v>0.22847222222222222</v>
      </c>
      <c r="Y101" s="22" t="str">
        <f>(IF(TDonnéesDélais[[#This Row],[TELECOM Niv 1 (6)]]="","",(IF(TDonnéesDélais[[#This Row],[TELECOM Niv 1 (6)]]&lt;=TDonnéesDélais[[#This Row],[Délai]],"OK","KO"))))</f>
        <v>KO</v>
      </c>
      <c r="Z101" s="21" t="str">
        <f>IF(TDonnéesHM[[#This Row],[Exploit Infra IBIS (5)]]&lt;&gt;"",TDonnéesHM[[#This Row],[Exploit Infra IBIS (5)]]/1440,"")</f>
        <v/>
      </c>
      <c r="AA101" s="22" t="str">
        <f>(IF(TDonnéesDélais[[#This Row],[Exploit Infra IBIS (5)]]="","",(IF(TDonnéesDélais[[#This Row],[Exploit Infra IBIS (5)]]&lt;=TDonnéesDélais[[#This Row],[Délai]],"OK","KO"))))</f>
        <v/>
      </c>
      <c r="AB101" s="21" t="str">
        <f>IF(TDonnéesHM[[#This Row],[SIT SOBEGI (1)]]&lt;&gt;"",TDonnéesHM[[#This Row],[SIT SOBEGI (1)]]/1440,"")</f>
        <v/>
      </c>
      <c r="AC101" s="22" t="str">
        <f>(IF(TDonnéesDélais[[#This Row],[SIT SOBEGI (1)]]="","",(IF(TDonnéesDélais[[#This Row],[SIT SOBEGI (1)]]&lt;=TDonnéesDélais[[#This Row],[Délai]],"OK","KO"))))</f>
        <v/>
      </c>
      <c r="AD101" s="21">
        <f>IF(TDonnéesHM[[#This Row],[TELECOM SOBEGI (2)]]&lt;&gt;"",TDonnéesHM[[#This Row],[TELECOM SOBEGI (2)]]/1440,"")</f>
        <v>7.5694444444444439E-2</v>
      </c>
      <c r="AE101" s="22" t="str">
        <f>(IF(TDonnéesDélais[[#This Row],[TELECOM SOBEGI (2)]]="","",(IF(TDonnéesDélais[[#This Row],[TELECOM SOBEGI (2)]]&lt;=TDonnéesDélais[[#This Row],[Délai]],"OK","KO"))))</f>
        <v>OK</v>
      </c>
      <c r="AF101" s="21" t="str">
        <f>IF(TDonnéesHM[[#This Row],[INEO/ACM (1)]]&lt;&gt;"",TDonnéesHM[[#This Row],[INEO/ACM (1)]]/1440,"")</f>
        <v/>
      </c>
      <c r="AG101" s="22" t="str">
        <f>(IF(TDonnéesDélais[[#This Row],[INEO/ACM (1)]]="","",(IF(TDonnéesDélais[[#This Row],[INEO/ACM (1)]]&lt;=TDonnéesDélais[[#This Row],[Délai]],"OK","KO"))))</f>
        <v/>
      </c>
      <c r="AH101" s="18" t="str">
        <f>IF(TDonnéesHM[[#This Row],[GFI CHRONOTIME (4)]]&lt;&gt;"",TDonnéesHM[[#This Row],[GFI CHRONOTIME (4)]]/1440,"")</f>
        <v/>
      </c>
      <c r="AI101" s="18" t="str">
        <f>IF(TDonnéesHM[[#This Row],[En attente]]&lt;&gt;"",TDonnéesHM[[#This Row],[En attente]]/1440,"")</f>
        <v/>
      </c>
      <c r="AJ101" s="18">
        <f>IF(TDonnéesHM[[#This Row],[Durée de vie du ticket]]&lt;&gt;"",TDonnéesHM[[#This Row],[Durée de vie du ticket]]/1440,"")</f>
        <v>0.30416666666666664</v>
      </c>
      <c r="AK101" s="39"/>
      <c r="AL101" s="39"/>
      <c r="AM101" s="39"/>
      <c r="AN101" s="39"/>
      <c r="AO101" s="39"/>
      <c r="AP101" s="39"/>
      <c r="AQ101" s="39"/>
      <c r="AR101" s="39"/>
      <c r="AS101" s="39"/>
      <c r="AT101" s="39"/>
      <c r="AU101" s="39"/>
      <c r="AV101" s="39"/>
    </row>
    <row r="102" spans="1:48" x14ac:dyDescent="0.2">
      <c r="A102">
        <v>930</v>
      </c>
      <c r="B102" t="s">
        <v>21</v>
      </c>
      <c r="H102">
        <v>480</v>
      </c>
      <c r="M102" s="12">
        <f>(IF(TDonnéesHM[[#This Row],[ID]]&lt;&gt;"",SUM(TDonnéesHM[[#This Row],[MCO (4)]:[En attente]]),""))</f>
        <v>480</v>
      </c>
      <c r="N102" s="39"/>
      <c r="O102">
        <f>IF(TDonnéesHM[[#This Row],[ID]]&lt;&gt;"",TDonnéesHM[[#This Row],[ID]],"")</f>
        <v>930</v>
      </c>
      <c r="P102" s="17" t="str">
        <f>IF(TDonnéesHM[[#This Row],[Type]]="incident","I",IF(TDonnéesHM[[#This Row],[Type]]="demande","D",""))</f>
        <v>D</v>
      </c>
      <c r="Q102" s="18">
        <f>IF(TDonnéesDélais[[#This Row],[Type]]="I",4/24,IF(TDonnéesDélais[[#This Row],[Type]]="D",8/24,""))</f>
        <v>0.33333333333333331</v>
      </c>
      <c r="R102" s="21" t="str">
        <f>IF(TDonnéesHM[[#This Row],[MCO (4)]]&lt;&gt;"",TDonnéesHM[[#This Row],[MCO (4)]]/1440,"")</f>
        <v/>
      </c>
      <c r="S102" s="22" t="str">
        <f>(IF(TDonnéesDélais[[#This Row],[MCO]]="","",(IF(TDonnéesDélais[[#This Row],[MCO]]&lt;=TDonnéesDélais[[#This Row],[Délai]],"OK","KO"))))</f>
        <v/>
      </c>
      <c r="T102" s="21" t="str">
        <f>IF(TDonnéesHM[[#This Row],[HELPDESK (3)]]&lt;&gt;"",TDonnéesHM[[#This Row],[HELPDESK (3)]]/1440,"")</f>
        <v/>
      </c>
      <c r="U102" s="22" t="str">
        <f>(IF(TDonnéesDélais[[#This Row],[HELPDESK]]="","",(IF(TDonnéesDélais[[#This Row],[HELPDESK]]&lt;=TDonnéesDélais[[#This Row],[Délai]],"OK","KO"))))</f>
        <v/>
      </c>
      <c r="V102" s="21" t="str">
        <f>IF(TDonnéesHM[[#This Row],[TELECOM Niv 2 (7)]]&lt;&gt;"",TDonnéesHM[[#This Row],[TELECOM Niv 2 (7)]]/1440,"")</f>
        <v/>
      </c>
      <c r="W102" s="22" t="str">
        <f>(IF(TDonnéesDélais[[#This Row],[TELECOM Niv 2 (7)]]="","",(IF(TDonnéesDélais[[#This Row],[TELECOM Niv 2 (7)]]&lt;=TDonnéesDélais[[#This Row],[Délai]],"OK","KO"))))</f>
        <v/>
      </c>
      <c r="X102" s="21" t="str">
        <f>IF(TDonnéesHM[[#This Row],[TELECOM Niv 1 (6)]]&lt;&gt;"",TDonnéesHM[[#This Row],[TELECOM Niv 1 (6)]]/1440,"")</f>
        <v/>
      </c>
      <c r="Y102" s="22" t="str">
        <f>(IF(TDonnéesDélais[[#This Row],[TELECOM Niv 1 (6)]]="","",(IF(TDonnéesDélais[[#This Row],[TELECOM Niv 1 (6)]]&lt;=TDonnéesDélais[[#This Row],[Délai]],"OK","KO"))))</f>
        <v/>
      </c>
      <c r="Z102" s="21" t="str">
        <f>IF(TDonnéesHM[[#This Row],[Exploit Infra IBIS (5)]]&lt;&gt;"",TDonnéesHM[[#This Row],[Exploit Infra IBIS (5)]]/1440,"")</f>
        <v/>
      </c>
      <c r="AA102" s="22" t="str">
        <f>(IF(TDonnéesDélais[[#This Row],[Exploit Infra IBIS (5)]]="","",(IF(TDonnéesDélais[[#This Row],[Exploit Infra IBIS (5)]]&lt;=TDonnéesDélais[[#This Row],[Délai]],"OK","KO"))))</f>
        <v/>
      </c>
      <c r="AB102" s="21">
        <f>IF(TDonnéesHM[[#This Row],[SIT SOBEGI (1)]]&lt;&gt;"",TDonnéesHM[[#This Row],[SIT SOBEGI (1)]]/1440,"")</f>
        <v>0.33333333333333331</v>
      </c>
      <c r="AC102" s="22" t="str">
        <f>(IF(TDonnéesDélais[[#This Row],[SIT SOBEGI (1)]]="","",(IF(TDonnéesDélais[[#This Row],[SIT SOBEGI (1)]]&lt;=TDonnéesDélais[[#This Row],[Délai]],"OK","KO"))))</f>
        <v>OK</v>
      </c>
      <c r="AD102" s="21" t="str">
        <f>IF(TDonnéesHM[[#This Row],[TELECOM SOBEGI (2)]]&lt;&gt;"",TDonnéesHM[[#This Row],[TELECOM SOBEGI (2)]]/1440,"")</f>
        <v/>
      </c>
      <c r="AE102" s="22" t="str">
        <f>(IF(TDonnéesDélais[[#This Row],[TELECOM SOBEGI (2)]]="","",(IF(TDonnéesDélais[[#This Row],[TELECOM SOBEGI (2)]]&lt;=TDonnéesDélais[[#This Row],[Délai]],"OK","KO"))))</f>
        <v/>
      </c>
      <c r="AF102" s="21" t="str">
        <f>IF(TDonnéesHM[[#This Row],[INEO/ACM (1)]]&lt;&gt;"",TDonnéesHM[[#This Row],[INEO/ACM (1)]]/1440,"")</f>
        <v/>
      </c>
      <c r="AG102" s="22" t="str">
        <f>(IF(TDonnéesDélais[[#This Row],[INEO/ACM (1)]]="","",(IF(TDonnéesDélais[[#This Row],[INEO/ACM (1)]]&lt;=TDonnéesDélais[[#This Row],[Délai]],"OK","KO"))))</f>
        <v/>
      </c>
      <c r="AH102" s="18" t="str">
        <f>IF(TDonnéesHM[[#This Row],[GFI CHRONOTIME (4)]]&lt;&gt;"",TDonnéesHM[[#This Row],[GFI CHRONOTIME (4)]]/1440,"")</f>
        <v/>
      </c>
      <c r="AI102" s="18" t="str">
        <f>IF(TDonnéesHM[[#This Row],[En attente]]&lt;&gt;"",TDonnéesHM[[#This Row],[En attente]]/1440,"")</f>
        <v/>
      </c>
      <c r="AJ102" s="18">
        <f>IF(TDonnéesHM[[#This Row],[Durée de vie du ticket]]&lt;&gt;"",TDonnéesHM[[#This Row],[Durée de vie du ticket]]/1440,"")</f>
        <v>0.33333333333333331</v>
      </c>
      <c r="AK102" s="39"/>
      <c r="AL102" s="39"/>
      <c r="AM102" s="39"/>
      <c r="AN102" s="39"/>
      <c r="AO102" s="39"/>
      <c r="AP102" s="39"/>
      <c r="AQ102" s="39"/>
      <c r="AR102" s="39"/>
      <c r="AS102" s="39"/>
      <c r="AT102" s="39"/>
      <c r="AU102" s="39"/>
      <c r="AV102" s="39"/>
    </row>
    <row r="103" spans="1:48" x14ac:dyDescent="0.2">
      <c r="A103">
        <v>931</v>
      </c>
      <c r="B103" t="s">
        <v>21</v>
      </c>
      <c r="C103">
        <v>30</v>
      </c>
      <c r="H103">
        <v>215</v>
      </c>
      <c r="M103" s="12">
        <f>(IF(TDonnéesHM[[#This Row],[ID]]&lt;&gt;"",SUM(TDonnéesHM[[#This Row],[MCO (4)]:[En attente]]),""))</f>
        <v>245</v>
      </c>
      <c r="N103" s="39"/>
      <c r="O103">
        <f>IF(TDonnéesHM[[#This Row],[ID]]&lt;&gt;"",TDonnéesHM[[#This Row],[ID]],"")</f>
        <v>931</v>
      </c>
      <c r="P103" s="17" t="str">
        <f>IF(TDonnéesHM[[#This Row],[Type]]="incident","I",IF(TDonnéesHM[[#This Row],[Type]]="demande","D",""))</f>
        <v>D</v>
      </c>
      <c r="Q103" s="18">
        <f>IF(TDonnéesDélais[[#This Row],[Type]]="I",4/24,IF(TDonnéesDélais[[#This Row],[Type]]="D",8/24,""))</f>
        <v>0.33333333333333331</v>
      </c>
      <c r="R103" s="21">
        <f>IF(TDonnéesHM[[#This Row],[MCO (4)]]&lt;&gt;"",TDonnéesHM[[#This Row],[MCO (4)]]/1440,"")</f>
        <v>2.0833333333333332E-2</v>
      </c>
      <c r="S103" s="22" t="str">
        <f>(IF(TDonnéesDélais[[#This Row],[MCO]]="","",(IF(TDonnéesDélais[[#This Row],[MCO]]&lt;=TDonnéesDélais[[#This Row],[Délai]],"OK","KO"))))</f>
        <v>OK</v>
      </c>
      <c r="T103" s="21" t="str">
        <f>IF(TDonnéesHM[[#This Row],[HELPDESK (3)]]&lt;&gt;"",TDonnéesHM[[#This Row],[HELPDESK (3)]]/1440,"")</f>
        <v/>
      </c>
      <c r="U103" s="22" t="str">
        <f>(IF(TDonnéesDélais[[#This Row],[HELPDESK]]="","",(IF(TDonnéesDélais[[#This Row],[HELPDESK]]&lt;=TDonnéesDélais[[#This Row],[Délai]],"OK","KO"))))</f>
        <v/>
      </c>
      <c r="V103" s="21" t="str">
        <f>IF(TDonnéesHM[[#This Row],[TELECOM Niv 2 (7)]]&lt;&gt;"",TDonnéesHM[[#This Row],[TELECOM Niv 2 (7)]]/1440,"")</f>
        <v/>
      </c>
      <c r="W103" s="22" t="str">
        <f>(IF(TDonnéesDélais[[#This Row],[TELECOM Niv 2 (7)]]="","",(IF(TDonnéesDélais[[#This Row],[TELECOM Niv 2 (7)]]&lt;=TDonnéesDélais[[#This Row],[Délai]],"OK","KO"))))</f>
        <v/>
      </c>
      <c r="X103" s="21" t="str">
        <f>IF(TDonnéesHM[[#This Row],[TELECOM Niv 1 (6)]]&lt;&gt;"",TDonnéesHM[[#This Row],[TELECOM Niv 1 (6)]]/1440,"")</f>
        <v/>
      </c>
      <c r="Y103" s="22" t="str">
        <f>(IF(TDonnéesDélais[[#This Row],[TELECOM Niv 1 (6)]]="","",(IF(TDonnéesDélais[[#This Row],[TELECOM Niv 1 (6)]]&lt;=TDonnéesDélais[[#This Row],[Délai]],"OK","KO"))))</f>
        <v/>
      </c>
      <c r="Z103" s="21" t="str">
        <f>IF(TDonnéesHM[[#This Row],[Exploit Infra IBIS (5)]]&lt;&gt;"",TDonnéesHM[[#This Row],[Exploit Infra IBIS (5)]]/1440,"")</f>
        <v/>
      </c>
      <c r="AA103" s="22" t="str">
        <f>(IF(TDonnéesDélais[[#This Row],[Exploit Infra IBIS (5)]]="","",(IF(TDonnéesDélais[[#This Row],[Exploit Infra IBIS (5)]]&lt;=TDonnéesDélais[[#This Row],[Délai]],"OK","KO"))))</f>
        <v/>
      </c>
      <c r="AB103" s="21">
        <f>IF(TDonnéesHM[[#This Row],[SIT SOBEGI (1)]]&lt;&gt;"",TDonnéesHM[[#This Row],[SIT SOBEGI (1)]]/1440,"")</f>
        <v>0.14930555555555555</v>
      </c>
      <c r="AC103" s="22" t="str">
        <f>(IF(TDonnéesDélais[[#This Row],[SIT SOBEGI (1)]]="","",(IF(TDonnéesDélais[[#This Row],[SIT SOBEGI (1)]]&lt;=TDonnéesDélais[[#This Row],[Délai]],"OK","KO"))))</f>
        <v>OK</v>
      </c>
      <c r="AD103" s="21" t="str">
        <f>IF(TDonnéesHM[[#This Row],[TELECOM SOBEGI (2)]]&lt;&gt;"",TDonnéesHM[[#This Row],[TELECOM SOBEGI (2)]]/1440,"")</f>
        <v/>
      </c>
      <c r="AE103" s="22" t="str">
        <f>(IF(TDonnéesDélais[[#This Row],[TELECOM SOBEGI (2)]]="","",(IF(TDonnéesDélais[[#This Row],[TELECOM SOBEGI (2)]]&lt;=TDonnéesDélais[[#This Row],[Délai]],"OK","KO"))))</f>
        <v/>
      </c>
      <c r="AF103" s="21" t="str">
        <f>IF(TDonnéesHM[[#This Row],[INEO/ACM (1)]]&lt;&gt;"",TDonnéesHM[[#This Row],[INEO/ACM (1)]]/1440,"")</f>
        <v/>
      </c>
      <c r="AG103" s="22" t="str">
        <f>(IF(TDonnéesDélais[[#This Row],[INEO/ACM (1)]]="","",(IF(TDonnéesDélais[[#This Row],[INEO/ACM (1)]]&lt;=TDonnéesDélais[[#This Row],[Délai]],"OK","KO"))))</f>
        <v/>
      </c>
      <c r="AH103" s="18" t="str">
        <f>IF(TDonnéesHM[[#This Row],[GFI CHRONOTIME (4)]]&lt;&gt;"",TDonnéesHM[[#This Row],[GFI CHRONOTIME (4)]]/1440,"")</f>
        <v/>
      </c>
      <c r="AI103" s="18" t="str">
        <f>IF(TDonnéesHM[[#This Row],[En attente]]&lt;&gt;"",TDonnéesHM[[#This Row],[En attente]]/1440,"")</f>
        <v/>
      </c>
      <c r="AJ103" s="18">
        <f>IF(TDonnéesHM[[#This Row],[Durée de vie du ticket]]&lt;&gt;"",TDonnéesHM[[#This Row],[Durée de vie du ticket]]/1440,"")</f>
        <v>0.1701388888888889</v>
      </c>
      <c r="AK103" s="39"/>
      <c r="AL103" s="39"/>
      <c r="AM103" s="39"/>
      <c r="AN103" s="39"/>
      <c r="AO103" s="39"/>
      <c r="AP103" s="39"/>
      <c r="AQ103" s="39"/>
      <c r="AR103" s="39"/>
      <c r="AS103" s="39"/>
      <c r="AT103" s="39"/>
      <c r="AU103" s="39"/>
      <c r="AV103" s="39"/>
    </row>
    <row r="104" spans="1:48" x14ac:dyDescent="0.2">
      <c r="A104">
        <v>932</v>
      </c>
      <c r="B104" t="s">
        <v>21</v>
      </c>
      <c r="D104">
        <v>210</v>
      </c>
      <c r="L104">
        <v>1948</v>
      </c>
      <c r="M104" s="12">
        <f>(IF(TDonnéesHM[[#This Row],[ID]]&lt;&gt;"",SUM(TDonnéesHM[[#This Row],[MCO (4)]:[En attente]]),""))</f>
        <v>2158</v>
      </c>
      <c r="N104" s="39"/>
      <c r="O104">
        <f>IF(TDonnéesHM[[#This Row],[ID]]&lt;&gt;"",TDonnéesHM[[#This Row],[ID]],"")</f>
        <v>932</v>
      </c>
      <c r="P104" s="17" t="str">
        <f>IF(TDonnéesHM[[#This Row],[Type]]="incident","I",IF(TDonnéesHM[[#This Row],[Type]]="demande","D",""))</f>
        <v>D</v>
      </c>
      <c r="Q104" s="18">
        <f>IF(TDonnéesDélais[[#This Row],[Type]]="I",4/24,IF(TDonnéesDélais[[#This Row],[Type]]="D",8/24,""))</f>
        <v>0.33333333333333331</v>
      </c>
      <c r="R104" s="21" t="str">
        <f>IF(TDonnéesHM[[#This Row],[MCO (4)]]&lt;&gt;"",TDonnéesHM[[#This Row],[MCO (4)]]/1440,"")</f>
        <v/>
      </c>
      <c r="S104" s="22" t="str">
        <f>(IF(TDonnéesDélais[[#This Row],[MCO]]="","",(IF(TDonnéesDélais[[#This Row],[MCO]]&lt;=TDonnéesDélais[[#This Row],[Délai]],"OK","KO"))))</f>
        <v/>
      </c>
      <c r="T104" s="21">
        <f>IF(TDonnéesHM[[#This Row],[HELPDESK (3)]]&lt;&gt;"",TDonnéesHM[[#This Row],[HELPDESK (3)]]/1440,"")</f>
        <v>0.14583333333333334</v>
      </c>
      <c r="U104" s="22" t="str">
        <f>(IF(TDonnéesDélais[[#This Row],[HELPDESK]]="","",(IF(TDonnéesDélais[[#This Row],[HELPDESK]]&lt;=TDonnéesDélais[[#This Row],[Délai]],"OK","KO"))))</f>
        <v>OK</v>
      </c>
      <c r="V104" s="21" t="str">
        <f>IF(TDonnéesHM[[#This Row],[TELECOM Niv 2 (7)]]&lt;&gt;"",TDonnéesHM[[#This Row],[TELECOM Niv 2 (7)]]/1440,"")</f>
        <v/>
      </c>
      <c r="W104" s="22" t="str">
        <f>(IF(TDonnéesDélais[[#This Row],[TELECOM Niv 2 (7)]]="","",(IF(TDonnéesDélais[[#This Row],[TELECOM Niv 2 (7)]]&lt;=TDonnéesDélais[[#This Row],[Délai]],"OK","KO"))))</f>
        <v/>
      </c>
      <c r="X104" s="21" t="str">
        <f>IF(TDonnéesHM[[#This Row],[TELECOM Niv 1 (6)]]&lt;&gt;"",TDonnéesHM[[#This Row],[TELECOM Niv 1 (6)]]/1440,"")</f>
        <v/>
      </c>
      <c r="Y104" s="22" t="str">
        <f>(IF(TDonnéesDélais[[#This Row],[TELECOM Niv 1 (6)]]="","",(IF(TDonnéesDélais[[#This Row],[TELECOM Niv 1 (6)]]&lt;=TDonnéesDélais[[#This Row],[Délai]],"OK","KO"))))</f>
        <v/>
      </c>
      <c r="Z104" s="21" t="str">
        <f>IF(TDonnéesHM[[#This Row],[Exploit Infra IBIS (5)]]&lt;&gt;"",TDonnéesHM[[#This Row],[Exploit Infra IBIS (5)]]/1440,"")</f>
        <v/>
      </c>
      <c r="AA104" s="22" t="str">
        <f>(IF(TDonnéesDélais[[#This Row],[Exploit Infra IBIS (5)]]="","",(IF(TDonnéesDélais[[#This Row],[Exploit Infra IBIS (5)]]&lt;=TDonnéesDélais[[#This Row],[Délai]],"OK","KO"))))</f>
        <v/>
      </c>
      <c r="AB104" s="21" t="str">
        <f>IF(TDonnéesHM[[#This Row],[SIT SOBEGI (1)]]&lt;&gt;"",TDonnéesHM[[#This Row],[SIT SOBEGI (1)]]/1440,"")</f>
        <v/>
      </c>
      <c r="AC104" s="22" t="str">
        <f>(IF(TDonnéesDélais[[#This Row],[SIT SOBEGI (1)]]="","",(IF(TDonnéesDélais[[#This Row],[SIT SOBEGI (1)]]&lt;=TDonnéesDélais[[#This Row],[Délai]],"OK","KO"))))</f>
        <v/>
      </c>
      <c r="AD104" s="21" t="str">
        <f>IF(TDonnéesHM[[#This Row],[TELECOM SOBEGI (2)]]&lt;&gt;"",TDonnéesHM[[#This Row],[TELECOM SOBEGI (2)]]/1440,"")</f>
        <v/>
      </c>
      <c r="AE104" s="22" t="str">
        <f>(IF(TDonnéesDélais[[#This Row],[TELECOM SOBEGI (2)]]="","",(IF(TDonnéesDélais[[#This Row],[TELECOM SOBEGI (2)]]&lt;=TDonnéesDélais[[#This Row],[Délai]],"OK","KO"))))</f>
        <v/>
      </c>
      <c r="AF104" s="21" t="str">
        <f>IF(TDonnéesHM[[#This Row],[INEO/ACM (1)]]&lt;&gt;"",TDonnéesHM[[#This Row],[INEO/ACM (1)]]/1440,"")</f>
        <v/>
      </c>
      <c r="AG104" s="22" t="str">
        <f>(IF(TDonnéesDélais[[#This Row],[INEO/ACM (1)]]="","",(IF(TDonnéesDélais[[#This Row],[INEO/ACM (1)]]&lt;=TDonnéesDélais[[#This Row],[Délai]],"OK","KO"))))</f>
        <v/>
      </c>
      <c r="AH104" s="18" t="str">
        <f>IF(TDonnéesHM[[#This Row],[GFI CHRONOTIME (4)]]&lt;&gt;"",TDonnéesHM[[#This Row],[GFI CHRONOTIME (4)]]/1440,"")</f>
        <v/>
      </c>
      <c r="AI104" s="18">
        <f>IF(TDonnéesHM[[#This Row],[En attente]]&lt;&gt;"",TDonnéesHM[[#This Row],[En attente]]/1440,"")</f>
        <v>1.3527777777777779</v>
      </c>
      <c r="AJ104" s="18">
        <f>IF(TDonnéesHM[[#This Row],[Durée de vie du ticket]]&lt;&gt;"",TDonnéesHM[[#This Row],[Durée de vie du ticket]]/1440,"")</f>
        <v>1.4986111111111111</v>
      </c>
      <c r="AK104" s="39"/>
      <c r="AL104" s="39"/>
      <c r="AM104" s="39"/>
      <c r="AN104" s="39"/>
      <c r="AO104" s="39"/>
      <c r="AP104" s="39"/>
      <c r="AQ104" s="39"/>
      <c r="AR104" s="39"/>
      <c r="AS104" s="39"/>
      <c r="AT104" s="39"/>
      <c r="AU104" s="39"/>
      <c r="AV104" s="39"/>
    </row>
    <row r="105" spans="1:48" x14ac:dyDescent="0.2">
      <c r="A105">
        <v>933</v>
      </c>
      <c r="B105" t="s">
        <v>22</v>
      </c>
      <c r="F105">
        <v>224</v>
      </c>
      <c r="I105">
        <v>658</v>
      </c>
      <c r="M105" s="12">
        <f>(IF(TDonnéesHM[[#This Row],[ID]]&lt;&gt;"",SUM(TDonnéesHM[[#This Row],[MCO (4)]:[En attente]]),""))</f>
        <v>882</v>
      </c>
      <c r="N105" s="39"/>
      <c r="O105">
        <f>IF(TDonnéesHM[[#This Row],[ID]]&lt;&gt;"",TDonnéesHM[[#This Row],[ID]],"")</f>
        <v>933</v>
      </c>
      <c r="P105" s="17" t="str">
        <f>IF(TDonnéesHM[[#This Row],[Type]]="incident","I",IF(TDonnéesHM[[#This Row],[Type]]="demande","D",""))</f>
        <v>I</v>
      </c>
      <c r="Q105" s="18">
        <f>IF(TDonnéesDélais[[#This Row],[Type]]="I",4/24,IF(TDonnéesDélais[[#This Row],[Type]]="D",8/24,""))</f>
        <v>0.16666666666666666</v>
      </c>
      <c r="R105" s="21" t="str">
        <f>IF(TDonnéesHM[[#This Row],[MCO (4)]]&lt;&gt;"",TDonnéesHM[[#This Row],[MCO (4)]]/1440,"")</f>
        <v/>
      </c>
      <c r="S105" s="22" t="str">
        <f>(IF(TDonnéesDélais[[#This Row],[MCO]]="","",(IF(TDonnéesDélais[[#This Row],[MCO]]&lt;=TDonnéesDélais[[#This Row],[Délai]],"OK","KO"))))</f>
        <v/>
      </c>
      <c r="T105" s="21" t="str">
        <f>IF(TDonnéesHM[[#This Row],[HELPDESK (3)]]&lt;&gt;"",TDonnéesHM[[#This Row],[HELPDESK (3)]]/1440,"")</f>
        <v/>
      </c>
      <c r="U105" s="22" t="str">
        <f>(IF(TDonnéesDélais[[#This Row],[HELPDESK]]="","",(IF(TDonnéesDélais[[#This Row],[HELPDESK]]&lt;=TDonnéesDélais[[#This Row],[Délai]],"OK","KO"))))</f>
        <v/>
      </c>
      <c r="V105" s="21" t="str">
        <f>IF(TDonnéesHM[[#This Row],[TELECOM Niv 2 (7)]]&lt;&gt;"",TDonnéesHM[[#This Row],[TELECOM Niv 2 (7)]]/1440,"")</f>
        <v/>
      </c>
      <c r="W105" s="22" t="str">
        <f>(IF(TDonnéesDélais[[#This Row],[TELECOM Niv 2 (7)]]="","",(IF(TDonnéesDélais[[#This Row],[TELECOM Niv 2 (7)]]&lt;=TDonnéesDélais[[#This Row],[Délai]],"OK","KO"))))</f>
        <v/>
      </c>
      <c r="X105" s="21">
        <f>IF(TDonnéesHM[[#This Row],[TELECOM Niv 1 (6)]]&lt;&gt;"",TDonnéesHM[[#This Row],[TELECOM Niv 1 (6)]]/1440,"")</f>
        <v>0.15555555555555556</v>
      </c>
      <c r="Y105" s="22" t="str">
        <f>(IF(TDonnéesDélais[[#This Row],[TELECOM Niv 1 (6)]]="","",(IF(TDonnéesDélais[[#This Row],[TELECOM Niv 1 (6)]]&lt;=TDonnéesDélais[[#This Row],[Délai]],"OK","KO"))))</f>
        <v>OK</v>
      </c>
      <c r="Z105" s="21" t="str">
        <f>IF(TDonnéesHM[[#This Row],[Exploit Infra IBIS (5)]]&lt;&gt;"",TDonnéesHM[[#This Row],[Exploit Infra IBIS (5)]]/1440,"")</f>
        <v/>
      </c>
      <c r="AA105" s="22" t="str">
        <f>(IF(TDonnéesDélais[[#This Row],[Exploit Infra IBIS (5)]]="","",(IF(TDonnéesDélais[[#This Row],[Exploit Infra IBIS (5)]]&lt;=TDonnéesDélais[[#This Row],[Délai]],"OK","KO"))))</f>
        <v/>
      </c>
      <c r="AB105" s="21" t="str">
        <f>IF(TDonnéesHM[[#This Row],[SIT SOBEGI (1)]]&lt;&gt;"",TDonnéesHM[[#This Row],[SIT SOBEGI (1)]]/1440,"")</f>
        <v/>
      </c>
      <c r="AC105" s="22" t="str">
        <f>(IF(TDonnéesDélais[[#This Row],[SIT SOBEGI (1)]]="","",(IF(TDonnéesDélais[[#This Row],[SIT SOBEGI (1)]]&lt;=TDonnéesDélais[[#This Row],[Délai]],"OK","KO"))))</f>
        <v/>
      </c>
      <c r="AD105" s="21">
        <f>IF(TDonnéesHM[[#This Row],[TELECOM SOBEGI (2)]]&lt;&gt;"",TDonnéesHM[[#This Row],[TELECOM SOBEGI (2)]]/1440,"")</f>
        <v>0.45694444444444443</v>
      </c>
      <c r="AE105" s="22" t="str">
        <f>(IF(TDonnéesDélais[[#This Row],[TELECOM SOBEGI (2)]]="","",(IF(TDonnéesDélais[[#This Row],[TELECOM SOBEGI (2)]]&lt;=TDonnéesDélais[[#This Row],[Délai]],"OK","KO"))))</f>
        <v>KO</v>
      </c>
      <c r="AF105" s="21" t="str">
        <f>IF(TDonnéesHM[[#This Row],[INEO/ACM (1)]]&lt;&gt;"",TDonnéesHM[[#This Row],[INEO/ACM (1)]]/1440,"")</f>
        <v/>
      </c>
      <c r="AG105" s="22" t="str">
        <f>(IF(TDonnéesDélais[[#This Row],[INEO/ACM (1)]]="","",(IF(TDonnéesDélais[[#This Row],[INEO/ACM (1)]]&lt;=TDonnéesDélais[[#This Row],[Délai]],"OK","KO"))))</f>
        <v/>
      </c>
      <c r="AH105" s="18" t="str">
        <f>IF(TDonnéesHM[[#This Row],[GFI CHRONOTIME (4)]]&lt;&gt;"",TDonnéesHM[[#This Row],[GFI CHRONOTIME (4)]]/1440,"")</f>
        <v/>
      </c>
      <c r="AI105" s="18" t="str">
        <f>IF(TDonnéesHM[[#This Row],[En attente]]&lt;&gt;"",TDonnéesHM[[#This Row],[En attente]]/1440,"")</f>
        <v/>
      </c>
      <c r="AJ105" s="18">
        <f>IF(TDonnéesHM[[#This Row],[Durée de vie du ticket]]&lt;&gt;"",TDonnéesHM[[#This Row],[Durée de vie du ticket]]/1440,"")</f>
        <v>0.61250000000000004</v>
      </c>
      <c r="AK105" s="39"/>
      <c r="AL105" s="39"/>
      <c r="AM105" s="39"/>
      <c r="AN105" s="39"/>
      <c r="AO105" s="39"/>
      <c r="AP105" s="39"/>
      <c r="AQ105" s="39"/>
      <c r="AR105" s="39"/>
      <c r="AS105" s="39"/>
      <c r="AT105" s="39"/>
      <c r="AU105" s="39"/>
      <c r="AV105" s="39"/>
    </row>
    <row r="106" spans="1:48" x14ac:dyDescent="0.2">
      <c r="A106">
        <v>934</v>
      </c>
      <c r="B106" t="s">
        <v>22</v>
      </c>
      <c r="C106">
        <v>177</v>
      </c>
      <c r="L106">
        <v>1579</v>
      </c>
      <c r="M106" s="12">
        <f>(IF(TDonnéesHM[[#This Row],[ID]]&lt;&gt;"",SUM(TDonnéesHM[[#This Row],[MCO (4)]:[En attente]]),""))</f>
        <v>1756</v>
      </c>
      <c r="N106" s="39"/>
      <c r="O106">
        <f>IF(TDonnéesHM[[#This Row],[ID]]&lt;&gt;"",TDonnéesHM[[#This Row],[ID]],"")</f>
        <v>934</v>
      </c>
      <c r="P106" s="17" t="str">
        <f>IF(TDonnéesHM[[#This Row],[Type]]="incident","I",IF(TDonnéesHM[[#This Row],[Type]]="demande","D",""))</f>
        <v>I</v>
      </c>
      <c r="Q106" s="18">
        <f>IF(TDonnéesDélais[[#This Row],[Type]]="I",4/24,IF(TDonnéesDélais[[#This Row],[Type]]="D",8/24,""))</f>
        <v>0.16666666666666666</v>
      </c>
      <c r="R106" s="21">
        <f>IF(TDonnéesHM[[#This Row],[MCO (4)]]&lt;&gt;"",TDonnéesHM[[#This Row],[MCO (4)]]/1440,"")</f>
        <v>0.12291666666666666</v>
      </c>
      <c r="S106" s="22" t="str">
        <f>(IF(TDonnéesDélais[[#This Row],[MCO]]="","",(IF(TDonnéesDélais[[#This Row],[MCO]]&lt;=TDonnéesDélais[[#This Row],[Délai]],"OK","KO"))))</f>
        <v>OK</v>
      </c>
      <c r="T106" s="21" t="str">
        <f>IF(TDonnéesHM[[#This Row],[HELPDESK (3)]]&lt;&gt;"",TDonnéesHM[[#This Row],[HELPDESK (3)]]/1440,"")</f>
        <v/>
      </c>
      <c r="U106" s="22" t="str">
        <f>(IF(TDonnéesDélais[[#This Row],[HELPDESK]]="","",(IF(TDonnéesDélais[[#This Row],[HELPDESK]]&lt;=TDonnéesDélais[[#This Row],[Délai]],"OK","KO"))))</f>
        <v/>
      </c>
      <c r="V106" s="21" t="str">
        <f>IF(TDonnéesHM[[#This Row],[TELECOM Niv 2 (7)]]&lt;&gt;"",TDonnéesHM[[#This Row],[TELECOM Niv 2 (7)]]/1440,"")</f>
        <v/>
      </c>
      <c r="W106" s="22" t="str">
        <f>(IF(TDonnéesDélais[[#This Row],[TELECOM Niv 2 (7)]]="","",(IF(TDonnéesDélais[[#This Row],[TELECOM Niv 2 (7)]]&lt;=TDonnéesDélais[[#This Row],[Délai]],"OK","KO"))))</f>
        <v/>
      </c>
      <c r="X106" s="21" t="str">
        <f>IF(TDonnéesHM[[#This Row],[TELECOM Niv 1 (6)]]&lt;&gt;"",TDonnéesHM[[#This Row],[TELECOM Niv 1 (6)]]/1440,"")</f>
        <v/>
      </c>
      <c r="Y106" s="22" t="str">
        <f>(IF(TDonnéesDélais[[#This Row],[TELECOM Niv 1 (6)]]="","",(IF(TDonnéesDélais[[#This Row],[TELECOM Niv 1 (6)]]&lt;=TDonnéesDélais[[#This Row],[Délai]],"OK","KO"))))</f>
        <v/>
      </c>
      <c r="Z106" s="21" t="str">
        <f>IF(TDonnéesHM[[#This Row],[Exploit Infra IBIS (5)]]&lt;&gt;"",TDonnéesHM[[#This Row],[Exploit Infra IBIS (5)]]/1440,"")</f>
        <v/>
      </c>
      <c r="AA106" s="22" t="str">
        <f>(IF(TDonnéesDélais[[#This Row],[Exploit Infra IBIS (5)]]="","",(IF(TDonnéesDélais[[#This Row],[Exploit Infra IBIS (5)]]&lt;=TDonnéesDélais[[#This Row],[Délai]],"OK","KO"))))</f>
        <v/>
      </c>
      <c r="AB106" s="21" t="str">
        <f>IF(TDonnéesHM[[#This Row],[SIT SOBEGI (1)]]&lt;&gt;"",TDonnéesHM[[#This Row],[SIT SOBEGI (1)]]/1440,"")</f>
        <v/>
      </c>
      <c r="AC106" s="22" t="str">
        <f>(IF(TDonnéesDélais[[#This Row],[SIT SOBEGI (1)]]="","",(IF(TDonnéesDélais[[#This Row],[SIT SOBEGI (1)]]&lt;=TDonnéesDélais[[#This Row],[Délai]],"OK","KO"))))</f>
        <v/>
      </c>
      <c r="AD106" s="21" t="str">
        <f>IF(TDonnéesHM[[#This Row],[TELECOM SOBEGI (2)]]&lt;&gt;"",TDonnéesHM[[#This Row],[TELECOM SOBEGI (2)]]/1440,"")</f>
        <v/>
      </c>
      <c r="AE106" s="22" t="str">
        <f>(IF(TDonnéesDélais[[#This Row],[TELECOM SOBEGI (2)]]="","",(IF(TDonnéesDélais[[#This Row],[TELECOM SOBEGI (2)]]&lt;=TDonnéesDélais[[#This Row],[Délai]],"OK","KO"))))</f>
        <v/>
      </c>
      <c r="AF106" s="21" t="str">
        <f>IF(TDonnéesHM[[#This Row],[INEO/ACM (1)]]&lt;&gt;"",TDonnéesHM[[#This Row],[INEO/ACM (1)]]/1440,"")</f>
        <v/>
      </c>
      <c r="AG106" s="22" t="str">
        <f>(IF(TDonnéesDélais[[#This Row],[INEO/ACM (1)]]="","",(IF(TDonnéesDélais[[#This Row],[INEO/ACM (1)]]&lt;=TDonnéesDélais[[#This Row],[Délai]],"OK","KO"))))</f>
        <v/>
      </c>
      <c r="AH106" s="18" t="str">
        <f>IF(TDonnéesHM[[#This Row],[GFI CHRONOTIME (4)]]&lt;&gt;"",TDonnéesHM[[#This Row],[GFI CHRONOTIME (4)]]/1440,"")</f>
        <v/>
      </c>
      <c r="AI106" s="18">
        <f>IF(TDonnéesHM[[#This Row],[En attente]]&lt;&gt;"",TDonnéesHM[[#This Row],[En attente]]/1440,"")</f>
        <v>1.0965277777777778</v>
      </c>
      <c r="AJ106" s="18">
        <f>IF(TDonnéesHM[[#This Row],[Durée de vie du ticket]]&lt;&gt;"",TDonnéesHM[[#This Row],[Durée de vie du ticket]]/1440,"")</f>
        <v>1.2194444444444446</v>
      </c>
      <c r="AK106" s="39"/>
      <c r="AL106" s="39"/>
      <c r="AM106" s="39"/>
      <c r="AN106" s="39"/>
      <c r="AO106" s="39"/>
      <c r="AP106" s="39"/>
      <c r="AQ106" s="39"/>
      <c r="AR106" s="39"/>
      <c r="AS106" s="39"/>
      <c r="AT106" s="39"/>
      <c r="AU106" s="39"/>
      <c r="AV106" s="39"/>
    </row>
    <row r="107" spans="1:48" x14ac:dyDescent="0.2">
      <c r="A107">
        <v>935</v>
      </c>
      <c r="B107" t="s">
        <v>21</v>
      </c>
      <c r="G107">
        <v>61</v>
      </c>
      <c r="H107">
        <v>92</v>
      </c>
      <c r="M107" s="12">
        <f>(IF(TDonnéesHM[[#This Row],[ID]]&lt;&gt;"",SUM(TDonnéesHM[[#This Row],[MCO (4)]:[En attente]]),""))</f>
        <v>153</v>
      </c>
      <c r="N107" s="39"/>
      <c r="O107">
        <f>IF(TDonnéesHM[[#This Row],[ID]]&lt;&gt;"",TDonnéesHM[[#This Row],[ID]],"")</f>
        <v>935</v>
      </c>
      <c r="P107" s="17" t="str">
        <f>IF(TDonnéesHM[[#This Row],[Type]]="incident","I",IF(TDonnéesHM[[#This Row],[Type]]="demande","D",""))</f>
        <v>D</v>
      </c>
      <c r="Q107" s="18">
        <f>IF(TDonnéesDélais[[#This Row],[Type]]="I",4/24,IF(TDonnéesDélais[[#This Row],[Type]]="D",8/24,""))</f>
        <v>0.33333333333333331</v>
      </c>
      <c r="R107" s="21" t="str">
        <f>IF(TDonnéesHM[[#This Row],[MCO (4)]]&lt;&gt;"",TDonnéesHM[[#This Row],[MCO (4)]]/1440,"")</f>
        <v/>
      </c>
      <c r="S107" s="22" t="str">
        <f>(IF(TDonnéesDélais[[#This Row],[MCO]]="","",(IF(TDonnéesDélais[[#This Row],[MCO]]&lt;=TDonnéesDélais[[#This Row],[Délai]],"OK","KO"))))</f>
        <v/>
      </c>
      <c r="T107" s="21" t="str">
        <f>IF(TDonnéesHM[[#This Row],[HELPDESK (3)]]&lt;&gt;"",TDonnéesHM[[#This Row],[HELPDESK (3)]]/1440,"")</f>
        <v/>
      </c>
      <c r="U107" s="22" t="str">
        <f>(IF(TDonnéesDélais[[#This Row],[HELPDESK]]="","",(IF(TDonnéesDélais[[#This Row],[HELPDESK]]&lt;=TDonnéesDélais[[#This Row],[Délai]],"OK","KO"))))</f>
        <v/>
      </c>
      <c r="V107" s="21" t="str">
        <f>IF(TDonnéesHM[[#This Row],[TELECOM Niv 2 (7)]]&lt;&gt;"",TDonnéesHM[[#This Row],[TELECOM Niv 2 (7)]]/1440,"")</f>
        <v/>
      </c>
      <c r="W107" s="22" t="str">
        <f>(IF(TDonnéesDélais[[#This Row],[TELECOM Niv 2 (7)]]="","",(IF(TDonnéesDélais[[#This Row],[TELECOM Niv 2 (7)]]&lt;=TDonnéesDélais[[#This Row],[Délai]],"OK","KO"))))</f>
        <v/>
      </c>
      <c r="X107" s="21" t="str">
        <f>IF(TDonnéesHM[[#This Row],[TELECOM Niv 1 (6)]]&lt;&gt;"",TDonnéesHM[[#This Row],[TELECOM Niv 1 (6)]]/1440,"")</f>
        <v/>
      </c>
      <c r="Y107" s="22" t="str">
        <f>(IF(TDonnéesDélais[[#This Row],[TELECOM Niv 1 (6)]]="","",(IF(TDonnéesDélais[[#This Row],[TELECOM Niv 1 (6)]]&lt;=TDonnéesDélais[[#This Row],[Délai]],"OK","KO"))))</f>
        <v/>
      </c>
      <c r="Z107" s="21">
        <f>IF(TDonnéesHM[[#This Row],[Exploit Infra IBIS (5)]]&lt;&gt;"",TDonnéesHM[[#This Row],[Exploit Infra IBIS (5)]]/1440,"")</f>
        <v>4.2361111111111113E-2</v>
      </c>
      <c r="AA107" s="22" t="str">
        <f>(IF(TDonnéesDélais[[#This Row],[Exploit Infra IBIS (5)]]="","",(IF(TDonnéesDélais[[#This Row],[Exploit Infra IBIS (5)]]&lt;=TDonnéesDélais[[#This Row],[Délai]],"OK","KO"))))</f>
        <v>OK</v>
      </c>
      <c r="AB107" s="21">
        <f>IF(TDonnéesHM[[#This Row],[SIT SOBEGI (1)]]&lt;&gt;"",TDonnéesHM[[#This Row],[SIT SOBEGI (1)]]/1440,"")</f>
        <v>6.3888888888888884E-2</v>
      </c>
      <c r="AC107" s="22" t="str">
        <f>(IF(TDonnéesDélais[[#This Row],[SIT SOBEGI (1)]]="","",(IF(TDonnéesDélais[[#This Row],[SIT SOBEGI (1)]]&lt;=TDonnéesDélais[[#This Row],[Délai]],"OK","KO"))))</f>
        <v>OK</v>
      </c>
      <c r="AD107" s="21" t="str">
        <f>IF(TDonnéesHM[[#This Row],[TELECOM SOBEGI (2)]]&lt;&gt;"",TDonnéesHM[[#This Row],[TELECOM SOBEGI (2)]]/1440,"")</f>
        <v/>
      </c>
      <c r="AE107" s="22" t="str">
        <f>(IF(TDonnéesDélais[[#This Row],[TELECOM SOBEGI (2)]]="","",(IF(TDonnéesDélais[[#This Row],[TELECOM SOBEGI (2)]]&lt;=TDonnéesDélais[[#This Row],[Délai]],"OK","KO"))))</f>
        <v/>
      </c>
      <c r="AF107" s="21" t="str">
        <f>IF(TDonnéesHM[[#This Row],[INEO/ACM (1)]]&lt;&gt;"",TDonnéesHM[[#This Row],[INEO/ACM (1)]]/1440,"")</f>
        <v/>
      </c>
      <c r="AG107" s="22" t="str">
        <f>(IF(TDonnéesDélais[[#This Row],[INEO/ACM (1)]]="","",(IF(TDonnéesDélais[[#This Row],[INEO/ACM (1)]]&lt;=TDonnéesDélais[[#This Row],[Délai]],"OK","KO"))))</f>
        <v/>
      </c>
      <c r="AH107" s="18" t="str">
        <f>IF(TDonnéesHM[[#This Row],[GFI CHRONOTIME (4)]]&lt;&gt;"",TDonnéesHM[[#This Row],[GFI CHRONOTIME (4)]]/1440,"")</f>
        <v/>
      </c>
      <c r="AI107" s="18" t="str">
        <f>IF(TDonnéesHM[[#This Row],[En attente]]&lt;&gt;"",TDonnéesHM[[#This Row],[En attente]]/1440,"")</f>
        <v/>
      </c>
      <c r="AJ107" s="18">
        <f>IF(TDonnéesHM[[#This Row],[Durée de vie du ticket]]&lt;&gt;"",TDonnéesHM[[#This Row],[Durée de vie du ticket]]/1440,"")</f>
        <v>0.10625</v>
      </c>
      <c r="AK107" s="39"/>
      <c r="AL107" s="39"/>
      <c r="AM107" s="39"/>
      <c r="AN107" s="39"/>
      <c r="AO107" s="39"/>
      <c r="AP107" s="39"/>
      <c r="AQ107" s="39"/>
      <c r="AR107" s="39"/>
      <c r="AS107" s="39"/>
      <c r="AT107" s="39"/>
      <c r="AU107" s="39"/>
      <c r="AV107" s="39"/>
    </row>
    <row r="108" spans="1:48" x14ac:dyDescent="0.2">
      <c r="A108">
        <v>936</v>
      </c>
      <c r="B108" t="s">
        <v>21</v>
      </c>
      <c r="D108">
        <v>142</v>
      </c>
      <c r="M108" s="12">
        <f>(IF(TDonnéesHM[[#This Row],[ID]]&lt;&gt;"",SUM(TDonnéesHM[[#This Row],[MCO (4)]:[En attente]]),""))</f>
        <v>142</v>
      </c>
      <c r="N108" s="39"/>
      <c r="O108">
        <f>IF(TDonnéesHM[[#This Row],[ID]]&lt;&gt;"",TDonnéesHM[[#This Row],[ID]],"")</f>
        <v>936</v>
      </c>
      <c r="P108" s="17" t="str">
        <f>IF(TDonnéesHM[[#This Row],[Type]]="incident","I",IF(TDonnéesHM[[#This Row],[Type]]="demande","D",""))</f>
        <v>D</v>
      </c>
      <c r="Q108" s="18">
        <f>IF(TDonnéesDélais[[#This Row],[Type]]="I",4/24,IF(TDonnéesDélais[[#This Row],[Type]]="D",8/24,""))</f>
        <v>0.33333333333333331</v>
      </c>
      <c r="R108" s="21" t="str">
        <f>IF(TDonnéesHM[[#This Row],[MCO (4)]]&lt;&gt;"",TDonnéesHM[[#This Row],[MCO (4)]]/1440,"")</f>
        <v/>
      </c>
      <c r="S108" s="22" t="str">
        <f>(IF(TDonnéesDélais[[#This Row],[MCO]]="","",(IF(TDonnéesDélais[[#This Row],[MCO]]&lt;=TDonnéesDélais[[#This Row],[Délai]],"OK","KO"))))</f>
        <v/>
      </c>
      <c r="T108" s="21">
        <f>IF(TDonnéesHM[[#This Row],[HELPDESK (3)]]&lt;&gt;"",TDonnéesHM[[#This Row],[HELPDESK (3)]]/1440,"")</f>
        <v>9.8611111111111108E-2</v>
      </c>
      <c r="U108" s="22" t="str">
        <f>(IF(TDonnéesDélais[[#This Row],[HELPDESK]]="","",(IF(TDonnéesDélais[[#This Row],[HELPDESK]]&lt;=TDonnéesDélais[[#This Row],[Délai]],"OK","KO"))))</f>
        <v>OK</v>
      </c>
      <c r="V108" s="21" t="str">
        <f>IF(TDonnéesHM[[#This Row],[TELECOM Niv 2 (7)]]&lt;&gt;"",TDonnéesHM[[#This Row],[TELECOM Niv 2 (7)]]/1440,"")</f>
        <v/>
      </c>
      <c r="W108" s="22" t="str">
        <f>(IF(TDonnéesDélais[[#This Row],[TELECOM Niv 2 (7)]]="","",(IF(TDonnéesDélais[[#This Row],[TELECOM Niv 2 (7)]]&lt;=TDonnéesDélais[[#This Row],[Délai]],"OK","KO"))))</f>
        <v/>
      </c>
      <c r="X108" s="21" t="str">
        <f>IF(TDonnéesHM[[#This Row],[TELECOM Niv 1 (6)]]&lt;&gt;"",TDonnéesHM[[#This Row],[TELECOM Niv 1 (6)]]/1440,"")</f>
        <v/>
      </c>
      <c r="Y108" s="22" t="str">
        <f>(IF(TDonnéesDélais[[#This Row],[TELECOM Niv 1 (6)]]="","",(IF(TDonnéesDélais[[#This Row],[TELECOM Niv 1 (6)]]&lt;=TDonnéesDélais[[#This Row],[Délai]],"OK","KO"))))</f>
        <v/>
      </c>
      <c r="Z108" s="21" t="str">
        <f>IF(TDonnéesHM[[#This Row],[Exploit Infra IBIS (5)]]&lt;&gt;"",TDonnéesHM[[#This Row],[Exploit Infra IBIS (5)]]/1440,"")</f>
        <v/>
      </c>
      <c r="AA108" s="22" t="str">
        <f>(IF(TDonnéesDélais[[#This Row],[Exploit Infra IBIS (5)]]="","",(IF(TDonnéesDélais[[#This Row],[Exploit Infra IBIS (5)]]&lt;=TDonnéesDélais[[#This Row],[Délai]],"OK","KO"))))</f>
        <v/>
      </c>
      <c r="AB108" s="21" t="str">
        <f>IF(TDonnéesHM[[#This Row],[SIT SOBEGI (1)]]&lt;&gt;"",TDonnéesHM[[#This Row],[SIT SOBEGI (1)]]/1440,"")</f>
        <v/>
      </c>
      <c r="AC108" s="22" t="str">
        <f>(IF(TDonnéesDélais[[#This Row],[SIT SOBEGI (1)]]="","",(IF(TDonnéesDélais[[#This Row],[SIT SOBEGI (1)]]&lt;=TDonnéesDélais[[#This Row],[Délai]],"OK","KO"))))</f>
        <v/>
      </c>
      <c r="AD108" s="21" t="str">
        <f>IF(TDonnéesHM[[#This Row],[TELECOM SOBEGI (2)]]&lt;&gt;"",TDonnéesHM[[#This Row],[TELECOM SOBEGI (2)]]/1440,"")</f>
        <v/>
      </c>
      <c r="AE108" s="22" t="str">
        <f>(IF(TDonnéesDélais[[#This Row],[TELECOM SOBEGI (2)]]="","",(IF(TDonnéesDélais[[#This Row],[TELECOM SOBEGI (2)]]&lt;=TDonnéesDélais[[#This Row],[Délai]],"OK","KO"))))</f>
        <v/>
      </c>
      <c r="AF108" s="21" t="str">
        <f>IF(TDonnéesHM[[#This Row],[INEO/ACM (1)]]&lt;&gt;"",TDonnéesHM[[#This Row],[INEO/ACM (1)]]/1440,"")</f>
        <v/>
      </c>
      <c r="AG108" s="22" t="str">
        <f>(IF(TDonnéesDélais[[#This Row],[INEO/ACM (1)]]="","",(IF(TDonnéesDélais[[#This Row],[INEO/ACM (1)]]&lt;=TDonnéesDélais[[#This Row],[Délai]],"OK","KO"))))</f>
        <v/>
      </c>
      <c r="AH108" s="18" t="str">
        <f>IF(TDonnéesHM[[#This Row],[GFI CHRONOTIME (4)]]&lt;&gt;"",TDonnéesHM[[#This Row],[GFI CHRONOTIME (4)]]/1440,"")</f>
        <v/>
      </c>
      <c r="AI108" s="18" t="str">
        <f>IF(TDonnéesHM[[#This Row],[En attente]]&lt;&gt;"",TDonnéesHM[[#This Row],[En attente]]/1440,"")</f>
        <v/>
      </c>
      <c r="AJ108" s="18">
        <f>IF(TDonnéesHM[[#This Row],[Durée de vie du ticket]]&lt;&gt;"",TDonnéesHM[[#This Row],[Durée de vie du ticket]]/1440,"")</f>
        <v>9.8611111111111108E-2</v>
      </c>
      <c r="AK108" s="39"/>
      <c r="AL108" s="39"/>
      <c r="AM108" s="39"/>
      <c r="AN108" s="39"/>
      <c r="AO108" s="39"/>
      <c r="AP108" s="39"/>
      <c r="AQ108" s="39"/>
      <c r="AR108" s="39"/>
      <c r="AS108" s="39"/>
      <c r="AT108" s="39"/>
      <c r="AU108" s="39"/>
      <c r="AV108" s="39"/>
    </row>
    <row r="109" spans="1:48" x14ac:dyDescent="0.2">
      <c r="A109">
        <v>938</v>
      </c>
      <c r="B109" t="s">
        <v>21</v>
      </c>
      <c r="I109">
        <v>935</v>
      </c>
      <c r="L109">
        <v>95</v>
      </c>
      <c r="M109" s="12">
        <f>(IF(TDonnéesHM[[#This Row],[ID]]&lt;&gt;"",SUM(TDonnéesHM[[#This Row],[MCO (4)]:[En attente]]),""))</f>
        <v>1030</v>
      </c>
      <c r="N109" s="39"/>
      <c r="O109">
        <f>IF(TDonnéesHM[[#This Row],[ID]]&lt;&gt;"",TDonnéesHM[[#This Row],[ID]],"")</f>
        <v>938</v>
      </c>
      <c r="P109" s="17" t="str">
        <f>IF(TDonnéesHM[[#This Row],[Type]]="incident","I",IF(TDonnéesHM[[#This Row],[Type]]="demande","D",""))</f>
        <v>D</v>
      </c>
      <c r="Q109" s="18">
        <f>IF(TDonnéesDélais[[#This Row],[Type]]="I",4/24,IF(TDonnéesDélais[[#This Row],[Type]]="D",8/24,""))</f>
        <v>0.33333333333333331</v>
      </c>
      <c r="R109" s="21" t="str">
        <f>IF(TDonnéesHM[[#This Row],[MCO (4)]]&lt;&gt;"",TDonnéesHM[[#This Row],[MCO (4)]]/1440,"")</f>
        <v/>
      </c>
      <c r="S109" s="22" t="str">
        <f>(IF(TDonnéesDélais[[#This Row],[MCO]]="","",(IF(TDonnéesDélais[[#This Row],[MCO]]&lt;=TDonnéesDélais[[#This Row],[Délai]],"OK","KO"))))</f>
        <v/>
      </c>
      <c r="T109" s="21" t="str">
        <f>IF(TDonnéesHM[[#This Row],[HELPDESK (3)]]&lt;&gt;"",TDonnéesHM[[#This Row],[HELPDESK (3)]]/1440,"")</f>
        <v/>
      </c>
      <c r="U109" s="22" t="str">
        <f>(IF(TDonnéesDélais[[#This Row],[HELPDESK]]="","",(IF(TDonnéesDélais[[#This Row],[HELPDESK]]&lt;=TDonnéesDélais[[#This Row],[Délai]],"OK","KO"))))</f>
        <v/>
      </c>
      <c r="V109" s="21" t="str">
        <f>IF(TDonnéesHM[[#This Row],[TELECOM Niv 2 (7)]]&lt;&gt;"",TDonnéesHM[[#This Row],[TELECOM Niv 2 (7)]]/1440,"")</f>
        <v/>
      </c>
      <c r="W109" s="22" t="str">
        <f>(IF(TDonnéesDélais[[#This Row],[TELECOM Niv 2 (7)]]="","",(IF(TDonnéesDélais[[#This Row],[TELECOM Niv 2 (7)]]&lt;=TDonnéesDélais[[#This Row],[Délai]],"OK","KO"))))</f>
        <v/>
      </c>
      <c r="X109" s="21" t="str">
        <f>IF(TDonnéesHM[[#This Row],[TELECOM Niv 1 (6)]]&lt;&gt;"",TDonnéesHM[[#This Row],[TELECOM Niv 1 (6)]]/1440,"")</f>
        <v/>
      </c>
      <c r="Y109" s="22" t="str">
        <f>(IF(TDonnéesDélais[[#This Row],[TELECOM Niv 1 (6)]]="","",(IF(TDonnéesDélais[[#This Row],[TELECOM Niv 1 (6)]]&lt;=TDonnéesDélais[[#This Row],[Délai]],"OK","KO"))))</f>
        <v/>
      </c>
      <c r="Z109" s="21" t="str">
        <f>IF(TDonnéesHM[[#This Row],[Exploit Infra IBIS (5)]]&lt;&gt;"",TDonnéesHM[[#This Row],[Exploit Infra IBIS (5)]]/1440,"")</f>
        <v/>
      </c>
      <c r="AA109" s="22" t="str">
        <f>(IF(TDonnéesDélais[[#This Row],[Exploit Infra IBIS (5)]]="","",(IF(TDonnéesDélais[[#This Row],[Exploit Infra IBIS (5)]]&lt;=TDonnéesDélais[[#This Row],[Délai]],"OK","KO"))))</f>
        <v/>
      </c>
      <c r="AB109" s="21" t="str">
        <f>IF(TDonnéesHM[[#This Row],[SIT SOBEGI (1)]]&lt;&gt;"",TDonnéesHM[[#This Row],[SIT SOBEGI (1)]]/1440,"")</f>
        <v/>
      </c>
      <c r="AC109" s="22" t="str">
        <f>(IF(TDonnéesDélais[[#This Row],[SIT SOBEGI (1)]]="","",(IF(TDonnéesDélais[[#This Row],[SIT SOBEGI (1)]]&lt;=TDonnéesDélais[[#This Row],[Délai]],"OK","KO"))))</f>
        <v/>
      </c>
      <c r="AD109" s="21">
        <f>IF(TDonnéesHM[[#This Row],[TELECOM SOBEGI (2)]]&lt;&gt;"",TDonnéesHM[[#This Row],[TELECOM SOBEGI (2)]]/1440,"")</f>
        <v>0.64930555555555558</v>
      </c>
      <c r="AE109" s="22" t="str">
        <f>(IF(TDonnéesDélais[[#This Row],[TELECOM SOBEGI (2)]]="","",(IF(TDonnéesDélais[[#This Row],[TELECOM SOBEGI (2)]]&lt;=TDonnéesDélais[[#This Row],[Délai]],"OK","KO"))))</f>
        <v>KO</v>
      </c>
      <c r="AF109" s="21" t="str">
        <f>IF(TDonnéesHM[[#This Row],[INEO/ACM (1)]]&lt;&gt;"",TDonnéesHM[[#This Row],[INEO/ACM (1)]]/1440,"")</f>
        <v/>
      </c>
      <c r="AG109" s="22" t="str">
        <f>(IF(TDonnéesDélais[[#This Row],[INEO/ACM (1)]]="","",(IF(TDonnéesDélais[[#This Row],[INEO/ACM (1)]]&lt;=TDonnéesDélais[[#This Row],[Délai]],"OK","KO"))))</f>
        <v/>
      </c>
      <c r="AH109" s="18" t="str">
        <f>IF(TDonnéesHM[[#This Row],[GFI CHRONOTIME (4)]]&lt;&gt;"",TDonnéesHM[[#This Row],[GFI CHRONOTIME (4)]]/1440,"")</f>
        <v/>
      </c>
      <c r="AI109" s="18">
        <f>IF(TDonnéesHM[[#This Row],[En attente]]&lt;&gt;"",TDonnéesHM[[#This Row],[En attente]]/1440,"")</f>
        <v>6.5972222222222224E-2</v>
      </c>
      <c r="AJ109" s="18">
        <f>IF(TDonnéesHM[[#This Row],[Durée de vie du ticket]]&lt;&gt;"",TDonnéesHM[[#This Row],[Durée de vie du ticket]]/1440,"")</f>
        <v>0.71527777777777779</v>
      </c>
      <c r="AK109" s="39"/>
      <c r="AL109" s="39"/>
      <c r="AM109" s="39"/>
      <c r="AN109" s="39"/>
      <c r="AO109" s="39"/>
      <c r="AP109" s="39"/>
      <c r="AQ109" s="39"/>
      <c r="AR109" s="39"/>
      <c r="AS109" s="39"/>
      <c r="AT109" s="39"/>
      <c r="AU109" s="39"/>
      <c r="AV109" s="39"/>
    </row>
    <row r="110" spans="1:48" x14ac:dyDescent="0.2">
      <c r="A110">
        <v>939</v>
      </c>
      <c r="B110" t="s">
        <v>22</v>
      </c>
      <c r="C110">
        <v>231</v>
      </c>
      <c r="M110" s="12">
        <f>(IF(TDonnéesHM[[#This Row],[ID]]&lt;&gt;"",SUM(TDonnéesHM[[#This Row],[MCO (4)]:[En attente]]),""))</f>
        <v>231</v>
      </c>
      <c r="N110" s="39"/>
      <c r="O110">
        <f>IF(TDonnéesHM[[#This Row],[ID]]&lt;&gt;"",TDonnéesHM[[#This Row],[ID]],"")</f>
        <v>939</v>
      </c>
      <c r="P110" s="17" t="str">
        <f>IF(TDonnéesHM[[#This Row],[Type]]="incident","I",IF(TDonnéesHM[[#This Row],[Type]]="demande","D",""))</f>
        <v>I</v>
      </c>
      <c r="Q110" s="18">
        <f>IF(TDonnéesDélais[[#This Row],[Type]]="I",4/24,IF(TDonnéesDélais[[#This Row],[Type]]="D",8/24,""))</f>
        <v>0.16666666666666666</v>
      </c>
      <c r="R110" s="21">
        <f>IF(TDonnéesHM[[#This Row],[MCO (4)]]&lt;&gt;"",TDonnéesHM[[#This Row],[MCO (4)]]/1440,"")</f>
        <v>0.16041666666666668</v>
      </c>
      <c r="S110" s="22" t="str">
        <f>(IF(TDonnéesDélais[[#This Row],[MCO]]="","",(IF(TDonnéesDélais[[#This Row],[MCO]]&lt;=TDonnéesDélais[[#This Row],[Délai]],"OK","KO"))))</f>
        <v>OK</v>
      </c>
      <c r="T110" s="21" t="str">
        <f>IF(TDonnéesHM[[#This Row],[HELPDESK (3)]]&lt;&gt;"",TDonnéesHM[[#This Row],[HELPDESK (3)]]/1440,"")</f>
        <v/>
      </c>
      <c r="U110" s="22" t="str">
        <f>(IF(TDonnéesDélais[[#This Row],[HELPDESK]]="","",(IF(TDonnéesDélais[[#This Row],[HELPDESK]]&lt;=TDonnéesDélais[[#This Row],[Délai]],"OK","KO"))))</f>
        <v/>
      </c>
      <c r="V110" s="21" t="str">
        <f>IF(TDonnéesHM[[#This Row],[TELECOM Niv 2 (7)]]&lt;&gt;"",TDonnéesHM[[#This Row],[TELECOM Niv 2 (7)]]/1440,"")</f>
        <v/>
      </c>
      <c r="W110" s="22" t="str">
        <f>(IF(TDonnéesDélais[[#This Row],[TELECOM Niv 2 (7)]]="","",(IF(TDonnéesDélais[[#This Row],[TELECOM Niv 2 (7)]]&lt;=TDonnéesDélais[[#This Row],[Délai]],"OK","KO"))))</f>
        <v/>
      </c>
      <c r="X110" s="21" t="str">
        <f>IF(TDonnéesHM[[#This Row],[TELECOM Niv 1 (6)]]&lt;&gt;"",TDonnéesHM[[#This Row],[TELECOM Niv 1 (6)]]/1440,"")</f>
        <v/>
      </c>
      <c r="Y110" s="22" t="str">
        <f>(IF(TDonnéesDélais[[#This Row],[TELECOM Niv 1 (6)]]="","",(IF(TDonnéesDélais[[#This Row],[TELECOM Niv 1 (6)]]&lt;=TDonnéesDélais[[#This Row],[Délai]],"OK","KO"))))</f>
        <v/>
      </c>
      <c r="Z110" s="21" t="str">
        <f>IF(TDonnéesHM[[#This Row],[Exploit Infra IBIS (5)]]&lt;&gt;"",TDonnéesHM[[#This Row],[Exploit Infra IBIS (5)]]/1440,"")</f>
        <v/>
      </c>
      <c r="AA110" s="22" t="str">
        <f>(IF(TDonnéesDélais[[#This Row],[Exploit Infra IBIS (5)]]="","",(IF(TDonnéesDélais[[#This Row],[Exploit Infra IBIS (5)]]&lt;=TDonnéesDélais[[#This Row],[Délai]],"OK","KO"))))</f>
        <v/>
      </c>
      <c r="AB110" s="21" t="str">
        <f>IF(TDonnéesHM[[#This Row],[SIT SOBEGI (1)]]&lt;&gt;"",TDonnéesHM[[#This Row],[SIT SOBEGI (1)]]/1440,"")</f>
        <v/>
      </c>
      <c r="AC110" s="22" t="str">
        <f>(IF(TDonnéesDélais[[#This Row],[SIT SOBEGI (1)]]="","",(IF(TDonnéesDélais[[#This Row],[SIT SOBEGI (1)]]&lt;=TDonnéesDélais[[#This Row],[Délai]],"OK","KO"))))</f>
        <v/>
      </c>
      <c r="AD110" s="21" t="str">
        <f>IF(TDonnéesHM[[#This Row],[TELECOM SOBEGI (2)]]&lt;&gt;"",TDonnéesHM[[#This Row],[TELECOM SOBEGI (2)]]/1440,"")</f>
        <v/>
      </c>
      <c r="AE110" s="22" t="str">
        <f>(IF(TDonnéesDélais[[#This Row],[TELECOM SOBEGI (2)]]="","",(IF(TDonnéesDélais[[#This Row],[TELECOM SOBEGI (2)]]&lt;=TDonnéesDélais[[#This Row],[Délai]],"OK","KO"))))</f>
        <v/>
      </c>
      <c r="AF110" s="21" t="str">
        <f>IF(TDonnéesHM[[#This Row],[INEO/ACM (1)]]&lt;&gt;"",TDonnéesHM[[#This Row],[INEO/ACM (1)]]/1440,"")</f>
        <v/>
      </c>
      <c r="AG110" s="22" t="str">
        <f>(IF(TDonnéesDélais[[#This Row],[INEO/ACM (1)]]="","",(IF(TDonnéesDélais[[#This Row],[INEO/ACM (1)]]&lt;=TDonnéesDélais[[#This Row],[Délai]],"OK","KO"))))</f>
        <v/>
      </c>
      <c r="AH110" s="18" t="str">
        <f>IF(TDonnéesHM[[#This Row],[GFI CHRONOTIME (4)]]&lt;&gt;"",TDonnéesHM[[#This Row],[GFI CHRONOTIME (4)]]/1440,"")</f>
        <v/>
      </c>
      <c r="AI110" s="18" t="str">
        <f>IF(TDonnéesHM[[#This Row],[En attente]]&lt;&gt;"",TDonnéesHM[[#This Row],[En attente]]/1440,"")</f>
        <v/>
      </c>
      <c r="AJ110" s="18">
        <f>IF(TDonnéesHM[[#This Row],[Durée de vie du ticket]]&lt;&gt;"",TDonnéesHM[[#This Row],[Durée de vie du ticket]]/1440,"")</f>
        <v>0.16041666666666668</v>
      </c>
      <c r="AK110" s="39"/>
      <c r="AL110" s="39"/>
      <c r="AM110" s="39"/>
      <c r="AN110" s="39"/>
      <c r="AO110" s="39"/>
      <c r="AP110" s="39"/>
      <c r="AQ110" s="39"/>
      <c r="AR110" s="39"/>
      <c r="AS110" s="39"/>
      <c r="AT110" s="39"/>
      <c r="AU110" s="39"/>
      <c r="AV110" s="39"/>
    </row>
    <row r="111" spans="1:48" x14ac:dyDescent="0.2">
      <c r="A111">
        <v>940</v>
      </c>
      <c r="B111" t="s">
        <v>22</v>
      </c>
      <c r="D111">
        <v>1</v>
      </c>
      <c r="M111" s="12">
        <f>(IF(TDonnéesHM[[#This Row],[ID]]&lt;&gt;"",SUM(TDonnéesHM[[#This Row],[MCO (4)]:[En attente]]),""))</f>
        <v>1</v>
      </c>
      <c r="N111" s="39"/>
      <c r="O111">
        <f>IF(TDonnéesHM[[#This Row],[ID]]&lt;&gt;"",TDonnéesHM[[#This Row],[ID]],"")</f>
        <v>940</v>
      </c>
      <c r="P111" s="17" t="str">
        <f>IF(TDonnéesHM[[#This Row],[Type]]="incident","I",IF(TDonnéesHM[[#This Row],[Type]]="demande","D",""))</f>
        <v>I</v>
      </c>
      <c r="Q111" s="18">
        <f>IF(TDonnéesDélais[[#This Row],[Type]]="I",4/24,IF(TDonnéesDélais[[#This Row],[Type]]="D",8/24,""))</f>
        <v>0.16666666666666666</v>
      </c>
      <c r="R111" s="21" t="str">
        <f>IF(TDonnéesHM[[#This Row],[MCO (4)]]&lt;&gt;"",TDonnéesHM[[#This Row],[MCO (4)]]/1440,"")</f>
        <v/>
      </c>
      <c r="S111" s="22" t="str">
        <f>(IF(TDonnéesDélais[[#This Row],[MCO]]="","",(IF(TDonnéesDélais[[#This Row],[MCO]]&lt;=TDonnéesDélais[[#This Row],[Délai]],"OK","KO"))))</f>
        <v/>
      </c>
      <c r="T111" s="21">
        <f>IF(TDonnéesHM[[#This Row],[HELPDESK (3)]]&lt;&gt;"",TDonnéesHM[[#This Row],[HELPDESK (3)]]/1440,"")</f>
        <v>6.9444444444444447E-4</v>
      </c>
      <c r="U111" s="22" t="str">
        <f>(IF(TDonnéesDélais[[#This Row],[HELPDESK]]="","",(IF(TDonnéesDélais[[#This Row],[HELPDESK]]&lt;=TDonnéesDélais[[#This Row],[Délai]],"OK","KO"))))</f>
        <v>OK</v>
      </c>
      <c r="V111" s="21" t="str">
        <f>IF(TDonnéesHM[[#This Row],[TELECOM Niv 2 (7)]]&lt;&gt;"",TDonnéesHM[[#This Row],[TELECOM Niv 2 (7)]]/1440,"")</f>
        <v/>
      </c>
      <c r="W111" s="22" t="str">
        <f>(IF(TDonnéesDélais[[#This Row],[TELECOM Niv 2 (7)]]="","",(IF(TDonnéesDélais[[#This Row],[TELECOM Niv 2 (7)]]&lt;=TDonnéesDélais[[#This Row],[Délai]],"OK","KO"))))</f>
        <v/>
      </c>
      <c r="X111" s="21" t="str">
        <f>IF(TDonnéesHM[[#This Row],[TELECOM Niv 1 (6)]]&lt;&gt;"",TDonnéesHM[[#This Row],[TELECOM Niv 1 (6)]]/1440,"")</f>
        <v/>
      </c>
      <c r="Y111" s="22" t="str">
        <f>(IF(TDonnéesDélais[[#This Row],[TELECOM Niv 1 (6)]]="","",(IF(TDonnéesDélais[[#This Row],[TELECOM Niv 1 (6)]]&lt;=TDonnéesDélais[[#This Row],[Délai]],"OK","KO"))))</f>
        <v/>
      </c>
      <c r="Z111" s="21" t="str">
        <f>IF(TDonnéesHM[[#This Row],[Exploit Infra IBIS (5)]]&lt;&gt;"",TDonnéesHM[[#This Row],[Exploit Infra IBIS (5)]]/1440,"")</f>
        <v/>
      </c>
      <c r="AA111" s="22" t="str">
        <f>(IF(TDonnéesDélais[[#This Row],[Exploit Infra IBIS (5)]]="","",(IF(TDonnéesDélais[[#This Row],[Exploit Infra IBIS (5)]]&lt;=TDonnéesDélais[[#This Row],[Délai]],"OK","KO"))))</f>
        <v/>
      </c>
      <c r="AB111" s="21" t="str">
        <f>IF(TDonnéesHM[[#This Row],[SIT SOBEGI (1)]]&lt;&gt;"",TDonnéesHM[[#This Row],[SIT SOBEGI (1)]]/1440,"")</f>
        <v/>
      </c>
      <c r="AC111" s="22" t="str">
        <f>(IF(TDonnéesDélais[[#This Row],[SIT SOBEGI (1)]]="","",(IF(TDonnéesDélais[[#This Row],[SIT SOBEGI (1)]]&lt;=TDonnéesDélais[[#This Row],[Délai]],"OK","KO"))))</f>
        <v/>
      </c>
      <c r="AD111" s="21" t="str">
        <f>IF(TDonnéesHM[[#This Row],[TELECOM SOBEGI (2)]]&lt;&gt;"",TDonnéesHM[[#This Row],[TELECOM SOBEGI (2)]]/1440,"")</f>
        <v/>
      </c>
      <c r="AE111" s="22" t="str">
        <f>(IF(TDonnéesDélais[[#This Row],[TELECOM SOBEGI (2)]]="","",(IF(TDonnéesDélais[[#This Row],[TELECOM SOBEGI (2)]]&lt;=TDonnéesDélais[[#This Row],[Délai]],"OK","KO"))))</f>
        <v/>
      </c>
      <c r="AF111" s="21" t="str">
        <f>IF(TDonnéesHM[[#This Row],[INEO/ACM (1)]]&lt;&gt;"",TDonnéesHM[[#This Row],[INEO/ACM (1)]]/1440,"")</f>
        <v/>
      </c>
      <c r="AG111" s="22" t="str">
        <f>(IF(TDonnéesDélais[[#This Row],[INEO/ACM (1)]]="","",(IF(TDonnéesDélais[[#This Row],[INEO/ACM (1)]]&lt;=TDonnéesDélais[[#This Row],[Délai]],"OK","KO"))))</f>
        <v/>
      </c>
      <c r="AH111" s="18" t="str">
        <f>IF(TDonnéesHM[[#This Row],[GFI CHRONOTIME (4)]]&lt;&gt;"",TDonnéesHM[[#This Row],[GFI CHRONOTIME (4)]]/1440,"")</f>
        <v/>
      </c>
      <c r="AI111" s="18" t="str">
        <f>IF(TDonnéesHM[[#This Row],[En attente]]&lt;&gt;"",TDonnéesHM[[#This Row],[En attente]]/1440,"")</f>
        <v/>
      </c>
      <c r="AJ111" s="18">
        <f>IF(TDonnéesHM[[#This Row],[Durée de vie du ticket]]&lt;&gt;"",TDonnéesHM[[#This Row],[Durée de vie du ticket]]/1440,"")</f>
        <v>6.9444444444444447E-4</v>
      </c>
      <c r="AK111" s="3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</row>
    <row r="112" spans="1:48" x14ac:dyDescent="0.2">
      <c r="A112">
        <v>941</v>
      </c>
      <c r="B112" t="s">
        <v>21</v>
      </c>
      <c r="E112">
        <v>430</v>
      </c>
      <c r="M112" s="12">
        <f>(IF(TDonnéesHM[[#This Row],[ID]]&lt;&gt;"",SUM(TDonnéesHM[[#This Row],[MCO (4)]:[En attente]]),""))</f>
        <v>430</v>
      </c>
      <c r="N112" s="39"/>
      <c r="O112">
        <f>IF(TDonnéesHM[[#This Row],[ID]]&lt;&gt;"",TDonnéesHM[[#This Row],[ID]],"")</f>
        <v>941</v>
      </c>
      <c r="P112" s="17" t="str">
        <f>IF(TDonnéesHM[[#This Row],[Type]]="incident","I",IF(TDonnéesHM[[#This Row],[Type]]="demande","D",""))</f>
        <v>D</v>
      </c>
      <c r="Q112" s="18">
        <f>IF(TDonnéesDélais[[#This Row],[Type]]="I",4/24,IF(TDonnéesDélais[[#This Row],[Type]]="D",8/24,""))</f>
        <v>0.33333333333333331</v>
      </c>
      <c r="R112" s="21" t="str">
        <f>IF(TDonnéesHM[[#This Row],[MCO (4)]]&lt;&gt;"",TDonnéesHM[[#This Row],[MCO (4)]]/1440,"")</f>
        <v/>
      </c>
      <c r="S112" s="22" t="str">
        <f>(IF(TDonnéesDélais[[#This Row],[MCO]]="","",(IF(TDonnéesDélais[[#This Row],[MCO]]&lt;=TDonnéesDélais[[#This Row],[Délai]],"OK","KO"))))</f>
        <v/>
      </c>
      <c r="T112" s="21" t="str">
        <f>IF(TDonnéesHM[[#This Row],[HELPDESK (3)]]&lt;&gt;"",TDonnéesHM[[#This Row],[HELPDESK (3)]]/1440,"")</f>
        <v/>
      </c>
      <c r="U112" s="22" t="str">
        <f>(IF(TDonnéesDélais[[#This Row],[HELPDESK]]="","",(IF(TDonnéesDélais[[#This Row],[HELPDESK]]&lt;=TDonnéesDélais[[#This Row],[Délai]],"OK","KO"))))</f>
        <v/>
      </c>
      <c r="V112" s="21">
        <f>IF(TDonnéesHM[[#This Row],[TELECOM Niv 2 (7)]]&lt;&gt;"",TDonnéesHM[[#This Row],[TELECOM Niv 2 (7)]]/1440,"")</f>
        <v>0.2986111111111111</v>
      </c>
      <c r="W112" s="22" t="str">
        <f>(IF(TDonnéesDélais[[#This Row],[TELECOM Niv 2 (7)]]="","",(IF(TDonnéesDélais[[#This Row],[TELECOM Niv 2 (7)]]&lt;=TDonnéesDélais[[#This Row],[Délai]],"OK","KO"))))</f>
        <v>OK</v>
      </c>
      <c r="X112" s="21" t="str">
        <f>IF(TDonnéesHM[[#This Row],[TELECOM Niv 1 (6)]]&lt;&gt;"",TDonnéesHM[[#This Row],[TELECOM Niv 1 (6)]]/1440,"")</f>
        <v/>
      </c>
      <c r="Y112" s="22" t="str">
        <f>(IF(TDonnéesDélais[[#This Row],[TELECOM Niv 1 (6)]]="","",(IF(TDonnéesDélais[[#This Row],[TELECOM Niv 1 (6)]]&lt;=TDonnéesDélais[[#This Row],[Délai]],"OK","KO"))))</f>
        <v/>
      </c>
      <c r="Z112" s="21" t="str">
        <f>IF(TDonnéesHM[[#This Row],[Exploit Infra IBIS (5)]]&lt;&gt;"",TDonnéesHM[[#This Row],[Exploit Infra IBIS (5)]]/1440,"")</f>
        <v/>
      </c>
      <c r="AA112" s="22" t="str">
        <f>(IF(TDonnéesDélais[[#This Row],[Exploit Infra IBIS (5)]]="","",(IF(TDonnéesDélais[[#This Row],[Exploit Infra IBIS (5)]]&lt;=TDonnéesDélais[[#This Row],[Délai]],"OK","KO"))))</f>
        <v/>
      </c>
      <c r="AB112" s="21" t="str">
        <f>IF(TDonnéesHM[[#This Row],[SIT SOBEGI (1)]]&lt;&gt;"",TDonnéesHM[[#This Row],[SIT SOBEGI (1)]]/1440,"")</f>
        <v/>
      </c>
      <c r="AC112" s="22" t="str">
        <f>(IF(TDonnéesDélais[[#This Row],[SIT SOBEGI (1)]]="","",(IF(TDonnéesDélais[[#This Row],[SIT SOBEGI (1)]]&lt;=TDonnéesDélais[[#This Row],[Délai]],"OK","KO"))))</f>
        <v/>
      </c>
      <c r="AD112" s="21" t="str">
        <f>IF(TDonnéesHM[[#This Row],[TELECOM SOBEGI (2)]]&lt;&gt;"",TDonnéesHM[[#This Row],[TELECOM SOBEGI (2)]]/1440,"")</f>
        <v/>
      </c>
      <c r="AE112" s="22" t="str">
        <f>(IF(TDonnéesDélais[[#This Row],[TELECOM SOBEGI (2)]]="","",(IF(TDonnéesDélais[[#This Row],[TELECOM SOBEGI (2)]]&lt;=TDonnéesDélais[[#This Row],[Délai]],"OK","KO"))))</f>
        <v/>
      </c>
      <c r="AF112" s="21" t="str">
        <f>IF(TDonnéesHM[[#This Row],[INEO/ACM (1)]]&lt;&gt;"",TDonnéesHM[[#This Row],[INEO/ACM (1)]]/1440,"")</f>
        <v/>
      </c>
      <c r="AG112" s="22" t="str">
        <f>(IF(TDonnéesDélais[[#This Row],[INEO/ACM (1)]]="","",(IF(TDonnéesDélais[[#This Row],[INEO/ACM (1)]]&lt;=TDonnéesDélais[[#This Row],[Délai]],"OK","KO"))))</f>
        <v/>
      </c>
      <c r="AH112" s="18" t="str">
        <f>IF(TDonnéesHM[[#This Row],[GFI CHRONOTIME (4)]]&lt;&gt;"",TDonnéesHM[[#This Row],[GFI CHRONOTIME (4)]]/1440,"")</f>
        <v/>
      </c>
      <c r="AI112" s="18" t="str">
        <f>IF(TDonnéesHM[[#This Row],[En attente]]&lt;&gt;"",TDonnéesHM[[#This Row],[En attente]]/1440,"")</f>
        <v/>
      </c>
      <c r="AJ112" s="18">
        <f>IF(TDonnéesHM[[#This Row],[Durée de vie du ticket]]&lt;&gt;"",TDonnéesHM[[#This Row],[Durée de vie du ticket]]/1440,"")</f>
        <v>0.2986111111111111</v>
      </c>
      <c r="AK112" s="39"/>
      <c r="AL112" s="39"/>
      <c r="AM112" s="39"/>
      <c r="AN112" s="39"/>
      <c r="AO112" s="39"/>
      <c r="AP112" s="39"/>
      <c r="AQ112" s="39"/>
      <c r="AR112" s="39"/>
      <c r="AS112" s="39"/>
      <c r="AT112" s="39"/>
      <c r="AU112" s="39"/>
      <c r="AV112" s="39"/>
    </row>
    <row r="113" spans="1:48" x14ac:dyDescent="0.2">
      <c r="A113">
        <v>942</v>
      </c>
      <c r="B113" t="s">
        <v>22</v>
      </c>
      <c r="D113">
        <v>0</v>
      </c>
      <c r="H113">
        <v>0</v>
      </c>
      <c r="K113">
        <v>614</v>
      </c>
      <c r="L113">
        <v>0</v>
      </c>
      <c r="M113" s="12">
        <f>(IF(TDonnéesHM[[#This Row],[ID]]&lt;&gt;"",SUM(TDonnéesHM[[#This Row],[MCO (4)]:[En attente]]),""))</f>
        <v>614</v>
      </c>
      <c r="N113" s="39"/>
      <c r="O113">
        <f>IF(TDonnéesHM[[#This Row],[ID]]&lt;&gt;"",TDonnéesHM[[#This Row],[ID]],"")</f>
        <v>942</v>
      </c>
      <c r="P113" s="17" t="str">
        <f>IF(TDonnéesHM[[#This Row],[Type]]="incident","I",IF(TDonnéesHM[[#This Row],[Type]]="demande","D",""))</f>
        <v>I</v>
      </c>
      <c r="Q113" s="18">
        <f>IF(TDonnéesDélais[[#This Row],[Type]]="I",4/24,IF(TDonnéesDélais[[#This Row],[Type]]="D",8/24,""))</f>
        <v>0.16666666666666666</v>
      </c>
      <c r="R113" s="21" t="str">
        <f>IF(TDonnéesHM[[#This Row],[MCO (4)]]&lt;&gt;"",TDonnéesHM[[#This Row],[MCO (4)]]/1440,"")</f>
        <v/>
      </c>
      <c r="S113" s="22" t="str">
        <f>(IF(TDonnéesDélais[[#This Row],[MCO]]="","",(IF(TDonnéesDélais[[#This Row],[MCO]]&lt;=TDonnéesDélais[[#This Row],[Délai]],"OK","KO"))))</f>
        <v/>
      </c>
      <c r="T113" s="21">
        <f>IF(TDonnéesHM[[#This Row],[HELPDESK (3)]]&lt;&gt;"",TDonnéesHM[[#This Row],[HELPDESK (3)]]/1440,"")</f>
        <v>0</v>
      </c>
      <c r="U113" s="22" t="str">
        <f>(IF(TDonnéesDélais[[#This Row],[HELPDESK]]="","",(IF(TDonnéesDélais[[#This Row],[HELPDESK]]&lt;=TDonnéesDélais[[#This Row],[Délai]],"OK","KO"))))</f>
        <v>OK</v>
      </c>
      <c r="V113" s="21" t="str">
        <f>IF(TDonnéesHM[[#This Row],[TELECOM Niv 2 (7)]]&lt;&gt;"",TDonnéesHM[[#This Row],[TELECOM Niv 2 (7)]]/1440,"")</f>
        <v/>
      </c>
      <c r="W113" s="22" t="str">
        <f>(IF(TDonnéesDélais[[#This Row],[TELECOM Niv 2 (7)]]="","",(IF(TDonnéesDélais[[#This Row],[TELECOM Niv 2 (7)]]&lt;=TDonnéesDélais[[#This Row],[Délai]],"OK","KO"))))</f>
        <v/>
      </c>
      <c r="X113" s="21" t="str">
        <f>IF(TDonnéesHM[[#This Row],[TELECOM Niv 1 (6)]]&lt;&gt;"",TDonnéesHM[[#This Row],[TELECOM Niv 1 (6)]]/1440,"")</f>
        <v/>
      </c>
      <c r="Y113" s="22" t="str">
        <f>(IF(TDonnéesDélais[[#This Row],[TELECOM Niv 1 (6)]]="","",(IF(TDonnéesDélais[[#This Row],[TELECOM Niv 1 (6)]]&lt;=TDonnéesDélais[[#This Row],[Délai]],"OK","KO"))))</f>
        <v/>
      </c>
      <c r="Z113" s="21" t="str">
        <f>IF(TDonnéesHM[[#This Row],[Exploit Infra IBIS (5)]]&lt;&gt;"",TDonnéesHM[[#This Row],[Exploit Infra IBIS (5)]]/1440,"")</f>
        <v/>
      </c>
      <c r="AA113" s="22" t="str">
        <f>(IF(TDonnéesDélais[[#This Row],[Exploit Infra IBIS (5)]]="","",(IF(TDonnéesDélais[[#This Row],[Exploit Infra IBIS (5)]]&lt;=TDonnéesDélais[[#This Row],[Délai]],"OK","KO"))))</f>
        <v/>
      </c>
      <c r="AB113" s="21">
        <f>IF(TDonnéesHM[[#This Row],[SIT SOBEGI (1)]]&lt;&gt;"",TDonnéesHM[[#This Row],[SIT SOBEGI (1)]]/1440,"")</f>
        <v>0</v>
      </c>
      <c r="AC113" s="22" t="str">
        <f>(IF(TDonnéesDélais[[#This Row],[SIT SOBEGI (1)]]="","",(IF(TDonnéesDélais[[#This Row],[SIT SOBEGI (1)]]&lt;=TDonnéesDélais[[#This Row],[Délai]],"OK","KO"))))</f>
        <v>OK</v>
      </c>
      <c r="AD113" s="21" t="str">
        <f>IF(TDonnéesHM[[#This Row],[TELECOM SOBEGI (2)]]&lt;&gt;"",TDonnéesHM[[#This Row],[TELECOM SOBEGI (2)]]/1440,"")</f>
        <v/>
      </c>
      <c r="AE113" s="22" t="str">
        <f>(IF(TDonnéesDélais[[#This Row],[TELECOM SOBEGI (2)]]="","",(IF(TDonnéesDélais[[#This Row],[TELECOM SOBEGI (2)]]&lt;=TDonnéesDélais[[#This Row],[Délai]],"OK","KO"))))</f>
        <v/>
      </c>
      <c r="AF113" s="21" t="str">
        <f>IF(TDonnéesHM[[#This Row],[INEO/ACM (1)]]&lt;&gt;"",TDonnéesHM[[#This Row],[INEO/ACM (1)]]/1440,"")</f>
        <v/>
      </c>
      <c r="AG113" s="22" t="str">
        <f>(IF(TDonnéesDélais[[#This Row],[INEO/ACM (1)]]="","",(IF(TDonnéesDélais[[#This Row],[INEO/ACM (1)]]&lt;=TDonnéesDélais[[#This Row],[Délai]],"OK","KO"))))</f>
        <v/>
      </c>
      <c r="AH113" s="18">
        <f>IF(TDonnéesHM[[#This Row],[GFI CHRONOTIME (4)]]&lt;&gt;"",TDonnéesHM[[#This Row],[GFI CHRONOTIME (4)]]/1440,"")</f>
        <v>0.42638888888888887</v>
      </c>
      <c r="AI113" s="18">
        <f>IF(TDonnéesHM[[#This Row],[En attente]]&lt;&gt;"",TDonnéesHM[[#This Row],[En attente]]/1440,"")</f>
        <v>0</v>
      </c>
      <c r="AJ113" s="18">
        <f>IF(TDonnéesHM[[#This Row],[Durée de vie du ticket]]&lt;&gt;"",TDonnéesHM[[#This Row],[Durée de vie du ticket]]/1440,"")</f>
        <v>0.42638888888888887</v>
      </c>
      <c r="AK113" s="39"/>
      <c r="AL113" s="39"/>
      <c r="AM113" s="39"/>
      <c r="AN113" s="39"/>
      <c r="AO113" s="39"/>
      <c r="AP113" s="39"/>
      <c r="AQ113" s="39"/>
      <c r="AR113" s="39"/>
      <c r="AS113" s="39"/>
      <c r="AT113" s="39"/>
      <c r="AU113" s="39"/>
      <c r="AV113" s="39"/>
    </row>
    <row r="114" spans="1:48" x14ac:dyDescent="0.2">
      <c r="A114">
        <v>943</v>
      </c>
      <c r="B114" t="s">
        <v>22</v>
      </c>
      <c r="F114">
        <v>42</v>
      </c>
      <c r="I114">
        <v>605</v>
      </c>
      <c r="M114" s="12">
        <f>(IF(TDonnéesHM[[#This Row],[ID]]&lt;&gt;"",SUM(TDonnéesHM[[#This Row],[MCO (4)]:[En attente]]),""))</f>
        <v>647</v>
      </c>
      <c r="N114" s="39"/>
      <c r="O114">
        <f>IF(TDonnéesHM[[#This Row],[ID]]&lt;&gt;"",TDonnéesHM[[#This Row],[ID]],"")</f>
        <v>943</v>
      </c>
      <c r="P114" s="17" t="str">
        <f>IF(TDonnéesHM[[#This Row],[Type]]="incident","I",IF(TDonnéesHM[[#This Row],[Type]]="demande","D",""))</f>
        <v>I</v>
      </c>
      <c r="Q114" s="18">
        <f>IF(TDonnéesDélais[[#This Row],[Type]]="I",4/24,IF(TDonnéesDélais[[#This Row],[Type]]="D",8/24,""))</f>
        <v>0.16666666666666666</v>
      </c>
      <c r="R114" s="21" t="str">
        <f>IF(TDonnéesHM[[#This Row],[MCO (4)]]&lt;&gt;"",TDonnéesHM[[#This Row],[MCO (4)]]/1440,"")</f>
        <v/>
      </c>
      <c r="S114" s="22" t="str">
        <f>(IF(TDonnéesDélais[[#This Row],[MCO]]="","",(IF(TDonnéesDélais[[#This Row],[MCO]]&lt;=TDonnéesDélais[[#This Row],[Délai]],"OK","KO"))))</f>
        <v/>
      </c>
      <c r="T114" s="21" t="str">
        <f>IF(TDonnéesHM[[#This Row],[HELPDESK (3)]]&lt;&gt;"",TDonnéesHM[[#This Row],[HELPDESK (3)]]/1440,"")</f>
        <v/>
      </c>
      <c r="U114" s="22" t="str">
        <f>(IF(TDonnéesDélais[[#This Row],[HELPDESK]]="","",(IF(TDonnéesDélais[[#This Row],[HELPDESK]]&lt;=TDonnéesDélais[[#This Row],[Délai]],"OK","KO"))))</f>
        <v/>
      </c>
      <c r="V114" s="21" t="str">
        <f>IF(TDonnéesHM[[#This Row],[TELECOM Niv 2 (7)]]&lt;&gt;"",TDonnéesHM[[#This Row],[TELECOM Niv 2 (7)]]/1440,"")</f>
        <v/>
      </c>
      <c r="W114" s="22" t="str">
        <f>(IF(TDonnéesDélais[[#This Row],[TELECOM Niv 2 (7)]]="","",(IF(TDonnéesDélais[[#This Row],[TELECOM Niv 2 (7)]]&lt;=TDonnéesDélais[[#This Row],[Délai]],"OK","KO"))))</f>
        <v/>
      </c>
      <c r="X114" s="21">
        <f>IF(TDonnéesHM[[#This Row],[TELECOM Niv 1 (6)]]&lt;&gt;"",TDonnéesHM[[#This Row],[TELECOM Niv 1 (6)]]/1440,"")</f>
        <v>2.9166666666666667E-2</v>
      </c>
      <c r="Y114" s="22" t="str">
        <f>(IF(TDonnéesDélais[[#This Row],[TELECOM Niv 1 (6)]]="","",(IF(TDonnéesDélais[[#This Row],[TELECOM Niv 1 (6)]]&lt;=TDonnéesDélais[[#This Row],[Délai]],"OK","KO"))))</f>
        <v>OK</v>
      </c>
      <c r="Z114" s="21" t="str">
        <f>IF(TDonnéesHM[[#This Row],[Exploit Infra IBIS (5)]]&lt;&gt;"",TDonnéesHM[[#This Row],[Exploit Infra IBIS (5)]]/1440,"")</f>
        <v/>
      </c>
      <c r="AA114" s="22" t="str">
        <f>(IF(TDonnéesDélais[[#This Row],[Exploit Infra IBIS (5)]]="","",(IF(TDonnéesDélais[[#This Row],[Exploit Infra IBIS (5)]]&lt;=TDonnéesDélais[[#This Row],[Délai]],"OK","KO"))))</f>
        <v/>
      </c>
      <c r="AB114" s="21" t="str">
        <f>IF(TDonnéesHM[[#This Row],[SIT SOBEGI (1)]]&lt;&gt;"",TDonnéesHM[[#This Row],[SIT SOBEGI (1)]]/1440,"")</f>
        <v/>
      </c>
      <c r="AC114" s="22" t="str">
        <f>(IF(TDonnéesDélais[[#This Row],[SIT SOBEGI (1)]]="","",(IF(TDonnéesDélais[[#This Row],[SIT SOBEGI (1)]]&lt;=TDonnéesDélais[[#This Row],[Délai]],"OK","KO"))))</f>
        <v/>
      </c>
      <c r="AD114" s="21">
        <f>IF(TDonnéesHM[[#This Row],[TELECOM SOBEGI (2)]]&lt;&gt;"",TDonnéesHM[[#This Row],[TELECOM SOBEGI (2)]]/1440,"")</f>
        <v>0.4201388888888889</v>
      </c>
      <c r="AE114" s="22" t="str">
        <f>(IF(TDonnéesDélais[[#This Row],[TELECOM SOBEGI (2)]]="","",(IF(TDonnéesDélais[[#This Row],[TELECOM SOBEGI (2)]]&lt;=TDonnéesDélais[[#This Row],[Délai]],"OK","KO"))))</f>
        <v>KO</v>
      </c>
      <c r="AF114" s="21" t="str">
        <f>IF(TDonnéesHM[[#This Row],[INEO/ACM (1)]]&lt;&gt;"",TDonnéesHM[[#This Row],[INEO/ACM (1)]]/1440,"")</f>
        <v/>
      </c>
      <c r="AG114" s="22" t="str">
        <f>(IF(TDonnéesDélais[[#This Row],[INEO/ACM (1)]]="","",(IF(TDonnéesDélais[[#This Row],[INEO/ACM (1)]]&lt;=TDonnéesDélais[[#This Row],[Délai]],"OK","KO"))))</f>
        <v/>
      </c>
      <c r="AH114" s="18" t="str">
        <f>IF(TDonnéesHM[[#This Row],[GFI CHRONOTIME (4)]]&lt;&gt;"",TDonnéesHM[[#This Row],[GFI CHRONOTIME (4)]]/1440,"")</f>
        <v/>
      </c>
      <c r="AI114" s="18" t="str">
        <f>IF(TDonnéesHM[[#This Row],[En attente]]&lt;&gt;"",TDonnéesHM[[#This Row],[En attente]]/1440,"")</f>
        <v/>
      </c>
      <c r="AJ114" s="18">
        <f>IF(TDonnéesHM[[#This Row],[Durée de vie du ticket]]&lt;&gt;"",TDonnéesHM[[#This Row],[Durée de vie du ticket]]/1440,"")</f>
        <v>0.44930555555555557</v>
      </c>
      <c r="AK114" s="39"/>
      <c r="AL114" s="39"/>
      <c r="AM114" s="39"/>
      <c r="AN114" s="39"/>
      <c r="AO114" s="39"/>
      <c r="AP114" s="39"/>
      <c r="AQ114" s="39"/>
      <c r="AR114" s="39"/>
      <c r="AS114" s="39"/>
      <c r="AT114" s="39"/>
      <c r="AU114" s="39"/>
      <c r="AV114" s="39"/>
    </row>
    <row r="115" spans="1:48" x14ac:dyDescent="0.2">
      <c r="A115">
        <v>944</v>
      </c>
      <c r="B115" t="s">
        <v>22</v>
      </c>
      <c r="D115">
        <v>2</v>
      </c>
      <c r="K115">
        <v>0</v>
      </c>
      <c r="L115">
        <v>195</v>
      </c>
      <c r="M115" s="12">
        <f>(IF(TDonnéesHM[[#This Row],[ID]]&lt;&gt;"",SUM(TDonnéesHM[[#This Row],[MCO (4)]:[En attente]]),""))</f>
        <v>197</v>
      </c>
      <c r="N115" s="39"/>
      <c r="O115">
        <f>IF(TDonnéesHM[[#This Row],[ID]]&lt;&gt;"",TDonnéesHM[[#This Row],[ID]],"")</f>
        <v>944</v>
      </c>
      <c r="P115" s="17" t="str">
        <f>IF(TDonnéesHM[[#This Row],[Type]]="incident","I",IF(TDonnéesHM[[#This Row],[Type]]="demande","D",""))</f>
        <v>I</v>
      </c>
      <c r="Q115" s="18">
        <f>IF(TDonnéesDélais[[#This Row],[Type]]="I",4/24,IF(TDonnéesDélais[[#This Row],[Type]]="D",8/24,""))</f>
        <v>0.16666666666666666</v>
      </c>
      <c r="R115" s="21" t="str">
        <f>IF(TDonnéesHM[[#This Row],[MCO (4)]]&lt;&gt;"",TDonnéesHM[[#This Row],[MCO (4)]]/1440,"")</f>
        <v/>
      </c>
      <c r="S115" s="22" t="str">
        <f>(IF(TDonnéesDélais[[#This Row],[MCO]]="","",(IF(TDonnéesDélais[[#This Row],[MCO]]&lt;=TDonnéesDélais[[#This Row],[Délai]],"OK","KO"))))</f>
        <v/>
      </c>
      <c r="T115" s="21">
        <f>IF(TDonnéesHM[[#This Row],[HELPDESK (3)]]&lt;&gt;"",TDonnéesHM[[#This Row],[HELPDESK (3)]]/1440,"")</f>
        <v>1.3888888888888889E-3</v>
      </c>
      <c r="U115" s="22" t="str">
        <f>(IF(TDonnéesDélais[[#This Row],[HELPDESK]]="","",(IF(TDonnéesDélais[[#This Row],[HELPDESK]]&lt;=TDonnéesDélais[[#This Row],[Délai]],"OK","KO"))))</f>
        <v>OK</v>
      </c>
      <c r="V115" s="21" t="str">
        <f>IF(TDonnéesHM[[#This Row],[TELECOM Niv 2 (7)]]&lt;&gt;"",TDonnéesHM[[#This Row],[TELECOM Niv 2 (7)]]/1440,"")</f>
        <v/>
      </c>
      <c r="W115" s="22" t="str">
        <f>(IF(TDonnéesDélais[[#This Row],[TELECOM Niv 2 (7)]]="","",(IF(TDonnéesDélais[[#This Row],[TELECOM Niv 2 (7)]]&lt;=TDonnéesDélais[[#This Row],[Délai]],"OK","KO"))))</f>
        <v/>
      </c>
      <c r="X115" s="21" t="str">
        <f>IF(TDonnéesHM[[#This Row],[TELECOM Niv 1 (6)]]&lt;&gt;"",TDonnéesHM[[#This Row],[TELECOM Niv 1 (6)]]/1440,"")</f>
        <v/>
      </c>
      <c r="Y115" s="22" t="str">
        <f>(IF(TDonnéesDélais[[#This Row],[TELECOM Niv 1 (6)]]="","",(IF(TDonnéesDélais[[#This Row],[TELECOM Niv 1 (6)]]&lt;=TDonnéesDélais[[#This Row],[Délai]],"OK","KO"))))</f>
        <v/>
      </c>
      <c r="Z115" s="21" t="str">
        <f>IF(TDonnéesHM[[#This Row],[Exploit Infra IBIS (5)]]&lt;&gt;"",TDonnéesHM[[#This Row],[Exploit Infra IBIS (5)]]/1440,"")</f>
        <v/>
      </c>
      <c r="AA115" s="22" t="str">
        <f>(IF(TDonnéesDélais[[#This Row],[Exploit Infra IBIS (5)]]="","",(IF(TDonnéesDélais[[#This Row],[Exploit Infra IBIS (5)]]&lt;=TDonnéesDélais[[#This Row],[Délai]],"OK","KO"))))</f>
        <v/>
      </c>
      <c r="AB115" s="21" t="str">
        <f>IF(TDonnéesHM[[#This Row],[SIT SOBEGI (1)]]&lt;&gt;"",TDonnéesHM[[#This Row],[SIT SOBEGI (1)]]/1440,"")</f>
        <v/>
      </c>
      <c r="AC115" s="22" t="str">
        <f>(IF(TDonnéesDélais[[#This Row],[SIT SOBEGI (1)]]="","",(IF(TDonnéesDélais[[#This Row],[SIT SOBEGI (1)]]&lt;=TDonnéesDélais[[#This Row],[Délai]],"OK","KO"))))</f>
        <v/>
      </c>
      <c r="AD115" s="21" t="str">
        <f>IF(TDonnéesHM[[#This Row],[TELECOM SOBEGI (2)]]&lt;&gt;"",TDonnéesHM[[#This Row],[TELECOM SOBEGI (2)]]/1440,"")</f>
        <v/>
      </c>
      <c r="AE115" s="22" t="str">
        <f>(IF(TDonnéesDélais[[#This Row],[TELECOM SOBEGI (2)]]="","",(IF(TDonnéesDélais[[#This Row],[TELECOM SOBEGI (2)]]&lt;=TDonnéesDélais[[#This Row],[Délai]],"OK","KO"))))</f>
        <v/>
      </c>
      <c r="AF115" s="21" t="str">
        <f>IF(TDonnéesHM[[#This Row],[INEO/ACM (1)]]&lt;&gt;"",TDonnéesHM[[#This Row],[INEO/ACM (1)]]/1440,"")</f>
        <v/>
      </c>
      <c r="AG115" s="22" t="str">
        <f>(IF(TDonnéesDélais[[#This Row],[INEO/ACM (1)]]="","",(IF(TDonnéesDélais[[#This Row],[INEO/ACM (1)]]&lt;=TDonnéesDélais[[#This Row],[Délai]],"OK","KO"))))</f>
        <v/>
      </c>
      <c r="AH115" s="18">
        <f>IF(TDonnéesHM[[#This Row],[GFI CHRONOTIME (4)]]&lt;&gt;"",TDonnéesHM[[#This Row],[GFI CHRONOTIME (4)]]/1440,"")</f>
        <v>0</v>
      </c>
      <c r="AI115" s="18">
        <f>IF(TDonnéesHM[[#This Row],[En attente]]&lt;&gt;"",TDonnéesHM[[#This Row],[En attente]]/1440,"")</f>
        <v>0.13541666666666666</v>
      </c>
      <c r="AJ115" s="18">
        <f>IF(TDonnéesHM[[#This Row],[Durée de vie du ticket]]&lt;&gt;"",TDonnéesHM[[#This Row],[Durée de vie du ticket]]/1440,"")</f>
        <v>0.13680555555555557</v>
      </c>
      <c r="AK115" s="39"/>
      <c r="AL115" s="39"/>
      <c r="AM115" s="39"/>
      <c r="AN115" s="39"/>
      <c r="AO115" s="39"/>
      <c r="AP115" s="39"/>
      <c r="AQ115" s="39"/>
      <c r="AR115" s="39"/>
      <c r="AS115" s="39"/>
      <c r="AT115" s="39"/>
      <c r="AU115" s="39"/>
      <c r="AV115" s="39"/>
    </row>
    <row r="116" spans="1:48" x14ac:dyDescent="0.2">
      <c r="A116">
        <v>945</v>
      </c>
      <c r="B116" t="s">
        <v>21</v>
      </c>
      <c r="E116">
        <v>168</v>
      </c>
      <c r="M116" s="12">
        <f>(IF(TDonnéesHM[[#This Row],[ID]]&lt;&gt;"",SUM(TDonnéesHM[[#This Row],[MCO (4)]:[En attente]]),""))</f>
        <v>168</v>
      </c>
      <c r="N116" s="39"/>
      <c r="O116">
        <f>IF(TDonnéesHM[[#This Row],[ID]]&lt;&gt;"",TDonnéesHM[[#This Row],[ID]],"")</f>
        <v>945</v>
      </c>
      <c r="P116" s="17" t="str">
        <f>IF(TDonnéesHM[[#This Row],[Type]]="incident","I",IF(TDonnéesHM[[#This Row],[Type]]="demande","D",""))</f>
        <v>D</v>
      </c>
      <c r="Q116" s="18">
        <f>IF(TDonnéesDélais[[#This Row],[Type]]="I",4/24,IF(TDonnéesDélais[[#This Row],[Type]]="D",8/24,""))</f>
        <v>0.33333333333333331</v>
      </c>
      <c r="R116" s="21" t="str">
        <f>IF(TDonnéesHM[[#This Row],[MCO (4)]]&lt;&gt;"",TDonnéesHM[[#This Row],[MCO (4)]]/1440,"")</f>
        <v/>
      </c>
      <c r="S116" s="22" t="str">
        <f>(IF(TDonnéesDélais[[#This Row],[MCO]]="","",(IF(TDonnéesDélais[[#This Row],[MCO]]&lt;=TDonnéesDélais[[#This Row],[Délai]],"OK","KO"))))</f>
        <v/>
      </c>
      <c r="T116" s="21" t="str">
        <f>IF(TDonnéesHM[[#This Row],[HELPDESK (3)]]&lt;&gt;"",TDonnéesHM[[#This Row],[HELPDESK (3)]]/1440,"")</f>
        <v/>
      </c>
      <c r="U116" s="22" t="str">
        <f>(IF(TDonnéesDélais[[#This Row],[HELPDESK]]="","",(IF(TDonnéesDélais[[#This Row],[HELPDESK]]&lt;=TDonnéesDélais[[#This Row],[Délai]],"OK","KO"))))</f>
        <v/>
      </c>
      <c r="V116" s="21">
        <f>IF(TDonnéesHM[[#This Row],[TELECOM Niv 2 (7)]]&lt;&gt;"",TDonnéesHM[[#This Row],[TELECOM Niv 2 (7)]]/1440,"")</f>
        <v>0.11666666666666667</v>
      </c>
      <c r="W116" s="22" t="str">
        <f>(IF(TDonnéesDélais[[#This Row],[TELECOM Niv 2 (7)]]="","",(IF(TDonnéesDélais[[#This Row],[TELECOM Niv 2 (7)]]&lt;=TDonnéesDélais[[#This Row],[Délai]],"OK","KO"))))</f>
        <v>OK</v>
      </c>
      <c r="X116" s="21" t="str">
        <f>IF(TDonnéesHM[[#This Row],[TELECOM Niv 1 (6)]]&lt;&gt;"",TDonnéesHM[[#This Row],[TELECOM Niv 1 (6)]]/1440,"")</f>
        <v/>
      </c>
      <c r="Y116" s="22" t="str">
        <f>(IF(TDonnéesDélais[[#This Row],[TELECOM Niv 1 (6)]]="","",(IF(TDonnéesDélais[[#This Row],[TELECOM Niv 1 (6)]]&lt;=TDonnéesDélais[[#This Row],[Délai]],"OK","KO"))))</f>
        <v/>
      </c>
      <c r="Z116" s="21" t="str">
        <f>IF(TDonnéesHM[[#This Row],[Exploit Infra IBIS (5)]]&lt;&gt;"",TDonnéesHM[[#This Row],[Exploit Infra IBIS (5)]]/1440,"")</f>
        <v/>
      </c>
      <c r="AA116" s="22" t="str">
        <f>(IF(TDonnéesDélais[[#This Row],[Exploit Infra IBIS (5)]]="","",(IF(TDonnéesDélais[[#This Row],[Exploit Infra IBIS (5)]]&lt;=TDonnéesDélais[[#This Row],[Délai]],"OK","KO"))))</f>
        <v/>
      </c>
      <c r="AB116" s="21" t="str">
        <f>IF(TDonnéesHM[[#This Row],[SIT SOBEGI (1)]]&lt;&gt;"",TDonnéesHM[[#This Row],[SIT SOBEGI (1)]]/1440,"")</f>
        <v/>
      </c>
      <c r="AC116" s="22" t="str">
        <f>(IF(TDonnéesDélais[[#This Row],[SIT SOBEGI (1)]]="","",(IF(TDonnéesDélais[[#This Row],[SIT SOBEGI (1)]]&lt;=TDonnéesDélais[[#This Row],[Délai]],"OK","KO"))))</f>
        <v/>
      </c>
      <c r="AD116" s="21" t="str">
        <f>IF(TDonnéesHM[[#This Row],[TELECOM SOBEGI (2)]]&lt;&gt;"",TDonnéesHM[[#This Row],[TELECOM SOBEGI (2)]]/1440,"")</f>
        <v/>
      </c>
      <c r="AE116" s="22" t="str">
        <f>(IF(TDonnéesDélais[[#This Row],[TELECOM SOBEGI (2)]]="","",(IF(TDonnéesDélais[[#This Row],[TELECOM SOBEGI (2)]]&lt;=TDonnéesDélais[[#This Row],[Délai]],"OK","KO"))))</f>
        <v/>
      </c>
      <c r="AF116" s="21" t="str">
        <f>IF(TDonnéesHM[[#This Row],[INEO/ACM (1)]]&lt;&gt;"",TDonnéesHM[[#This Row],[INEO/ACM (1)]]/1440,"")</f>
        <v/>
      </c>
      <c r="AG116" s="22" t="str">
        <f>(IF(TDonnéesDélais[[#This Row],[INEO/ACM (1)]]="","",(IF(TDonnéesDélais[[#This Row],[INEO/ACM (1)]]&lt;=TDonnéesDélais[[#This Row],[Délai]],"OK","KO"))))</f>
        <v/>
      </c>
      <c r="AH116" s="18" t="str">
        <f>IF(TDonnéesHM[[#This Row],[GFI CHRONOTIME (4)]]&lt;&gt;"",TDonnéesHM[[#This Row],[GFI CHRONOTIME (4)]]/1440,"")</f>
        <v/>
      </c>
      <c r="AI116" s="18" t="str">
        <f>IF(TDonnéesHM[[#This Row],[En attente]]&lt;&gt;"",TDonnéesHM[[#This Row],[En attente]]/1440,"")</f>
        <v/>
      </c>
      <c r="AJ116" s="18">
        <f>IF(TDonnéesHM[[#This Row],[Durée de vie du ticket]]&lt;&gt;"",TDonnéesHM[[#This Row],[Durée de vie du ticket]]/1440,"")</f>
        <v>0.11666666666666667</v>
      </c>
      <c r="AK116" s="39"/>
      <c r="AL116" s="39"/>
      <c r="AM116" s="39"/>
      <c r="AN116" s="39"/>
      <c r="AO116" s="39"/>
      <c r="AP116" s="39"/>
      <c r="AQ116" s="39"/>
      <c r="AR116" s="39"/>
      <c r="AS116" s="39"/>
      <c r="AT116" s="39"/>
      <c r="AU116" s="39"/>
      <c r="AV116" s="39"/>
    </row>
    <row r="117" spans="1:48" x14ac:dyDescent="0.2">
      <c r="A117">
        <v>946</v>
      </c>
      <c r="B117" t="s">
        <v>22</v>
      </c>
      <c r="F117">
        <v>132</v>
      </c>
      <c r="I117">
        <v>321</v>
      </c>
      <c r="M117" s="12">
        <f>(IF(TDonnéesHM[[#This Row],[ID]]&lt;&gt;"",SUM(TDonnéesHM[[#This Row],[MCO (4)]:[En attente]]),""))</f>
        <v>453</v>
      </c>
      <c r="N117" s="39"/>
      <c r="O117">
        <f>IF(TDonnéesHM[[#This Row],[ID]]&lt;&gt;"",TDonnéesHM[[#This Row],[ID]],"")</f>
        <v>946</v>
      </c>
      <c r="P117" s="17" t="str">
        <f>IF(TDonnéesHM[[#This Row],[Type]]="incident","I",IF(TDonnéesHM[[#This Row],[Type]]="demande","D",""))</f>
        <v>I</v>
      </c>
      <c r="Q117" s="18">
        <f>IF(TDonnéesDélais[[#This Row],[Type]]="I",4/24,IF(TDonnéesDélais[[#This Row],[Type]]="D",8/24,""))</f>
        <v>0.16666666666666666</v>
      </c>
      <c r="R117" s="21" t="str">
        <f>IF(TDonnéesHM[[#This Row],[MCO (4)]]&lt;&gt;"",TDonnéesHM[[#This Row],[MCO (4)]]/1440,"")</f>
        <v/>
      </c>
      <c r="S117" s="22" t="str">
        <f>(IF(TDonnéesDélais[[#This Row],[MCO]]="","",(IF(TDonnéesDélais[[#This Row],[MCO]]&lt;=TDonnéesDélais[[#This Row],[Délai]],"OK","KO"))))</f>
        <v/>
      </c>
      <c r="T117" s="21" t="str">
        <f>IF(TDonnéesHM[[#This Row],[HELPDESK (3)]]&lt;&gt;"",TDonnéesHM[[#This Row],[HELPDESK (3)]]/1440,"")</f>
        <v/>
      </c>
      <c r="U117" s="22" t="str">
        <f>(IF(TDonnéesDélais[[#This Row],[HELPDESK]]="","",(IF(TDonnéesDélais[[#This Row],[HELPDESK]]&lt;=TDonnéesDélais[[#This Row],[Délai]],"OK","KO"))))</f>
        <v/>
      </c>
      <c r="V117" s="21" t="str">
        <f>IF(TDonnéesHM[[#This Row],[TELECOM Niv 2 (7)]]&lt;&gt;"",TDonnéesHM[[#This Row],[TELECOM Niv 2 (7)]]/1440,"")</f>
        <v/>
      </c>
      <c r="W117" s="22" t="str">
        <f>(IF(TDonnéesDélais[[#This Row],[TELECOM Niv 2 (7)]]="","",(IF(TDonnéesDélais[[#This Row],[TELECOM Niv 2 (7)]]&lt;=TDonnéesDélais[[#This Row],[Délai]],"OK","KO"))))</f>
        <v/>
      </c>
      <c r="X117" s="21">
        <f>IF(TDonnéesHM[[#This Row],[TELECOM Niv 1 (6)]]&lt;&gt;"",TDonnéesHM[[#This Row],[TELECOM Niv 1 (6)]]/1440,"")</f>
        <v>9.166666666666666E-2</v>
      </c>
      <c r="Y117" s="22" t="str">
        <f>(IF(TDonnéesDélais[[#This Row],[TELECOM Niv 1 (6)]]="","",(IF(TDonnéesDélais[[#This Row],[TELECOM Niv 1 (6)]]&lt;=TDonnéesDélais[[#This Row],[Délai]],"OK","KO"))))</f>
        <v>OK</v>
      </c>
      <c r="Z117" s="21" t="str">
        <f>IF(TDonnéesHM[[#This Row],[Exploit Infra IBIS (5)]]&lt;&gt;"",TDonnéesHM[[#This Row],[Exploit Infra IBIS (5)]]/1440,"")</f>
        <v/>
      </c>
      <c r="AA117" s="22" t="str">
        <f>(IF(TDonnéesDélais[[#This Row],[Exploit Infra IBIS (5)]]="","",(IF(TDonnéesDélais[[#This Row],[Exploit Infra IBIS (5)]]&lt;=TDonnéesDélais[[#This Row],[Délai]],"OK","KO"))))</f>
        <v/>
      </c>
      <c r="AB117" s="21" t="str">
        <f>IF(TDonnéesHM[[#This Row],[SIT SOBEGI (1)]]&lt;&gt;"",TDonnéesHM[[#This Row],[SIT SOBEGI (1)]]/1440,"")</f>
        <v/>
      </c>
      <c r="AC117" s="22" t="str">
        <f>(IF(TDonnéesDélais[[#This Row],[SIT SOBEGI (1)]]="","",(IF(TDonnéesDélais[[#This Row],[SIT SOBEGI (1)]]&lt;=TDonnéesDélais[[#This Row],[Délai]],"OK","KO"))))</f>
        <v/>
      </c>
      <c r="AD117" s="21">
        <f>IF(TDonnéesHM[[#This Row],[TELECOM SOBEGI (2)]]&lt;&gt;"",TDonnéesHM[[#This Row],[TELECOM SOBEGI (2)]]/1440,"")</f>
        <v>0.22291666666666668</v>
      </c>
      <c r="AE117" s="22" t="str">
        <f>(IF(TDonnéesDélais[[#This Row],[TELECOM SOBEGI (2)]]="","",(IF(TDonnéesDélais[[#This Row],[TELECOM SOBEGI (2)]]&lt;=TDonnéesDélais[[#This Row],[Délai]],"OK","KO"))))</f>
        <v>KO</v>
      </c>
      <c r="AF117" s="21" t="str">
        <f>IF(TDonnéesHM[[#This Row],[INEO/ACM (1)]]&lt;&gt;"",TDonnéesHM[[#This Row],[INEO/ACM (1)]]/1440,"")</f>
        <v/>
      </c>
      <c r="AG117" s="22" t="str">
        <f>(IF(TDonnéesDélais[[#This Row],[INEO/ACM (1)]]="","",(IF(TDonnéesDélais[[#This Row],[INEO/ACM (1)]]&lt;=TDonnéesDélais[[#This Row],[Délai]],"OK","KO"))))</f>
        <v/>
      </c>
      <c r="AH117" s="18" t="str">
        <f>IF(TDonnéesHM[[#This Row],[GFI CHRONOTIME (4)]]&lt;&gt;"",TDonnéesHM[[#This Row],[GFI CHRONOTIME (4)]]/1440,"")</f>
        <v/>
      </c>
      <c r="AI117" s="18" t="str">
        <f>IF(TDonnéesHM[[#This Row],[En attente]]&lt;&gt;"",TDonnéesHM[[#This Row],[En attente]]/1440,"")</f>
        <v/>
      </c>
      <c r="AJ117" s="18">
        <f>IF(TDonnéesHM[[#This Row],[Durée de vie du ticket]]&lt;&gt;"",TDonnéesHM[[#This Row],[Durée de vie du ticket]]/1440,"")</f>
        <v>0.31458333333333333</v>
      </c>
      <c r="AK117" s="39"/>
      <c r="AL117" s="39"/>
      <c r="AM117" s="39"/>
      <c r="AN117" s="39"/>
      <c r="AO117" s="39"/>
      <c r="AP117" s="39"/>
      <c r="AQ117" s="39"/>
      <c r="AR117" s="39"/>
      <c r="AS117" s="39"/>
      <c r="AT117" s="39"/>
      <c r="AU117" s="39"/>
      <c r="AV117" s="39"/>
    </row>
    <row r="118" spans="1:48" x14ac:dyDescent="0.2">
      <c r="A118">
        <v>947</v>
      </c>
      <c r="B118" t="s">
        <v>21</v>
      </c>
      <c r="H118">
        <v>204</v>
      </c>
      <c r="I118">
        <v>1465</v>
      </c>
      <c r="M118" s="12">
        <f>(IF(TDonnéesHM[[#This Row],[ID]]&lt;&gt;"",SUM(TDonnéesHM[[#This Row],[MCO (4)]:[En attente]]),""))</f>
        <v>1669</v>
      </c>
      <c r="N118" s="39"/>
      <c r="O118">
        <f>IF(TDonnéesHM[[#This Row],[ID]]&lt;&gt;"",TDonnéesHM[[#This Row],[ID]],"")</f>
        <v>947</v>
      </c>
      <c r="P118" s="17" t="str">
        <f>IF(TDonnéesHM[[#This Row],[Type]]="incident","I",IF(TDonnéesHM[[#This Row],[Type]]="demande","D",""))</f>
        <v>D</v>
      </c>
      <c r="Q118" s="18">
        <f>IF(TDonnéesDélais[[#This Row],[Type]]="I",4/24,IF(TDonnéesDélais[[#This Row],[Type]]="D",8/24,""))</f>
        <v>0.33333333333333331</v>
      </c>
      <c r="R118" s="21" t="str">
        <f>IF(TDonnéesHM[[#This Row],[MCO (4)]]&lt;&gt;"",TDonnéesHM[[#This Row],[MCO (4)]]/1440,"")</f>
        <v/>
      </c>
      <c r="S118" s="22" t="str">
        <f>(IF(TDonnéesDélais[[#This Row],[MCO]]="","",(IF(TDonnéesDélais[[#This Row],[MCO]]&lt;=TDonnéesDélais[[#This Row],[Délai]],"OK","KO"))))</f>
        <v/>
      </c>
      <c r="T118" s="21" t="str">
        <f>IF(TDonnéesHM[[#This Row],[HELPDESK (3)]]&lt;&gt;"",TDonnéesHM[[#This Row],[HELPDESK (3)]]/1440,"")</f>
        <v/>
      </c>
      <c r="U118" s="22" t="str">
        <f>(IF(TDonnéesDélais[[#This Row],[HELPDESK]]="","",(IF(TDonnéesDélais[[#This Row],[HELPDESK]]&lt;=TDonnéesDélais[[#This Row],[Délai]],"OK","KO"))))</f>
        <v/>
      </c>
      <c r="V118" s="21" t="str">
        <f>IF(TDonnéesHM[[#This Row],[TELECOM Niv 2 (7)]]&lt;&gt;"",TDonnéesHM[[#This Row],[TELECOM Niv 2 (7)]]/1440,"")</f>
        <v/>
      </c>
      <c r="W118" s="22" t="str">
        <f>(IF(TDonnéesDélais[[#This Row],[TELECOM Niv 2 (7)]]="","",(IF(TDonnéesDélais[[#This Row],[TELECOM Niv 2 (7)]]&lt;=TDonnéesDélais[[#This Row],[Délai]],"OK","KO"))))</f>
        <v/>
      </c>
      <c r="X118" s="21" t="str">
        <f>IF(TDonnéesHM[[#This Row],[TELECOM Niv 1 (6)]]&lt;&gt;"",TDonnéesHM[[#This Row],[TELECOM Niv 1 (6)]]/1440,"")</f>
        <v/>
      </c>
      <c r="Y118" s="22" t="str">
        <f>(IF(TDonnéesDélais[[#This Row],[TELECOM Niv 1 (6)]]="","",(IF(TDonnéesDélais[[#This Row],[TELECOM Niv 1 (6)]]&lt;=TDonnéesDélais[[#This Row],[Délai]],"OK","KO"))))</f>
        <v/>
      </c>
      <c r="Z118" s="21" t="str">
        <f>IF(TDonnéesHM[[#This Row],[Exploit Infra IBIS (5)]]&lt;&gt;"",TDonnéesHM[[#This Row],[Exploit Infra IBIS (5)]]/1440,"")</f>
        <v/>
      </c>
      <c r="AA118" s="22" t="str">
        <f>(IF(TDonnéesDélais[[#This Row],[Exploit Infra IBIS (5)]]="","",(IF(TDonnéesDélais[[#This Row],[Exploit Infra IBIS (5)]]&lt;=TDonnéesDélais[[#This Row],[Délai]],"OK","KO"))))</f>
        <v/>
      </c>
      <c r="AB118" s="21">
        <f>IF(TDonnéesHM[[#This Row],[SIT SOBEGI (1)]]&lt;&gt;"",TDonnéesHM[[#This Row],[SIT SOBEGI (1)]]/1440,"")</f>
        <v>0.14166666666666666</v>
      </c>
      <c r="AC118" s="22" t="str">
        <f>(IF(TDonnéesDélais[[#This Row],[SIT SOBEGI (1)]]="","",(IF(TDonnéesDélais[[#This Row],[SIT SOBEGI (1)]]&lt;=TDonnéesDélais[[#This Row],[Délai]],"OK","KO"))))</f>
        <v>OK</v>
      </c>
      <c r="AD118" s="21">
        <f>IF(TDonnéesHM[[#This Row],[TELECOM SOBEGI (2)]]&lt;&gt;"",TDonnéesHM[[#This Row],[TELECOM SOBEGI (2)]]/1440,"")</f>
        <v>1.0173611111111112</v>
      </c>
      <c r="AE118" s="22" t="str">
        <f>(IF(TDonnéesDélais[[#This Row],[TELECOM SOBEGI (2)]]="","",(IF(TDonnéesDélais[[#This Row],[TELECOM SOBEGI (2)]]&lt;=TDonnéesDélais[[#This Row],[Délai]],"OK","KO"))))</f>
        <v>KO</v>
      </c>
      <c r="AF118" s="21" t="str">
        <f>IF(TDonnéesHM[[#This Row],[INEO/ACM (1)]]&lt;&gt;"",TDonnéesHM[[#This Row],[INEO/ACM (1)]]/1440,"")</f>
        <v/>
      </c>
      <c r="AG118" s="22" t="str">
        <f>(IF(TDonnéesDélais[[#This Row],[INEO/ACM (1)]]="","",(IF(TDonnéesDélais[[#This Row],[INEO/ACM (1)]]&lt;=TDonnéesDélais[[#This Row],[Délai]],"OK","KO"))))</f>
        <v/>
      </c>
      <c r="AH118" s="18" t="str">
        <f>IF(TDonnéesHM[[#This Row],[GFI CHRONOTIME (4)]]&lt;&gt;"",TDonnéesHM[[#This Row],[GFI CHRONOTIME (4)]]/1440,"")</f>
        <v/>
      </c>
      <c r="AI118" s="18" t="str">
        <f>IF(TDonnéesHM[[#This Row],[En attente]]&lt;&gt;"",TDonnéesHM[[#This Row],[En attente]]/1440,"")</f>
        <v/>
      </c>
      <c r="AJ118" s="18">
        <f>IF(TDonnéesHM[[#This Row],[Durée de vie du ticket]]&lt;&gt;"",TDonnéesHM[[#This Row],[Durée de vie du ticket]]/1440,"")</f>
        <v>1.1590277777777778</v>
      </c>
      <c r="AK118" s="39"/>
      <c r="AL118" s="39"/>
      <c r="AM118" s="39"/>
      <c r="AN118" s="39"/>
      <c r="AO118" s="39"/>
      <c r="AP118" s="39"/>
      <c r="AQ118" s="39"/>
      <c r="AR118" s="39"/>
      <c r="AS118" s="39"/>
      <c r="AT118" s="39"/>
      <c r="AU118" s="39"/>
      <c r="AV118" s="39"/>
    </row>
    <row r="119" spans="1:48" x14ac:dyDescent="0.2">
      <c r="A119">
        <v>948</v>
      </c>
      <c r="B119" t="s">
        <v>21</v>
      </c>
      <c r="I119">
        <v>403</v>
      </c>
      <c r="L119">
        <v>131</v>
      </c>
      <c r="M119" s="12">
        <f>(IF(TDonnéesHM[[#This Row],[ID]]&lt;&gt;"",SUM(TDonnéesHM[[#This Row],[MCO (4)]:[En attente]]),""))</f>
        <v>534</v>
      </c>
      <c r="N119" s="39"/>
      <c r="O119">
        <f>IF(TDonnéesHM[[#This Row],[ID]]&lt;&gt;"",TDonnéesHM[[#This Row],[ID]],"")</f>
        <v>948</v>
      </c>
      <c r="P119" s="17" t="str">
        <f>IF(TDonnéesHM[[#This Row],[Type]]="incident","I",IF(TDonnéesHM[[#This Row],[Type]]="demande","D",""))</f>
        <v>D</v>
      </c>
      <c r="Q119" s="18">
        <f>IF(TDonnéesDélais[[#This Row],[Type]]="I",4/24,IF(TDonnéesDélais[[#This Row],[Type]]="D",8/24,""))</f>
        <v>0.33333333333333331</v>
      </c>
      <c r="R119" s="21" t="str">
        <f>IF(TDonnéesHM[[#This Row],[MCO (4)]]&lt;&gt;"",TDonnéesHM[[#This Row],[MCO (4)]]/1440,"")</f>
        <v/>
      </c>
      <c r="S119" s="22" t="str">
        <f>(IF(TDonnéesDélais[[#This Row],[MCO]]="","",(IF(TDonnéesDélais[[#This Row],[MCO]]&lt;=TDonnéesDélais[[#This Row],[Délai]],"OK","KO"))))</f>
        <v/>
      </c>
      <c r="T119" s="21" t="str">
        <f>IF(TDonnéesHM[[#This Row],[HELPDESK (3)]]&lt;&gt;"",TDonnéesHM[[#This Row],[HELPDESK (3)]]/1440,"")</f>
        <v/>
      </c>
      <c r="U119" s="22" t="str">
        <f>(IF(TDonnéesDélais[[#This Row],[HELPDESK]]="","",(IF(TDonnéesDélais[[#This Row],[HELPDESK]]&lt;=TDonnéesDélais[[#This Row],[Délai]],"OK","KO"))))</f>
        <v/>
      </c>
      <c r="V119" s="21" t="str">
        <f>IF(TDonnéesHM[[#This Row],[TELECOM Niv 2 (7)]]&lt;&gt;"",TDonnéesHM[[#This Row],[TELECOM Niv 2 (7)]]/1440,"")</f>
        <v/>
      </c>
      <c r="W119" s="22" t="str">
        <f>(IF(TDonnéesDélais[[#This Row],[TELECOM Niv 2 (7)]]="","",(IF(TDonnéesDélais[[#This Row],[TELECOM Niv 2 (7)]]&lt;=TDonnéesDélais[[#This Row],[Délai]],"OK","KO"))))</f>
        <v/>
      </c>
      <c r="X119" s="21" t="str">
        <f>IF(TDonnéesHM[[#This Row],[TELECOM Niv 1 (6)]]&lt;&gt;"",TDonnéesHM[[#This Row],[TELECOM Niv 1 (6)]]/1440,"")</f>
        <v/>
      </c>
      <c r="Y119" s="22" t="str">
        <f>(IF(TDonnéesDélais[[#This Row],[TELECOM Niv 1 (6)]]="","",(IF(TDonnéesDélais[[#This Row],[TELECOM Niv 1 (6)]]&lt;=TDonnéesDélais[[#This Row],[Délai]],"OK","KO"))))</f>
        <v/>
      </c>
      <c r="Z119" s="21" t="str">
        <f>IF(TDonnéesHM[[#This Row],[Exploit Infra IBIS (5)]]&lt;&gt;"",TDonnéesHM[[#This Row],[Exploit Infra IBIS (5)]]/1440,"")</f>
        <v/>
      </c>
      <c r="AA119" s="22" t="str">
        <f>(IF(TDonnéesDélais[[#This Row],[Exploit Infra IBIS (5)]]="","",(IF(TDonnéesDélais[[#This Row],[Exploit Infra IBIS (5)]]&lt;=TDonnéesDélais[[#This Row],[Délai]],"OK","KO"))))</f>
        <v/>
      </c>
      <c r="AB119" s="21" t="str">
        <f>IF(TDonnéesHM[[#This Row],[SIT SOBEGI (1)]]&lt;&gt;"",TDonnéesHM[[#This Row],[SIT SOBEGI (1)]]/1440,"")</f>
        <v/>
      </c>
      <c r="AC119" s="22" t="str">
        <f>(IF(TDonnéesDélais[[#This Row],[SIT SOBEGI (1)]]="","",(IF(TDonnéesDélais[[#This Row],[SIT SOBEGI (1)]]&lt;=TDonnéesDélais[[#This Row],[Délai]],"OK","KO"))))</f>
        <v/>
      </c>
      <c r="AD119" s="21">
        <f>IF(TDonnéesHM[[#This Row],[TELECOM SOBEGI (2)]]&lt;&gt;"",TDonnéesHM[[#This Row],[TELECOM SOBEGI (2)]]/1440,"")</f>
        <v>0.27986111111111112</v>
      </c>
      <c r="AE119" s="22" t="str">
        <f>(IF(TDonnéesDélais[[#This Row],[TELECOM SOBEGI (2)]]="","",(IF(TDonnéesDélais[[#This Row],[TELECOM SOBEGI (2)]]&lt;=TDonnéesDélais[[#This Row],[Délai]],"OK","KO"))))</f>
        <v>OK</v>
      </c>
      <c r="AF119" s="21" t="str">
        <f>IF(TDonnéesHM[[#This Row],[INEO/ACM (1)]]&lt;&gt;"",TDonnéesHM[[#This Row],[INEO/ACM (1)]]/1440,"")</f>
        <v/>
      </c>
      <c r="AG119" s="22" t="str">
        <f>(IF(TDonnéesDélais[[#This Row],[INEO/ACM (1)]]="","",(IF(TDonnéesDélais[[#This Row],[INEO/ACM (1)]]&lt;=TDonnéesDélais[[#This Row],[Délai]],"OK","KO"))))</f>
        <v/>
      </c>
      <c r="AH119" s="18" t="str">
        <f>IF(TDonnéesHM[[#This Row],[GFI CHRONOTIME (4)]]&lt;&gt;"",TDonnéesHM[[#This Row],[GFI CHRONOTIME (4)]]/1440,"")</f>
        <v/>
      </c>
      <c r="AI119" s="18">
        <f>IF(TDonnéesHM[[#This Row],[En attente]]&lt;&gt;"",TDonnéesHM[[#This Row],[En attente]]/1440,"")</f>
        <v>9.0972222222222218E-2</v>
      </c>
      <c r="AJ119" s="18">
        <f>IF(TDonnéesHM[[#This Row],[Durée de vie du ticket]]&lt;&gt;"",TDonnéesHM[[#This Row],[Durée de vie du ticket]]/1440,"")</f>
        <v>0.37083333333333335</v>
      </c>
      <c r="AK119" s="39"/>
      <c r="AL119" s="39"/>
      <c r="AM119" s="39"/>
      <c r="AN119" s="39"/>
      <c r="AO119" s="39"/>
      <c r="AP119" s="39"/>
      <c r="AQ119" s="39"/>
      <c r="AR119" s="39"/>
      <c r="AS119" s="39"/>
      <c r="AT119" s="39"/>
      <c r="AU119" s="39"/>
      <c r="AV119" s="39"/>
    </row>
    <row r="120" spans="1:48" x14ac:dyDescent="0.2">
      <c r="A120">
        <v>949</v>
      </c>
      <c r="B120" t="s">
        <v>21</v>
      </c>
      <c r="G120">
        <v>548</v>
      </c>
      <c r="H120">
        <v>533</v>
      </c>
      <c r="M120" s="12">
        <f>(IF(TDonnéesHM[[#This Row],[ID]]&lt;&gt;"",SUM(TDonnéesHM[[#This Row],[MCO (4)]:[En attente]]),""))</f>
        <v>1081</v>
      </c>
      <c r="N120" s="39"/>
      <c r="O120">
        <f>IF(TDonnéesHM[[#This Row],[ID]]&lt;&gt;"",TDonnéesHM[[#This Row],[ID]],"")</f>
        <v>949</v>
      </c>
      <c r="P120" s="17" t="str">
        <f>IF(TDonnéesHM[[#This Row],[Type]]="incident","I",IF(TDonnéesHM[[#This Row],[Type]]="demande","D",""))</f>
        <v>D</v>
      </c>
      <c r="Q120" s="18">
        <f>IF(TDonnéesDélais[[#This Row],[Type]]="I",4/24,IF(TDonnéesDélais[[#This Row],[Type]]="D",8/24,""))</f>
        <v>0.33333333333333331</v>
      </c>
      <c r="R120" s="21" t="str">
        <f>IF(TDonnéesHM[[#This Row],[MCO (4)]]&lt;&gt;"",TDonnéesHM[[#This Row],[MCO (4)]]/1440,"")</f>
        <v/>
      </c>
      <c r="S120" s="22" t="str">
        <f>(IF(TDonnéesDélais[[#This Row],[MCO]]="","",(IF(TDonnéesDélais[[#This Row],[MCO]]&lt;=TDonnéesDélais[[#This Row],[Délai]],"OK","KO"))))</f>
        <v/>
      </c>
      <c r="T120" s="21" t="str">
        <f>IF(TDonnéesHM[[#This Row],[HELPDESK (3)]]&lt;&gt;"",TDonnéesHM[[#This Row],[HELPDESK (3)]]/1440,"")</f>
        <v/>
      </c>
      <c r="U120" s="22" t="str">
        <f>(IF(TDonnéesDélais[[#This Row],[HELPDESK]]="","",(IF(TDonnéesDélais[[#This Row],[HELPDESK]]&lt;=TDonnéesDélais[[#This Row],[Délai]],"OK","KO"))))</f>
        <v/>
      </c>
      <c r="V120" s="21" t="str">
        <f>IF(TDonnéesHM[[#This Row],[TELECOM Niv 2 (7)]]&lt;&gt;"",TDonnéesHM[[#This Row],[TELECOM Niv 2 (7)]]/1440,"")</f>
        <v/>
      </c>
      <c r="W120" s="22" t="str">
        <f>(IF(TDonnéesDélais[[#This Row],[TELECOM Niv 2 (7)]]="","",(IF(TDonnéesDélais[[#This Row],[TELECOM Niv 2 (7)]]&lt;=TDonnéesDélais[[#This Row],[Délai]],"OK","KO"))))</f>
        <v/>
      </c>
      <c r="X120" s="21" t="str">
        <f>IF(TDonnéesHM[[#This Row],[TELECOM Niv 1 (6)]]&lt;&gt;"",TDonnéesHM[[#This Row],[TELECOM Niv 1 (6)]]/1440,"")</f>
        <v/>
      </c>
      <c r="Y120" s="22" t="str">
        <f>(IF(TDonnéesDélais[[#This Row],[TELECOM Niv 1 (6)]]="","",(IF(TDonnéesDélais[[#This Row],[TELECOM Niv 1 (6)]]&lt;=TDonnéesDélais[[#This Row],[Délai]],"OK","KO"))))</f>
        <v/>
      </c>
      <c r="Z120" s="21">
        <f>IF(TDonnéesHM[[#This Row],[Exploit Infra IBIS (5)]]&lt;&gt;"",TDonnéesHM[[#This Row],[Exploit Infra IBIS (5)]]/1440,"")</f>
        <v>0.38055555555555554</v>
      </c>
      <c r="AA120" s="22" t="str">
        <f>(IF(TDonnéesDélais[[#This Row],[Exploit Infra IBIS (5)]]="","",(IF(TDonnéesDélais[[#This Row],[Exploit Infra IBIS (5)]]&lt;=TDonnéesDélais[[#This Row],[Délai]],"OK","KO"))))</f>
        <v>KO</v>
      </c>
      <c r="AB120" s="21">
        <f>IF(TDonnéesHM[[#This Row],[SIT SOBEGI (1)]]&lt;&gt;"",TDonnéesHM[[#This Row],[SIT SOBEGI (1)]]/1440,"")</f>
        <v>0.37013888888888891</v>
      </c>
      <c r="AC120" s="22" t="str">
        <f>(IF(TDonnéesDélais[[#This Row],[SIT SOBEGI (1)]]="","",(IF(TDonnéesDélais[[#This Row],[SIT SOBEGI (1)]]&lt;=TDonnéesDélais[[#This Row],[Délai]],"OK","KO"))))</f>
        <v>KO</v>
      </c>
      <c r="AD120" s="21" t="str">
        <f>IF(TDonnéesHM[[#This Row],[TELECOM SOBEGI (2)]]&lt;&gt;"",TDonnéesHM[[#This Row],[TELECOM SOBEGI (2)]]/1440,"")</f>
        <v/>
      </c>
      <c r="AE120" s="22" t="str">
        <f>(IF(TDonnéesDélais[[#This Row],[TELECOM SOBEGI (2)]]="","",(IF(TDonnéesDélais[[#This Row],[TELECOM SOBEGI (2)]]&lt;=TDonnéesDélais[[#This Row],[Délai]],"OK","KO"))))</f>
        <v/>
      </c>
      <c r="AF120" s="21" t="str">
        <f>IF(TDonnéesHM[[#This Row],[INEO/ACM (1)]]&lt;&gt;"",TDonnéesHM[[#This Row],[INEO/ACM (1)]]/1440,"")</f>
        <v/>
      </c>
      <c r="AG120" s="22" t="str">
        <f>(IF(TDonnéesDélais[[#This Row],[INEO/ACM (1)]]="","",(IF(TDonnéesDélais[[#This Row],[INEO/ACM (1)]]&lt;=TDonnéesDélais[[#This Row],[Délai]],"OK","KO"))))</f>
        <v/>
      </c>
      <c r="AH120" s="18" t="str">
        <f>IF(TDonnéesHM[[#This Row],[GFI CHRONOTIME (4)]]&lt;&gt;"",TDonnéesHM[[#This Row],[GFI CHRONOTIME (4)]]/1440,"")</f>
        <v/>
      </c>
      <c r="AI120" s="18" t="str">
        <f>IF(TDonnéesHM[[#This Row],[En attente]]&lt;&gt;"",TDonnéesHM[[#This Row],[En attente]]/1440,"")</f>
        <v/>
      </c>
      <c r="AJ120" s="18">
        <f>IF(TDonnéesHM[[#This Row],[Durée de vie du ticket]]&lt;&gt;"",TDonnéesHM[[#This Row],[Durée de vie du ticket]]/1440,"")</f>
        <v>0.75069444444444444</v>
      </c>
      <c r="AK120" s="39"/>
      <c r="AL120" s="39"/>
      <c r="AM120" s="39"/>
      <c r="AN120" s="39"/>
      <c r="AO120" s="39"/>
      <c r="AP120" s="39"/>
      <c r="AQ120" s="39"/>
      <c r="AR120" s="39"/>
      <c r="AS120" s="39"/>
      <c r="AT120" s="39"/>
      <c r="AU120" s="39"/>
      <c r="AV120" s="39"/>
    </row>
    <row r="121" spans="1:48" x14ac:dyDescent="0.2">
      <c r="A121">
        <v>950</v>
      </c>
      <c r="B121" t="s">
        <v>21</v>
      </c>
      <c r="G121">
        <v>540</v>
      </c>
      <c r="H121">
        <v>533</v>
      </c>
      <c r="M121" s="12">
        <f>(IF(TDonnéesHM[[#This Row],[ID]]&lt;&gt;"",SUM(TDonnéesHM[[#This Row],[MCO (4)]:[En attente]]),""))</f>
        <v>1073</v>
      </c>
      <c r="N121" s="39"/>
      <c r="O121">
        <f>IF(TDonnéesHM[[#This Row],[ID]]&lt;&gt;"",TDonnéesHM[[#This Row],[ID]],"")</f>
        <v>950</v>
      </c>
      <c r="P121" s="17" t="str">
        <f>IF(TDonnéesHM[[#This Row],[Type]]="incident","I",IF(TDonnéesHM[[#This Row],[Type]]="demande","D",""))</f>
        <v>D</v>
      </c>
      <c r="Q121" s="18">
        <f>IF(TDonnéesDélais[[#This Row],[Type]]="I",4/24,IF(TDonnéesDélais[[#This Row],[Type]]="D",8/24,""))</f>
        <v>0.33333333333333331</v>
      </c>
      <c r="R121" s="21" t="str">
        <f>IF(TDonnéesHM[[#This Row],[MCO (4)]]&lt;&gt;"",TDonnéesHM[[#This Row],[MCO (4)]]/1440,"")</f>
        <v/>
      </c>
      <c r="S121" s="22" t="str">
        <f>(IF(TDonnéesDélais[[#This Row],[MCO]]="","",(IF(TDonnéesDélais[[#This Row],[MCO]]&lt;=TDonnéesDélais[[#This Row],[Délai]],"OK","KO"))))</f>
        <v/>
      </c>
      <c r="T121" s="21" t="str">
        <f>IF(TDonnéesHM[[#This Row],[HELPDESK (3)]]&lt;&gt;"",TDonnéesHM[[#This Row],[HELPDESK (3)]]/1440,"")</f>
        <v/>
      </c>
      <c r="U121" s="22" t="str">
        <f>(IF(TDonnéesDélais[[#This Row],[HELPDESK]]="","",(IF(TDonnéesDélais[[#This Row],[HELPDESK]]&lt;=TDonnéesDélais[[#This Row],[Délai]],"OK","KO"))))</f>
        <v/>
      </c>
      <c r="V121" s="21" t="str">
        <f>IF(TDonnéesHM[[#This Row],[TELECOM Niv 2 (7)]]&lt;&gt;"",TDonnéesHM[[#This Row],[TELECOM Niv 2 (7)]]/1440,"")</f>
        <v/>
      </c>
      <c r="W121" s="22" t="str">
        <f>(IF(TDonnéesDélais[[#This Row],[TELECOM Niv 2 (7)]]="","",(IF(TDonnéesDélais[[#This Row],[TELECOM Niv 2 (7)]]&lt;=TDonnéesDélais[[#This Row],[Délai]],"OK","KO"))))</f>
        <v/>
      </c>
      <c r="X121" s="21" t="str">
        <f>IF(TDonnéesHM[[#This Row],[TELECOM Niv 1 (6)]]&lt;&gt;"",TDonnéesHM[[#This Row],[TELECOM Niv 1 (6)]]/1440,"")</f>
        <v/>
      </c>
      <c r="Y121" s="22" t="str">
        <f>(IF(TDonnéesDélais[[#This Row],[TELECOM Niv 1 (6)]]="","",(IF(TDonnéesDélais[[#This Row],[TELECOM Niv 1 (6)]]&lt;=TDonnéesDélais[[#This Row],[Délai]],"OK","KO"))))</f>
        <v/>
      </c>
      <c r="Z121" s="21">
        <f>IF(TDonnéesHM[[#This Row],[Exploit Infra IBIS (5)]]&lt;&gt;"",TDonnéesHM[[#This Row],[Exploit Infra IBIS (5)]]/1440,"")</f>
        <v>0.375</v>
      </c>
      <c r="AA121" s="22" t="str">
        <f>(IF(TDonnéesDélais[[#This Row],[Exploit Infra IBIS (5)]]="","",(IF(TDonnéesDélais[[#This Row],[Exploit Infra IBIS (5)]]&lt;=TDonnéesDélais[[#This Row],[Délai]],"OK","KO"))))</f>
        <v>KO</v>
      </c>
      <c r="AB121" s="21">
        <f>IF(TDonnéesHM[[#This Row],[SIT SOBEGI (1)]]&lt;&gt;"",TDonnéesHM[[#This Row],[SIT SOBEGI (1)]]/1440,"")</f>
        <v>0.37013888888888891</v>
      </c>
      <c r="AC121" s="22" t="str">
        <f>(IF(TDonnéesDélais[[#This Row],[SIT SOBEGI (1)]]="","",(IF(TDonnéesDélais[[#This Row],[SIT SOBEGI (1)]]&lt;=TDonnéesDélais[[#This Row],[Délai]],"OK","KO"))))</f>
        <v>KO</v>
      </c>
      <c r="AD121" s="21" t="str">
        <f>IF(TDonnéesHM[[#This Row],[TELECOM SOBEGI (2)]]&lt;&gt;"",TDonnéesHM[[#This Row],[TELECOM SOBEGI (2)]]/1440,"")</f>
        <v/>
      </c>
      <c r="AE121" s="22" t="str">
        <f>(IF(TDonnéesDélais[[#This Row],[TELECOM SOBEGI (2)]]="","",(IF(TDonnéesDélais[[#This Row],[TELECOM SOBEGI (2)]]&lt;=TDonnéesDélais[[#This Row],[Délai]],"OK","KO"))))</f>
        <v/>
      </c>
      <c r="AF121" s="21" t="str">
        <f>IF(TDonnéesHM[[#This Row],[INEO/ACM (1)]]&lt;&gt;"",TDonnéesHM[[#This Row],[INEO/ACM (1)]]/1440,"")</f>
        <v/>
      </c>
      <c r="AG121" s="22" t="str">
        <f>(IF(TDonnéesDélais[[#This Row],[INEO/ACM (1)]]="","",(IF(TDonnéesDélais[[#This Row],[INEO/ACM (1)]]&lt;=TDonnéesDélais[[#This Row],[Délai]],"OK","KO"))))</f>
        <v/>
      </c>
      <c r="AH121" s="18" t="str">
        <f>IF(TDonnéesHM[[#This Row],[GFI CHRONOTIME (4)]]&lt;&gt;"",TDonnéesHM[[#This Row],[GFI CHRONOTIME (4)]]/1440,"")</f>
        <v/>
      </c>
      <c r="AI121" s="18" t="str">
        <f>IF(TDonnéesHM[[#This Row],[En attente]]&lt;&gt;"",TDonnéesHM[[#This Row],[En attente]]/1440,"")</f>
        <v/>
      </c>
      <c r="AJ121" s="18">
        <f>IF(TDonnéesHM[[#This Row],[Durée de vie du ticket]]&lt;&gt;"",TDonnéesHM[[#This Row],[Durée de vie du ticket]]/1440,"")</f>
        <v>0.74513888888888891</v>
      </c>
      <c r="AK121" s="39"/>
      <c r="AL121" s="39"/>
      <c r="AM121" s="39"/>
      <c r="AN121" s="39"/>
      <c r="AO121" s="39"/>
      <c r="AP121" s="39"/>
      <c r="AQ121" s="39"/>
      <c r="AR121" s="39"/>
      <c r="AS121" s="39"/>
      <c r="AT121" s="39"/>
      <c r="AU121" s="39"/>
      <c r="AV121" s="39"/>
    </row>
    <row r="122" spans="1:48" x14ac:dyDescent="0.2">
      <c r="A122">
        <v>951</v>
      </c>
      <c r="B122" t="s">
        <v>22</v>
      </c>
      <c r="H122">
        <v>171</v>
      </c>
      <c r="M122" s="12">
        <f>(IF(TDonnéesHM[[#This Row],[ID]]&lt;&gt;"",SUM(TDonnéesHM[[#This Row],[MCO (4)]:[En attente]]),""))</f>
        <v>171</v>
      </c>
      <c r="N122" s="39"/>
      <c r="O122">
        <f>IF(TDonnéesHM[[#This Row],[ID]]&lt;&gt;"",TDonnéesHM[[#This Row],[ID]],"")</f>
        <v>951</v>
      </c>
      <c r="P122" s="17" t="str">
        <f>IF(TDonnéesHM[[#This Row],[Type]]="incident","I",IF(TDonnéesHM[[#This Row],[Type]]="demande","D",""))</f>
        <v>I</v>
      </c>
      <c r="Q122" s="18">
        <f>IF(TDonnéesDélais[[#This Row],[Type]]="I",4/24,IF(TDonnéesDélais[[#This Row],[Type]]="D",8/24,""))</f>
        <v>0.16666666666666666</v>
      </c>
      <c r="R122" s="21" t="str">
        <f>IF(TDonnéesHM[[#This Row],[MCO (4)]]&lt;&gt;"",TDonnéesHM[[#This Row],[MCO (4)]]/1440,"")</f>
        <v/>
      </c>
      <c r="S122" s="22" t="str">
        <f>(IF(TDonnéesDélais[[#This Row],[MCO]]="","",(IF(TDonnéesDélais[[#This Row],[MCO]]&lt;=TDonnéesDélais[[#This Row],[Délai]],"OK","KO"))))</f>
        <v/>
      </c>
      <c r="T122" s="21" t="str">
        <f>IF(TDonnéesHM[[#This Row],[HELPDESK (3)]]&lt;&gt;"",TDonnéesHM[[#This Row],[HELPDESK (3)]]/1440,"")</f>
        <v/>
      </c>
      <c r="U122" s="22" t="str">
        <f>(IF(TDonnéesDélais[[#This Row],[HELPDESK]]="","",(IF(TDonnéesDélais[[#This Row],[HELPDESK]]&lt;=TDonnéesDélais[[#This Row],[Délai]],"OK","KO"))))</f>
        <v/>
      </c>
      <c r="V122" s="21" t="str">
        <f>IF(TDonnéesHM[[#This Row],[TELECOM Niv 2 (7)]]&lt;&gt;"",TDonnéesHM[[#This Row],[TELECOM Niv 2 (7)]]/1440,"")</f>
        <v/>
      </c>
      <c r="W122" s="22" t="str">
        <f>(IF(TDonnéesDélais[[#This Row],[TELECOM Niv 2 (7)]]="","",(IF(TDonnéesDélais[[#This Row],[TELECOM Niv 2 (7)]]&lt;=TDonnéesDélais[[#This Row],[Délai]],"OK","KO"))))</f>
        <v/>
      </c>
      <c r="X122" s="21" t="str">
        <f>IF(TDonnéesHM[[#This Row],[TELECOM Niv 1 (6)]]&lt;&gt;"",TDonnéesHM[[#This Row],[TELECOM Niv 1 (6)]]/1440,"")</f>
        <v/>
      </c>
      <c r="Y122" s="22" t="str">
        <f>(IF(TDonnéesDélais[[#This Row],[TELECOM Niv 1 (6)]]="","",(IF(TDonnéesDélais[[#This Row],[TELECOM Niv 1 (6)]]&lt;=TDonnéesDélais[[#This Row],[Délai]],"OK","KO"))))</f>
        <v/>
      </c>
      <c r="Z122" s="21" t="str">
        <f>IF(TDonnéesHM[[#This Row],[Exploit Infra IBIS (5)]]&lt;&gt;"",TDonnéesHM[[#This Row],[Exploit Infra IBIS (5)]]/1440,"")</f>
        <v/>
      </c>
      <c r="AA122" s="22" t="str">
        <f>(IF(TDonnéesDélais[[#This Row],[Exploit Infra IBIS (5)]]="","",(IF(TDonnéesDélais[[#This Row],[Exploit Infra IBIS (5)]]&lt;=TDonnéesDélais[[#This Row],[Délai]],"OK","KO"))))</f>
        <v/>
      </c>
      <c r="AB122" s="21">
        <f>IF(TDonnéesHM[[#This Row],[SIT SOBEGI (1)]]&lt;&gt;"",TDonnéesHM[[#This Row],[SIT SOBEGI (1)]]/1440,"")</f>
        <v>0.11874999999999999</v>
      </c>
      <c r="AC122" s="22" t="str">
        <f>(IF(TDonnéesDélais[[#This Row],[SIT SOBEGI (1)]]="","",(IF(TDonnéesDélais[[#This Row],[SIT SOBEGI (1)]]&lt;=TDonnéesDélais[[#This Row],[Délai]],"OK","KO"))))</f>
        <v>OK</v>
      </c>
      <c r="AD122" s="21" t="str">
        <f>IF(TDonnéesHM[[#This Row],[TELECOM SOBEGI (2)]]&lt;&gt;"",TDonnéesHM[[#This Row],[TELECOM SOBEGI (2)]]/1440,"")</f>
        <v/>
      </c>
      <c r="AE122" s="22" t="str">
        <f>(IF(TDonnéesDélais[[#This Row],[TELECOM SOBEGI (2)]]="","",(IF(TDonnéesDélais[[#This Row],[TELECOM SOBEGI (2)]]&lt;=TDonnéesDélais[[#This Row],[Délai]],"OK","KO"))))</f>
        <v/>
      </c>
      <c r="AF122" s="21" t="str">
        <f>IF(TDonnéesHM[[#This Row],[INEO/ACM (1)]]&lt;&gt;"",TDonnéesHM[[#This Row],[INEO/ACM (1)]]/1440,"")</f>
        <v/>
      </c>
      <c r="AG122" s="22" t="str">
        <f>(IF(TDonnéesDélais[[#This Row],[INEO/ACM (1)]]="","",(IF(TDonnéesDélais[[#This Row],[INEO/ACM (1)]]&lt;=TDonnéesDélais[[#This Row],[Délai]],"OK","KO"))))</f>
        <v/>
      </c>
      <c r="AH122" s="18" t="str">
        <f>IF(TDonnéesHM[[#This Row],[GFI CHRONOTIME (4)]]&lt;&gt;"",TDonnéesHM[[#This Row],[GFI CHRONOTIME (4)]]/1440,"")</f>
        <v/>
      </c>
      <c r="AI122" s="18" t="str">
        <f>IF(TDonnéesHM[[#This Row],[En attente]]&lt;&gt;"",TDonnéesHM[[#This Row],[En attente]]/1440,"")</f>
        <v/>
      </c>
      <c r="AJ122" s="18">
        <f>IF(TDonnéesHM[[#This Row],[Durée de vie du ticket]]&lt;&gt;"",TDonnéesHM[[#This Row],[Durée de vie du ticket]]/1440,"")</f>
        <v>0.11874999999999999</v>
      </c>
      <c r="AK122" s="39"/>
      <c r="AL122" s="39"/>
      <c r="AM122" s="39"/>
      <c r="AN122" s="39"/>
      <c r="AO122" s="39"/>
      <c r="AP122" s="39"/>
      <c r="AQ122" s="39"/>
      <c r="AR122" s="39"/>
      <c r="AS122" s="39"/>
      <c r="AT122" s="39"/>
      <c r="AU122" s="39"/>
      <c r="AV122" s="39"/>
    </row>
    <row r="123" spans="1:48" x14ac:dyDescent="0.2">
      <c r="A123">
        <v>952</v>
      </c>
      <c r="B123" t="s">
        <v>21</v>
      </c>
      <c r="H123">
        <v>25</v>
      </c>
      <c r="L123">
        <v>31</v>
      </c>
      <c r="M123" s="12">
        <f>(IF(TDonnéesHM[[#This Row],[ID]]&lt;&gt;"",SUM(TDonnéesHM[[#This Row],[MCO (4)]:[En attente]]),""))</f>
        <v>56</v>
      </c>
      <c r="N123" s="39"/>
      <c r="O123">
        <f>IF(TDonnéesHM[[#This Row],[ID]]&lt;&gt;"",TDonnéesHM[[#This Row],[ID]],"")</f>
        <v>952</v>
      </c>
      <c r="P123" s="17" t="str">
        <f>IF(TDonnéesHM[[#This Row],[Type]]="incident","I",IF(TDonnéesHM[[#This Row],[Type]]="demande","D",""))</f>
        <v>D</v>
      </c>
      <c r="Q123" s="18">
        <f>IF(TDonnéesDélais[[#This Row],[Type]]="I",4/24,IF(TDonnéesDélais[[#This Row],[Type]]="D",8/24,""))</f>
        <v>0.33333333333333331</v>
      </c>
      <c r="R123" s="21" t="str">
        <f>IF(TDonnéesHM[[#This Row],[MCO (4)]]&lt;&gt;"",TDonnéesHM[[#This Row],[MCO (4)]]/1440,"")</f>
        <v/>
      </c>
      <c r="S123" s="22" t="str">
        <f>(IF(TDonnéesDélais[[#This Row],[MCO]]="","",(IF(TDonnéesDélais[[#This Row],[MCO]]&lt;=TDonnéesDélais[[#This Row],[Délai]],"OK","KO"))))</f>
        <v/>
      </c>
      <c r="T123" s="21" t="str">
        <f>IF(TDonnéesHM[[#This Row],[HELPDESK (3)]]&lt;&gt;"",TDonnéesHM[[#This Row],[HELPDESK (3)]]/1440,"")</f>
        <v/>
      </c>
      <c r="U123" s="22" t="str">
        <f>(IF(TDonnéesDélais[[#This Row],[HELPDESK]]="","",(IF(TDonnéesDélais[[#This Row],[HELPDESK]]&lt;=TDonnéesDélais[[#This Row],[Délai]],"OK","KO"))))</f>
        <v/>
      </c>
      <c r="V123" s="21" t="str">
        <f>IF(TDonnéesHM[[#This Row],[TELECOM Niv 2 (7)]]&lt;&gt;"",TDonnéesHM[[#This Row],[TELECOM Niv 2 (7)]]/1440,"")</f>
        <v/>
      </c>
      <c r="W123" s="22" t="str">
        <f>(IF(TDonnéesDélais[[#This Row],[TELECOM Niv 2 (7)]]="","",(IF(TDonnéesDélais[[#This Row],[TELECOM Niv 2 (7)]]&lt;=TDonnéesDélais[[#This Row],[Délai]],"OK","KO"))))</f>
        <v/>
      </c>
      <c r="X123" s="21" t="str">
        <f>IF(TDonnéesHM[[#This Row],[TELECOM Niv 1 (6)]]&lt;&gt;"",TDonnéesHM[[#This Row],[TELECOM Niv 1 (6)]]/1440,"")</f>
        <v/>
      </c>
      <c r="Y123" s="22" t="str">
        <f>(IF(TDonnéesDélais[[#This Row],[TELECOM Niv 1 (6)]]="","",(IF(TDonnéesDélais[[#This Row],[TELECOM Niv 1 (6)]]&lt;=TDonnéesDélais[[#This Row],[Délai]],"OK","KO"))))</f>
        <v/>
      </c>
      <c r="Z123" s="21" t="str">
        <f>IF(TDonnéesHM[[#This Row],[Exploit Infra IBIS (5)]]&lt;&gt;"",TDonnéesHM[[#This Row],[Exploit Infra IBIS (5)]]/1440,"")</f>
        <v/>
      </c>
      <c r="AA123" s="22" t="str">
        <f>(IF(TDonnéesDélais[[#This Row],[Exploit Infra IBIS (5)]]="","",(IF(TDonnéesDélais[[#This Row],[Exploit Infra IBIS (5)]]&lt;=TDonnéesDélais[[#This Row],[Délai]],"OK","KO"))))</f>
        <v/>
      </c>
      <c r="AB123" s="21">
        <f>IF(TDonnéesHM[[#This Row],[SIT SOBEGI (1)]]&lt;&gt;"",TDonnéesHM[[#This Row],[SIT SOBEGI (1)]]/1440,"")</f>
        <v>1.7361111111111112E-2</v>
      </c>
      <c r="AC123" s="22" t="str">
        <f>(IF(TDonnéesDélais[[#This Row],[SIT SOBEGI (1)]]="","",(IF(TDonnéesDélais[[#This Row],[SIT SOBEGI (1)]]&lt;=TDonnéesDélais[[#This Row],[Délai]],"OK","KO"))))</f>
        <v>OK</v>
      </c>
      <c r="AD123" s="21" t="str">
        <f>IF(TDonnéesHM[[#This Row],[TELECOM SOBEGI (2)]]&lt;&gt;"",TDonnéesHM[[#This Row],[TELECOM SOBEGI (2)]]/1440,"")</f>
        <v/>
      </c>
      <c r="AE123" s="22" t="str">
        <f>(IF(TDonnéesDélais[[#This Row],[TELECOM SOBEGI (2)]]="","",(IF(TDonnéesDélais[[#This Row],[TELECOM SOBEGI (2)]]&lt;=TDonnéesDélais[[#This Row],[Délai]],"OK","KO"))))</f>
        <v/>
      </c>
      <c r="AF123" s="21" t="str">
        <f>IF(TDonnéesHM[[#This Row],[INEO/ACM (1)]]&lt;&gt;"",TDonnéesHM[[#This Row],[INEO/ACM (1)]]/1440,"")</f>
        <v/>
      </c>
      <c r="AG123" s="22" t="str">
        <f>(IF(TDonnéesDélais[[#This Row],[INEO/ACM (1)]]="","",(IF(TDonnéesDélais[[#This Row],[INEO/ACM (1)]]&lt;=TDonnéesDélais[[#This Row],[Délai]],"OK","KO"))))</f>
        <v/>
      </c>
      <c r="AH123" s="18" t="str">
        <f>IF(TDonnéesHM[[#This Row],[GFI CHRONOTIME (4)]]&lt;&gt;"",TDonnéesHM[[#This Row],[GFI CHRONOTIME (4)]]/1440,"")</f>
        <v/>
      </c>
      <c r="AI123" s="18">
        <f>IF(TDonnéesHM[[#This Row],[En attente]]&lt;&gt;"",TDonnéesHM[[#This Row],[En attente]]/1440,"")</f>
        <v>2.1527777777777778E-2</v>
      </c>
      <c r="AJ123" s="18">
        <f>IF(TDonnéesHM[[#This Row],[Durée de vie du ticket]]&lt;&gt;"",TDonnéesHM[[#This Row],[Durée de vie du ticket]]/1440,"")</f>
        <v>3.888888888888889E-2</v>
      </c>
      <c r="AK123" s="39"/>
      <c r="AL123" s="39"/>
      <c r="AM123" s="39"/>
      <c r="AN123" s="39"/>
      <c r="AO123" s="39"/>
      <c r="AP123" s="39"/>
      <c r="AQ123" s="39"/>
      <c r="AR123" s="39"/>
      <c r="AS123" s="39"/>
      <c r="AT123" s="39"/>
      <c r="AU123" s="39"/>
      <c r="AV123" s="39"/>
    </row>
    <row r="124" spans="1:48" x14ac:dyDescent="0.2">
      <c r="A124">
        <v>953</v>
      </c>
      <c r="B124" t="s">
        <v>21</v>
      </c>
      <c r="D124">
        <v>1</v>
      </c>
      <c r="E124">
        <v>28</v>
      </c>
      <c r="M124" s="12">
        <f>(IF(TDonnéesHM[[#This Row],[ID]]&lt;&gt;"",SUM(TDonnéesHM[[#This Row],[MCO (4)]:[En attente]]),""))</f>
        <v>29</v>
      </c>
      <c r="N124" s="39"/>
      <c r="O124">
        <f>IF(TDonnéesHM[[#This Row],[ID]]&lt;&gt;"",TDonnéesHM[[#This Row],[ID]],"")</f>
        <v>953</v>
      </c>
      <c r="P124" s="17" t="str">
        <f>IF(TDonnéesHM[[#This Row],[Type]]="incident","I",IF(TDonnéesHM[[#This Row],[Type]]="demande","D",""))</f>
        <v>D</v>
      </c>
      <c r="Q124" s="18">
        <f>IF(TDonnéesDélais[[#This Row],[Type]]="I",4/24,IF(TDonnéesDélais[[#This Row],[Type]]="D",8/24,""))</f>
        <v>0.33333333333333331</v>
      </c>
      <c r="R124" s="21" t="str">
        <f>IF(TDonnéesHM[[#This Row],[MCO (4)]]&lt;&gt;"",TDonnéesHM[[#This Row],[MCO (4)]]/1440,"")</f>
        <v/>
      </c>
      <c r="S124" s="22" t="str">
        <f>(IF(TDonnéesDélais[[#This Row],[MCO]]="","",(IF(TDonnéesDélais[[#This Row],[MCO]]&lt;=TDonnéesDélais[[#This Row],[Délai]],"OK","KO"))))</f>
        <v/>
      </c>
      <c r="T124" s="21">
        <f>IF(TDonnéesHM[[#This Row],[HELPDESK (3)]]&lt;&gt;"",TDonnéesHM[[#This Row],[HELPDESK (3)]]/1440,"")</f>
        <v>6.9444444444444447E-4</v>
      </c>
      <c r="U124" s="22" t="str">
        <f>(IF(TDonnéesDélais[[#This Row],[HELPDESK]]="","",(IF(TDonnéesDélais[[#This Row],[HELPDESK]]&lt;=TDonnéesDélais[[#This Row],[Délai]],"OK","KO"))))</f>
        <v>OK</v>
      </c>
      <c r="V124" s="21">
        <f>IF(TDonnéesHM[[#This Row],[TELECOM Niv 2 (7)]]&lt;&gt;"",TDonnéesHM[[#This Row],[TELECOM Niv 2 (7)]]/1440,"")</f>
        <v>1.9444444444444445E-2</v>
      </c>
      <c r="W124" s="22" t="str">
        <f>(IF(TDonnéesDélais[[#This Row],[TELECOM Niv 2 (7)]]="","",(IF(TDonnéesDélais[[#This Row],[TELECOM Niv 2 (7)]]&lt;=TDonnéesDélais[[#This Row],[Délai]],"OK","KO"))))</f>
        <v>OK</v>
      </c>
      <c r="X124" s="21" t="str">
        <f>IF(TDonnéesHM[[#This Row],[TELECOM Niv 1 (6)]]&lt;&gt;"",TDonnéesHM[[#This Row],[TELECOM Niv 1 (6)]]/1440,"")</f>
        <v/>
      </c>
      <c r="Y124" s="22" t="str">
        <f>(IF(TDonnéesDélais[[#This Row],[TELECOM Niv 1 (6)]]="","",(IF(TDonnéesDélais[[#This Row],[TELECOM Niv 1 (6)]]&lt;=TDonnéesDélais[[#This Row],[Délai]],"OK","KO"))))</f>
        <v/>
      </c>
      <c r="Z124" s="21" t="str">
        <f>IF(TDonnéesHM[[#This Row],[Exploit Infra IBIS (5)]]&lt;&gt;"",TDonnéesHM[[#This Row],[Exploit Infra IBIS (5)]]/1440,"")</f>
        <v/>
      </c>
      <c r="AA124" s="22" t="str">
        <f>(IF(TDonnéesDélais[[#This Row],[Exploit Infra IBIS (5)]]="","",(IF(TDonnéesDélais[[#This Row],[Exploit Infra IBIS (5)]]&lt;=TDonnéesDélais[[#This Row],[Délai]],"OK","KO"))))</f>
        <v/>
      </c>
      <c r="AB124" s="21" t="str">
        <f>IF(TDonnéesHM[[#This Row],[SIT SOBEGI (1)]]&lt;&gt;"",TDonnéesHM[[#This Row],[SIT SOBEGI (1)]]/1440,"")</f>
        <v/>
      </c>
      <c r="AC124" s="22" t="str">
        <f>(IF(TDonnéesDélais[[#This Row],[SIT SOBEGI (1)]]="","",(IF(TDonnéesDélais[[#This Row],[SIT SOBEGI (1)]]&lt;=TDonnéesDélais[[#This Row],[Délai]],"OK","KO"))))</f>
        <v/>
      </c>
      <c r="AD124" s="21" t="str">
        <f>IF(TDonnéesHM[[#This Row],[TELECOM SOBEGI (2)]]&lt;&gt;"",TDonnéesHM[[#This Row],[TELECOM SOBEGI (2)]]/1440,"")</f>
        <v/>
      </c>
      <c r="AE124" s="22" t="str">
        <f>(IF(TDonnéesDélais[[#This Row],[TELECOM SOBEGI (2)]]="","",(IF(TDonnéesDélais[[#This Row],[TELECOM SOBEGI (2)]]&lt;=TDonnéesDélais[[#This Row],[Délai]],"OK","KO"))))</f>
        <v/>
      </c>
      <c r="AF124" s="21" t="str">
        <f>IF(TDonnéesHM[[#This Row],[INEO/ACM (1)]]&lt;&gt;"",TDonnéesHM[[#This Row],[INEO/ACM (1)]]/1440,"")</f>
        <v/>
      </c>
      <c r="AG124" s="22" t="str">
        <f>(IF(TDonnéesDélais[[#This Row],[INEO/ACM (1)]]="","",(IF(TDonnéesDélais[[#This Row],[INEO/ACM (1)]]&lt;=TDonnéesDélais[[#This Row],[Délai]],"OK","KO"))))</f>
        <v/>
      </c>
      <c r="AH124" s="18" t="str">
        <f>IF(TDonnéesHM[[#This Row],[GFI CHRONOTIME (4)]]&lt;&gt;"",TDonnéesHM[[#This Row],[GFI CHRONOTIME (4)]]/1440,"")</f>
        <v/>
      </c>
      <c r="AI124" s="18" t="str">
        <f>IF(TDonnéesHM[[#This Row],[En attente]]&lt;&gt;"",TDonnéesHM[[#This Row],[En attente]]/1440,"")</f>
        <v/>
      </c>
      <c r="AJ124" s="18">
        <f>IF(TDonnéesHM[[#This Row],[Durée de vie du ticket]]&lt;&gt;"",TDonnéesHM[[#This Row],[Durée de vie du ticket]]/1440,"")</f>
        <v>2.013888888888889E-2</v>
      </c>
      <c r="AK124" s="39"/>
      <c r="AL124" s="39"/>
      <c r="AM124" s="39"/>
      <c r="AN124" s="39"/>
      <c r="AO124" s="39"/>
      <c r="AP124" s="39"/>
      <c r="AQ124" s="39"/>
      <c r="AR124" s="39"/>
      <c r="AS124" s="39"/>
      <c r="AT124" s="39"/>
      <c r="AU124" s="39"/>
      <c r="AV124" s="39"/>
    </row>
    <row r="125" spans="1:48" x14ac:dyDescent="0.2">
      <c r="A125">
        <v>954</v>
      </c>
      <c r="B125" t="s">
        <v>22</v>
      </c>
      <c r="F125">
        <v>174</v>
      </c>
      <c r="I125">
        <v>201</v>
      </c>
      <c r="M125" s="12">
        <f>(IF(TDonnéesHM[[#This Row],[ID]]&lt;&gt;"",SUM(TDonnéesHM[[#This Row],[MCO (4)]:[En attente]]),""))</f>
        <v>375</v>
      </c>
      <c r="N125" s="39"/>
      <c r="O125">
        <f>IF(TDonnéesHM[[#This Row],[ID]]&lt;&gt;"",TDonnéesHM[[#This Row],[ID]],"")</f>
        <v>954</v>
      </c>
      <c r="P125" s="17" t="str">
        <f>IF(TDonnéesHM[[#This Row],[Type]]="incident","I",IF(TDonnéesHM[[#This Row],[Type]]="demande","D",""))</f>
        <v>I</v>
      </c>
      <c r="Q125" s="18">
        <f>IF(TDonnéesDélais[[#This Row],[Type]]="I",4/24,IF(TDonnéesDélais[[#This Row],[Type]]="D",8/24,""))</f>
        <v>0.16666666666666666</v>
      </c>
      <c r="R125" s="21" t="str">
        <f>IF(TDonnéesHM[[#This Row],[MCO (4)]]&lt;&gt;"",TDonnéesHM[[#This Row],[MCO (4)]]/1440,"")</f>
        <v/>
      </c>
      <c r="S125" s="22" t="str">
        <f>(IF(TDonnéesDélais[[#This Row],[MCO]]="","",(IF(TDonnéesDélais[[#This Row],[MCO]]&lt;=TDonnéesDélais[[#This Row],[Délai]],"OK","KO"))))</f>
        <v/>
      </c>
      <c r="T125" s="21" t="str">
        <f>IF(TDonnéesHM[[#This Row],[HELPDESK (3)]]&lt;&gt;"",TDonnéesHM[[#This Row],[HELPDESK (3)]]/1440,"")</f>
        <v/>
      </c>
      <c r="U125" s="22" t="str">
        <f>(IF(TDonnéesDélais[[#This Row],[HELPDESK]]="","",(IF(TDonnéesDélais[[#This Row],[HELPDESK]]&lt;=TDonnéesDélais[[#This Row],[Délai]],"OK","KO"))))</f>
        <v/>
      </c>
      <c r="V125" s="21" t="str">
        <f>IF(TDonnéesHM[[#This Row],[TELECOM Niv 2 (7)]]&lt;&gt;"",TDonnéesHM[[#This Row],[TELECOM Niv 2 (7)]]/1440,"")</f>
        <v/>
      </c>
      <c r="W125" s="22" t="str">
        <f>(IF(TDonnéesDélais[[#This Row],[TELECOM Niv 2 (7)]]="","",(IF(TDonnéesDélais[[#This Row],[TELECOM Niv 2 (7)]]&lt;=TDonnéesDélais[[#This Row],[Délai]],"OK","KO"))))</f>
        <v/>
      </c>
      <c r="X125" s="21">
        <f>IF(TDonnéesHM[[#This Row],[TELECOM Niv 1 (6)]]&lt;&gt;"",TDonnéesHM[[#This Row],[TELECOM Niv 1 (6)]]/1440,"")</f>
        <v>0.12083333333333333</v>
      </c>
      <c r="Y125" s="22" t="str">
        <f>(IF(TDonnéesDélais[[#This Row],[TELECOM Niv 1 (6)]]="","",(IF(TDonnéesDélais[[#This Row],[TELECOM Niv 1 (6)]]&lt;=TDonnéesDélais[[#This Row],[Délai]],"OK","KO"))))</f>
        <v>OK</v>
      </c>
      <c r="Z125" s="21" t="str">
        <f>IF(TDonnéesHM[[#This Row],[Exploit Infra IBIS (5)]]&lt;&gt;"",TDonnéesHM[[#This Row],[Exploit Infra IBIS (5)]]/1440,"")</f>
        <v/>
      </c>
      <c r="AA125" s="22" t="str">
        <f>(IF(TDonnéesDélais[[#This Row],[Exploit Infra IBIS (5)]]="","",(IF(TDonnéesDélais[[#This Row],[Exploit Infra IBIS (5)]]&lt;=TDonnéesDélais[[#This Row],[Délai]],"OK","KO"))))</f>
        <v/>
      </c>
      <c r="AB125" s="21" t="str">
        <f>IF(TDonnéesHM[[#This Row],[SIT SOBEGI (1)]]&lt;&gt;"",TDonnéesHM[[#This Row],[SIT SOBEGI (1)]]/1440,"")</f>
        <v/>
      </c>
      <c r="AC125" s="22" t="str">
        <f>(IF(TDonnéesDélais[[#This Row],[SIT SOBEGI (1)]]="","",(IF(TDonnéesDélais[[#This Row],[SIT SOBEGI (1)]]&lt;=TDonnéesDélais[[#This Row],[Délai]],"OK","KO"))))</f>
        <v/>
      </c>
      <c r="AD125" s="21">
        <f>IF(TDonnéesHM[[#This Row],[TELECOM SOBEGI (2)]]&lt;&gt;"",TDonnéesHM[[#This Row],[TELECOM SOBEGI (2)]]/1440,"")</f>
        <v>0.13958333333333334</v>
      </c>
      <c r="AE125" s="22" t="str">
        <f>(IF(TDonnéesDélais[[#This Row],[TELECOM SOBEGI (2)]]="","",(IF(TDonnéesDélais[[#This Row],[TELECOM SOBEGI (2)]]&lt;=TDonnéesDélais[[#This Row],[Délai]],"OK","KO"))))</f>
        <v>OK</v>
      </c>
      <c r="AF125" s="21" t="str">
        <f>IF(TDonnéesHM[[#This Row],[INEO/ACM (1)]]&lt;&gt;"",TDonnéesHM[[#This Row],[INEO/ACM (1)]]/1440,"")</f>
        <v/>
      </c>
      <c r="AG125" s="22" t="str">
        <f>(IF(TDonnéesDélais[[#This Row],[INEO/ACM (1)]]="","",(IF(TDonnéesDélais[[#This Row],[INEO/ACM (1)]]&lt;=TDonnéesDélais[[#This Row],[Délai]],"OK","KO"))))</f>
        <v/>
      </c>
      <c r="AH125" s="18" t="str">
        <f>IF(TDonnéesHM[[#This Row],[GFI CHRONOTIME (4)]]&lt;&gt;"",TDonnéesHM[[#This Row],[GFI CHRONOTIME (4)]]/1440,"")</f>
        <v/>
      </c>
      <c r="AI125" s="18" t="str">
        <f>IF(TDonnéesHM[[#This Row],[En attente]]&lt;&gt;"",TDonnéesHM[[#This Row],[En attente]]/1440,"")</f>
        <v/>
      </c>
      <c r="AJ125" s="18">
        <f>IF(TDonnéesHM[[#This Row],[Durée de vie du ticket]]&lt;&gt;"",TDonnéesHM[[#This Row],[Durée de vie du ticket]]/1440,"")</f>
        <v>0.26041666666666669</v>
      </c>
      <c r="AK125" s="39"/>
      <c r="AL125" s="39"/>
      <c r="AM125" s="39"/>
      <c r="AN125" s="39"/>
      <c r="AO125" s="39"/>
      <c r="AP125" s="39"/>
      <c r="AQ125" s="39"/>
      <c r="AR125" s="39"/>
      <c r="AS125" s="39"/>
      <c r="AT125" s="39"/>
      <c r="AU125" s="39"/>
      <c r="AV125" s="39"/>
    </row>
    <row r="126" spans="1:48" x14ac:dyDescent="0.2">
      <c r="A126">
        <v>955</v>
      </c>
      <c r="B126" t="s">
        <v>21</v>
      </c>
      <c r="H126">
        <v>376</v>
      </c>
      <c r="M126" s="12">
        <f>(IF(TDonnéesHM[[#This Row],[ID]]&lt;&gt;"",SUM(TDonnéesHM[[#This Row],[MCO (4)]:[En attente]]),""))</f>
        <v>376</v>
      </c>
      <c r="N126" s="39"/>
      <c r="O126">
        <f>IF(TDonnéesHM[[#This Row],[ID]]&lt;&gt;"",TDonnéesHM[[#This Row],[ID]],"")</f>
        <v>955</v>
      </c>
      <c r="P126" s="17" t="str">
        <f>IF(TDonnéesHM[[#This Row],[Type]]="incident","I",IF(TDonnéesHM[[#This Row],[Type]]="demande","D",""))</f>
        <v>D</v>
      </c>
      <c r="Q126" s="18">
        <f>IF(TDonnéesDélais[[#This Row],[Type]]="I",4/24,IF(TDonnéesDélais[[#This Row],[Type]]="D",8/24,""))</f>
        <v>0.33333333333333331</v>
      </c>
      <c r="R126" s="21" t="str">
        <f>IF(TDonnéesHM[[#This Row],[MCO (4)]]&lt;&gt;"",TDonnéesHM[[#This Row],[MCO (4)]]/1440,"")</f>
        <v/>
      </c>
      <c r="S126" s="22" t="str">
        <f>(IF(TDonnéesDélais[[#This Row],[MCO]]="","",(IF(TDonnéesDélais[[#This Row],[MCO]]&lt;=TDonnéesDélais[[#This Row],[Délai]],"OK","KO"))))</f>
        <v/>
      </c>
      <c r="T126" s="21" t="str">
        <f>IF(TDonnéesHM[[#This Row],[HELPDESK (3)]]&lt;&gt;"",TDonnéesHM[[#This Row],[HELPDESK (3)]]/1440,"")</f>
        <v/>
      </c>
      <c r="U126" s="22" t="str">
        <f>(IF(TDonnéesDélais[[#This Row],[HELPDESK]]="","",(IF(TDonnéesDélais[[#This Row],[HELPDESK]]&lt;=TDonnéesDélais[[#This Row],[Délai]],"OK","KO"))))</f>
        <v/>
      </c>
      <c r="V126" s="21" t="str">
        <f>IF(TDonnéesHM[[#This Row],[TELECOM Niv 2 (7)]]&lt;&gt;"",TDonnéesHM[[#This Row],[TELECOM Niv 2 (7)]]/1440,"")</f>
        <v/>
      </c>
      <c r="W126" s="22" t="str">
        <f>(IF(TDonnéesDélais[[#This Row],[TELECOM Niv 2 (7)]]="","",(IF(TDonnéesDélais[[#This Row],[TELECOM Niv 2 (7)]]&lt;=TDonnéesDélais[[#This Row],[Délai]],"OK","KO"))))</f>
        <v/>
      </c>
      <c r="X126" s="21" t="str">
        <f>IF(TDonnéesHM[[#This Row],[TELECOM Niv 1 (6)]]&lt;&gt;"",TDonnéesHM[[#This Row],[TELECOM Niv 1 (6)]]/1440,"")</f>
        <v/>
      </c>
      <c r="Y126" s="22" t="str">
        <f>(IF(TDonnéesDélais[[#This Row],[TELECOM Niv 1 (6)]]="","",(IF(TDonnéesDélais[[#This Row],[TELECOM Niv 1 (6)]]&lt;=TDonnéesDélais[[#This Row],[Délai]],"OK","KO"))))</f>
        <v/>
      </c>
      <c r="Z126" s="21" t="str">
        <f>IF(TDonnéesHM[[#This Row],[Exploit Infra IBIS (5)]]&lt;&gt;"",TDonnéesHM[[#This Row],[Exploit Infra IBIS (5)]]/1440,"")</f>
        <v/>
      </c>
      <c r="AA126" s="22" t="str">
        <f>(IF(TDonnéesDélais[[#This Row],[Exploit Infra IBIS (5)]]="","",(IF(TDonnéesDélais[[#This Row],[Exploit Infra IBIS (5)]]&lt;=TDonnéesDélais[[#This Row],[Délai]],"OK","KO"))))</f>
        <v/>
      </c>
      <c r="AB126" s="21">
        <f>IF(TDonnéesHM[[#This Row],[SIT SOBEGI (1)]]&lt;&gt;"",TDonnéesHM[[#This Row],[SIT SOBEGI (1)]]/1440,"")</f>
        <v>0.26111111111111113</v>
      </c>
      <c r="AC126" s="22" t="str">
        <f>(IF(TDonnéesDélais[[#This Row],[SIT SOBEGI (1)]]="","",(IF(TDonnéesDélais[[#This Row],[SIT SOBEGI (1)]]&lt;=TDonnéesDélais[[#This Row],[Délai]],"OK","KO"))))</f>
        <v>OK</v>
      </c>
      <c r="AD126" s="21" t="str">
        <f>IF(TDonnéesHM[[#This Row],[TELECOM SOBEGI (2)]]&lt;&gt;"",TDonnéesHM[[#This Row],[TELECOM SOBEGI (2)]]/1440,"")</f>
        <v/>
      </c>
      <c r="AE126" s="22" t="str">
        <f>(IF(TDonnéesDélais[[#This Row],[TELECOM SOBEGI (2)]]="","",(IF(TDonnéesDélais[[#This Row],[TELECOM SOBEGI (2)]]&lt;=TDonnéesDélais[[#This Row],[Délai]],"OK","KO"))))</f>
        <v/>
      </c>
      <c r="AF126" s="21" t="str">
        <f>IF(TDonnéesHM[[#This Row],[INEO/ACM (1)]]&lt;&gt;"",TDonnéesHM[[#This Row],[INEO/ACM (1)]]/1440,"")</f>
        <v/>
      </c>
      <c r="AG126" s="22" t="str">
        <f>(IF(TDonnéesDélais[[#This Row],[INEO/ACM (1)]]="","",(IF(TDonnéesDélais[[#This Row],[INEO/ACM (1)]]&lt;=TDonnéesDélais[[#This Row],[Délai]],"OK","KO"))))</f>
        <v/>
      </c>
      <c r="AH126" s="18" t="str">
        <f>IF(TDonnéesHM[[#This Row],[GFI CHRONOTIME (4)]]&lt;&gt;"",TDonnéesHM[[#This Row],[GFI CHRONOTIME (4)]]/1440,"")</f>
        <v/>
      </c>
      <c r="AI126" s="18" t="str">
        <f>IF(TDonnéesHM[[#This Row],[En attente]]&lt;&gt;"",TDonnéesHM[[#This Row],[En attente]]/1440,"")</f>
        <v/>
      </c>
      <c r="AJ126" s="18">
        <f>IF(TDonnéesHM[[#This Row],[Durée de vie du ticket]]&lt;&gt;"",TDonnéesHM[[#This Row],[Durée de vie du ticket]]/1440,"")</f>
        <v>0.26111111111111113</v>
      </c>
      <c r="AK126" s="39"/>
      <c r="AL126" s="39"/>
      <c r="AM126" s="39"/>
      <c r="AN126" s="39"/>
      <c r="AO126" s="39"/>
      <c r="AP126" s="39"/>
      <c r="AQ126" s="39"/>
      <c r="AR126" s="39"/>
      <c r="AS126" s="39"/>
      <c r="AT126" s="39"/>
      <c r="AU126" s="39"/>
      <c r="AV126" s="39"/>
    </row>
    <row r="127" spans="1:48" x14ac:dyDescent="0.2">
      <c r="A127">
        <v>956</v>
      </c>
      <c r="B127" t="s">
        <v>21</v>
      </c>
      <c r="H127">
        <v>16</v>
      </c>
      <c r="M127" s="12">
        <f>(IF(TDonnéesHM[[#This Row],[ID]]&lt;&gt;"",SUM(TDonnéesHM[[#This Row],[MCO (4)]:[En attente]]),""))</f>
        <v>16</v>
      </c>
      <c r="N127" s="39"/>
      <c r="O127">
        <f>IF(TDonnéesHM[[#This Row],[ID]]&lt;&gt;"",TDonnéesHM[[#This Row],[ID]],"")</f>
        <v>956</v>
      </c>
      <c r="P127" s="17" t="str">
        <f>IF(TDonnéesHM[[#This Row],[Type]]="incident","I",IF(TDonnéesHM[[#This Row],[Type]]="demande","D",""))</f>
        <v>D</v>
      </c>
      <c r="Q127" s="18">
        <f>IF(TDonnéesDélais[[#This Row],[Type]]="I",4/24,IF(TDonnéesDélais[[#This Row],[Type]]="D",8/24,""))</f>
        <v>0.33333333333333331</v>
      </c>
      <c r="R127" s="21" t="str">
        <f>IF(TDonnéesHM[[#This Row],[MCO (4)]]&lt;&gt;"",TDonnéesHM[[#This Row],[MCO (4)]]/1440,"")</f>
        <v/>
      </c>
      <c r="S127" s="22" t="str">
        <f>(IF(TDonnéesDélais[[#This Row],[MCO]]="","",(IF(TDonnéesDélais[[#This Row],[MCO]]&lt;=TDonnéesDélais[[#This Row],[Délai]],"OK","KO"))))</f>
        <v/>
      </c>
      <c r="T127" s="21" t="str">
        <f>IF(TDonnéesHM[[#This Row],[HELPDESK (3)]]&lt;&gt;"",TDonnéesHM[[#This Row],[HELPDESK (3)]]/1440,"")</f>
        <v/>
      </c>
      <c r="U127" s="22" t="str">
        <f>(IF(TDonnéesDélais[[#This Row],[HELPDESK]]="","",(IF(TDonnéesDélais[[#This Row],[HELPDESK]]&lt;=TDonnéesDélais[[#This Row],[Délai]],"OK","KO"))))</f>
        <v/>
      </c>
      <c r="V127" s="21" t="str">
        <f>IF(TDonnéesHM[[#This Row],[TELECOM Niv 2 (7)]]&lt;&gt;"",TDonnéesHM[[#This Row],[TELECOM Niv 2 (7)]]/1440,"")</f>
        <v/>
      </c>
      <c r="W127" s="22" t="str">
        <f>(IF(TDonnéesDélais[[#This Row],[TELECOM Niv 2 (7)]]="","",(IF(TDonnéesDélais[[#This Row],[TELECOM Niv 2 (7)]]&lt;=TDonnéesDélais[[#This Row],[Délai]],"OK","KO"))))</f>
        <v/>
      </c>
      <c r="X127" s="21" t="str">
        <f>IF(TDonnéesHM[[#This Row],[TELECOM Niv 1 (6)]]&lt;&gt;"",TDonnéesHM[[#This Row],[TELECOM Niv 1 (6)]]/1440,"")</f>
        <v/>
      </c>
      <c r="Y127" s="22" t="str">
        <f>(IF(TDonnéesDélais[[#This Row],[TELECOM Niv 1 (6)]]="","",(IF(TDonnéesDélais[[#This Row],[TELECOM Niv 1 (6)]]&lt;=TDonnéesDélais[[#This Row],[Délai]],"OK","KO"))))</f>
        <v/>
      </c>
      <c r="Z127" s="21" t="str">
        <f>IF(TDonnéesHM[[#This Row],[Exploit Infra IBIS (5)]]&lt;&gt;"",TDonnéesHM[[#This Row],[Exploit Infra IBIS (5)]]/1440,"")</f>
        <v/>
      </c>
      <c r="AA127" s="22" t="str">
        <f>(IF(TDonnéesDélais[[#This Row],[Exploit Infra IBIS (5)]]="","",(IF(TDonnéesDélais[[#This Row],[Exploit Infra IBIS (5)]]&lt;=TDonnéesDélais[[#This Row],[Délai]],"OK","KO"))))</f>
        <v/>
      </c>
      <c r="AB127" s="21">
        <f>IF(TDonnéesHM[[#This Row],[SIT SOBEGI (1)]]&lt;&gt;"",TDonnéesHM[[#This Row],[SIT SOBEGI (1)]]/1440,"")</f>
        <v>1.1111111111111112E-2</v>
      </c>
      <c r="AC127" s="22" t="str">
        <f>(IF(TDonnéesDélais[[#This Row],[SIT SOBEGI (1)]]="","",(IF(TDonnéesDélais[[#This Row],[SIT SOBEGI (1)]]&lt;=TDonnéesDélais[[#This Row],[Délai]],"OK","KO"))))</f>
        <v>OK</v>
      </c>
      <c r="AD127" s="21" t="str">
        <f>IF(TDonnéesHM[[#This Row],[TELECOM SOBEGI (2)]]&lt;&gt;"",TDonnéesHM[[#This Row],[TELECOM SOBEGI (2)]]/1440,"")</f>
        <v/>
      </c>
      <c r="AE127" s="22" t="str">
        <f>(IF(TDonnéesDélais[[#This Row],[TELECOM SOBEGI (2)]]="","",(IF(TDonnéesDélais[[#This Row],[TELECOM SOBEGI (2)]]&lt;=TDonnéesDélais[[#This Row],[Délai]],"OK","KO"))))</f>
        <v/>
      </c>
      <c r="AF127" s="21" t="str">
        <f>IF(TDonnéesHM[[#This Row],[INEO/ACM (1)]]&lt;&gt;"",TDonnéesHM[[#This Row],[INEO/ACM (1)]]/1440,"")</f>
        <v/>
      </c>
      <c r="AG127" s="22" t="str">
        <f>(IF(TDonnéesDélais[[#This Row],[INEO/ACM (1)]]="","",(IF(TDonnéesDélais[[#This Row],[INEO/ACM (1)]]&lt;=TDonnéesDélais[[#This Row],[Délai]],"OK","KO"))))</f>
        <v/>
      </c>
      <c r="AH127" s="18" t="str">
        <f>IF(TDonnéesHM[[#This Row],[GFI CHRONOTIME (4)]]&lt;&gt;"",TDonnéesHM[[#This Row],[GFI CHRONOTIME (4)]]/1440,"")</f>
        <v/>
      </c>
      <c r="AI127" s="18" t="str">
        <f>IF(TDonnéesHM[[#This Row],[En attente]]&lt;&gt;"",TDonnéesHM[[#This Row],[En attente]]/1440,"")</f>
        <v/>
      </c>
      <c r="AJ127" s="18">
        <f>IF(TDonnéesHM[[#This Row],[Durée de vie du ticket]]&lt;&gt;"",TDonnéesHM[[#This Row],[Durée de vie du ticket]]/1440,"")</f>
        <v>1.1111111111111112E-2</v>
      </c>
      <c r="AK127" s="39"/>
      <c r="AL127" s="39"/>
      <c r="AM127" s="39"/>
      <c r="AN127" s="39"/>
      <c r="AO127" s="39"/>
      <c r="AP127" s="39"/>
      <c r="AQ127" s="39"/>
      <c r="AR127" s="39"/>
      <c r="AS127" s="39"/>
      <c r="AT127" s="39"/>
      <c r="AU127" s="39"/>
      <c r="AV127" s="39"/>
    </row>
    <row r="128" spans="1:48" x14ac:dyDescent="0.2">
      <c r="A128">
        <v>957</v>
      </c>
      <c r="B128" t="s">
        <v>21</v>
      </c>
      <c r="G128">
        <v>239</v>
      </c>
      <c r="H128">
        <v>246</v>
      </c>
      <c r="M128" s="12">
        <f>(IF(TDonnéesHM[[#This Row],[ID]]&lt;&gt;"",SUM(TDonnéesHM[[#This Row],[MCO (4)]:[En attente]]),""))</f>
        <v>485</v>
      </c>
      <c r="N128" s="39"/>
      <c r="O128">
        <f>IF(TDonnéesHM[[#This Row],[ID]]&lt;&gt;"",TDonnéesHM[[#This Row],[ID]],"")</f>
        <v>957</v>
      </c>
      <c r="P128" s="17" t="str">
        <f>IF(TDonnéesHM[[#This Row],[Type]]="incident","I",IF(TDonnéesHM[[#This Row],[Type]]="demande","D",""))</f>
        <v>D</v>
      </c>
      <c r="Q128" s="18">
        <f>IF(TDonnéesDélais[[#This Row],[Type]]="I",4/24,IF(TDonnéesDélais[[#This Row],[Type]]="D",8/24,""))</f>
        <v>0.33333333333333331</v>
      </c>
      <c r="R128" s="21" t="str">
        <f>IF(TDonnéesHM[[#This Row],[MCO (4)]]&lt;&gt;"",TDonnéesHM[[#This Row],[MCO (4)]]/1440,"")</f>
        <v/>
      </c>
      <c r="S128" s="22" t="str">
        <f>(IF(TDonnéesDélais[[#This Row],[MCO]]="","",(IF(TDonnéesDélais[[#This Row],[MCO]]&lt;=TDonnéesDélais[[#This Row],[Délai]],"OK","KO"))))</f>
        <v/>
      </c>
      <c r="T128" s="21" t="str">
        <f>IF(TDonnéesHM[[#This Row],[HELPDESK (3)]]&lt;&gt;"",TDonnéesHM[[#This Row],[HELPDESK (3)]]/1440,"")</f>
        <v/>
      </c>
      <c r="U128" s="22" t="str">
        <f>(IF(TDonnéesDélais[[#This Row],[HELPDESK]]="","",(IF(TDonnéesDélais[[#This Row],[HELPDESK]]&lt;=TDonnéesDélais[[#This Row],[Délai]],"OK","KO"))))</f>
        <v/>
      </c>
      <c r="V128" s="21" t="str">
        <f>IF(TDonnéesHM[[#This Row],[TELECOM Niv 2 (7)]]&lt;&gt;"",TDonnéesHM[[#This Row],[TELECOM Niv 2 (7)]]/1440,"")</f>
        <v/>
      </c>
      <c r="W128" s="22" t="str">
        <f>(IF(TDonnéesDélais[[#This Row],[TELECOM Niv 2 (7)]]="","",(IF(TDonnéesDélais[[#This Row],[TELECOM Niv 2 (7)]]&lt;=TDonnéesDélais[[#This Row],[Délai]],"OK","KO"))))</f>
        <v/>
      </c>
      <c r="X128" s="21" t="str">
        <f>IF(TDonnéesHM[[#This Row],[TELECOM Niv 1 (6)]]&lt;&gt;"",TDonnéesHM[[#This Row],[TELECOM Niv 1 (6)]]/1440,"")</f>
        <v/>
      </c>
      <c r="Y128" s="22" t="str">
        <f>(IF(TDonnéesDélais[[#This Row],[TELECOM Niv 1 (6)]]="","",(IF(TDonnéesDélais[[#This Row],[TELECOM Niv 1 (6)]]&lt;=TDonnéesDélais[[#This Row],[Délai]],"OK","KO"))))</f>
        <v/>
      </c>
      <c r="Z128" s="21">
        <f>IF(TDonnéesHM[[#This Row],[Exploit Infra IBIS (5)]]&lt;&gt;"",TDonnéesHM[[#This Row],[Exploit Infra IBIS (5)]]/1440,"")</f>
        <v>0.16597222222222222</v>
      </c>
      <c r="AA128" s="22" t="str">
        <f>(IF(TDonnéesDélais[[#This Row],[Exploit Infra IBIS (5)]]="","",(IF(TDonnéesDélais[[#This Row],[Exploit Infra IBIS (5)]]&lt;=TDonnéesDélais[[#This Row],[Délai]],"OK","KO"))))</f>
        <v>OK</v>
      </c>
      <c r="AB128" s="21">
        <f>IF(TDonnéesHM[[#This Row],[SIT SOBEGI (1)]]&lt;&gt;"",TDonnéesHM[[#This Row],[SIT SOBEGI (1)]]/1440,"")</f>
        <v>0.17083333333333334</v>
      </c>
      <c r="AC128" s="22" t="str">
        <f>(IF(TDonnéesDélais[[#This Row],[SIT SOBEGI (1)]]="","",(IF(TDonnéesDélais[[#This Row],[SIT SOBEGI (1)]]&lt;=TDonnéesDélais[[#This Row],[Délai]],"OK","KO"))))</f>
        <v>OK</v>
      </c>
      <c r="AD128" s="21" t="str">
        <f>IF(TDonnéesHM[[#This Row],[TELECOM SOBEGI (2)]]&lt;&gt;"",TDonnéesHM[[#This Row],[TELECOM SOBEGI (2)]]/1440,"")</f>
        <v/>
      </c>
      <c r="AE128" s="22" t="str">
        <f>(IF(TDonnéesDélais[[#This Row],[TELECOM SOBEGI (2)]]="","",(IF(TDonnéesDélais[[#This Row],[TELECOM SOBEGI (2)]]&lt;=TDonnéesDélais[[#This Row],[Délai]],"OK","KO"))))</f>
        <v/>
      </c>
      <c r="AF128" s="21" t="str">
        <f>IF(TDonnéesHM[[#This Row],[INEO/ACM (1)]]&lt;&gt;"",TDonnéesHM[[#This Row],[INEO/ACM (1)]]/1440,"")</f>
        <v/>
      </c>
      <c r="AG128" s="22" t="str">
        <f>(IF(TDonnéesDélais[[#This Row],[INEO/ACM (1)]]="","",(IF(TDonnéesDélais[[#This Row],[INEO/ACM (1)]]&lt;=TDonnéesDélais[[#This Row],[Délai]],"OK","KO"))))</f>
        <v/>
      </c>
      <c r="AH128" s="18" t="str">
        <f>IF(TDonnéesHM[[#This Row],[GFI CHRONOTIME (4)]]&lt;&gt;"",TDonnéesHM[[#This Row],[GFI CHRONOTIME (4)]]/1440,"")</f>
        <v/>
      </c>
      <c r="AI128" s="18" t="str">
        <f>IF(TDonnéesHM[[#This Row],[En attente]]&lt;&gt;"",TDonnéesHM[[#This Row],[En attente]]/1440,"")</f>
        <v/>
      </c>
      <c r="AJ128" s="18">
        <f>IF(TDonnéesHM[[#This Row],[Durée de vie du ticket]]&lt;&gt;"",TDonnéesHM[[#This Row],[Durée de vie du ticket]]/1440,"")</f>
        <v>0.33680555555555558</v>
      </c>
      <c r="AK128" s="39"/>
      <c r="AL128" s="39"/>
      <c r="AM128" s="39"/>
      <c r="AN128" s="39"/>
      <c r="AO128" s="39"/>
      <c r="AP128" s="39"/>
      <c r="AQ128" s="39"/>
      <c r="AR128" s="39"/>
      <c r="AS128" s="39"/>
      <c r="AT128" s="39"/>
      <c r="AU128" s="39"/>
      <c r="AV128" s="39"/>
    </row>
    <row r="129" spans="1:48" x14ac:dyDescent="0.2">
      <c r="A129">
        <v>958</v>
      </c>
      <c r="B129" t="s">
        <v>21</v>
      </c>
      <c r="G129">
        <v>3254</v>
      </c>
      <c r="H129">
        <v>261</v>
      </c>
      <c r="L129">
        <v>7</v>
      </c>
      <c r="M129" s="12">
        <f>(IF(TDonnéesHM[[#This Row],[ID]]&lt;&gt;"",SUM(TDonnéesHM[[#This Row],[MCO (4)]:[En attente]]),""))</f>
        <v>3522</v>
      </c>
      <c r="N129" s="39"/>
      <c r="O129">
        <f>IF(TDonnéesHM[[#This Row],[ID]]&lt;&gt;"",TDonnéesHM[[#This Row],[ID]],"")</f>
        <v>958</v>
      </c>
      <c r="P129" s="17" t="str">
        <f>IF(TDonnéesHM[[#This Row],[Type]]="incident","I",IF(TDonnéesHM[[#This Row],[Type]]="demande","D",""))</f>
        <v>D</v>
      </c>
      <c r="Q129" s="18">
        <f>IF(TDonnéesDélais[[#This Row],[Type]]="I",4/24,IF(TDonnéesDélais[[#This Row],[Type]]="D",8/24,""))</f>
        <v>0.33333333333333331</v>
      </c>
      <c r="R129" s="21" t="str">
        <f>IF(TDonnéesHM[[#This Row],[MCO (4)]]&lt;&gt;"",TDonnéesHM[[#This Row],[MCO (4)]]/1440,"")</f>
        <v/>
      </c>
      <c r="S129" s="22" t="str">
        <f>(IF(TDonnéesDélais[[#This Row],[MCO]]="","",(IF(TDonnéesDélais[[#This Row],[MCO]]&lt;=TDonnéesDélais[[#This Row],[Délai]],"OK","KO"))))</f>
        <v/>
      </c>
      <c r="T129" s="21" t="str">
        <f>IF(TDonnéesHM[[#This Row],[HELPDESK (3)]]&lt;&gt;"",TDonnéesHM[[#This Row],[HELPDESK (3)]]/1440,"")</f>
        <v/>
      </c>
      <c r="U129" s="22" t="str">
        <f>(IF(TDonnéesDélais[[#This Row],[HELPDESK]]="","",(IF(TDonnéesDélais[[#This Row],[HELPDESK]]&lt;=TDonnéesDélais[[#This Row],[Délai]],"OK","KO"))))</f>
        <v/>
      </c>
      <c r="V129" s="21" t="str">
        <f>IF(TDonnéesHM[[#This Row],[TELECOM Niv 2 (7)]]&lt;&gt;"",TDonnéesHM[[#This Row],[TELECOM Niv 2 (7)]]/1440,"")</f>
        <v/>
      </c>
      <c r="W129" s="22" t="str">
        <f>(IF(TDonnéesDélais[[#This Row],[TELECOM Niv 2 (7)]]="","",(IF(TDonnéesDélais[[#This Row],[TELECOM Niv 2 (7)]]&lt;=TDonnéesDélais[[#This Row],[Délai]],"OK","KO"))))</f>
        <v/>
      </c>
      <c r="X129" s="21" t="str">
        <f>IF(TDonnéesHM[[#This Row],[TELECOM Niv 1 (6)]]&lt;&gt;"",TDonnéesHM[[#This Row],[TELECOM Niv 1 (6)]]/1440,"")</f>
        <v/>
      </c>
      <c r="Y129" s="22" t="str">
        <f>(IF(TDonnéesDélais[[#This Row],[TELECOM Niv 1 (6)]]="","",(IF(TDonnéesDélais[[#This Row],[TELECOM Niv 1 (6)]]&lt;=TDonnéesDélais[[#This Row],[Délai]],"OK","KO"))))</f>
        <v/>
      </c>
      <c r="Z129" s="21">
        <f>IF(TDonnéesHM[[#This Row],[Exploit Infra IBIS (5)]]&lt;&gt;"",TDonnéesHM[[#This Row],[Exploit Infra IBIS (5)]]/1440,"")</f>
        <v>2.2597222222222224</v>
      </c>
      <c r="AA129" s="22" t="str">
        <f>(IF(TDonnéesDélais[[#This Row],[Exploit Infra IBIS (5)]]="","",(IF(TDonnéesDélais[[#This Row],[Exploit Infra IBIS (5)]]&lt;=TDonnéesDélais[[#This Row],[Délai]],"OK","KO"))))</f>
        <v>KO</v>
      </c>
      <c r="AB129" s="21">
        <f>IF(TDonnéesHM[[#This Row],[SIT SOBEGI (1)]]&lt;&gt;"",TDonnéesHM[[#This Row],[SIT SOBEGI (1)]]/1440,"")</f>
        <v>0.18124999999999999</v>
      </c>
      <c r="AC129" s="22" t="str">
        <f>(IF(TDonnéesDélais[[#This Row],[SIT SOBEGI (1)]]="","",(IF(TDonnéesDélais[[#This Row],[SIT SOBEGI (1)]]&lt;=TDonnéesDélais[[#This Row],[Délai]],"OK","KO"))))</f>
        <v>OK</v>
      </c>
      <c r="AD129" s="21" t="str">
        <f>IF(TDonnéesHM[[#This Row],[TELECOM SOBEGI (2)]]&lt;&gt;"",TDonnéesHM[[#This Row],[TELECOM SOBEGI (2)]]/1440,"")</f>
        <v/>
      </c>
      <c r="AE129" s="22" t="str">
        <f>(IF(TDonnéesDélais[[#This Row],[TELECOM SOBEGI (2)]]="","",(IF(TDonnéesDélais[[#This Row],[TELECOM SOBEGI (2)]]&lt;=TDonnéesDélais[[#This Row],[Délai]],"OK","KO"))))</f>
        <v/>
      </c>
      <c r="AF129" s="21" t="str">
        <f>IF(TDonnéesHM[[#This Row],[INEO/ACM (1)]]&lt;&gt;"",TDonnéesHM[[#This Row],[INEO/ACM (1)]]/1440,"")</f>
        <v/>
      </c>
      <c r="AG129" s="22" t="str">
        <f>(IF(TDonnéesDélais[[#This Row],[INEO/ACM (1)]]="","",(IF(TDonnéesDélais[[#This Row],[INEO/ACM (1)]]&lt;=TDonnéesDélais[[#This Row],[Délai]],"OK","KO"))))</f>
        <v/>
      </c>
      <c r="AH129" s="18" t="str">
        <f>IF(TDonnéesHM[[#This Row],[GFI CHRONOTIME (4)]]&lt;&gt;"",TDonnéesHM[[#This Row],[GFI CHRONOTIME (4)]]/1440,"")</f>
        <v/>
      </c>
      <c r="AI129" s="18">
        <f>IF(TDonnéesHM[[#This Row],[En attente]]&lt;&gt;"",TDonnéesHM[[#This Row],[En attente]]/1440,"")</f>
        <v>4.8611111111111112E-3</v>
      </c>
      <c r="AJ129" s="18">
        <f>IF(TDonnéesHM[[#This Row],[Durée de vie du ticket]]&lt;&gt;"",TDonnéesHM[[#This Row],[Durée de vie du ticket]]/1440,"")</f>
        <v>2.4458333333333333</v>
      </c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</row>
    <row r="130" spans="1:48" x14ac:dyDescent="0.2">
      <c r="A130">
        <v>959</v>
      </c>
      <c r="B130" t="s">
        <v>21</v>
      </c>
      <c r="C130">
        <v>480</v>
      </c>
      <c r="H130">
        <v>64</v>
      </c>
      <c r="L130">
        <v>7</v>
      </c>
      <c r="M130" s="12">
        <f>(IF(TDonnéesHM[[#This Row],[ID]]&lt;&gt;"",SUM(TDonnéesHM[[#This Row],[MCO (4)]:[En attente]]),""))</f>
        <v>551</v>
      </c>
      <c r="N130" s="39"/>
      <c r="O130">
        <f>IF(TDonnéesHM[[#This Row],[ID]]&lt;&gt;"",TDonnéesHM[[#This Row],[ID]],"")</f>
        <v>959</v>
      </c>
      <c r="P130" s="17" t="str">
        <f>IF(TDonnéesHM[[#This Row],[Type]]="incident","I",IF(TDonnéesHM[[#This Row],[Type]]="demande","D",""))</f>
        <v>D</v>
      </c>
      <c r="Q130" s="18">
        <f>IF(TDonnéesDélais[[#This Row],[Type]]="I",4/24,IF(TDonnéesDélais[[#This Row],[Type]]="D",8/24,""))</f>
        <v>0.33333333333333331</v>
      </c>
      <c r="R130" s="21">
        <f>IF(TDonnéesHM[[#This Row],[MCO (4)]]&lt;&gt;"",TDonnéesHM[[#This Row],[MCO (4)]]/1440,"")</f>
        <v>0.33333333333333331</v>
      </c>
      <c r="S130" s="22" t="str">
        <f>(IF(TDonnéesDélais[[#This Row],[MCO]]="","",(IF(TDonnéesDélais[[#This Row],[MCO]]&lt;=TDonnéesDélais[[#This Row],[Délai]],"OK","KO"))))</f>
        <v>OK</v>
      </c>
      <c r="T130" s="21" t="str">
        <f>IF(TDonnéesHM[[#This Row],[HELPDESK (3)]]&lt;&gt;"",TDonnéesHM[[#This Row],[HELPDESK (3)]]/1440,"")</f>
        <v/>
      </c>
      <c r="U130" s="22" t="str">
        <f>(IF(TDonnéesDélais[[#This Row],[HELPDESK]]="","",(IF(TDonnéesDélais[[#This Row],[HELPDESK]]&lt;=TDonnéesDélais[[#This Row],[Délai]],"OK","KO"))))</f>
        <v/>
      </c>
      <c r="V130" s="21" t="str">
        <f>IF(TDonnéesHM[[#This Row],[TELECOM Niv 2 (7)]]&lt;&gt;"",TDonnéesHM[[#This Row],[TELECOM Niv 2 (7)]]/1440,"")</f>
        <v/>
      </c>
      <c r="W130" s="22" t="str">
        <f>(IF(TDonnéesDélais[[#This Row],[TELECOM Niv 2 (7)]]="","",(IF(TDonnéesDélais[[#This Row],[TELECOM Niv 2 (7)]]&lt;=TDonnéesDélais[[#This Row],[Délai]],"OK","KO"))))</f>
        <v/>
      </c>
      <c r="X130" s="21" t="str">
        <f>IF(TDonnéesHM[[#This Row],[TELECOM Niv 1 (6)]]&lt;&gt;"",TDonnéesHM[[#This Row],[TELECOM Niv 1 (6)]]/1440,"")</f>
        <v/>
      </c>
      <c r="Y130" s="22" t="str">
        <f>(IF(TDonnéesDélais[[#This Row],[TELECOM Niv 1 (6)]]="","",(IF(TDonnéesDélais[[#This Row],[TELECOM Niv 1 (6)]]&lt;=TDonnéesDélais[[#This Row],[Délai]],"OK","KO"))))</f>
        <v/>
      </c>
      <c r="Z130" s="21" t="str">
        <f>IF(TDonnéesHM[[#This Row],[Exploit Infra IBIS (5)]]&lt;&gt;"",TDonnéesHM[[#This Row],[Exploit Infra IBIS (5)]]/1440,"")</f>
        <v/>
      </c>
      <c r="AA130" s="22" t="str">
        <f>(IF(TDonnéesDélais[[#This Row],[Exploit Infra IBIS (5)]]="","",(IF(TDonnéesDélais[[#This Row],[Exploit Infra IBIS (5)]]&lt;=TDonnéesDélais[[#This Row],[Délai]],"OK","KO"))))</f>
        <v/>
      </c>
      <c r="AB130" s="21">
        <f>IF(TDonnéesHM[[#This Row],[SIT SOBEGI (1)]]&lt;&gt;"",TDonnéesHM[[#This Row],[SIT SOBEGI (1)]]/1440,"")</f>
        <v>4.4444444444444446E-2</v>
      </c>
      <c r="AC130" s="22" t="str">
        <f>(IF(TDonnéesDélais[[#This Row],[SIT SOBEGI (1)]]="","",(IF(TDonnéesDélais[[#This Row],[SIT SOBEGI (1)]]&lt;=TDonnéesDélais[[#This Row],[Délai]],"OK","KO"))))</f>
        <v>OK</v>
      </c>
      <c r="AD130" s="21" t="str">
        <f>IF(TDonnéesHM[[#This Row],[TELECOM SOBEGI (2)]]&lt;&gt;"",TDonnéesHM[[#This Row],[TELECOM SOBEGI (2)]]/1440,"")</f>
        <v/>
      </c>
      <c r="AE130" s="22" t="str">
        <f>(IF(TDonnéesDélais[[#This Row],[TELECOM SOBEGI (2)]]="","",(IF(TDonnéesDélais[[#This Row],[TELECOM SOBEGI (2)]]&lt;=TDonnéesDélais[[#This Row],[Délai]],"OK","KO"))))</f>
        <v/>
      </c>
      <c r="AF130" s="21" t="str">
        <f>IF(TDonnéesHM[[#This Row],[INEO/ACM (1)]]&lt;&gt;"",TDonnéesHM[[#This Row],[INEO/ACM (1)]]/1440,"")</f>
        <v/>
      </c>
      <c r="AG130" s="22" t="str">
        <f>(IF(TDonnéesDélais[[#This Row],[INEO/ACM (1)]]="","",(IF(TDonnéesDélais[[#This Row],[INEO/ACM (1)]]&lt;=TDonnéesDélais[[#This Row],[Délai]],"OK","KO"))))</f>
        <v/>
      </c>
      <c r="AH130" s="18" t="str">
        <f>IF(TDonnéesHM[[#This Row],[GFI CHRONOTIME (4)]]&lt;&gt;"",TDonnéesHM[[#This Row],[GFI CHRONOTIME (4)]]/1440,"")</f>
        <v/>
      </c>
      <c r="AI130" s="18">
        <f>IF(TDonnéesHM[[#This Row],[En attente]]&lt;&gt;"",TDonnéesHM[[#This Row],[En attente]]/1440,"")</f>
        <v>4.8611111111111112E-3</v>
      </c>
      <c r="AJ130" s="18">
        <f>IF(TDonnéesHM[[#This Row],[Durée de vie du ticket]]&lt;&gt;"",TDonnéesHM[[#This Row],[Durée de vie du ticket]]/1440,"")</f>
        <v>0.38263888888888886</v>
      </c>
      <c r="AK130" s="39"/>
      <c r="AL130" s="39"/>
      <c r="AM130" s="39"/>
      <c r="AN130" s="39"/>
      <c r="AO130" s="39"/>
      <c r="AP130" s="39"/>
      <c r="AQ130" s="39"/>
      <c r="AR130" s="39"/>
      <c r="AS130" s="39"/>
      <c r="AT130" s="39"/>
      <c r="AU130" s="39"/>
      <c r="AV130" s="39"/>
    </row>
    <row r="131" spans="1:48" x14ac:dyDescent="0.2">
      <c r="A131">
        <v>960</v>
      </c>
      <c r="B131" t="s">
        <v>22</v>
      </c>
      <c r="I131">
        <v>32</v>
      </c>
      <c r="M131" s="12">
        <f>(IF(TDonnéesHM[[#This Row],[ID]]&lt;&gt;"",SUM(TDonnéesHM[[#This Row],[MCO (4)]:[En attente]]),""))</f>
        <v>32</v>
      </c>
      <c r="N131" s="39"/>
      <c r="O131">
        <f>IF(TDonnéesHM[[#This Row],[ID]]&lt;&gt;"",TDonnéesHM[[#This Row],[ID]],"")</f>
        <v>960</v>
      </c>
      <c r="P131" s="17" t="str">
        <f>IF(TDonnéesHM[[#This Row],[Type]]="incident","I",IF(TDonnéesHM[[#This Row],[Type]]="demande","D",""))</f>
        <v>I</v>
      </c>
      <c r="Q131" s="18">
        <f>IF(TDonnéesDélais[[#This Row],[Type]]="I",4/24,IF(TDonnéesDélais[[#This Row],[Type]]="D",8/24,""))</f>
        <v>0.16666666666666666</v>
      </c>
      <c r="R131" s="21" t="str">
        <f>IF(TDonnéesHM[[#This Row],[MCO (4)]]&lt;&gt;"",TDonnéesHM[[#This Row],[MCO (4)]]/1440,"")</f>
        <v/>
      </c>
      <c r="S131" s="22" t="str">
        <f>(IF(TDonnéesDélais[[#This Row],[MCO]]="","",(IF(TDonnéesDélais[[#This Row],[MCO]]&lt;=TDonnéesDélais[[#This Row],[Délai]],"OK","KO"))))</f>
        <v/>
      </c>
      <c r="T131" s="21" t="str">
        <f>IF(TDonnéesHM[[#This Row],[HELPDESK (3)]]&lt;&gt;"",TDonnéesHM[[#This Row],[HELPDESK (3)]]/1440,"")</f>
        <v/>
      </c>
      <c r="U131" s="22" t="str">
        <f>(IF(TDonnéesDélais[[#This Row],[HELPDESK]]="","",(IF(TDonnéesDélais[[#This Row],[HELPDESK]]&lt;=TDonnéesDélais[[#This Row],[Délai]],"OK","KO"))))</f>
        <v/>
      </c>
      <c r="V131" s="21" t="str">
        <f>IF(TDonnéesHM[[#This Row],[TELECOM Niv 2 (7)]]&lt;&gt;"",TDonnéesHM[[#This Row],[TELECOM Niv 2 (7)]]/1440,"")</f>
        <v/>
      </c>
      <c r="W131" s="22" t="str">
        <f>(IF(TDonnéesDélais[[#This Row],[TELECOM Niv 2 (7)]]="","",(IF(TDonnéesDélais[[#This Row],[TELECOM Niv 2 (7)]]&lt;=TDonnéesDélais[[#This Row],[Délai]],"OK","KO"))))</f>
        <v/>
      </c>
      <c r="X131" s="21" t="str">
        <f>IF(TDonnéesHM[[#This Row],[TELECOM Niv 1 (6)]]&lt;&gt;"",TDonnéesHM[[#This Row],[TELECOM Niv 1 (6)]]/1440,"")</f>
        <v/>
      </c>
      <c r="Y131" s="22" t="str">
        <f>(IF(TDonnéesDélais[[#This Row],[TELECOM Niv 1 (6)]]="","",(IF(TDonnéesDélais[[#This Row],[TELECOM Niv 1 (6)]]&lt;=TDonnéesDélais[[#This Row],[Délai]],"OK","KO"))))</f>
        <v/>
      </c>
      <c r="Z131" s="21" t="str">
        <f>IF(TDonnéesHM[[#This Row],[Exploit Infra IBIS (5)]]&lt;&gt;"",TDonnéesHM[[#This Row],[Exploit Infra IBIS (5)]]/1440,"")</f>
        <v/>
      </c>
      <c r="AA131" s="22" t="str">
        <f>(IF(TDonnéesDélais[[#This Row],[Exploit Infra IBIS (5)]]="","",(IF(TDonnéesDélais[[#This Row],[Exploit Infra IBIS (5)]]&lt;=TDonnéesDélais[[#This Row],[Délai]],"OK","KO"))))</f>
        <v/>
      </c>
      <c r="AB131" s="21" t="str">
        <f>IF(TDonnéesHM[[#This Row],[SIT SOBEGI (1)]]&lt;&gt;"",TDonnéesHM[[#This Row],[SIT SOBEGI (1)]]/1440,"")</f>
        <v/>
      </c>
      <c r="AC131" s="22" t="str">
        <f>(IF(TDonnéesDélais[[#This Row],[SIT SOBEGI (1)]]="","",(IF(TDonnéesDélais[[#This Row],[SIT SOBEGI (1)]]&lt;=TDonnéesDélais[[#This Row],[Délai]],"OK","KO"))))</f>
        <v/>
      </c>
      <c r="AD131" s="21">
        <f>IF(TDonnéesHM[[#This Row],[TELECOM SOBEGI (2)]]&lt;&gt;"",TDonnéesHM[[#This Row],[TELECOM SOBEGI (2)]]/1440,"")</f>
        <v>2.2222222222222223E-2</v>
      </c>
      <c r="AE131" s="22" t="str">
        <f>(IF(TDonnéesDélais[[#This Row],[TELECOM SOBEGI (2)]]="","",(IF(TDonnéesDélais[[#This Row],[TELECOM SOBEGI (2)]]&lt;=TDonnéesDélais[[#This Row],[Délai]],"OK","KO"))))</f>
        <v>OK</v>
      </c>
      <c r="AF131" s="21" t="str">
        <f>IF(TDonnéesHM[[#This Row],[INEO/ACM (1)]]&lt;&gt;"",TDonnéesHM[[#This Row],[INEO/ACM (1)]]/1440,"")</f>
        <v/>
      </c>
      <c r="AG131" s="22" t="str">
        <f>(IF(TDonnéesDélais[[#This Row],[INEO/ACM (1)]]="","",(IF(TDonnéesDélais[[#This Row],[INEO/ACM (1)]]&lt;=TDonnéesDélais[[#This Row],[Délai]],"OK","KO"))))</f>
        <v/>
      </c>
      <c r="AH131" s="18" t="str">
        <f>IF(TDonnéesHM[[#This Row],[GFI CHRONOTIME (4)]]&lt;&gt;"",TDonnéesHM[[#This Row],[GFI CHRONOTIME (4)]]/1440,"")</f>
        <v/>
      </c>
      <c r="AI131" s="18" t="str">
        <f>IF(TDonnéesHM[[#This Row],[En attente]]&lt;&gt;"",TDonnéesHM[[#This Row],[En attente]]/1440,"")</f>
        <v/>
      </c>
      <c r="AJ131" s="18">
        <f>IF(TDonnéesHM[[#This Row],[Durée de vie du ticket]]&lt;&gt;"",TDonnéesHM[[#This Row],[Durée de vie du ticket]]/1440,"")</f>
        <v>2.2222222222222223E-2</v>
      </c>
      <c r="AK131" s="39"/>
      <c r="AL131" s="39"/>
      <c r="AM131" s="39"/>
      <c r="AN131" s="39"/>
      <c r="AO131" s="39"/>
      <c r="AP131" s="39"/>
      <c r="AQ131" s="39"/>
      <c r="AR131" s="39"/>
      <c r="AS131" s="39"/>
      <c r="AT131" s="39"/>
      <c r="AU131" s="39"/>
      <c r="AV131" s="39"/>
    </row>
    <row r="132" spans="1:48" x14ac:dyDescent="0.2">
      <c r="A132">
        <v>961</v>
      </c>
      <c r="B132" t="s">
        <v>22</v>
      </c>
      <c r="D132">
        <v>5</v>
      </c>
      <c r="H132">
        <v>27</v>
      </c>
      <c r="M132" s="12">
        <f>(IF(TDonnéesHM[[#This Row],[ID]]&lt;&gt;"",SUM(TDonnéesHM[[#This Row],[MCO (4)]:[En attente]]),""))</f>
        <v>32</v>
      </c>
      <c r="N132" s="39"/>
      <c r="O132">
        <f>IF(TDonnéesHM[[#This Row],[ID]]&lt;&gt;"",TDonnéesHM[[#This Row],[ID]],"")</f>
        <v>961</v>
      </c>
      <c r="P132" s="17" t="str">
        <f>IF(TDonnéesHM[[#This Row],[Type]]="incident","I",IF(TDonnéesHM[[#This Row],[Type]]="demande","D",""))</f>
        <v>I</v>
      </c>
      <c r="Q132" s="18">
        <f>IF(TDonnéesDélais[[#This Row],[Type]]="I",4/24,IF(TDonnéesDélais[[#This Row],[Type]]="D",8/24,""))</f>
        <v>0.16666666666666666</v>
      </c>
      <c r="R132" s="21" t="str">
        <f>IF(TDonnéesHM[[#This Row],[MCO (4)]]&lt;&gt;"",TDonnéesHM[[#This Row],[MCO (4)]]/1440,"")</f>
        <v/>
      </c>
      <c r="S132" s="22" t="str">
        <f>(IF(TDonnéesDélais[[#This Row],[MCO]]="","",(IF(TDonnéesDélais[[#This Row],[MCO]]&lt;=TDonnéesDélais[[#This Row],[Délai]],"OK","KO"))))</f>
        <v/>
      </c>
      <c r="T132" s="21">
        <f>IF(TDonnéesHM[[#This Row],[HELPDESK (3)]]&lt;&gt;"",TDonnéesHM[[#This Row],[HELPDESK (3)]]/1440,"")</f>
        <v>3.472222222222222E-3</v>
      </c>
      <c r="U132" s="22" t="str">
        <f>(IF(TDonnéesDélais[[#This Row],[HELPDESK]]="","",(IF(TDonnéesDélais[[#This Row],[HELPDESK]]&lt;=TDonnéesDélais[[#This Row],[Délai]],"OK","KO"))))</f>
        <v>OK</v>
      </c>
      <c r="V132" s="21" t="str">
        <f>IF(TDonnéesHM[[#This Row],[TELECOM Niv 2 (7)]]&lt;&gt;"",TDonnéesHM[[#This Row],[TELECOM Niv 2 (7)]]/1440,"")</f>
        <v/>
      </c>
      <c r="W132" s="22" t="str">
        <f>(IF(TDonnéesDélais[[#This Row],[TELECOM Niv 2 (7)]]="","",(IF(TDonnéesDélais[[#This Row],[TELECOM Niv 2 (7)]]&lt;=TDonnéesDélais[[#This Row],[Délai]],"OK","KO"))))</f>
        <v/>
      </c>
      <c r="X132" s="21" t="str">
        <f>IF(TDonnéesHM[[#This Row],[TELECOM Niv 1 (6)]]&lt;&gt;"",TDonnéesHM[[#This Row],[TELECOM Niv 1 (6)]]/1440,"")</f>
        <v/>
      </c>
      <c r="Y132" s="22" t="str">
        <f>(IF(TDonnéesDélais[[#This Row],[TELECOM Niv 1 (6)]]="","",(IF(TDonnéesDélais[[#This Row],[TELECOM Niv 1 (6)]]&lt;=TDonnéesDélais[[#This Row],[Délai]],"OK","KO"))))</f>
        <v/>
      </c>
      <c r="Z132" s="21" t="str">
        <f>IF(TDonnéesHM[[#This Row],[Exploit Infra IBIS (5)]]&lt;&gt;"",TDonnéesHM[[#This Row],[Exploit Infra IBIS (5)]]/1440,"")</f>
        <v/>
      </c>
      <c r="AA132" s="22" t="str">
        <f>(IF(TDonnéesDélais[[#This Row],[Exploit Infra IBIS (5)]]="","",(IF(TDonnéesDélais[[#This Row],[Exploit Infra IBIS (5)]]&lt;=TDonnéesDélais[[#This Row],[Délai]],"OK","KO"))))</f>
        <v/>
      </c>
      <c r="AB132" s="21">
        <f>IF(TDonnéesHM[[#This Row],[SIT SOBEGI (1)]]&lt;&gt;"",TDonnéesHM[[#This Row],[SIT SOBEGI (1)]]/1440,"")</f>
        <v>1.8749999999999999E-2</v>
      </c>
      <c r="AC132" s="22" t="str">
        <f>(IF(TDonnéesDélais[[#This Row],[SIT SOBEGI (1)]]="","",(IF(TDonnéesDélais[[#This Row],[SIT SOBEGI (1)]]&lt;=TDonnéesDélais[[#This Row],[Délai]],"OK","KO"))))</f>
        <v>OK</v>
      </c>
      <c r="AD132" s="21" t="str">
        <f>IF(TDonnéesHM[[#This Row],[TELECOM SOBEGI (2)]]&lt;&gt;"",TDonnéesHM[[#This Row],[TELECOM SOBEGI (2)]]/1440,"")</f>
        <v/>
      </c>
      <c r="AE132" s="22" t="str">
        <f>(IF(TDonnéesDélais[[#This Row],[TELECOM SOBEGI (2)]]="","",(IF(TDonnéesDélais[[#This Row],[TELECOM SOBEGI (2)]]&lt;=TDonnéesDélais[[#This Row],[Délai]],"OK","KO"))))</f>
        <v/>
      </c>
      <c r="AF132" s="21" t="str">
        <f>IF(TDonnéesHM[[#This Row],[INEO/ACM (1)]]&lt;&gt;"",TDonnéesHM[[#This Row],[INEO/ACM (1)]]/1440,"")</f>
        <v/>
      </c>
      <c r="AG132" s="22" t="str">
        <f>(IF(TDonnéesDélais[[#This Row],[INEO/ACM (1)]]="","",(IF(TDonnéesDélais[[#This Row],[INEO/ACM (1)]]&lt;=TDonnéesDélais[[#This Row],[Délai]],"OK","KO"))))</f>
        <v/>
      </c>
      <c r="AH132" s="18" t="str">
        <f>IF(TDonnéesHM[[#This Row],[GFI CHRONOTIME (4)]]&lt;&gt;"",TDonnéesHM[[#This Row],[GFI CHRONOTIME (4)]]/1440,"")</f>
        <v/>
      </c>
      <c r="AI132" s="18" t="str">
        <f>IF(TDonnéesHM[[#This Row],[En attente]]&lt;&gt;"",TDonnéesHM[[#This Row],[En attente]]/1440,"")</f>
        <v/>
      </c>
      <c r="AJ132" s="18">
        <f>IF(TDonnéesHM[[#This Row],[Durée de vie du ticket]]&lt;&gt;"",TDonnéesHM[[#This Row],[Durée de vie du ticket]]/1440,"")</f>
        <v>2.2222222222222223E-2</v>
      </c>
      <c r="AK132" s="39"/>
      <c r="AL132" s="39"/>
      <c r="AM132" s="39"/>
      <c r="AN132" s="39"/>
      <c r="AO132" s="39"/>
      <c r="AP132" s="39"/>
      <c r="AQ132" s="39"/>
      <c r="AR132" s="39"/>
      <c r="AS132" s="39"/>
      <c r="AT132" s="39"/>
      <c r="AU132" s="39"/>
      <c r="AV132" s="39"/>
    </row>
    <row r="133" spans="1:48" x14ac:dyDescent="0.2">
      <c r="A133">
        <v>962</v>
      </c>
      <c r="B133" t="s">
        <v>21</v>
      </c>
      <c r="D133">
        <v>1</v>
      </c>
      <c r="M133" s="12">
        <f>(IF(TDonnéesHM[[#This Row],[ID]]&lt;&gt;"",SUM(TDonnéesHM[[#This Row],[MCO (4)]:[En attente]]),""))</f>
        <v>1</v>
      </c>
      <c r="N133" s="39"/>
      <c r="O133">
        <f>IF(TDonnéesHM[[#This Row],[ID]]&lt;&gt;"",TDonnéesHM[[#This Row],[ID]],"")</f>
        <v>962</v>
      </c>
      <c r="P133" s="17" t="str">
        <f>IF(TDonnéesHM[[#This Row],[Type]]="incident","I",IF(TDonnéesHM[[#This Row],[Type]]="demande","D",""))</f>
        <v>D</v>
      </c>
      <c r="Q133" s="18">
        <f>IF(TDonnéesDélais[[#This Row],[Type]]="I",4/24,IF(TDonnéesDélais[[#This Row],[Type]]="D",8/24,""))</f>
        <v>0.33333333333333331</v>
      </c>
      <c r="R133" s="21" t="str">
        <f>IF(TDonnéesHM[[#This Row],[MCO (4)]]&lt;&gt;"",TDonnéesHM[[#This Row],[MCO (4)]]/1440,"")</f>
        <v/>
      </c>
      <c r="S133" s="22" t="str">
        <f>(IF(TDonnéesDélais[[#This Row],[MCO]]="","",(IF(TDonnéesDélais[[#This Row],[MCO]]&lt;=TDonnéesDélais[[#This Row],[Délai]],"OK","KO"))))</f>
        <v/>
      </c>
      <c r="T133" s="21">
        <f>IF(TDonnéesHM[[#This Row],[HELPDESK (3)]]&lt;&gt;"",TDonnéesHM[[#This Row],[HELPDESK (3)]]/1440,"")</f>
        <v>6.9444444444444447E-4</v>
      </c>
      <c r="U133" s="22" t="str">
        <f>(IF(TDonnéesDélais[[#This Row],[HELPDESK]]="","",(IF(TDonnéesDélais[[#This Row],[HELPDESK]]&lt;=TDonnéesDélais[[#This Row],[Délai]],"OK","KO"))))</f>
        <v>OK</v>
      </c>
      <c r="V133" s="21" t="str">
        <f>IF(TDonnéesHM[[#This Row],[TELECOM Niv 2 (7)]]&lt;&gt;"",TDonnéesHM[[#This Row],[TELECOM Niv 2 (7)]]/1440,"")</f>
        <v/>
      </c>
      <c r="W133" s="22" t="str">
        <f>(IF(TDonnéesDélais[[#This Row],[TELECOM Niv 2 (7)]]="","",(IF(TDonnéesDélais[[#This Row],[TELECOM Niv 2 (7)]]&lt;=TDonnéesDélais[[#This Row],[Délai]],"OK","KO"))))</f>
        <v/>
      </c>
      <c r="X133" s="21" t="str">
        <f>IF(TDonnéesHM[[#This Row],[TELECOM Niv 1 (6)]]&lt;&gt;"",TDonnéesHM[[#This Row],[TELECOM Niv 1 (6)]]/1440,"")</f>
        <v/>
      </c>
      <c r="Y133" s="22" t="str">
        <f>(IF(TDonnéesDélais[[#This Row],[TELECOM Niv 1 (6)]]="","",(IF(TDonnéesDélais[[#This Row],[TELECOM Niv 1 (6)]]&lt;=TDonnéesDélais[[#This Row],[Délai]],"OK","KO"))))</f>
        <v/>
      </c>
      <c r="Z133" s="21" t="str">
        <f>IF(TDonnéesHM[[#This Row],[Exploit Infra IBIS (5)]]&lt;&gt;"",TDonnéesHM[[#This Row],[Exploit Infra IBIS (5)]]/1440,"")</f>
        <v/>
      </c>
      <c r="AA133" s="22" t="str">
        <f>(IF(TDonnéesDélais[[#This Row],[Exploit Infra IBIS (5)]]="","",(IF(TDonnéesDélais[[#This Row],[Exploit Infra IBIS (5)]]&lt;=TDonnéesDélais[[#This Row],[Délai]],"OK","KO"))))</f>
        <v/>
      </c>
      <c r="AB133" s="21" t="str">
        <f>IF(TDonnéesHM[[#This Row],[SIT SOBEGI (1)]]&lt;&gt;"",TDonnéesHM[[#This Row],[SIT SOBEGI (1)]]/1440,"")</f>
        <v/>
      </c>
      <c r="AC133" s="22" t="str">
        <f>(IF(TDonnéesDélais[[#This Row],[SIT SOBEGI (1)]]="","",(IF(TDonnéesDélais[[#This Row],[SIT SOBEGI (1)]]&lt;=TDonnéesDélais[[#This Row],[Délai]],"OK","KO"))))</f>
        <v/>
      </c>
      <c r="AD133" s="21" t="str">
        <f>IF(TDonnéesHM[[#This Row],[TELECOM SOBEGI (2)]]&lt;&gt;"",TDonnéesHM[[#This Row],[TELECOM SOBEGI (2)]]/1440,"")</f>
        <v/>
      </c>
      <c r="AE133" s="22" t="str">
        <f>(IF(TDonnéesDélais[[#This Row],[TELECOM SOBEGI (2)]]="","",(IF(TDonnéesDélais[[#This Row],[TELECOM SOBEGI (2)]]&lt;=TDonnéesDélais[[#This Row],[Délai]],"OK","KO"))))</f>
        <v/>
      </c>
      <c r="AF133" s="21" t="str">
        <f>IF(TDonnéesHM[[#This Row],[INEO/ACM (1)]]&lt;&gt;"",TDonnéesHM[[#This Row],[INEO/ACM (1)]]/1440,"")</f>
        <v/>
      </c>
      <c r="AG133" s="22" t="str">
        <f>(IF(TDonnéesDélais[[#This Row],[INEO/ACM (1)]]="","",(IF(TDonnéesDélais[[#This Row],[INEO/ACM (1)]]&lt;=TDonnéesDélais[[#This Row],[Délai]],"OK","KO"))))</f>
        <v/>
      </c>
      <c r="AH133" s="18" t="str">
        <f>IF(TDonnéesHM[[#This Row],[GFI CHRONOTIME (4)]]&lt;&gt;"",TDonnéesHM[[#This Row],[GFI CHRONOTIME (4)]]/1440,"")</f>
        <v/>
      </c>
      <c r="AI133" s="18" t="str">
        <f>IF(TDonnéesHM[[#This Row],[En attente]]&lt;&gt;"",TDonnéesHM[[#This Row],[En attente]]/1440,"")</f>
        <v/>
      </c>
      <c r="AJ133" s="18">
        <f>IF(TDonnéesHM[[#This Row],[Durée de vie du ticket]]&lt;&gt;"",TDonnéesHM[[#This Row],[Durée de vie du ticket]]/1440,"")</f>
        <v>6.9444444444444447E-4</v>
      </c>
      <c r="AK133" s="39"/>
      <c r="AL133" s="39"/>
      <c r="AM133" s="39"/>
      <c r="AN133" s="39"/>
      <c r="AO133" s="39"/>
      <c r="AP133" s="39"/>
      <c r="AQ133" s="39"/>
      <c r="AR133" s="39"/>
      <c r="AS133" s="39"/>
      <c r="AT133" s="39"/>
      <c r="AU133" s="39"/>
      <c r="AV133" s="39"/>
    </row>
    <row r="134" spans="1:48" x14ac:dyDescent="0.2">
      <c r="A134">
        <v>963</v>
      </c>
      <c r="B134" t="s">
        <v>21</v>
      </c>
      <c r="D134">
        <v>1</v>
      </c>
      <c r="L134">
        <v>1018</v>
      </c>
      <c r="M134" s="12">
        <f>(IF(TDonnéesHM[[#This Row],[ID]]&lt;&gt;"",SUM(TDonnéesHM[[#This Row],[MCO (4)]:[En attente]]),""))</f>
        <v>1019</v>
      </c>
      <c r="N134" s="39"/>
      <c r="O134">
        <f>IF(TDonnéesHM[[#This Row],[ID]]&lt;&gt;"",TDonnéesHM[[#This Row],[ID]],"")</f>
        <v>963</v>
      </c>
      <c r="P134" s="17" t="str">
        <f>IF(TDonnéesHM[[#This Row],[Type]]="incident","I",IF(TDonnéesHM[[#This Row],[Type]]="demande","D",""))</f>
        <v>D</v>
      </c>
      <c r="Q134" s="18">
        <f>IF(TDonnéesDélais[[#This Row],[Type]]="I",4/24,IF(TDonnéesDélais[[#This Row],[Type]]="D",8/24,""))</f>
        <v>0.33333333333333331</v>
      </c>
      <c r="R134" s="21" t="str">
        <f>IF(TDonnéesHM[[#This Row],[MCO (4)]]&lt;&gt;"",TDonnéesHM[[#This Row],[MCO (4)]]/1440,"")</f>
        <v/>
      </c>
      <c r="S134" s="22" t="str">
        <f>(IF(TDonnéesDélais[[#This Row],[MCO]]="","",(IF(TDonnéesDélais[[#This Row],[MCO]]&lt;=TDonnéesDélais[[#This Row],[Délai]],"OK","KO"))))</f>
        <v/>
      </c>
      <c r="T134" s="21">
        <f>IF(TDonnéesHM[[#This Row],[HELPDESK (3)]]&lt;&gt;"",TDonnéesHM[[#This Row],[HELPDESK (3)]]/1440,"")</f>
        <v>6.9444444444444447E-4</v>
      </c>
      <c r="U134" s="22" t="str">
        <f>(IF(TDonnéesDélais[[#This Row],[HELPDESK]]="","",(IF(TDonnéesDélais[[#This Row],[HELPDESK]]&lt;=TDonnéesDélais[[#This Row],[Délai]],"OK","KO"))))</f>
        <v>OK</v>
      </c>
      <c r="V134" s="21" t="str">
        <f>IF(TDonnéesHM[[#This Row],[TELECOM Niv 2 (7)]]&lt;&gt;"",TDonnéesHM[[#This Row],[TELECOM Niv 2 (7)]]/1440,"")</f>
        <v/>
      </c>
      <c r="W134" s="22" t="str">
        <f>(IF(TDonnéesDélais[[#This Row],[TELECOM Niv 2 (7)]]="","",(IF(TDonnéesDélais[[#This Row],[TELECOM Niv 2 (7)]]&lt;=TDonnéesDélais[[#This Row],[Délai]],"OK","KO"))))</f>
        <v/>
      </c>
      <c r="X134" s="21" t="str">
        <f>IF(TDonnéesHM[[#This Row],[TELECOM Niv 1 (6)]]&lt;&gt;"",TDonnéesHM[[#This Row],[TELECOM Niv 1 (6)]]/1440,"")</f>
        <v/>
      </c>
      <c r="Y134" s="22" t="str">
        <f>(IF(TDonnéesDélais[[#This Row],[TELECOM Niv 1 (6)]]="","",(IF(TDonnéesDélais[[#This Row],[TELECOM Niv 1 (6)]]&lt;=TDonnéesDélais[[#This Row],[Délai]],"OK","KO"))))</f>
        <v/>
      </c>
      <c r="Z134" s="21" t="str">
        <f>IF(TDonnéesHM[[#This Row],[Exploit Infra IBIS (5)]]&lt;&gt;"",TDonnéesHM[[#This Row],[Exploit Infra IBIS (5)]]/1440,"")</f>
        <v/>
      </c>
      <c r="AA134" s="22" t="str">
        <f>(IF(TDonnéesDélais[[#This Row],[Exploit Infra IBIS (5)]]="","",(IF(TDonnéesDélais[[#This Row],[Exploit Infra IBIS (5)]]&lt;=TDonnéesDélais[[#This Row],[Délai]],"OK","KO"))))</f>
        <v/>
      </c>
      <c r="AB134" s="21" t="str">
        <f>IF(TDonnéesHM[[#This Row],[SIT SOBEGI (1)]]&lt;&gt;"",TDonnéesHM[[#This Row],[SIT SOBEGI (1)]]/1440,"")</f>
        <v/>
      </c>
      <c r="AC134" s="22" t="str">
        <f>(IF(TDonnéesDélais[[#This Row],[SIT SOBEGI (1)]]="","",(IF(TDonnéesDélais[[#This Row],[SIT SOBEGI (1)]]&lt;=TDonnéesDélais[[#This Row],[Délai]],"OK","KO"))))</f>
        <v/>
      </c>
      <c r="AD134" s="21" t="str">
        <f>IF(TDonnéesHM[[#This Row],[TELECOM SOBEGI (2)]]&lt;&gt;"",TDonnéesHM[[#This Row],[TELECOM SOBEGI (2)]]/1440,"")</f>
        <v/>
      </c>
      <c r="AE134" s="22" t="str">
        <f>(IF(TDonnéesDélais[[#This Row],[TELECOM SOBEGI (2)]]="","",(IF(TDonnéesDélais[[#This Row],[TELECOM SOBEGI (2)]]&lt;=TDonnéesDélais[[#This Row],[Délai]],"OK","KO"))))</f>
        <v/>
      </c>
      <c r="AF134" s="21" t="str">
        <f>IF(TDonnéesHM[[#This Row],[INEO/ACM (1)]]&lt;&gt;"",TDonnéesHM[[#This Row],[INEO/ACM (1)]]/1440,"")</f>
        <v/>
      </c>
      <c r="AG134" s="22" t="str">
        <f>(IF(TDonnéesDélais[[#This Row],[INEO/ACM (1)]]="","",(IF(TDonnéesDélais[[#This Row],[INEO/ACM (1)]]&lt;=TDonnéesDélais[[#This Row],[Délai]],"OK","KO"))))</f>
        <v/>
      </c>
      <c r="AH134" s="18" t="str">
        <f>IF(TDonnéesHM[[#This Row],[GFI CHRONOTIME (4)]]&lt;&gt;"",TDonnéesHM[[#This Row],[GFI CHRONOTIME (4)]]/1440,"")</f>
        <v/>
      </c>
      <c r="AI134" s="18">
        <f>IF(TDonnéesHM[[#This Row],[En attente]]&lt;&gt;"",TDonnéesHM[[#This Row],[En attente]]/1440,"")</f>
        <v>0.70694444444444449</v>
      </c>
      <c r="AJ134" s="18">
        <f>IF(TDonnéesHM[[#This Row],[Durée de vie du ticket]]&lt;&gt;"",TDonnéesHM[[#This Row],[Durée de vie du ticket]]/1440,"")</f>
        <v>0.70763888888888893</v>
      </c>
      <c r="AK134" s="39"/>
      <c r="AL134" s="39"/>
      <c r="AM134" s="39"/>
      <c r="AN134" s="39"/>
      <c r="AO134" s="39"/>
      <c r="AP134" s="39"/>
      <c r="AQ134" s="39"/>
      <c r="AR134" s="39"/>
      <c r="AS134" s="39"/>
      <c r="AT134" s="39"/>
      <c r="AU134" s="39"/>
      <c r="AV134" s="39"/>
    </row>
    <row r="135" spans="1:48" x14ac:dyDescent="0.2">
      <c r="A135">
        <v>964</v>
      </c>
      <c r="B135" t="s">
        <v>21</v>
      </c>
      <c r="G135">
        <v>135</v>
      </c>
      <c r="M135" s="12">
        <f>(IF(TDonnéesHM[[#This Row],[ID]]&lt;&gt;"",SUM(TDonnéesHM[[#This Row],[MCO (4)]:[En attente]]),""))</f>
        <v>135</v>
      </c>
      <c r="N135" s="39"/>
      <c r="O135">
        <f>IF(TDonnéesHM[[#This Row],[ID]]&lt;&gt;"",TDonnéesHM[[#This Row],[ID]],"")</f>
        <v>964</v>
      </c>
      <c r="P135" s="17" t="str">
        <f>IF(TDonnéesHM[[#This Row],[Type]]="incident","I",IF(TDonnéesHM[[#This Row],[Type]]="demande","D",""))</f>
        <v>D</v>
      </c>
      <c r="Q135" s="18">
        <f>IF(TDonnéesDélais[[#This Row],[Type]]="I",4/24,IF(TDonnéesDélais[[#This Row],[Type]]="D",8/24,""))</f>
        <v>0.33333333333333331</v>
      </c>
      <c r="R135" s="21" t="str">
        <f>IF(TDonnéesHM[[#This Row],[MCO (4)]]&lt;&gt;"",TDonnéesHM[[#This Row],[MCO (4)]]/1440,"")</f>
        <v/>
      </c>
      <c r="S135" s="22" t="str">
        <f>(IF(TDonnéesDélais[[#This Row],[MCO]]="","",(IF(TDonnéesDélais[[#This Row],[MCO]]&lt;=TDonnéesDélais[[#This Row],[Délai]],"OK","KO"))))</f>
        <v/>
      </c>
      <c r="T135" s="21" t="str">
        <f>IF(TDonnéesHM[[#This Row],[HELPDESK (3)]]&lt;&gt;"",TDonnéesHM[[#This Row],[HELPDESK (3)]]/1440,"")</f>
        <v/>
      </c>
      <c r="U135" s="22" t="str">
        <f>(IF(TDonnéesDélais[[#This Row],[HELPDESK]]="","",(IF(TDonnéesDélais[[#This Row],[HELPDESK]]&lt;=TDonnéesDélais[[#This Row],[Délai]],"OK","KO"))))</f>
        <v/>
      </c>
      <c r="V135" s="21" t="str">
        <f>IF(TDonnéesHM[[#This Row],[TELECOM Niv 2 (7)]]&lt;&gt;"",TDonnéesHM[[#This Row],[TELECOM Niv 2 (7)]]/1440,"")</f>
        <v/>
      </c>
      <c r="W135" s="22" t="str">
        <f>(IF(TDonnéesDélais[[#This Row],[TELECOM Niv 2 (7)]]="","",(IF(TDonnéesDélais[[#This Row],[TELECOM Niv 2 (7)]]&lt;=TDonnéesDélais[[#This Row],[Délai]],"OK","KO"))))</f>
        <v/>
      </c>
      <c r="X135" s="21" t="str">
        <f>IF(TDonnéesHM[[#This Row],[TELECOM Niv 1 (6)]]&lt;&gt;"",TDonnéesHM[[#This Row],[TELECOM Niv 1 (6)]]/1440,"")</f>
        <v/>
      </c>
      <c r="Y135" s="22" t="str">
        <f>(IF(TDonnéesDélais[[#This Row],[TELECOM Niv 1 (6)]]="","",(IF(TDonnéesDélais[[#This Row],[TELECOM Niv 1 (6)]]&lt;=TDonnéesDélais[[#This Row],[Délai]],"OK","KO"))))</f>
        <v/>
      </c>
      <c r="Z135" s="21">
        <f>IF(TDonnéesHM[[#This Row],[Exploit Infra IBIS (5)]]&lt;&gt;"",TDonnéesHM[[#This Row],[Exploit Infra IBIS (5)]]/1440,"")</f>
        <v>9.375E-2</v>
      </c>
      <c r="AA135" s="22" t="str">
        <f>(IF(TDonnéesDélais[[#This Row],[Exploit Infra IBIS (5)]]="","",(IF(TDonnéesDélais[[#This Row],[Exploit Infra IBIS (5)]]&lt;=TDonnéesDélais[[#This Row],[Délai]],"OK","KO"))))</f>
        <v>OK</v>
      </c>
      <c r="AB135" s="21" t="str">
        <f>IF(TDonnéesHM[[#This Row],[SIT SOBEGI (1)]]&lt;&gt;"",TDonnéesHM[[#This Row],[SIT SOBEGI (1)]]/1440,"")</f>
        <v/>
      </c>
      <c r="AC135" s="22" t="str">
        <f>(IF(TDonnéesDélais[[#This Row],[SIT SOBEGI (1)]]="","",(IF(TDonnéesDélais[[#This Row],[SIT SOBEGI (1)]]&lt;=TDonnéesDélais[[#This Row],[Délai]],"OK","KO"))))</f>
        <v/>
      </c>
      <c r="AD135" s="21" t="str">
        <f>IF(TDonnéesHM[[#This Row],[TELECOM SOBEGI (2)]]&lt;&gt;"",TDonnéesHM[[#This Row],[TELECOM SOBEGI (2)]]/1440,"")</f>
        <v/>
      </c>
      <c r="AE135" s="22" t="str">
        <f>(IF(TDonnéesDélais[[#This Row],[TELECOM SOBEGI (2)]]="","",(IF(TDonnéesDélais[[#This Row],[TELECOM SOBEGI (2)]]&lt;=TDonnéesDélais[[#This Row],[Délai]],"OK","KO"))))</f>
        <v/>
      </c>
      <c r="AF135" s="21" t="str">
        <f>IF(TDonnéesHM[[#This Row],[INEO/ACM (1)]]&lt;&gt;"",TDonnéesHM[[#This Row],[INEO/ACM (1)]]/1440,"")</f>
        <v/>
      </c>
      <c r="AG135" s="22" t="str">
        <f>(IF(TDonnéesDélais[[#This Row],[INEO/ACM (1)]]="","",(IF(TDonnéesDélais[[#This Row],[INEO/ACM (1)]]&lt;=TDonnéesDélais[[#This Row],[Délai]],"OK","KO"))))</f>
        <v/>
      </c>
      <c r="AH135" s="18" t="str">
        <f>IF(TDonnéesHM[[#This Row],[GFI CHRONOTIME (4)]]&lt;&gt;"",TDonnéesHM[[#This Row],[GFI CHRONOTIME (4)]]/1440,"")</f>
        <v/>
      </c>
      <c r="AI135" s="18" t="str">
        <f>IF(TDonnéesHM[[#This Row],[En attente]]&lt;&gt;"",TDonnéesHM[[#This Row],[En attente]]/1440,"")</f>
        <v/>
      </c>
      <c r="AJ135" s="18">
        <f>IF(TDonnéesHM[[#This Row],[Durée de vie du ticket]]&lt;&gt;"",TDonnéesHM[[#This Row],[Durée de vie du ticket]]/1440,"")</f>
        <v>9.375E-2</v>
      </c>
      <c r="AK135" s="39"/>
      <c r="AL135" s="39"/>
      <c r="AM135" s="39"/>
      <c r="AN135" s="39"/>
      <c r="AO135" s="39"/>
      <c r="AP135" s="39"/>
      <c r="AQ135" s="39"/>
      <c r="AR135" s="39"/>
      <c r="AS135" s="39"/>
      <c r="AT135" s="39"/>
      <c r="AU135" s="39"/>
      <c r="AV135" s="39"/>
    </row>
    <row r="136" spans="1:48" x14ac:dyDescent="0.2">
      <c r="A136">
        <v>965</v>
      </c>
      <c r="B136" t="s">
        <v>21</v>
      </c>
      <c r="H136">
        <v>17</v>
      </c>
      <c r="M136" s="12">
        <f>(IF(TDonnéesHM[[#This Row],[ID]]&lt;&gt;"",SUM(TDonnéesHM[[#This Row],[MCO (4)]:[En attente]]),""))</f>
        <v>17</v>
      </c>
      <c r="N136" s="39"/>
      <c r="O136">
        <f>IF(TDonnéesHM[[#This Row],[ID]]&lt;&gt;"",TDonnéesHM[[#This Row],[ID]],"")</f>
        <v>965</v>
      </c>
      <c r="P136" s="17" t="str">
        <f>IF(TDonnéesHM[[#This Row],[Type]]="incident","I",IF(TDonnéesHM[[#This Row],[Type]]="demande","D",""))</f>
        <v>D</v>
      </c>
      <c r="Q136" s="18">
        <f>IF(TDonnéesDélais[[#This Row],[Type]]="I",4/24,IF(TDonnéesDélais[[#This Row],[Type]]="D",8/24,""))</f>
        <v>0.33333333333333331</v>
      </c>
      <c r="R136" s="21" t="str">
        <f>IF(TDonnéesHM[[#This Row],[MCO (4)]]&lt;&gt;"",TDonnéesHM[[#This Row],[MCO (4)]]/1440,"")</f>
        <v/>
      </c>
      <c r="S136" s="22" t="str">
        <f>(IF(TDonnéesDélais[[#This Row],[MCO]]="","",(IF(TDonnéesDélais[[#This Row],[MCO]]&lt;=TDonnéesDélais[[#This Row],[Délai]],"OK","KO"))))</f>
        <v/>
      </c>
      <c r="T136" s="21" t="str">
        <f>IF(TDonnéesHM[[#This Row],[HELPDESK (3)]]&lt;&gt;"",TDonnéesHM[[#This Row],[HELPDESK (3)]]/1440,"")</f>
        <v/>
      </c>
      <c r="U136" s="22" t="str">
        <f>(IF(TDonnéesDélais[[#This Row],[HELPDESK]]="","",(IF(TDonnéesDélais[[#This Row],[HELPDESK]]&lt;=TDonnéesDélais[[#This Row],[Délai]],"OK","KO"))))</f>
        <v/>
      </c>
      <c r="V136" s="21" t="str">
        <f>IF(TDonnéesHM[[#This Row],[TELECOM Niv 2 (7)]]&lt;&gt;"",TDonnéesHM[[#This Row],[TELECOM Niv 2 (7)]]/1440,"")</f>
        <v/>
      </c>
      <c r="W136" s="22" t="str">
        <f>(IF(TDonnéesDélais[[#This Row],[TELECOM Niv 2 (7)]]="","",(IF(TDonnéesDélais[[#This Row],[TELECOM Niv 2 (7)]]&lt;=TDonnéesDélais[[#This Row],[Délai]],"OK","KO"))))</f>
        <v/>
      </c>
      <c r="X136" s="21" t="str">
        <f>IF(TDonnéesHM[[#This Row],[TELECOM Niv 1 (6)]]&lt;&gt;"",TDonnéesHM[[#This Row],[TELECOM Niv 1 (6)]]/1440,"")</f>
        <v/>
      </c>
      <c r="Y136" s="22" t="str">
        <f>(IF(TDonnéesDélais[[#This Row],[TELECOM Niv 1 (6)]]="","",(IF(TDonnéesDélais[[#This Row],[TELECOM Niv 1 (6)]]&lt;=TDonnéesDélais[[#This Row],[Délai]],"OK","KO"))))</f>
        <v/>
      </c>
      <c r="Z136" s="21" t="str">
        <f>IF(TDonnéesHM[[#This Row],[Exploit Infra IBIS (5)]]&lt;&gt;"",TDonnéesHM[[#This Row],[Exploit Infra IBIS (5)]]/1440,"")</f>
        <v/>
      </c>
      <c r="AA136" s="22" t="str">
        <f>(IF(TDonnéesDélais[[#This Row],[Exploit Infra IBIS (5)]]="","",(IF(TDonnéesDélais[[#This Row],[Exploit Infra IBIS (5)]]&lt;=TDonnéesDélais[[#This Row],[Délai]],"OK","KO"))))</f>
        <v/>
      </c>
      <c r="AB136" s="21">
        <f>IF(TDonnéesHM[[#This Row],[SIT SOBEGI (1)]]&lt;&gt;"",TDonnéesHM[[#This Row],[SIT SOBEGI (1)]]/1440,"")</f>
        <v>1.1805555555555555E-2</v>
      </c>
      <c r="AC136" s="22" t="str">
        <f>(IF(TDonnéesDélais[[#This Row],[SIT SOBEGI (1)]]="","",(IF(TDonnéesDélais[[#This Row],[SIT SOBEGI (1)]]&lt;=TDonnéesDélais[[#This Row],[Délai]],"OK","KO"))))</f>
        <v>OK</v>
      </c>
      <c r="AD136" s="21" t="str">
        <f>IF(TDonnéesHM[[#This Row],[TELECOM SOBEGI (2)]]&lt;&gt;"",TDonnéesHM[[#This Row],[TELECOM SOBEGI (2)]]/1440,"")</f>
        <v/>
      </c>
      <c r="AE136" s="22" t="str">
        <f>(IF(TDonnéesDélais[[#This Row],[TELECOM SOBEGI (2)]]="","",(IF(TDonnéesDélais[[#This Row],[TELECOM SOBEGI (2)]]&lt;=TDonnéesDélais[[#This Row],[Délai]],"OK","KO"))))</f>
        <v/>
      </c>
      <c r="AF136" s="21" t="str">
        <f>IF(TDonnéesHM[[#This Row],[INEO/ACM (1)]]&lt;&gt;"",TDonnéesHM[[#This Row],[INEO/ACM (1)]]/1440,"")</f>
        <v/>
      </c>
      <c r="AG136" s="22" t="str">
        <f>(IF(TDonnéesDélais[[#This Row],[INEO/ACM (1)]]="","",(IF(TDonnéesDélais[[#This Row],[INEO/ACM (1)]]&lt;=TDonnéesDélais[[#This Row],[Délai]],"OK","KO"))))</f>
        <v/>
      </c>
      <c r="AH136" s="18" t="str">
        <f>IF(TDonnéesHM[[#This Row],[GFI CHRONOTIME (4)]]&lt;&gt;"",TDonnéesHM[[#This Row],[GFI CHRONOTIME (4)]]/1440,"")</f>
        <v/>
      </c>
      <c r="AI136" s="18" t="str">
        <f>IF(TDonnéesHM[[#This Row],[En attente]]&lt;&gt;"",TDonnéesHM[[#This Row],[En attente]]/1440,"")</f>
        <v/>
      </c>
      <c r="AJ136" s="18">
        <f>IF(TDonnéesHM[[#This Row],[Durée de vie du ticket]]&lt;&gt;"",TDonnéesHM[[#This Row],[Durée de vie du ticket]]/1440,"")</f>
        <v>1.1805555555555555E-2</v>
      </c>
      <c r="AK136" s="39"/>
      <c r="AL136" s="39"/>
      <c r="AM136" s="39"/>
      <c r="AN136" s="39"/>
      <c r="AO136" s="39"/>
      <c r="AP136" s="39"/>
      <c r="AQ136" s="39"/>
      <c r="AR136" s="39"/>
      <c r="AS136" s="39"/>
      <c r="AT136" s="39"/>
      <c r="AU136" s="39"/>
      <c r="AV136" s="39"/>
    </row>
    <row r="137" spans="1:48" x14ac:dyDescent="0.2">
      <c r="A137">
        <v>966</v>
      </c>
      <c r="B137" t="s">
        <v>21</v>
      </c>
      <c r="H137">
        <v>16</v>
      </c>
      <c r="M137" s="12">
        <f>(IF(TDonnéesHM[[#This Row],[ID]]&lt;&gt;"",SUM(TDonnéesHM[[#This Row],[MCO (4)]:[En attente]]),""))</f>
        <v>16</v>
      </c>
      <c r="N137" s="39"/>
      <c r="O137">
        <f>IF(TDonnéesHM[[#This Row],[ID]]&lt;&gt;"",TDonnéesHM[[#This Row],[ID]],"")</f>
        <v>966</v>
      </c>
      <c r="P137" s="17" t="str">
        <f>IF(TDonnéesHM[[#This Row],[Type]]="incident","I",IF(TDonnéesHM[[#This Row],[Type]]="demande","D",""))</f>
        <v>D</v>
      </c>
      <c r="Q137" s="18">
        <f>IF(TDonnéesDélais[[#This Row],[Type]]="I",4/24,IF(TDonnéesDélais[[#This Row],[Type]]="D",8/24,""))</f>
        <v>0.33333333333333331</v>
      </c>
      <c r="R137" s="21" t="str">
        <f>IF(TDonnéesHM[[#This Row],[MCO (4)]]&lt;&gt;"",TDonnéesHM[[#This Row],[MCO (4)]]/1440,"")</f>
        <v/>
      </c>
      <c r="S137" s="22" t="str">
        <f>(IF(TDonnéesDélais[[#This Row],[MCO]]="","",(IF(TDonnéesDélais[[#This Row],[MCO]]&lt;=TDonnéesDélais[[#This Row],[Délai]],"OK","KO"))))</f>
        <v/>
      </c>
      <c r="T137" s="21" t="str">
        <f>IF(TDonnéesHM[[#This Row],[HELPDESK (3)]]&lt;&gt;"",TDonnéesHM[[#This Row],[HELPDESK (3)]]/1440,"")</f>
        <v/>
      </c>
      <c r="U137" s="22" t="str">
        <f>(IF(TDonnéesDélais[[#This Row],[HELPDESK]]="","",(IF(TDonnéesDélais[[#This Row],[HELPDESK]]&lt;=TDonnéesDélais[[#This Row],[Délai]],"OK","KO"))))</f>
        <v/>
      </c>
      <c r="V137" s="21" t="str">
        <f>IF(TDonnéesHM[[#This Row],[TELECOM Niv 2 (7)]]&lt;&gt;"",TDonnéesHM[[#This Row],[TELECOM Niv 2 (7)]]/1440,"")</f>
        <v/>
      </c>
      <c r="W137" s="22" t="str">
        <f>(IF(TDonnéesDélais[[#This Row],[TELECOM Niv 2 (7)]]="","",(IF(TDonnéesDélais[[#This Row],[TELECOM Niv 2 (7)]]&lt;=TDonnéesDélais[[#This Row],[Délai]],"OK","KO"))))</f>
        <v/>
      </c>
      <c r="X137" s="21" t="str">
        <f>IF(TDonnéesHM[[#This Row],[TELECOM Niv 1 (6)]]&lt;&gt;"",TDonnéesHM[[#This Row],[TELECOM Niv 1 (6)]]/1440,"")</f>
        <v/>
      </c>
      <c r="Y137" s="22" t="str">
        <f>(IF(TDonnéesDélais[[#This Row],[TELECOM Niv 1 (6)]]="","",(IF(TDonnéesDélais[[#This Row],[TELECOM Niv 1 (6)]]&lt;=TDonnéesDélais[[#This Row],[Délai]],"OK","KO"))))</f>
        <v/>
      </c>
      <c r="Z137" s="21" t="str">
        <f>IF(TDonnéesHM[[#This Row],[Exploit Infra IBIS (5)]]&lt;&gt;"",TDonnéesHM[[#This Row],[Exploit Infra IBIS (5)]]/1440,"")</f>
        <v/>
      </c>
      <c r="AA137" s="22" t="str">
        <f>(IF(TDonnéesDélais[[#This Row],[Exploit Infra IBIS (5)]]="","",(IF(TDonnéesDélais[[#This Row],[Exploit Infra IBIS (5)]]&lt;=TDonnéesDélais[[#This Row],[Délai]],"OK","KO"))))</f>
        <v/>
      </c>
      <c r="AB137" s="21">
        <f>IF(TDonnéesHM[[#This Row],[SIT SOBEGI (1)]]&lt;&gt;"",TDonnéesHM[[#This Row],[SIT SOBEGI (1)]]/1440,"")</f>
        <v>1.1111111111111112E-2</v>
      </c>
      <c r="AC137" s="22" t="str">
        <f>(IF(TDonnéesDélais[[#This Row],[SIT SOBEGI (1)]]="","",(IF(TDonnéesDélais[[#This Row],[SIT SOBEGI (1)]]&lt;=TDonnéesDélais[[#This Row],[Délai]],"OK","KO"))))</f>
        <v>OK</v>
      </c>
      <c r="AD137" s="21" t="str">
        <f>IF(TDonnéesHM[[#This Row],[TELECOM SOBEGI (2)]]&lt;&gt;"",TDonnéesHM[[#This Row],[TELECOM SOBEGI (2)]]/1440,"")</f>
        <v/>
      </c>
      <c r="AE137" s="22" t="str">
        <f>(IF(TDonnéesDélais[[#This Row],[TELECOM SOBEGI (2)]]="","",(IF(TDonnéesDélais[[#This Row],[TELECOM SOBEGI (2)]]&lt;=TDonnéesDélais[[#This Row],[Délai]],"OK","KO"))))</f>
        <v/>
      </c>
      <c r="AF137" s="21" t="str">
        <f>IF(TDonnéesHM[[#This Row],[INEO/ACM (1)]]&lt;&gt;"",TDonnéesHM[[#This Row],[INEO/ACM (1)]]/1440,"")</f>
        <v/>
      </c>
      <c r="AG137" s="22" t="str">
        <f>(IF(TDonnéesDélais[[#This Row],[INEO/ACM (1)]]="","",(IF(TDonnéesDélais[[#This Row],[INEO/ACM (1)]]&lt;=TDonnéesDélais[[#This Row],[Délai]],"OK","KO"))))</f>
        <v/>
      </c>
      <c r="AH137" s="18" t="str">
        <f>IF(TDonnéesHM[[#This Row],[GFI CHRONOTIME (4)]]&lt;&gt;"",TDonnéesHM[[#This Row],[GFI CHRONOTIME (4)]]/1440,"")</f>
        <v/>
      </c>
      <c r="AI137" s="18" t="str">
        <f>IF(TDonnéesHM[[#This Row],[En attente]]&lt;&gt;"",TDonnéesHM[[#This Row],[En attente]]/1440,"")</f>
        <v/>
      </c>
      <c r="AJ137" s="18">
        <f>IF(TDonnéesHM[[#This Row],[Durée de vie du ticket]]&lt;&gt;"",TDonnéesHM[[#This Row],[Durée de vie du ticket]]/1440,"")</f>
        <v>1.1111111111111112E-2</v>
      </c>
      <c r="AK137" s="39"/>
      <c r="AL137" s="39"/>
      <c r="AM137" s="39"/>
      <c r="AN137" s="39"/>
      <c r="AO137" s="39"/>
      <c r="AP137" s="39"/>
      <c r="AQ137" s="39"/>
      <c r="AR137" s="39"/>
      <c r="AS137" s="39"/>
      <c r="AT137" s="39"/>
      <c r="AU137" s="39"/>
      <c r="AV137" s="39"/>
    </row>
    <row r="138" spans="1:48" x14ac:dyDescent="0.2">
      <c r="A138">
        <v>967</v>
      </c>
      <c r="B138" t="s">
        <v>21</v>
      </c>
      <c r="E138">
        <v>64</v>
      </c>
      <c r="I138">
        <v>15</v>
      </c>
      <c r="M138" s="12">
        <f>(IF(TDonnéesHM[[#This Row],[ID]]&lt;&gt;"",SUM(TDonnéesHM[[#This Row],[MCO (4)]:[En attente]]),""))</f>
        <v>79</v>
      </c>
      <c r="N138" s="39"/>
      <c r="O138">
        <f>IF(TDonnéesHM[[#This Row],[ID]]&lt;&gt;"",TDonnéesHM[[#This Row],[ID]],"")</f>
        <v>967</v>
      </c>
      <c r="P138" s="17" t="str">
        <f>IF(TDonnéesHM[[#This Row],[Type]]="incident","I",IF(TDonnéesHM[[#This Row],[Type]]="demande","D",""))</f>
        <v>D</v>
      </c>
      <c r="Q138" s="18">
        <f>IF(TDonnéesDélais[[#This Row],[Type]]="I",4/24,IF(TDonnéesDélais[[#This Row],[Type]]="D",8/24,""))</f>
        <v>0.33333333333333331</v>
      </c>
      <c r="R138" s="21" t="str">
        <f>IF(TDonnéesHM[[#This Row],[MCO (4)]]&lt;&gt;"",TDonnéesHM[[#This Row],[MCO (4)]]/1440,"")</f>
        <v/>
      </c>
      <c r="S138" s="22" t="str">
        <f>(IF(TDonnéesDélais[[#This Row],[MCO]]="","",(IF(TDonnéesDélais[[#This Row],[MCO]]&lt;=TDonnéesDélais[[#This Row],[Délai]],"OK","KO"))))</f>
        <v/>
      </c>
      <c r="T138" s="21" t="str">
        <f>IF(TDonnéesHM[[#This Row],[HELPDESK (3)]]&lt;&gt;"",TDonnéesHM[[#This Row],[HELPDESK (3)]]/1440,"")</f>
        <v/>
      </c>
      <c r="U138" s="22" t="str">
        <f>(IF(TDonnéesDélais[[#This Row],[HELPDESK]]="","",(IF(TDonnéesDélais[[#This Row],[HELPDESK]]&lt;=TDonnéesDélais[[#This Row],[Délai]],"OK","KO"))))</f>
        <v/>
      </c>
      <c r="V138" s="21">
        <f>IF(TDonnéesHM[[#This Row],[TELECOM Niv 2 (7)]]&lt;&gt;"",TDonnéesHM[[#This Row],[TELECOM Niv 2 (7)]]/1440,"")</f>
        <v>4.4444444444444446E-2</v>
      </c>
      <c r="W138" s="22" t="str">
        <f>(IF(TDonnéesDélais[[#This Row],[TELECOM Niv 2 (7)]]="","",(IF(TDonnéesDélais[[#This Row],[TELECOM Niv 2 (7)]]&lt;=TDonnéesDélais[[#This Row],[Délai]],"OK","KO"))))</f>
        <v>OK</v>
      </c>
      <c r="X138" s="21" t="str">
        <f>IF(TDonnéesHM[[#This Row],[TELECOM Niv 1 (6)]]&lt;&gt;"",TDonnéesHM[[#This Row],[TELECOM Niv 1 (6)]]/1440,"")</f>
        <v/>
      </c>
      <c r="Y138" s="22" t="str">
        <f>(IF(TDonnéesDélais[[#This Row],[TELECOM Niv 1 (6)]]="","",(IF(TDonnéesDélais[[#This Row],[TELECOM Niv 1 (6)]]&lt;=TDonnéesDélais[[#This Row],[Délai]],"OK","KO"))))</f>
        <v/>
      </c>
      <c r="Z138" s="21" t="str">
        <f>IF(TDonnéesHM[[#This Row],[Exploit Infra IBIS (5)]]&lt;&gt;"",TDonnéesHM[[#This Row],[Exploit Infra IBIS (5)]]/1440,"")</f>
        <v/>
      </c>
      <c r="AA138" s="22" t="str">
        <f>(IF(TDonnéesDélais[[#This Row],[Exploit Infra IBIS (5)]]="","",(IF(TDonnéesDélais[[#This Row],[Exploit Infra IBIS (5)]]&lt;=TDonnéesDélais[[#This Row],[Délai]],"OK","KO"))))</f>
        <v/>
      </c>
      <c r="AB138" s="21" t="str">
        <f>IF(TDonnéesHM[[#This Row],[SIT SOBEGI (1)]]&lt;&gt;"",TDonnéesHM[[#This Row],[SIT SOBEGI (1)]]/1440,"")</f>
        <v/>
      </c>
      <c r="AC138" s="22" t="str">
        <f>(IF(TDonnéesDélais[[#This Row],[SIT SOBEGI (1)]]="","",(IF(TDonnéesDélais[[#This Row],[SIT SOBEGI (1)]]&lt;=TDonnéesDélais[[#This Row],[Délai]],"OK","KO"))))</f>
        <v/>
      </c>
      <c r="AD138" s="21">
        <f>IF(TDonnéesHM[[#This Row],[TELECOM SOBEGI (2)]]&lt;&gt;"",TDonnéesHM[[#This Row],[TELECOM SOBEGI (2)]]/1440,"")</f>
        <v>1.0416666666666666E-2</v>
      </c>
      <c r="AE138" s="22" t="str">
        <f>(IF(TDonnéesDélais[[#This Row],[TELECOM SOBEGI (2)]]="","",(IF(TDonnéesDélais[[#This Row],[TELECOM SOBEGI (2)]]&lt;=TDonnéesDélais[[#This Row],[Délai]],"OK","KO"))))</f>
        <v>OK</v>
      </c>
      <c r="AF138" s="21" t="str">
        <f>IF(TDonnéesHM[[#This Row],[INEO/ACM (1)]]&lt;&gt;"",TDonnéesHM[[#This Row],[INEO/ACM (1)]]/1440,"")</f>
        <v/>
      </c>
      <c r="AG138" s="22" t="str">
        <f>(IF(TDonnéesDélais[[#This Row],[INEO/ACM (1)]]="","",(IF(TDonnéesDélais[[#This Row],[INEO/ACM (1)]]&lt;=TDonnéesDélais[[#This Row],[Délai]],"OK","KO"))))</f>
        <v/>
      </c>
      <c r="AH138" s="18" t="str">
        <f>IF(TDonnéesHM[[#This Row],[GFI CHRONOTIME (4)]]&lt;&gt;"",TDonnéesHM[[#This Row],[GFI CHRONOTIME (4)]]/1440,"")</f>
        <v/>
      </c>
      <c r="AI138" s="18" t="str">
        <f>IF(TDonnéesHM[[#This Row],[En attente]]&lt;&gt;"",TDonnéesHM[[#This Row],[En attente]]/1440,"")</f>
        <v/>
      </c>
      <c r="AJ138" s="18">
        <f>IF(TDonnéesHM[[#This Row],[Durée de vie du ticket]]&lt;&gt;"",TDonnéesHM[[#This Row],[Durée de vie du ticket]]/1440,"")</f>
        <v>5.486111111111111E-2</v>
      </c>
      <c r="AK138" s="39"/>
      <c r="AL138" s="39"/>
      <c r="AM138" s="39"/>
      <c r="AN138" s="39"/>
      <c r="AO138" s="39"/>
      <c r="AP138" s="39"/>
      <c r="AQ138" s="39"/>
      <c r="AR138" s="39"/>
      <c r="AS138" s="39"/>
      <c r="AT138" s="39"/>
      <c r="AU138" s="39"/>
      <c r="AV138" s="39"/>
    </row>
    <row r="139" spans="1:48" x14ac:dyDescent="0.2">
      <c r="A139">
        <v>968</v>
      </c>
      <c r="B139" t="s">
        <v>21</v>
      </c>
      <c r="D139">
        <v>19</v>
      </c>
      <c r="M139" s="12">
        <f>(IF(TDonnéesHM[[#This Row],[ID]]&lt;&gt;"",SUM(TDonnéesHM[[#This Row],[MCO (4)]:[En attente]]),""))</f>
        <v>19</v>
      </c>
      <c r="N139" s="39"/>
      <c r="O139">
        <f>IF(TDonnéesHM[[#This Row],[ID]]&lt;&gt;"",TDonnéesHM[[#This Row],[ID]],"")</f>
        <v>968</v>
      </c>
      <c r="P139" s="17" t="str">
        <f>IF(TDonnéesHM[[#This Row],[Type]]="incident","I",IF(TDonnéesHM[[#This Row],[Type]]="demande","D",""))</f>
        <v>D</v>
      </c>
      <c r="Q139" s="18">
        <f>IF(TDonnéesDélais[[#This Row],[Type]]="I",4/24,IF(TDonnéesDélais[[#This Row],[Type]]="D",8/24,""))</f>
        <v>0.33333333333333331</v>
      </c>
      <c r="R139" s="21" t="str">
        <f>IF(TDonnéesHM[[#This Row],[MCO (4)]]&lt;&gt;"",TDonnéesHM[[#This Row],[MCO (4)]]/1440,"")</f>
        <v/>
      </c>
      <c r="S139" s="22" t="str">
        <f>(IF(TDonnéesDélais[[#This Row],[MCO]]="","",(IF(TDonnéesDélais[[#This Row],[MCO]]&lt;=TDonnéesDélais[[#This Row],[Délai]],"OK","KO"))))</f>
        <v/>
      </c>
      <c r="T139" s="21">
        <f>IF(TDonnéesHM[[#This Row],[HELPDESK (3)]]&lt;&gt;"",TDonnéesHM[[#This Row],[HELPDESK (3)]]/1440,"")</f>
        <v>1.3194444444444444E-2</v>
      </c>
      <c r="U139" s="22" t="str">
        <f>(IF(TDonnéesDélais[[#This Row],[HELPDESK]]="","",(IF(TDonnéesDélais[[#This Row],[HELPDESK]]&lt;=TDonnéesDélais[[#This Row],[Délai]],"OK","KO"))))</f>
        <v>OK</v>
      </c>
      <c r="V139" s="21" t="str">
        <f>IF(TDonnéesHM[[#This Row],[TELECOM Niv 2 (7)]]&lt;&gt;"",TDonnéesHM[[#This Row],[TELECOM Niv 2 (7)]]/1440,"")</f>
        <v/>
      </c>
      <c r="W139" s="22" t="str">
        <f>(IF(TDonnéesDélais[[#This Row],[TELECOM Niv 2 (7)]]="","",(IF(TDonnéesDélais[[#This Row],[TELECOM Niv 2 (7)]]&lt;=TDonnéesDélais[[#This Row],[Délai]],"OK","KO"))))</f>
        <v/>
      </c>
      <c r="X139" s="21" t="str">
        <f>IF(TDonnéesHM[[#This Row],[TELECOM Niv 1 (6)]]&lt;&gt;"",TDonnéesHM[[#This Row],[TELECOM Niv 1 (6)]]/1440,"")</f>
        <v/>
      </c>
      <c r="Y139" s="22" t="str">
        <f>(IF(TDonnéesDélais[[#This Row],[TELECOM Niv 1 (6)]]="","",(IF(TDonnéesDélais[[#This Row],[TELECOM Niv 1 (6)]]&lt;=TDonnéesDélais[[#This Row],[Délai]],"OK","KO"))))</f>
        <v/>
      </c>
      <c r="Z139" s="21" t="str">
        <f>IF(TDonnéesHM[[#This Row],[Exploit Infra IBIS (5)]]&lt;&gt;"",TDonnéesHM[[#This Row],[Exploit Infra IBIS (5)]]/1440,"")</f>
        <v/>
      </c>
      <c r="AA139" s="22" t="str">
        <f>(IF(TDonnéesDélais[[#This Row],[Exploit Infra IBIS (5)]]="","",(IF(TDonnéesDélais[[#This Row],[Exploit Infra IBIS (5)]]&lt;=TDonnéesDélais[[#This Row],[Délai]],"OK","KO"))))</f>
        <v/>
      </c>
      <c r="AB139" s="21" t="str">
        <f>IF(TDonnéesHM[[#This Row],[SIT SOBEGI (1)]]&lt;&gt;"",TDonnéesHM[[#This Row],[SIT SOBEGI (1)]]/1440,"")</f>
        <v/>
      </c>
      <c r="AC139" s="22" t="str">
        <f>(IF(TDonnéesDélais[[#This Row],[SIT SOBEGI (1)]]="","",(IF(TDonnéesDélais[[#This Row],[SIT SOBEGI (1)]]&lt;=TDonnéesDélais[[#This Row],[Délai]],"OK","KO"))))</f>
        <v/>
      </c>
      <c r="AD139" s="21" t="str">
        <f>IF(TDonnéesHM[[#This Row],[TELECOM SOBEGI (2)]]&lt;&gt;"",TDonnéesHM[[#This Row],[TELECOM SOBEGI (2)]]/1440,"")</f>
        <v/>
      </c>
      <c r="AE139" s="22" t="str">
        <f>(IF(TDonnéesDélais[[#This Row],[TELECOM SOBEGI (2)]]="","",(IF(TDonnéesDélais[[#This Row],[TELECOM SOBEGI (2)]]&lt;=TDonnéesDélais[[#This Row],[Délai]],"OK","KO"))))</f>
        <v/>
      </c>
      <c r="AF139" s="21" t="str">
        <f>IF(TDonnéesHM[[#This Row],[INEO/ACM (1)]]&lt;&gt;"",TDonnéesHM[[#This Row],[INEO/ACM (1)]]/1440,"")</f>
        <v/>
      </c>
      <c r="AG139" s="22" t="str">
        <f>(IF(TDonnéesDélais[[#This Row],[INEO/ACM (1)]]="","",(IF(TDonnéesDélais[[#This Row],[INEO/ACM (1)]]&lt;=TDonnéesDélais[[#This Row],[Délai]],"OK","KO"))))</f>
        <v/>
      </c>
      <c r="AH139" s="18" t="str">
        <f>IF(TDonnéesHM[[#This Row],[GFI CHRONOTIME (4)]]&lt;&gt;"",TDonnéesHM[[#This Row],[GFI CHRONOTIME (4)]]/1440,"")</f>
        <v/>
      </c>
      <c r="AI139" s="18" t="str">
        <f>IF(TDonnéesHM[[#This Row],[En attente]]&lt;&gt;"",TDonnéesHM[[#This Row],[En attente]]/1440,"")</f>
        <v/>
      </c>
      <c r="AJ139" s="18">
        <f>IF(TDonnéesHM[[#This Row],[Durée de vie du ticket]]&lt;&gt;"",TDonnéesHM[[#This Row],[Durée de vie du ticket]]/1440,"")</f>
        <v>1.3194444444444444E-2</v>
      </c>
      <c r="AK139" s="39"/>
      <c r="AL139" s="39"/>
      <c r="AM139" s="39"/>
      <c r="AN139" s="39"/>
      <c r="AO139" s="39"/>
      <c r="AP139" s="39"/>
      <c r="AQ139" s="39"/>
      <c r="AR139" s="39"/>
      <c r="AS139" s="39"/>
      <c r="AT139" s="39"/>
      <c r="AU139" s="39"/>
      <c r="AV139" s="39"/>
    </row>
    <row r="140" spans="1:48" x14ac:dyDescent="0.2">
      <c r="A140">
        <v>969</v>
      </c>
      <c r="B140" t="s">
        <v>21</v>
      </c>
      <c r="G140">
        <v>100</v>
      </c>
      <c r="H140">
        <v>61</v>
      </c>
      <c r="M140" s="12">
        <f>(IF(TDonnéesHM[[#This Row],[ID]]&lt;&gt;"",SUM(TDonnéesHM[[#This Row],[MCO (4)]:[En attente]]),""))</f>
        <v>161</v>
      </c>
      <c r="N140" s="39"/>
      <c r="O140">
        <f>IF(TDonnéesHM[[#This Row],[ID]]&lt;&gt;"",TDonnéesHM[[#This Row],[ID]],"")</f>
        <v>969</v>
      </c>
      <c r="P140" s="17" t="str">
        <f>IF(TDonnéesHM[[#This Row],[Type]]="incident","I",IF(TDonnéesHM[[#This Row],[Type]]="demande","D",""))</f>
        <v>D</v>
      </c>
      <c r="Q140" s="18">
        <f>IF(TDonnéesDélais[[#This Row],[Type]]="I",4/24,IF(TDonnéesDélais[[#This Row],[Type]]="D",8/24,""))</f>
        <v>0.33333333333333331</v>
      </c>
      <c r="R140" s="21" t="str">
        <f>IF(TDonnéesHM[[#This Row],[MCO (4)]]&lt;&gt;"",TDonnéesHM[[#This Row],[MCO (4)]]/1440,"")</f>
        <v/>
      </c>
      <c r="S140" s="22" t="str">
        <f>(IF(TDonnéesDélais[[#This Row],[MCO]]="","",(IF(TDonnéesDélais[[#This Row],[MCO]]&lt;=TDonnéesDélais[[#This Row],[Délai]],"OK","KO"))))</f>
        <v/>
      </c>
      <c r="T140" s="21" t="str">
        <f>IF(TDonnéesHM[[#This Row],[HELPDESK (3)]]&lt;&gt;"",TDonnéesHM[[#This Row],[HELPDESK (3)]]/1440,"")</f>
        <v/>
      </c>
      <c r="U140" s="22" t="str">
        <f>(IF(TDonnéesDélais[[#This Row],[HELPDESK]]="","",(IF(TDonnéesDélais[[#This Row],[HELPDESK]]&lt;=TDonnéesDélais[[#This Row],[Délai]],"OK","KO"))))</f>
        <v/>
      </c>
      <c r="V140" s="21" t="str">
        <f>IF(TDonnéesHM[[#This Row],[TELECOM Niv 2 (7)]]&lt;&gt;"",TDonnéesHM[[#This Row],[TELECOM Niv 2 (7)]]/1440,"")</f>
        <v/>
      </c>
      <c r="W140" s="22" t="str">
        <f>(IF(TDonnéesDélais[[#This Row],[TELECOM Niv 2 (7)]]="","",(IF(TDonnéesDélais[[#This Row],[TELECOM Niv 2 (7)]]&lt;=TDonnéesDélais[[#This Row],[Délai]],"OK","KO"))))</f>
        <v/>
      </c>
      <c r="X140" s="21" t="str">
        <f>IF(TDonnéesHM[[#This Row],[TELECOM Niv 1 (6)]]&lt;&gt;"",TDonnéesHM[[#This Row],[TELECOM Niv 1 (6)]]/1440,"")</f>
        <v/>
      </c>
      <c r="Y140" s="22" t="str">
        <f>(IF(TDonnéesDélais[[#This Row],[TELECOM Niv 1 (6)]]="","",(IF(TDonnéesDélais[[#This Row],[TELECOM Niv 1 (6)]]&lt;=TDonnéesDélais[[#This Row],[Délai]],"OK","KO"))))</f>
        <v/>
      </c>
      <c r="Z140" s="21">
        <f>IF(TDonnéesHM[[#This Row],[Exploit Infra IBIS (5)]]&lt;&gt;"",TDonnéesHM[[#This Row],[Exploit Infra IBIS (5)]]/1440,"")</f>
        <v>6.9444444444444448E-2</v>
      </c>
      <c r="AA140" s="22" t="str">
        <f>(IF(TDonnéesDélais[[#This Row],[Exploit Infra IBIS (5)]]="","",(IF(TDonnéesDélais[[#This Row],[Exploit Infra IBIS (5)]]&lt;=TDonnéesDélais[[#This Row],[Délai]],"OK","KO"))))</f>
        <v>OK</v>
      </c>
      <c r="AB140" s="21">
        <f>IF(TDonnéesHM[[#This Row],[SIT SOBEGI (1)]]&lt;&gt;"",TDonnéesHM[[#This Row],[SIT SOBEGI (1)]]/1440,"")</f>
        <v>4.2361111111111113E-2</v>
      </c>
      <c r="AC140" s="22" t="str">
        <f>(IF(TDonnéesDélais[[#This Row],[SIT SOBEGI (1)]]="","",(IF(TDonnéesDélais[[#This Row],[SIT SOBEGI (1)]]&lt;=TDonnéesDélais[[#This Row],[Délai]],"OK","KO"))))</f>
        <v>OK</v>
      </c>
      <c r="AD140" s="21" t="str">
        <f>IF(TDonnéesHM[[#This Row],[TELECOM SOBEGI (2)]]&lt;&gt;"",TDonnéesHM[[#This Row],[TELECOM SOBEGI (2)]]/1440,"")</f>
        <v/>
      </c>
      <c r="AE140" s="22" t="str">
        <f>(IF(TDonnéesDélais[[#This Row],[TELECOM SOBEGI (2)]]="","",(IF(TDonnéesDélais[[#This Row],[TELECOM SOBEGI (2)]]&lt;=TDonnéesDélais[[#This Row],[Délai]],"OK","KO"))))</f>
        <v/>
      </c>
      <c r="AF140" s="21" t="str">
        <f>IF(TDonnéesHM[[#This Row],[INEO/ACM (1)]]&lt;&gt;"",TDonnéesHM[[#This Row],[INEO/ACM (1)]]/1440,"")</f>
        <v/>
      </c>
      <c r="AG140" s="22" t="str">
        <f>(IF(TDonnéesDélais[[#This Row],[INEO/ACM (1)]]="","",(IF(TDonnéesDélais[[#This Row],[INEO/ACM (1)]]&lt;=TDonnéesDélais[[#This Row],[Délai]],"OK","KO"))))</f>
        <v/>
      </c>
      <c r="AH140" s="18" t="str">
        <f>IF(TDonnéesHM[[#This Row],[GFI CHRONOTIME (4)]]&lt;&gt;"",TDonnéesHM[[#This Row],[GFI CHRONOTIME (4)]]/1440,"")</f>
        <v/>
      </c>
      <c r="AI140" s="18" t="str">
        <f>IF(TDonnéesHM[[#This Row],[En attente]]&lt;&gt;"",TDonnéesHM[[#This Row],[En attente]]/1440,"")</f>
        <v/>
      </c>
      <c r="AJ140" s="18">
        <f>IF(TDonnéesHM[[#This Row],[Durée de vie du ticket]]&lt;&gt;"",TDonnéesHM[[#This Row],[Durée de vie du ticket]]/1440,"")</f>
        <v>0.11180555555555556</v>
      </c>
      <c r="AK140" s="39"/>
      <c r="AL140" s="39"/>
      <c r="AM140" s="39"/>
      <c r="AN140" s="39"/>
      <c r="AO140" s="39"/>
      <c r="AP140" s="39"/>
      <c r="AQ140" s="39"/>
      <c r="AR140" s="39"/>
      <c r="AS140" s="39"/>
      <c r="AT140" s="39"/>
      <c r="AU140" s="39"/>
      <c r="AV140" s="39"/>
    </row>
    <row r="141" spans="1:48" x14ac:dyDescent="0.2">
      <c r="A141">
        <v>970</v>
      </c>
      <c r="B141" t="s">
        <v>22</v>
      </c>
      <c r="C141">
        <v>281</v>
      </c>
      <c r="L141">
        <v>324</v>
      </c>
      <c r="M141" s="12">
        <f>(IF(TDonnéesHM[[#This Row],[ID]]&lt;&gt;"",SUM(TDonnéesHM[[#This Row],[MCO (4)]:[En attente]]),""))</f>
        <v>605</v>
      </c>
      <c r="N141" s="39"/>
      <c r="O141">
        <f>IF(TDonnéesHM[[#This Row],[ID]]&lt;&gt;"",TDonnéesHM[[#This Row],[ID]],"")</f>
        <v>970</v>
      </c>
      <c r="P141" s="17" t="str">
        <f>IF(TDonnéesHM[[#This Row],[Type]]="incident","I",IF(TDonnéesHM[[#This Row],[Type]]="demande","D",""))</f>
        <v>I</v>
      </c>
      <c r="Q141" s="18">
        <f>IF(TDonnéesDélais[[#This Row],[Type]]="I",4/24,IF(TDonnéesDélais[[#This Row],[Type]]="D",8/24,""))</f>
        <v>0.16666666666666666</v>
      </c>
      <c r="R141" s="21">
        <f>IF(TDonnéesHM[[#This Row],[MCO (4)]]&lt;&gt;"",TDonnéesHM[[#This Row],[MCO (4)]]/1440,"")</f>
        <v>0.19513888888888889</v>
      </c>
      <c r="S141" s="22" t="str">
        <f>(IF(TDonnéesDélais[[#This Row],[MCO]]="","",(IF(TDonnéesDélais[[#This Row],[MCO]]&lt;=TDonnéesDélais[[#This Row],[Délai]],"OK","KO"))))</f>
        <v>KO</v>
      </c>
      <c r="T141" s="21" t="str">
        <f>IF(TDonnéesHM[[#This Row],[HELPDESK (3)]]&lt;&gt;"",TDonnéesHM[[#This Row],[HELPDESK (3)]]/1440,"")</f>
        <v/>
      </c>
      <c r="U141" s="22" t="str">
        <f>(IF(TDonnéesDélais[[#This Row],[HELPDESK]]="","",(IF(TDonnéesDélais[[#This Row],[HELPDESK]]&lt;=TDonnéesDélais[[#This Row],[Délai]],"OK","KO"))))</f>
        <v/>
      </c>
      <c r="V141" s="21" t="str">
        <f>IF(TDonnéesHM[[#This Row],[TELECOM Niv 2 (7)]]&lt;&gt;"",TDonnéesHM[[#This Row],[TELECOM Niv 2 (7)]]/1440,"")</f>
        <v/>
      </c>
      <c r="W141" s="22" t="str">
        <f>(IF(TDonnéesDélais[[#This Row],[TELECOM Niv 2 (7)]]="","",(IF(TDonnéesDélais[[#This Row],[TELECOM Niv 2 (7)]]&lt;=TDonnéesDélais[[#This Row],[Délai]],"OK","KO"))))</f>
        <v/>
      </c>
      <c r="X141" s="21" t="str">
        <f>IF(TDonnéesHM[[#This Row],[TELECOM Niv 1 (6)]]&lt;&gt;"",TDonnéesHM[[#This Row],[TELECOM Niv 1 (6)]]/1440,"")</f>
        <v/>
      </c>
      <c r="Y141" s="22" t="str">
        <f>(IF(TDonnéesDélais[[#This Row],[TELECOM Niv 1 (6)]]="","",(IF(TDonnéesDélais[[#This Row],[TELECOM Niv 1 (6)]]&lt;=TDonnéesDélais[[#This Row],[Délai]],"OK","KO"))))</f>
        <v/>
      </c>
      <c r="Z141" s="21" t="str">
        <f>IF(TDonnéesHM[[#This Row],[Exploit Infra IBIS (5)]]&lt;&gt;"",TDonnéesHM[[#This Row],[Exploit Infra IBIS (5)]]/1440,"")</f>
        <v/>
      </c>
      <c r="AA141" s="22" t="str">
        <f>(IF(TDonnéesDélais[[#This Row],[Exploit Infra IBIS (5)]]="","",(IF(TDonnéesDélais[[#This Row],[Exploit Infra IBIS (5)]]&lt;=TDonnéesDélais[[#This Row],[Délai]],"OK","KO"))))</f>
        <v/>
      </c>
      <c r="AB141" s="21" t="str">
        <f>IF(TDonnéesHM[[#This Row],[SIT SOBEGI (1)]]&lt;&gt;"",TDonnéesHM[[#This Row],[SIT SOBEGI (1)]]/1440,"")</f>
        <v/>
      </c>
      <c r="AC141" s="22" t="str">
        <f>(IF(TDonnéesDélais[[#This Row],[SIT SOBEGI (1)]]="","",(IF(TDonnéesDélais[[#This Row],[SIT SOBEGI (1)]]&lt;=TDonnéesDélais[[#This Row],[Délai]],"OK","KO"))))</f>
        <v/>
      </c>
      <c r="AD141" s="21" t="str">
        <f>IF(TDonnéesHM[[#This Row],[TELECOM SOBEGI (2)]]&lt;&gt;"",TDonnéesHM[[#This Row],[TELECOM SOBEGI (2)]]/1440,"")</f>
        <v/>
      </c>
      <c r="AE141" s="22" t="str">
        <f>(IF(TDonnéesDélais[[#This Row],[TELECOM SOBEGI (2)]]="","",(IF(TDonnéesDélais[[#This Row],[TELECOM SOBEGI (2)]]&lt;=TDonnéesDélais[[#This Row],[Délai]],"OK","KO"))))</f>
        <v/>
      </c>
      <c r="AF141" s="21" t="str">
        <f>IF(TDonnéesHM[[#This Row],[INEO/ACM (1)]]&lt;&gt;"",TDonnéesHM[[#This Row],[INEO/ACM (1)]]/1440,"")</f>
        <v/>
      </c>
      <c r="AG141" s="22" t="str">
        <f>(IF(TDonnéesDélais[[#This Row],[INEO/ACM (1)]]="","",(IF(TDonnéesDélais[[#This Row],[INEO/ACM (1)]]&lt;=TDonnéesDélais[[#This Row],[Délai]],"OK","KO"))))</f>
        <v/>
      </c>
      <c r="AH141" s="18" t="str">
        <f>IF(TDonnéesHM[[#This Row],[GFI CHRONOTIME (4)]]&lt;&gt;"",TDonnéesHM[[#This Row],[GFI CHRONOTIME (4)]]/1440,"")</f>
        <v/>
      </c>
      <c r="AI141" s="18">
        <f>IF(TDonnéesHM[[#This Row],[En attente]]&lt;&gt;"",TDonnéesHM[[#This Row],[En attente]]/1440,"")</f>
        <v>0.22500000000000001</v>
      </c>
      <c r="AJ141" s="18">
        <f>IF(TDonnéesHM[[#This Row],[Durée de vie du ticket]]&lt;&gt;"",TDonnéesHM[[#This Row],[Durée de vie du ticket]]/1440,"")</f>
        <v>0.4201388888888889</v>
      </c>
      <c r="AK141" s="39"/>
      <c r="AL141" s="39"/>
      <c r="AM141" s="39"/>
      <c r="AN141" s="39"/>
      <c r="AO141" s="39"/>
      <c r="AP141" s="39"/>
      <c r="AQ141" s="39"/>
      <c r="AR141" s="39"/>
      <c r="AS141" s="39"/>
      <c r="AT141" s="39"/>
      <c r="AU141" s="39"/>
      <c r="AV141" s="39"/>
    </row>
    <row r="142" spans="1:48" x14ac:dyDescent="0.2">
      <c r="A142">
        <v>971</v>
      </c>
      <c r="B142" t="s">
        <v>21</v>
      </c>
      <c r="F142">
        <v>77</v>
      </c>
      <c r="I142">
        <v>21</v>
      </c>
      <c r="M142" s="12">
        <f>(IF(TDonnéesHM[[#This Row],[ID]]&lt;&gt;"",SUM(TDonnéesHM[[#This Row],[MCO (4)]:[En attente]]),""))</f>
        <v>98</v>
      </c>
      <c r="N142" s="39"/>
      <c r="O142">
        <f>IF(TDonnéesHM[[#This Row],[ID]]&lt;&gt;"",TDonnéesHM[[#This Row],[ID]],"")</f>
        <v>971</v>
      </c>
      <c r="P142" s="17" t="str">
        <f>IF(TDonnéesHM[[#This Row],[Type]]="incident","I",IF(TDonnéesHM[[#This Row],[Type]]="demande","D",""))</f>
        <v>D</v>
      </c>
      <c r="Q142" s="18">
        <f>IF(TDonnéesDélais[[#This Row],[Type]]="I",4/24,IF(TDonnéesDélais[[#This Row],[Type]]="D",8/24,""))</f>
        <v>0.33333333333333331</v>
      </c>
      <c r="R142" s="21" t="str">
        <f>IF(TDonnéesHM[[#This Row],[MCO (4)]]&lt;&gt;"",TDonnéesHM[[#This Row],[MCO (4)]]/1440,"")</f>
        <v/>
      </c>
      <c r="S142" s="22" t="str">
        <f>(IF(TDonnéesDélais[[#This Row],[MCO]]="","",(IF(TDonnéesDélais[[#This Row],[MCO]]&lt;=TDonnéesDélais[[#This Row],[Délai]],"OK","KO"))))</f>
        <v/>
      </c>
      <c r="T142" s="21" t="str">
        <f>IF(TDonnéesHM[[#This Row],[HELPDESK (3)]]&lt;&gt;"",TDonnéesHM[[#This Row],[HELPDESK (3)]]/1440,"")</f>
        <v/>
      </c>
      <c r="U142" s="22" t="str">
        <f>(IF(TDonnéesDélais[[#This Row],[HELPDESK]]="","",(IF(TDonnéesDélais[[#This Row],[HELPDESK]]&lt;=TDonnéesDélais[[#This Row],[Délai]],"OK","KO"))))</f>
        <v/>
      </c>
      <c r="V142" s="21" t="str">
        <f>IF(TDonnéesHM[[#This Row],[TELECOM Niv 2 (7)]]&lt;&gt;"",TDonnéesHM[[#This Row],[TELECOM Niv 2 (7)]]/1440,"")</f>
        <v/>
      </c>
      <c r="W142" s="22" t="str">
        <f>(IF(TDonnéesDélais[[#This Row],[TELECOM Niv 2 (7)]]="","",(IF(TDonnéesDélais[[#This Row],[TELECOM Niv 2 (7)]]&lt;=TDonnéesDélais[[#This Row],[Délai]],"OK","KO"))))</f>
        <v/>
      </c>
      <c r="X142" s="21">
        <f>IF(TDonnéesHM[[#This Row],[TELECOM Niv 1 (6)]]&lt;&gt;"",TDonnéesHM[[#This Row],[TELECOM Niv 1 (6)]]/1440,"")</f>
        <v>5.347222222222222E-2</v>
      </c>
      <c r="Y142" s="22" t="str">
        <f>(IF(TDonnéesDélais[[#This Row],[TELECOM Niv 1 (6)]]="","",(IF(TDonnéesDélais[[#This Row],[TELECOM Niv 1 (6)]]&lt;=TDonnéesDélais[[#This Row],[Délai]],"OK","KO"))))</f>
        <v>OK</v>
      </c>
      <c r="Z142" s="21" t="str">
        <f>IF(TDonnéesHM[[#This Row],[Exploit Infra IBIS (5)]]&lt;&gt;"",TDonnéesHM[[#This Row],[Exploit Infra IBIS (5)]]/1440,"")</f>
        <v/>
      </c>
      <c r="AA142" s="22" t="str">
        <f>(IF(TDonnéesDélais[[#This Row],[Exploit Infra IBIS (5)]]="","",(IF(TDonnéesDélais[[#This Row],[Exploit Infra IBIS (5)]]&lt;=TDonnéesDélais[[#This Row],[Délai]],"OK","KO"))))</f>
        <v/>
      </c>
      <c r="AB142" s="21" t="str">
        <f>IF(TDonnéesHM[[#This Row],[SIT SOBEGI (1)]]&lt;&gt;"",TDonnéesHM[[#This Row],[SIT SOBEGI (1)]]/1440,"")</f>
        <v/>
      </c>
      <c r="AC142" s="22" t="str">
        <f>(IF(TDonnéesDélais[[#This Row],[SIT SOBEGI (1)]]="","",(IF(TDonnéesDélais[[#This Row],[SIT SOBEGI (1)]]&lt;=TDonnéesDélais[[#This Row],[Délai]],"OK","KO"))))</f>
        <v/>
      </c>
      <c r="AD142" s="21">
        <f>IF(TDonnéesHM[[#This Row],[TELECOM SOBEGI (2)]]&lt;&gt;"",TDonnéesHM[[#This Row],[TELECOM SOBEGI (2)]]/1440,"")</f>
        <v>1.4583333333333334E-2</v>
      </c>
      <c r="AE142" s="22" t="str">
        <f>(IF(TDonnéesDélais[[#This Row],[TELECOM SOBEGI (2)]]="","",(IF(TDonnéesDélais[[#This Row],[TELECOM SOBEGI (2)]]&lt;=TDonnéesDélais[[#This Row],[Délai]],"OK","KO"))))</f>
        <v>OK</v>
      </c>
      <c r="AF142" s="21" t="str">
        <f>IF(TDonnéesHM[[#This Row],[INEO/ACM (1)]]&lt;&gt;"",TDonnéesHM[[#This Row],[INEO/ACM (1)]]/1440,"")</f>
        <v/>
      </c>
      <c r="AG142" s="22" t="str">
        <f>(IF(TDonnéesDélais[[#This Row],[INEO/ACM (1)]]="","",(IF(TDonnéesDélais[[#This Row],[INEO/ACM (1)]]&lt;=TDonnéesDélais[[#This Row],[Délai]],"OK","KO"))))</f>
        <v/>
      </c>
      <c r="AH142" s="18" t="str">
        <f>IF(TDonnéesHM[[#This Row],[GFI CHRONOTIME (4)]]&lt;&gt;"",TDonnéesHM[[#This Row],[GFI CHRONOTIME (4)]]/1440,"")</f>
        <v/>
      </c>
      <c r="AI142" s="18" t="str">
        <f>IF(TDonnéesHM[[#This Row],[En attente]]&lt;&gt;"",TDonnéesHM[[#This Row],[En attente]]/1440,"")</f>
        <v/>
      </c>
      <c r="AJ142" s="18">
        <f>IF(TDonnéesHM[[#This Row],[Durée de vie du ticket]]&lt;&gt;"",TDonnéesHM[[#This Row],[Durée de vie du ticket]]/1440,"")</f>
        <v>6.805555555555555E-2</v>
      </c>
      <c r="AK142" s="39"/>
      <c r="AL142" s="39"/>
      <c r="AM142" s="39"/>
      <c r="AN142" s="39"/>
      <c r="AO142" s="39"/>
      <c r="AP142" s="39"/>
      <c r="AQ142" s="39"/>
      <c r="AR142" s="39"/>
      <c r="AS142" s="39"/>
      <c r="AT142" s="39"/>
      <c r="AU142" s="39"/>
      <c r="AV142" s="39"/>
    </row>
    <row r="143" spans="1:48" x14ac:dyDescent="0.2">
      <c r="A143">
        <v>972</v>
      </c>
      <c r="B143" t="s">
        <v>21</v>
      </c>
      <c r="E143">
        <v>391</v>
      </c>
      <c r="M143" s="12">
        <f>(IF(TDonnéesHM[[#This Row],[ID]]&lt;&gt;"",SUM(TDonnéesHM[[#This Row],[MCO (4)]:[En attente]]),""))</f>
        <v>391</v>
      </c>
      <c r="N143" s="39"/>
      <c r="O143">
        <f>IF(TDonnéesHM[[#This Row],[ID]]&lt;&gt;"",TDonnéesHM[[#This Row],[ID]],"")</f>
        <v>972</v>
      </c>
      <c r="P143" s="17" t="str">
        <f>IF(TDonnéesHM[[#This Row],[Type]]="incident","I",IF(TDonnéesHM[[#This Row],[Type]]="demande","D",""))</f>
        <v>D</v>
      </c>
      <c r="Q143" s="18">
        <f>IF(TDonnéesDélais[[#This Row],[Type]]="I",4/24,IF(TDonnéesDélais[[#This Row],[Type]]="D",8/24,""))</f>
        <v>0.33333333333333331</v>
      </c>
      <c r="R143" s="21" t="str">
        <f>IF(TDonnéesHM[[#This Row],[MCO (4)]]&lt;&gt;"",TDonnéesHM[[#This Row],[MCO (4)]]/1440,"")</f>
        <v/>
      </c>
      <c r="S143" s="22" t="str">
        <f>(IF(TDonnéesDélais[[#This Row],[MCO]]="","",(IF(TDonnéesDélais[[#This Row],[MCO]]&lt;=TDonnéesDélais[[#This Row],[Délai]],"OK","KO"))))</f>
        <v/>
      </c>
      <c r="T143" s="21" t="str">
        <f>IF(TDonnéesHM[[#This Row],[HELPDESK (3)]]&lt;&gt;"",TDonnéesHM[[#This Row],[HELPDESK (3)]]/1440,"")</f>
        <v/>
      </c>
      <c r="U143" s="22" t="str">
        <f>(IF(TDonnéesDélais[[#This Row],[HELPDESK]]="","",(IF(TDonnéesDélais[[#This Row],[HELPDESK]]&lt;=TDonnéesDélais[[#This Row],[Délai]],"OK","KO"))))</f>
        <v/>
      </c>
      <c r="V143" s="21">
        <f>IF(TDonnéesHM[[#This Row],[TELECOM Niv 2 (7)]]&lt;&gt;"",TDonnéesHM[[#This Row],[TELECOM Niv 2 (7)]]/1440,"")</f>
        <v>0.27152777777777776</v>
      </c>
      <c r="W143" s="22" t="str">
        <f>(IF(TDonnéesDélais[[#This Row],[TELECOM Niv 2 (7)]]="","",(IF(TDonnéesDélais[[#This Row],[TELECOM Niv 2 (7)]]&lt;=TDonnéesDélais[[#This Row],[Délai]],"OK","KO"))))</f>
        <v>OK</v>
      </c>
      <c r="X143" s="21" t="str">
        <f>IF(TDonnéesHM[[#This Row],[TELECOM Niv 1 (6)]]&lt;&gt;"",TDonnéesHM[[#This Row],[TELECOM Niv 1 (6)]]/1440,"")</f>
        <v/>
      </c>
      <c r="Y143" s="22" t="str">
        <f>(IF(TDonnéesDélais[[#This Row],[TELECOM Niv 1 (6)]]="","",(IF(TDonnéesDélais[[#This Row],[TELECOM Niv 1 (6)]]&lt;=TDonnéesDélais[[#This Row],[Délai]],"OK","KO"))))</f>
        <v/>
      </c>
      <c r="Z143" s="21" t="str">
        <f>IF(TDonnéesHM[[#This Row],[Exploit Infra IBIS (5)]]&lt;&gt;"",TDonnéesHM[[#This Row],[Exploit Infra IBIS (5)]]/1440,"")</f>
        <v/>
      </c>
      <c r="AA143" s="22" t="str">
        <f>(IF(TDonnéesDélais[[#This Row],[Exploit Infra IBIS (5)]]="","",(IF(TDonnéesDélais[[#This Row],[Exploit Infra IBIS (5)]]&lt;=TDonnéesDélais[[#This Row],[Délai]],"OK","KO"))))</f>
        <v/>
      </c>
      <c r="AB143" s="21" t="str">
        <f>IF(TDonnéesHM[[#This Row],[SIT SOBEGI (1)]]&lt;&gt;"",TDonnéesHM[[#This Row],[SIT SOBEGI (1)]]/1440,"")</f>
        <v/>
      </c>
      <c r="AC143" s="22" t="str">
        <f>(IF(TDonnéesDélais[[#This Row],[SIT SOBEGI (1)]]="","",(IF(TDonnéesDélais[[#This Row],[SIT SOBEGI (1)]]&lt;=TDonnéesDélais[[#This Row],[Délai]],"OK","KO"))))</f>
        <v/>
      </c>
      <c r="AD143" s="21" t="str">
        <f>IF(TDonnéesHM[[#This Row],[TELECOM SOBEGI (2)]]&lt;&gt;"",TDonnéesHM[[#This Row],[TELECOM SOBEGI (2)]]/1440,"")</f>
        <v/>
      </c>
      <c r="AE143" s="22" t="str">
        <f>(IF(TDonnéesDélais[[#This Row],[TELECOM SOBEGI (2)]]="","",(IF(TDonnéesDélais[[#This Row],[TELECOM SOBEGI (2)]]&lt;=TDonnéesDélais[[#This Row],[Délai]],"OK","KO"))))</f>
        <v/>
      </c>
      <c r="AF143" s="21" t="str">
        <f>IF(TDonnéesHM[[#This Row],[INEO/ACM (1)]]&lt;&gt;"",TDonnéesHM[[#This Row],[INEO/ACM (1)]]/1440,"")</f>
        <v/>
      </c>
      <c r="AG143" s="22" t="str">
        <f>(IF(TDonnéesDélais[[#This Row],[INEO/ACM (1)]]="","",(IF(TDonnéesDélais[[#This Row],[INEO/ACM (1)]]&lt;=TDonnéesDélais[[#This Row],[Délai]],"OK","KO"))))</f>
        <v/>
      </c>
      <c r="AH143" s="18" t="str">
        <f>IF(TDonnéesHM[[#This Row],[GFI CHRONOTIME (4)]]&lt;&gt;"",TDonnéesHM[[#This Row],[GFI CHRONOTIME (4)]]/1440,"")</f>
        <v/>
      </c>
      <c r="AI143" s="18" t="str">
        <f>IF(TDonnéesHM[[#This Row],[En attente]]&lt;&gt;"",TDonnéesHM[[#This Row],[En attente]]/1440,"")</f>
        <v/>
      </c>
      <c r="AJ143" s="18">
        <f>IF(TDonnéesHM[[#This Row],[Durée de vie du ticket]]&lt;&gt;"",TDonnéesHM[[#This Row],[Durée de vie du ticket]]/1440,"")</f>
        <v>0.27152777777777776</v>
      </c>
      <c r="AK143" s="39"/>
      <c r="AL143" s="39"/>
      <c r="AM143" s="39"/>
      <c r="AN143" s="39"/>
      <c r="AO143" s="39"/>
      <c r="AP143" s="39"/>
      <c r="AQ143" s="39"/>
      <c r="AR143" s="39"/>
      <c r="AS143" s="39"/>
      <c r="AT143" s="39"/>
      <c r="AU143" s="39"/>
      <c r="AV143" s="39"/>
    </row>
    <row r="144" spans="1:48" x14ac:dyDescent="0.2">
      <c r="A144">
        <v>973</v>
      </c>
      <c r="B144" t="s">
        <v>22</v>
      </c>
      <c r="H144">
        <v>7</v>
      </c>
      <c r="M144" s="12">
        <f>(IF(TDonnéesHM[[#This Row],[ID]]&lt;&gt;"",SUM(TDonnéesHM[[#This Row],[MCO (4)]:[En attente]]),""))</f>
        <v>7</v>
      </c>
      <c r="N144" s="39"/>
      <c r="O144">
        <f>IF(TDonnéesHM[[#This Row],[ID]]&lt;&gt;"",TDonnéesHM[[#This Row],[ID]],"")</f>
        <v>973</v>
      </c>
      <c r="P144" s="17" t="str">
        <f>IF(TDonnéesHM[[#This Row],[Type]]="incident","I",IF(TDonnéesHM[[#This Row],[Type]]="demande","D",""))</f>
        <v>I</v>
      </c>
      <c r="Q144" s="18">
        <f>IF(TDonnéesDélais[[#This Row],[Type]]="I",4/24,IF(TDonnéesDélais[[#This Row],[Type]]="D",8/24,""))</f>
        <v>0.16666666666666666</v>
      </c>
      <c r="R144" s="21" t="str">
        <f>IF(TDonnéesHM[[#This Row],[MCO (4)]]&lt;&gt;"",TDonnéesHM[[#This Row],[MCO (4)]]/1440,"")</f>
        <v/>
      </c>
      <c r="S144" s="22" t="str">
        <f>(IF(TDonnéesDélais[[#This Row],[MCO]]="","",(IF(TDonnéesDélais[[#This Row],[MCO]]&lt;=TDonnéesDélais[[#This Row],[Délai]],"OK","KO"))))</f>
        <v/>
      </c>
      <c r="T144" s="21" t="str">
        <f>IF(TDonnéesHM[[#This Row],[HELPDESK (3)]]&lt;&gt;"",TDonnéesHM[[#This Row],[HELPDESK (3)]]/1440,"")</f>
        <v/>
      </c>
      <c r="U144" s="22" t="str">
        <f>(IF(TDonnéesDélais[[#This Row],[HELPDESK]]="","",(IF(TDonnéesDélais[[#This Row],[HELPDESK]]&lt;=TDonnéesDélais[[#This Row],[Délai]],"OK","KO"))))</f>
        <v/>
      </c>
      <c r="V144" s="21" t="str">
        <f>IF(TDonnéesHM[[#This Row],[TELECOM Niv 2 (7)]]&lt;&gt;"",TDonnéesHM[[#This Row],[TELECOM Niv 2 (7)]]/1440,"")</f>
        <v/>
      </c>
      <c r="W144" s="22" t="str">
        <f>(IF(TDonnéesDélais[[#This Row],[TELECOM Niv 2 (7)]]="","",(IF(TDonnéesDélais[[#This Row],[TELECOM Niv 2 (7)]]&lt;=TDonnéesDélais[[#This Row],[Délai]],"OK","KO"))))</f>
        <v/>
      </c>
      <c r="X144" s="21" t="str">
        <f>IF(TDonnéesHM[[#This Row],[TELECOM Niv 1 (6)]]&lt;&gt;"",TDonnéesHM[[#This Row],[TELECOM Niv 1 (6)]]/1440,"")</f>
        <v/>
      </c>
      <c r="Y144" s="22" t="str">
        <f>(IF(TDonnéesDélais[[#This Row],[TELECOM Niv 1 (6)]]="","",(IF(TDonnéesDélais[[#This Row],[TELECOM Niv 1 (6)]]&lt;=TDonnéesDélais[[#This Row],[Délai]],"OK","KO"))))</f>
        <v/>
      </c>
      <c r="Z144" s="21" t="str">
        <f>IF(TDonnéesHM[[#This Row],[Exploit Infra IBIS (5)]]&lt;&gt;"",TDonnéesHM[[#This Row],[Exploit Infra IBIS (5)]]/1440,"")</f>
        <v/>
      </c>
      <c r="AA144" s="22" t="str">
        <f>(IF(TDonnéesDélais[[#This Row],[Exploit Infra IBIS (5)]]="","",(IF(TDonnéesDélais[[#This Row],[Exploit Infra IBIS (5)]]&lt;=TDonnéesDélais[[#This Row],[Délai]],"OK","KO"))))</f>
        <v/>
      </c>
      <c r="AB144" s="21">
        <f>IF(TDonnéesHM[[#This Row],[SIT SOBEGI (1)]]&lt;&gt;"",TDonnéesHM[[#This Row],[SIT SOBEGI (1)]]/1440,"")</f>
        <v>4.8611111111111112E-3</v>
      </c>
      <c r="AC144" s="22" t="str">
        <f>(IF(TDonnéesDélais[[#This Row],[SIT SOBEGI (1)]]="","",(IF(TDonnéesDélais[[#This Row],[SIT SOBEGI (1)]]&lt;=TDonnéesDélais[[#This Row],[Délai]],"OK","KO"))))</f>
        <v>OK</v>
      </c>
      <c r="AD144" s="21" t="str">
        <f>IF(TDonnéesHM[[#This Row],[TELECOM SOBEGI (2)]]&lt;&gt;"",TDonnéesHM[[#This Row],[TELECOM SOBEGI (2)]]/1440,"")</f>
        <v/>
      </c>
      <c r="AE144" s="22" t="str">
        <f>(IF(TDonnéesDélais[[#This Row],[TELECOM SOBEGI (2)]]="","",(IF(TDonnéesDélais[[#This Row],[TELECOM SOBEGI (2)]]&lt;=TDonnéesDélais[[#This Row],[Délai]],"OK","KO"))))</f>
        <v/>
      </c>
      <c r="AF144" s="21" t="str">
        <f>IF(TDonnéesHM[[#This Row],[INEO/ACM (1)]]&lt;&gt;"",TDonnéesHM[[#This Row],[INEO/ACM (1)]]/1440,"")</f>
        <v/>
      </c>
      <c r="AG144" s="22" t="str">
        <f>(IF(TDonnéesDélais[[#This Row],[INEO/ACM (1)]]="","",(IF(TDonnéesDélais[[#This Row],[INEO/ACM (1)]]&lt;=TDonnéesDélais[[#This Row],[Délai]],"OK","KO"))))</f>
        <v/>
      </c>
      <c r="AH144" s="18" t="str">
        <f>IF(TDonnéesHM[[#This Row],[GFI CHRONOTIME (4)]]&lt;&gt;"",TDonnéesHM[[#This Row],[GFI CHRONOTIME (4)]]/1440,"")</f>
        <v/>
      </c>
      <c r="AI144" s="18" t="str">
        <f>IF(TDonnéesHM[[#This Row],[En attente]]&lt;&gt;"",TDonnéesHM[[#This Row],[En attente]]/1440,"")</f>
        <v/>
      </c>
      <c r="AJ144" s="18">
        <f>IF(TDonnéesHM[[#This Row],[Durée de vie du ticket]]&lt;&gt;"",TDonnéesHM[[#This Row],[Durée de vie du ticket]]/1440,"")</f>
        <v>4.8611111111111112E-3</v>
      </c>
      <c r="AK144" s="39"/>
      <c r="AL144" s="39"/>
      <c r="AM144" s="39"/>
      <c r="AN144" s="39"/>
      <c r="AO144" s="39"/>
      <c r="AP144" s="39"/>
      <c r="AQ144" s="39"/>
      <c r="AR144" s="39"/>
      <c r="AS144" s="39"/>
      <c r="AT144" s="39"/>
      <c r="AU144" s="39"/>
      <c r="AV144" s="39"/>
    </row>
    <row r="145" spans="1:48" x14ac:dyDescent="0.2">
      <c r="A145">
        <v>975</v>
      </c>
      <c r="B145" t="s">
        <v>22</v>
      </c>
      <c r="G145">
        <v>965</v>
      </c>
      <c r="M145" s="12">
        <f>(IF(TDonnéesHM[[#This Row],[ID]]&lt;&gt;"",SUM(TDonnéesHM[[#This Row],[MCO (4)]:[En attente]]),""))</f>
        <v>965</v>
      </c>
      <c r="N145" s="39"/>
      <c r="O145">
        <f>IF(TDonnéesHM[[#This Row],[ID]]&lt;&gt;"",TDonnéesHM[[#This Row],[ID]],"")</f>
        <v>975</v>
      </c>
      <c r="P145" s="17" t="str">
        <f>IF(TDonnéesHM[[#This Row],[Type]]="incident","I",IF(TDonnéesHM[[#This Row],[Type]]="demande","D",""))</f>
        <v>I</v>
      </c>
      <c r="Q145" s="18">
        <f>IF(TDonnéesDélais[[#This Row],[Type]]="I",4/24,IF(TDonnéesDélais[[#This Row],[Type]]="D",8/24,""))</f>
        <v>0.16666666666666666</v>
      </c>
      <c r="R145" s="21" t="str">
        <f>IF(TDonnéesHM[[#This Row],[MCO (4)]]&lt;&gt;"",TDonnéesHM[[#This Row],[MCO (4)]]/1440,"")</f>
        <v/>
      </c>
      <c r="S145" s="22" t="str">
        <f>(IF(TDonnéesDélais[[#This Row],[MCO]]="","",(IF(TDonnéesDélais[[#This Row],[MCO]]&lt;=TDonnéesDélais[[#This Row],[Délai]],"OK","KO"))))</f>
        <v/>
      </c>
      <c r="T145" s="21" t="str">
        <f>IF(TDonnéesHM[[#This Row],[HELPDESK (3)]]&lt;&gt;"",TDonnéesHM[[#This Row],[HELPDESK (3)]]/1440,"")</f>
        <v/>
      </c>
      <c r="U145" s="22" t="str">
        <f>(IF(TDonnéesDélais[[#This Row],[HELPDESK]]="","",(IF(TDonnéesDélais[[#This Row],[HELPDESK]]&lt;=TDonnéesDélais[[#This Row],[Délai]],"OK","KO"))))</f>
        <v/>
      </c>
      <c r="V145" s="21" t="str">
        <f>IF(TDonnéesHM[[#This Row],[TELECOM Niv 2 (7)]]&lt;&gt;"",TDonnéesHM[[#This Row],[TELECOM Niv 2 (7)]]/1440,"")</f>
        <v/>
      </c>
      <c r="W145" s="22" t="str">
        <f>(IF(TDonnéesDélais[[#This Row],[TELECOM Niv 2 (7)]]="","",(IF(TDonnéesDélais[[#This Row],[TELECOM Niv 2 (7)]]&lt;=TDonnéesDélais[[#This Row],[Délai]],"OK","KO"))))</f>
        <v/>
      </c>
      <c r="X145" s="21" t="str">
        <f>IF(TDonnéesHM[[#This Row],[TELECOM Niv 1 (6)]]&lt;&gt;"",TDonnéesHM[[#This Row],[TELECOM Niv 1 (6)]]/1440,"")</f>
        <v/>
      </c>
      <c r="Y145" s="22" t="str">
        <f>(IF(TDonnéesDélais[[#This Row],[TELECOM Niv 1 (6)]]="","",(IF(TDonnéesDélais[[#This Row],[TELECOM Niv 1 (6)]]&lt;=TDonnéesDélais[[#This Row],[Délai]],"OK","KO"))))</f>
        <v/>
      </c>
      <c r="Z145" s="21">
        <f>IF(TDonnéesHM[[#This Row],[Exploit Infra IBIS (5)]]&lt;&gt;"",TDonnéesHM[[#This Row],[Exploit Infra IBIS (5)]]/1440,"")</f>
        <v>0.67013888888888884</v>
      </c>
      <c r="AA145" s="22" t="str">
        <f>(IF(TDonnéesDélais[[#This Row],[Exploit Infra IBIS (5)]]="","",(IF(TDonnéesDélais[[#This Row],[Exploit Infra IBIS (5)]]&lt;=TDonnéesDélais[[#This Row],[Délai]],"OK","KO"))))</f>
        <v>KO</v>
      </c>
      <c r="AB145" s="21" t="str">
        <f>IF(TDonnéesHM[[#This Row],[SIT SOBEGI (1)]]&lt;&gt;"",TDonnéesHM[[#This Row],[SIT SOBEGI (1)]]/1440,"")</f>
        <v/>
      </c>
      <c r="AC145" s="22" t="str">
        <f>(IF(TDonnéesDélais[[#This Row],[SIT SOBEGI (1)]]="","",(IF(TDonnéesDélais[[#This Row],[SIT SOBEGI (1)]]&lt;=TDonnéesDélais[[#This Row],[Délai]],"OK","KO"))))</f>
        <v/>
      </c>
      <c r="AD145" s="21" t="str">
        <f>IF(TDonnéesHM[[#This Row],[TELECOM SOBEGI (2)]]&lt;&gt;"",TDonnéesHM[[#This Row],[TELECOM SOBEGI (2)]]/1440,"")</f>
        <v/>
      </c>
      <c r="AE145" s="22" t="str">
        <f>(IF(TDonnéesDélais[[#This Row],[TELECOM SOBEGI (2)]]="","",(IF(TDonnéesDélais[[#This Row],[TELECOM SOBEGI (2)]]&lt;=TDonnéesDélais[[#This Row],[Délai]],"OK","KO"))))</f>
        <v/>
      </c>
      <c r="AF145" s="21" t="str">
        <f>IF(TDonnéesHM[[#This Row],[INEO/ACM (1)]]&lt;&gt;"",TDonnéesHM[[#This Row],[INEO/ACM (1)]]/1440,"")</f>
        <v/>
      </c>
      <c r="AG145" s="22" t="str">
        <f>(IF(TDonnéesDélais[[#This Row],[INEO/ACM (1)]]="","",(IF(TDonnéesDélais[[#This Row],[INEO/ACM (1)]]&lt;=TDonnéesDélais[[#This Row],[Délai]],"OK","KO"))))</f>
        <v/>
      </c>
      <c r="AH145" s="18" t="str">
        <f>IF(TDonnéesHM[[#This Row],[GFI CHRONOTIME (4)]]&lt;&gt;"",TDonnéesHM[[#This Row],[GFI CHRONOTIME (4)]]/1440,"")</f>
        <v/>
      </c>
      <c r="AI145" s="18" t="str">
        <f>IF(TDonnéesHM[[#This Row],[En attente]]&lt;&gt;"",TDonnéesHM[[#This Row],[En attente]]/1440,"")</f>
        <v/>
      </c>
      <c r="AJ145" s="18">
        <f>IF(TDonnéesHM[[#This Row],[Durée de vie du ticket]]&lt;&gt;"",TDonnéesHM[[#This Row],[Durée de vie du ticket]]/1440,"")</f>
        <v>0.67013888888888884</v>
      </c>
      <c r="AK145" s="39"/>
      <c r="AL145" s="39"/>
      <c r="AM145" s="39"/>
      <c r="AN145" s="39"/>
      <c r="AO145" s="39"/>
      <c r="AP145" s="39"/>
      <c r="AQ145" s="39"/>
      <c r="AR145" s="39"/>
      <c r="AS145" s="39"/>
      <c r="AT145" s="39"/>
      <c r="AU145" s="39"/>
      <c r="AV145" s="39"/>
    </row>
    <row r="146" spans="1:48" x14ac:dyDescent="0.2">
      <c r="A146">
        <v>976</v>
      </c>
      <c r="B146" t="s">
        <v>22</v>
      </c>
      <c r="F146">
        <v>834</v>
      </c>
      <c r="I146">
        <v>830</v>
      </c>
      <c r="M146" s="12">
        <f>(IF(TDonnéesHM[[#This Row],[ID]]&lt;&gt;"",SUM(TDonnéesHM[[#This Row],[MCO (4)]:[En attente]]),""))</f>
        <v>1664</v>
      </c>
      <c r="N146" s="39"/>
      <c r="O146">
        <f>IF(TDonnéesHM[[#This Row],[ID]]&lt;&gt;"",TDonnéesHM[[#This Row],[ID]],"")</f>
        <v>976</v>
      </c>
      <c r="P146" s="17" t="str">
        <f>IF(TDonnéesHM[[#This Row],[Type]]="incident","I",IF(TDonnéesHM[[#This Row],[Type]]="demande","D",""))</f>
        <v>I</v>
      </c>
      <c r="Q146" s="18">
        <f>IF(TDonnéesDélais[[#This Row],[Type]]="I",4/24,IF(TDonnéesDélais[[#This Row],[Type]]="D",8/24,""))</f>
        <v>0.16666666666666666</v>
      </c>
      <c r="R146" s="21" t="str">
        <f>IF(TDonnéesHM[[#This Row],[MCO (4)]]&lt;&gt;"",TDonnéesHM[[#This Row],[MCO (4)]]/1440,"")</f>
        <v/>
      </c>
      <c r="S146" s="22" t="str">
        <f>(IF(TDonnéesDélais[[#This Row],[MCO]]="","",(IF(TDonnéesDélais[[#This Row],[MCO]]&lt;=TDonnéesDélais[[#This Row],[Délai]],"OK","KO"))))</f>
        <v/>
      </c>
      <c r="T146" s="21" t="str">
        <f>IF(TDonnéesHM[[#This Row],[HELPDESK (3)]]&lt;&gt;"",TDonnéesHM[[#This Row],[HELPDESK (3)]]/1440,"")</f>
        <v/>
      </c>
      <c r="U146" s="22" t="str">
        <f>(IF(TDonnéesDélais[[#This Row],[HELPDESK]]="","",(IF(TDonnéesDélais[[#This Row],[HELPDESK]]&lt;=TDonnéesDélais[[#This Row],[Délai]],"OK","KO"))))</f>
        <v/>
      </c>
      <c r="V146" s="21" t="str">
        <f>IF(TDonnéesHM[[#This Row],[TELECOM Niv 2 (7)]]&lt;&gt;"",TDonnéesHM[[#This Row],[TELECOM Niv 2 (7)]]/1440,"")</f>
        <v/>
      </c>
      <c r="W146" s="22" t="str">
        <f>(IF(TDonnéesDélais[[#This Row],[TELECOM Niv 2 (7)]]="","",(IF(TDonnéesDélais[[#This Row],[TELECOM Niv 2 (7)]]&lt;=TDonnéesDélais[[#This Row],[Délai]],"OK","KO"))))</f>
        <v/>
      </c>
      <c r="X146" s="21">
        <f>IF(TDonnéesHM[[#This Row],[TELECOM Niv 1 (6)]]&lt;&gt;"",TDonnéesHM[[#This Row],[TELECOM Niv 1 (6)]]/1440,"")</f>
        <v>0.57916666666666672</v>
      </c>
      <c r="Y146" s="22" t="str">
        <f>(IF(TDonnéesDélais[[#This Row],[TELECOM Niv 1 (6)]]="","",(IF(TDonnéesDélais[[#This Row],[TELECOM Niv 1 (6)]]&lt;=TDonnéesDélais[[#This Row],[Délai]],"OK","KO"))))</f>
        <v>KO</v>
      </c>
      <c r="Z146" s="21" t="str">
        <f>IF(TDonnéesHM[[#This Row],[Exploit Infra IBIS (5)]]&lt;&gt;"",TDonnéesHM[[#This Row],[Exploit Infra IBIS (5)]]/1440,"")</f>
        <v/>
      </c>
      <c r="AA146" s="22" t="str">
        <f>(IF(TDonnéesDélais[[#This Row],[Exploit Infra IBIS (5)]]="","",(IF(TDonnéesDélais[[#This Row],[Exploit Infra IBIS (5)]]&lt;=TDonnéesDélais[[#This Row],[Délai]],"OK","KO"))))</f>
        <v/>
      </c>
      <c r="AB146" s="21" t="str">
        <f>IF(TDonnéesHM[[#This Row],[SIT SOBEGI (1)]]&lt;&gt;"",TDonnéesHM[[#This Row],[SIT SOBEGI (1)]]/1440,"")</f>
        <v/>
      </c>
      <c r="AC146" s="22" t="str">
        <f>(IF(TDonnéesDélais[[#This Row],[SIT SOBEGI (1)]]="","",(IF(TDonnéesDélais[[#This Row],[SIT SOBEGI (1)]]&lt;=TDonnéesDélais[[#This Row],[Délai]],"OK","KO"))))</f>
        <v/>
      </c>
      <c r="AD146" s="21">
        <f>IF(TDonnéesHM[[#This Row],[TELECOM SOBEGI (2)]]&lt;&gt;"",TDonnéesHM[[#This Row],[TELECOM SOBEGI (2)]]/1440,"")</f>
        <v>0.57638888888888884</v>
      </c>
      <c r="AE146" s="22" t="str">
        <f>(IF(TDonnéesDélais[[#This Row],[TELECOM SOBEGI (2)]]="","",(IF(TDonnéesDélais[[#This Row],[TELECOM SOBEGI (2)]]&lt;=TDonnéesDélais[[#This Row],[Délai]],"OK","KO"))))</f>
        <v>KO</v>
      </c>
      <c r="AF146" s="21" t="str">
        <f>IF(TDonnéesHM[[#This Row],[INEO/ACM (1)]]&lt;&gt;"",TDonnéesHM[[#This Row],[INEO/ACM (1)]]/1440,"")</f>
        <v/>
      </c>
      <c r="AG146" s="22" t="str">
        <f>(IF(TDonnéesDélais[[#This Row],[INEO/ACM (1)]]="","",(IF(TDonnéesDélais[[#This Row],[INEO/ACM (1)]]&lt;=TDonnéesDélais[[#This Row],[Délai]],"OK","KO"))))</f>
        <v/>
      </c>
      <c r="AH146" s="18" t="str">
        <f>IF(TDonnéesHM[[#This Row],[GFI CHRONOTIME (4)]]&lt;&gt;"",TDonnéesHM[[#This Row],[GFI CHRONOTIME (4)]]/1440,"")</f>
        <v/>
      </c>
      <c r="AI146" s="18" t="str">
        <f>IF(TDonnéesHM[[#This Row],[En attente]]&lt;&gt;"",TDonnéesHM[[#This Row],[En attente]]/1440,"")</f>
        <v/>
      </c>
      <c r="AJ146" s="18">
        <f>IF(TDonnéesHM[[#This Row],[Durée de vie du ticket]]&lt;&gt;"",TDonnéesHM[[#This Row],[Durée de vie du ticket]]/1440,"")</f>
        <v>1.1555555555555554</v>
      </c>
      <c r="AK146" s="39"/>
      <c r="AL146" s="39"/>
      <c r="AM146" s="39"/>
      <c r="AN146" s="39"/>
      <c r="AO146" s="39"/>
      <c r="AP146" s="39"/>
      <c r="AQ146" s="39"/>
      <c r="AR146" s="39"/>
      <c r="AS146" s="39"/>
      <c r="AT146" s="39"/>
      <c r="AU146" s="39"/>
      <c r="AV146" s="39"/>
    </row>
    <row r="147" spans="1:48" x14ac:dyDescent="0.2">
      <c r="A147">
        <v>977</v>
      </c>
      <c r="B147" t="s">
        <v>21</v>
      </c>
      <c r="H147">
        <v>608</v>
      </c>
      <c r="M147" s="12">
        <f>(IF(TDonnéesHM[[#This Row],[ID]]&lt;&gt;"",SUM(TDonnéesHM[[#This Row],[MCO (4)]:[En attente]]),""))</f>
        <v>608</v>
      </c>
      <c r="N147" s="39"/>
      <c r="O147">
        <f>IF(TDonnéesHM[[#This Row],[ID]]&lt;&gt;"",TDonnéesHM[[#This Row],[ID]],"")</f>
        <v>977</v>
      </c>
      <c r="P147" s="17" t="str">
        <f>IF(TDonnéesHM[[#This Row],[Type]]="incident","I",IF(TDonnéesHM[[#This Row],[Type]]="demande","D",""))</f>
        <v>D</v>
      </c>
      <c r="Q147" s="18">
        <f>IF(TDonnéesDélais[[#This Row],[Type]]="I",4/24,IF(TDonnéesDélais[[#This Row],[Type]]="D",8/24,""))</f>
        <v>0.33333333333333331</v>
      </c>
      <c r="R147" s="21" t="str">
        <f>IF(TDonnéesHM[[#This Row],[MCO (4)]]&lt;&gt;"",TDonnéesHM[[#This Row],[MCO (4)]]/1440,"")</f>
        <v/>
      </c>
      <c r="S147" s="22" t="str">
        <f>(IF(TDonnéesDélais[[#This Row],[MCO]]="","",(IF(TDonnéesDélais[[#This Row],[MCO]]&lt;=TDonnéesDélais[[#This Row],[Délai]],"OK","KO"))))</f>
        <v/>
      </c>
      <c r="T147" s="21" t="str">
        <f>IF(TDonnéesHM[[#This Row],[HELPDESK (3)]]&lt;&gt;"",TDonnéesHM[[#This Row],[HELPDESK (3)]]/1440,"")</f>
        <v/>
      </c>
      <c r="U147" s="22" t="str">
        <f>(IF(TDonnéesDélais[[#This Row],[HELPDESK]]="","",(IF(TDonnéesDélais[[#This Row],[HELPDESK]]&lt;=TDonnéesDélais[[#This Row],[Délai]],"OK","KO"))))</f>
        <v/>
      </c>
      <c r="V147" s="21" t="str">
        <f>IF(TDonnéesHM[[#This Row],[TELECOM Niv 2 (7)]]&lt;&gt;"",TDonnéesHM[[#This Row],[TELECOM Niv 2 (7)]]/1440,"")</f>
        <v/>
      </c>
      <c r="W147" s="22" t="str">
        <f>(IF(TDonnéesDélais[[#This Row],[TELECOM Niv 2 (7)]]="","",(IF(TDonnéesDélais[[#This Row],[TELECOM Niv 2 (7)]]&lt;=TDonnéesDélais[[#This Row],[Délai]],"OK","KO"))))</f>
        <v/>
      </c>
      <c r="X147" s="21" t="str">
        <f>IF(TDonnéesHM[[#This Row],[TELECOM Niv 1 (6)]]&lt;&gt;"",TDonnéesHM[[#This Row],[TELECOM Niv 1 (6)]]/1440,"")</f>
        <v/>
      </c>
      <c r="Y147" s="22" t="str">
        <f>(IF(TDonnéesDélais[[#This Row],[TELECOM Niv 1 (6)]]="","",(IF(TDonnéesDélais[[#This Row],[TELECOM Niv 1 (6)]]&lt;=TDonnéesDélais[[#This Row],[Délai]],"OK","KO"))))</f>
        <v/>
      </c>
      <c r="Z147" s="21" t="str">
        <f>IF(TDonnéesHM[[#This Row],[Exploit Infra IBIS (5)]]&lt;&gt;"",TDonnéesHM[[#This Row],[Exploit Infra IBIS (5)]]/1440,"")</f>
        <v/>
      </c>
      <c r="AA147" s="22" t="str">
        <f>(IF(TDonnéesDélais[[#This Row],[Exploit Infra IBIS (5)]]="","",(IF(TDonnéesDélais[[#This Row],[Exploit Infra IBIS (5)]]&lt;=TDonnéesDélais[[#This Row],[Délai]],"OK","KO"))))</f>
        <v/>
      </c>
      <c r="AB147" s="21">
        <f>IF(TDonnéesHM[[#This Row],[SIT SOBEGI (1)]]&lt;&gt;"",TDonnéesHM[[#This Row],[SIT SOBEGI (1)]]/1440,"")</f>
        <v>0.42222222222222222</v>
      </c>
      <c r="AC147" s="22" t="str">
        <f>(IF(TDonnéesDélais[[#This Row],[SIT SOBEGI (1)]]="","",(IF(TDonnéesDélais[[#This Row],[SIT SOBEGI (1)]]&lt;=TDonnéesDélais[[#This Row],[Délai]],"OK","KO"))))</f>
        <v>KO</v>
      </c>
      <c r="AD147" s="21" t="str">
        <f>IF(TDonnéesHM[[#This Row],[TELECOM SOBEGI (2)]]&lt;&gt;"",TDonnéesHM[[#This Row],[TELECOM SOBEGI (2)]]/1440,"")</f>
        <v/>
      </c>
      <c r="AE147" s="22" t="str">
        <f>(IF(TDonnéesDélais[[#This Row],[TELECOM SOBEGI (2)]]="","",(IF(TDonnéesDélais[[#This Row],[TELECOM SOBEGI (2)]]&lt;=TDonnéesDélais[[#This Row],[Délai]],"OK","KO"))))</f>
        <v/>
      </c>
      <c r="AF147" s="21" t="str">
        <f>IF(TDonnéesHM[[#This Row],[INEO/ACM (1)]]&lt;&gt;"",TDonnéesHM[[#This Row],[INEO/ACM (1)]]/1440,"")</f>
        <v/>
      </c>
      <c r="AG147" s="22" t="str">
        <f>(IF(TDonnéesDélais[[#This Row],[INEO/ACM (1)]]="","",(IF(TDonnéesDélais[[#This Row],[INEO/ACM (1)]]&lt;=TDonnéesDélais[[#This Row],[Délai]],"OK","KO"))))</f>
        <v/>
      </c>
      <c r="AH147" s="18" t="str">
        <f>IF(TDonnéesHM[[#This Row],[GFI CHRONOTIME (4)]]&lt;&gt;"",TDonnéesHM[[#This Row],[GFI CHRONOTIME (4)]]/1440,"")</f>
        <v/>
      </c>
      <c r="AI147" s="18" t="str">
        <f>IF(TDonnéesHM[[#This Row],[En attente]]&lt;&gt;"",TDonnéesHM[[#This Row],[En attente]]/1440,"")</f>
        <v/>
      </c>
      <c r="AJ147" s="18">
        <f>IF(TDonnéesHM[[#This Row],[Durée de vie du ticket]]&lt;&gt;"",TDonnéesHM[[#This Row],[Durée de vie du ticket]]/1440,"")</f>
        <v>0.42222222222222222</v>
      </c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</row>
    <row r="148" spans="1:48" x14ac:dyDescent="0.2">
      <c r="A148">
        <v>978</v>
      </c>
      <c r="B148" t="s">
        <v>22</v>
      </c>
      <c r="F148">
        <v>1215</v>
      </c>
      <c r="I148">
        <v>386</v>
      </c>
      <c r="L148">
        <v>137</v>
      </c>
      <c r="M148" s="12">
        <f>(IF(TDonnéesHM[[#This Row],[ID]]&lt;&gt;"",SUM(TDonnéesHM[[#This Row],[MCO (4)]:[En attente]]),""))</f>
        <v>1738</v>
      </c>
      <c r="N148" s="39"/>
      <c r="O148">
        <f>IF(TDonnéesHM[[#This Row],[ID]]&lt;&gt;"",TDonnéesHM[[#This Row],[ID]],"")</f>
        <v>978</v>
      </c>
      <c r="P148" s="17" t="str">
        <f>IF(TDonnéesHM[[#This Row],[Type]]="incident","I",IF(TDonnéesHM[[#This Row],[Type]]="demande","D",""))</f>
        <v>I</v>
      </c>
      <c r="Q148" s="18">
        <f>IF(TDonnéesDélais[[#This Row],[Type]]="I",4/24,IF(TDonnéesDélais[[#This Row],[Type]]="D",8/24,""))</f>
        <v>0.16666666666666666</v>
      </c>
      <c r="R148" s="21" t="str">
        <f>IF(TDonnéesHM[[#This Row],[MCO (4)]]&lt;&gt;"",TDonnéesHM[[#This Row],[MCO (4)]]/1440,"")</f>
        <v/>
      </c>
      <c r="S148" s="22" t="str">
        <f>(IF(TDonnéesDélais[[#This Row],[MCO]]="","",(IF(TDonnéesDélais[[#This Row],[MCO]]&lt;=TDonnéesDélais[[#This Row],[Délai]],"OK","KO"))))</f>
        <v/>
      </c>
      <c r="T148" s="21" t="str">
        <f>IF(TDonnéesHM[[#This Row],[HELPDESK (3)]]&lt;&gt;"",TDonnéesHM[[#This Row],[HELPDESK (3)]]/1440,"")</f>
        <v/>
      </c>
      <c r="U148" s="22" t="str">
        <f>(IF(TDonnéesDélais[[#This Row],[HELPDESK]]="","",(IF(TDonnéesDélais[[#This Row],[HELPDESK]]&lt;=TDonnéesDélais[[#This Row],[Délai]],"OK","KO"))))</f>
        <v/>
      </c>
      <c r="V148" s="21" t="str">
        <f>IF(TDonnéesHM[[#This Row],[TELECOM Niv 2 (7)]]&lt;&gt;"",TDonnéesHM[[#This Row],[TELECOM Niv 2 (7)]]/1440,"")</f>
        <v/>
      </c>
      <c r="W148" s="22" t="str">
        <f>(IF(TDonnéesDélais[[#This Row],[TELECOM Niv 2 (7)]]="","",(IF(TDonnéesDélais[[#This Row],[TELECOM Niv 2 (7)]]&lt;=TDonnéesDélais[[#This Row],[Délai]],"OK","KO"))))</f>
        <v/>
      </c>
      <c r="X148" s="21">
        <f>IF(TDonnéesHM[[#This Row],[TELECOM Niv 1 (6)]]&lt;&gt;"",TDonnéesHM[[#This Row],[TELECOM Niv 1 (6)]]/1440,"")</f>
        <v>0.84375</v>
      </c>
      <c r="Y148" s="22" t="str">
        <f>(IF(TDonnéesDélais[[#This Row],[TELECOM Niv 1 (6)]]="","",(IF(TDonnéesDélais[[#This Row],[TELECOM Niv 1 (6)]]&lt;=TDonnéesDélais[[#This Row],[Délai]],"OK","KO"))))</f>
        <v>KO</v>
      </c>
      <c r="Z148" s="21" t="str">
        <f>IF(TDonnéesHM[[#This Row],[Exploit Infra IBIS (5)]]&lt;&gt;"",TDonnéesHM[[#This Row],[Exploit Infra IBIS (5)]]/1440,"")</f>
        <v/>
      </c>
      <c r="AA148" s="22" t="str">
        <f>(IF(TDonnéesDélais[[#This Row],[Exploit Infra IBIS (5)]]="","",(IF(TDonnéesDélais[[#This Row],[Exploit Infra IBIS (5)]]&lt;=TDonnéesDélais[[#This Row],[Délai]],"OK","KO"))))</f>
        <v/>
      </c>
      <c r="AB148" s="21" t="str">
        <f>IF(TDonnéesHM[[#This Row],[SIT SOBEGI (1)]]&lt;&gt;"",TDonnéesHM[[#This Row],[SIT SOBEGI (1)]]/1440,"")</f>
        <v/>
      </c>
      <c r="AC148" s="22" t="str">
        <f>(IF(TDonnéesDélais[[#This Row],[SIT SOBEGI (1)]]="","",(IF(TDonnéesDélais[[#This Row],[SIT SOBEGI (1)]]&lt;=TDonnéesDélais[[#This Row],[Délai]],"OK","KO"))))</f>
        <v/>
      </c>
      <c r="AD148" s="21">
        <f>IF(TDonnéesHM[[#This Row],[TELECOM SOBEGI (2)]]&lt;&gt;"",TDonnéesHM[[#This Row],[TELECOM SOBEGI (2)]]/1440,"")</f>
        <v>0.26805555555555555</v>
      </c>
      <c r="AE148" s="22" t="str">
        <f>(IF(TDonnéesDélais[[#This Row],[TELECOM SOBEGI (2)]]="","",(IF(TDonnéesDélais[[#This Row],[TELECOM SOBEGI (2)]]&lt;=TDonnéesDélais[[#This Row],[Délai]],"OK","KO"))))</f>
        <v>KO</v>
      </c>
      <c r="AF148" s="21" t="str">
        <f>IF(TDonnéesHM[[#This Row],[INEO/ACM (1)]]&lt;&gt;"",TDonnéesHM[[#This Row],[INEO/ACM (1)]]/1440,"")</f>
        <v/>
      </c>
      <c r="AG148" s="22" t="str">
        <f>(IF(TDonnéesDélais[[#This Row],[INEO/ACM (1)]]="","",(IF(TDonnéesDélais[[#This Row],[INEO/ACM (1)]]&lt;=TDonnéesDélais[[#This Row],[Délai]],"OK","KO"))))</f>
        <v/>
      </c>
      <c r="AH148" s="18" t="str">
        <f>IF(TDonnéesHM[[#This Row],[GFI CHRONOTIME (4)]]&lt;&gt;"",TDonnéesHM[[#This Row],[GFI CHRONOTIME (4)]]/1440,"")</f>
        <v/>
      </c>
      <c r="AI148" s="18">
        <f>IF(TDonnéesHM[[#This Row],[En attente]]&lt;&gt;"",TDonnéesHM[[#This Row],[En attente]]/1440,"")</f>
        <v>9.5138888888888884E-2</v>
      </c>
      <c r="AJ148" s="18">
        <f>IF(TDonnéesHM[[#This Row],[Durée de vie du ticket]]&lt;&gt;"",TDonnéesHM[[#This Row],[Durée de vie du ticket]]/1440,"")</f>
        <v>1.2069444444444444</v>
      </c>
      <c r="AK148" s="39"/>
      <c r="AL148" s="39"/>
      <c r="AM148" s="39"/>
      <c r="AN148" s="39"/>
      <c r="AO148" s="39"/>
      <c r="AP148" s="39"/>
      <c r="AQ148" s="39"/>
      <c r="AR148" s="39"/>
      <c r="AS148" s="39"/>
      <c r="AT148" s="39"/>
      <c r="AU148" s="39"/>
      <c r="AV148" s="39"/>
    </row>
    <row r="149" spans="1:48" x14ac:dyDescent="0.2">
      <c r="A149">
        <v>980</v>
      </c>
      <c r="B149" t="s">
        <v>21</v>
      </c>
      <c r="H149">
        <v>332</v>
      </c>
      <c r="L149">
        <v>5148</v>
      </c>
      <c r="M149" s="12">
        <f>(IF(TDonnéesHM[[#This Row],[ID]]&lt;&gt;"",SUM(TDonnéesHM[[#This Row],[MCO (4)]:[En attente]]),""))</f>
        <v>5480</v>
      </c>
      <c r="N149" s="39"/>
      <c r="O149">
        <f>IF(TDonnéesHM[[#This Row],[ID]]&lt;&gt;"",TDonnéesHM[[#This Row],[ID]],"")</f>
        <v>980</v>
      </c>
      <c r="P149" s="17" t="str">
        <f>IF(TDonnéesHM[[#This Row],[Type]]="incident","I",IF(TDonnéesHM[[#This Row],[Type]]="demande","D",""))</f>
        <v>D</v>
      </c>
      <c r="Q149" s="18">
        <f>IF(TDonnéesDélais[[#This Row],[Type]]="I",4/24,IF(TDonnéesDélais[[#This Row],[Type]]="D",8/24,""))</f>
        <v>0.33333333333333331</v>
      </c>
      <c r="R149" s="21" t="str">
        <f>IF(TDonnéesHM[[#This Row],[MCO (4)]]&lt;&gt;"",TDonnéesHM[[#This Row],[MCO (4)]]/1440,"")</f>
        <v/>
      </c>
      <c r="S149" s="22" t="str">
        <f>(IF(TDonnéesDélais[[#This Row],[MCO]]="","",(IF(TDonnéesDélais[[#This Row],[MCO]]&lt;=TDonnéesDélais[[#This Row],[Délai]],"OK","KO"))))</f>
        <v/>
      </c>
      <c r="T149" s="21" t="str">
        <f>IF(TDonnéesHM[[#This Row],[HELPDESK (3)]]&lt;&gt;"",TDonnéesHM[[#This Row],[HELPDESK (3)]]/1440,"")</f>
        <v/>
      </c>
      <c r="U149" s="22" t="str">
        <f>(IF(TDonnéesDélais[[#This Row],[HELPDESK]]="","",(IF(TDonnéesDélais[[#This Row],[HELPDESK]]&lt;=TDonnéesDélais[[#This Row],[Délai]],"OK","KO"))))</f>
        <v/>
      </c>
      <c r="V149" s="21" t="str">
        <f>IF(TDonnéesHM[[#This Row],[TELECOM Niv 2 (7)]]&lt;&gt;"",TDonnéesHM[[#This Row],[TELECOM Niv 2 (7)]]/1440,"")</f>
        <v/>
      </c>
      <c r="W149" s="22" t="str">
        <f>(IF(TDonnéesDélais[[#This Row],[TELECOM Niv 2 (7)]]="","",(IF(TDonnéesDélais[[#This Row],[TELECOM Niv 2 (7)]]&lt;=TDonnéesDélais[[#This Row],[Délai]],"OK","KO"))))</f>
        <v/>
      </c>
      <c r="X149" s="21" t="str">
        <f>IF(TDonnéesHM[[#This Row],[TELECOM Niv 1 (6)]]&lt;&gt;"",TDonnéesHM[[#This Row],[TELECOM Niv 1 (6)]]/1440,"")</f>
        <v/>
      </c>
      <c r="Y149" s="22" t="str">
        <f>(IF(TDonnéesDélais[[#This Row],[TELECOM Niv 1 (6)]]="","",(IF(TDonnéesDélais[[#This Row],[TELECOM Niv 1 (6)]]&lt;=TDonnéesDélais[[#This Row],[Délai]],"OK","KO"))))</f>
        <v/>
      </c>
      <c r="Z149" s="21" t="str">
        <f>IF(TDonnéesHM[[#This Row],[Exploit Infra IBIS (5)]]&lt;&gt;"",TDonnéesHM[[#This Row],[Exploit Infra IBIS (5)]]/1440,"")</f>
        <v/>
      </c>
      <c r="AA149" s="22" t="str">
        <f>(IF(TDonnéesDélais[[#This Row],[Exploit Infra IBIS (5)]]="","",(IF(TDonnéesDélais[[#This Row],[Exploit Infra IBIS (5)]]&lt;=TDonnéesDélais[[#This Row],[Délai]],"OK","KO"))))</f>
        <v/>
      </c>
      <c r="AB149" s="21">
        <f>IF(TDonnéesHM[[#This Row],[SIT SOBEGI (1)]]&lt;&gt;"",TDonnéesHM[[#This Row],[SIT SOBEGI (1)]]/1440,"")</f>
        <v>0.23055555555555557</v>
      </c>
      <c r="AC149" s="22" t="str">
        <f>(IF(TDonnéesDélais[[#This Row],[SIT SOBEGI (1)]]="","",(IF(TDonnéesDélais[[#This Row],[SIT SOBEGI (1)]]&lt;=TDonnéesDélais[[#This Row],[Délai]],"OK","KO"))))</f>
        <v>OK</v>
      </c>
      <c r="AD149" s="21" t="str">
        <f>IF(TDonnéesHM[[#This Row],[TELECOM SOBEGI (2)]]&lt;&gt;"",TDonnéesHM[[#This Row],[TELECOM SOBEGI (2)]]/1440,"")</f>
        <v/>
      </c>
      <c r="AE149" s="22" t="str">
        <f>(IF(TDonnéesDélais[[#This Row],[TELECOM SOBEGI (2)]]="","",(IF(TDonnéesDélais[[#This Row],[TELECOM SOBEGI (2)]]&lt;=TDonnéesDélais[[#This Row],[Délai]],"OK","KO"))))</f>
        <v/>
      </c>
      <c r="AF149" s="21" t="str">
        <f>IF(TDonnéesHM[[#This Row],[INEO/ACM (1)]]&lt;&gt;"",TDonnéesHM[[#This Row],[INEO/ACM (1)]]/1440,"")</f>
        <v/>
      </c>
      <c r="AG149" s="22" t="str">
        <f>(IF(TDonnéesDélais[[#This Row],[INEO/ACM (1)]]="","",(IF(TDonnéesDélais[[#This Row],[INEO/ACM (1)]]&lt;=TDonnéesDélais[[#This Row],[Délai]],"OK","KO"))))</f>
        <v/>
      </c>
      <c r="AH149" s="18" t="str">
        <f>IF(TDonnéesHM[[#This Row],[GFI CHRONOTIME (4)]]&lt;&gt;"",TDonnéesHM[[#This Row],[GFI CHRONOTIME (4)]]/1440,"")</f>
        <v/>
      </c>
      <c r="AI149" s="18">
        <f>IF(TDonnéesHM[[#This Row],[En attente]]&lt;&gt;"",TDonnéesHM[[#This Row],[En attente]]/1440,"")</f>
        <v>3.5750000000000002</v>
      </c>
      <c r="AJ149" s="18">
        <f>IF(TDonnéesHM[[#This Row],[Durée de vie du ticket]]&lt;&gt;"",TDonnéesHM[[#This Row],[Durée de vie du ticket]]/1440,"")</f>
        <v>3.8055555555555554</v>
      </c>
      <c r="AK149" s="39"/>
      <c r="AL149" s="39"/>
      <c r="AM149" s="39"/>
      <c r="AN149" s="39"/>
      <c r="AO149" s="39"/>
      <c r="AP149" s="39"/>
      <c r="AQ149" s="39"/>
      <c r="AR149" s="39"/>
      <c r="AS149" s="39"/>
      <c r="AT149" s="39"/>
      <c r="AU149" s="39"/>
      <c r="AV149" s="39"/>
    </row>
    <row r="150" spans="1:48" x14ac:dyDescent="0.2">
      <c r="A150">
        <v>981</v>
      </c>
      <c r="B150" t="s">
        <v>21</v>
      </c>
      <c r="C150">
        <v>1</v>
      </c>
      <c r="L150">
        <v>856</v>
      </c>
      <c r="M150" s="12">
        <f>(IF(TDonnéesHM[[#This Row],[ID]]&lt;&gt;"",SUM(TDonnéesHM[[#This Row],[MCO (4)]:[En attente]]),""))</f>
        <v>857</v>
      </c>
      <c r="N150" s="39"/>
      <c r="O150">
        <f>IF(TDonnéesHM[[#This Row],[ID]]&lt;&gt;"",TDonnéesHM[[#This Row],[ID]],"")</f>
        <v>981</v>
      </c>
      <c r="P150" s="17" t="str">
        <f>IF(TDonnéesHM[[#This Row],[Type]]="incident","I",IF(TDonnéesHM[[#This Row],[Type]]="demande","D",""))</f>
        <v>D</v>
      </c>
      <c r="Q150" s="18">
        <f>IF(TDonnéesDélais[[#This Row],[Type]]="I",4/24,IF(TDonnéesDélais[[#This Row],[Type]]="D",8/24,""))</f>
        <v>0.33333333333333331</v>
      </c>
      <c r="R150" s="21">
        <f>IF(TDonnéesHM[[#This Row],[MCO (4)]]&lt;&gt;"",TDonnéesHM[[#This Row],[MCO (4)]]/1440,"")</f>
        <v>6.9444444444444447E-4</v>
      </c>
      <c r="S150" s="22" t="str">
        <f>(IF(TDonnéesDélais[[#This Row],[MCO]]="","",(IF(TDonnéesDélais[[#This Row],[MCO]]&lt;=TDonnéesDélais[[#This Row],[Délai]],"OK","KO"))))</f>
        <v>OK</v>
      </c>
      <c r="T150" s="21" t="str">
        <f>IF(TDonnéesHM[[#This Row],[HELPDESK (3)]]&lt;&gt;"",TDonnéesHM[[#This Row],[HELPDESK (3)]]/1440,"")</f>
        <v/>
      </c>
      <c r="U150" s="22" t="str">
        <f>(IF(TDonnéesDélais[[#This Row],[HELPDESK]]="","",(IF(TDonnéesDélais[[#This Row],[HELPDESK]]&lt;=TDonnéesDélais[[#This Row],[Délai]],"OK","KO"))))</f>
        <v/>
      </c>
      <c r="V150" s="21" t="str">
        <f>IF(TDonnéesHM[[#This Row],[TELECOM Niv 2 (7)]]&lt;&gt;"",TDonnéesHM[[#This Row],[TELECOM Niv 2 (7)]]/1440,"")</f>
        <v/>
      </c>
      <c r="W150" s="22" t="str">
        <f>(IF(TDonnéesDélais[[#This Row],[TELECOM Niv 2 (7)]]="","",(IF(TDonnéesDélais[[#This Row],[TELECOM Niv 2 (7)]]&lt;=TDonnéesDélais[[#This Row],[Délai]],"OK","KO"))))</f>
        <v/>
      </c>
      <c r="X150" s="21" t="str">
        <f>IF(TDonnéesHM[[#This Row],[TELECOM Niv 1 (6)]]&lt;&gt;"",TDonnéesHM[[#This Row],[TELECOM Niv 1 (6)]]/1440,"")</f>
        <v/>
      </c>
      <c r="Y150" s="22" t="str">
        <f>(IF(TDonnéesDélais[[#This Row],[TELECOM Niv 1 (6)]]="","",(IF(TDonnéesDélais[[#This Row],[TELECOM Niv 1 (6)]]&lt;=TDonnéesDélais[[#This Row],[Délai]],"OK","KO"))))</f>
        <v/>
      </c>
      <c r="Z150" s="21" t="str">
        <f>IF(TDonnéesHM[[#This Row],[Exploit Infra IBIS (5)]]&lt;&gt;"",TDonnéesHM[[#This Row],[Exploit Infra IBIS (5)]]/1440,"")</f>
        <v/>
      </c>
      <c r="AA150" s="22" t="str">
        <f>(IF(TDonnéesDélais[[#This Row],[Exploit Infra IBIS (5)]]="","",(IF(TDonnéesDélais[[#This Row],[Exploit Infra IBIS (5)]]&lt;=TDonnéesDélais[[#This Row],[Délai]],"OK","KO"))))</f>
        <v/>
      </c>
      <c r="AB150" s="21" t="str">
        <f>IF(TDonnéesHM[[#This Row],[SIT SOBEGI (1)]]&lt;&gt;"",TDonnéesHM[[#This Row],[SIT SOBEGI (1)]]/1440,"")</f>
        <v/>
      </c>
      <c r="AC150" s="22" t="str">
        <f>(IF(TDonnéesDélais[[#This Row],[SIT SOBEGI (1)]]="","",(IF(TDonnéesDélais[[#This Row],[SIT SOBEGI (1)]]&lt;=TDonnéesDélais[[#This Row],[Délai]],"OK","KO"))))</f>
        <v/>
      </c>
      <c r="AD150" s="21" t="str">
        <f>IF(TDonnéesHM[[#This Row],[TELECOM SOBEGI (2)]]&lt;&gt;"",TDonnéesHM[[#This Row],[TELECOM SOBEGI (2)]]/1440,"")</f>
        <v/>
      </c>
      <c r="AE150" s="22" t="str">
        <f>(IF(TDonnéesDélais[[#This Row],[TELECOM SOBEGI (2)]]="","",(IF(TDonnéesDélais[[#This Row],[TELECOM SOBEGI (2)]]&lt;=TDonnéesDélais[[#This Row],[Délai]],"OK","KO"))))</f>
        <v/>
      </c>
      <c r="AF150" s="21" t="str">
        <f>IF(TDonnéesHM[[#This Row],[INEO/ACM (1)]]&lt;&gt;"",TDonnéesHM[[#This Row],[INEO/ACM (1)]]/1440,"")</f>
        <v/>
      </c>
      <c r="AG150" s="22" t="str">
        <f>(IF(TDonnéesDélais[[#This Row],[INEO/ACM (1)]]="","",(IF(TDonnéesDélais[[#This Row],[INEO/ACM (1)]]&lt;=TDonnéesDélais[[#This Row],[Délai]],"OK","KO"))))</f>
        <v/>
      </c>
      <c r="AH150" s="18" t="str">
        <f>IF(TDonnéesHM[[#This Row],[GFI CHRONOTIME (4)]]&lt;&gt;"",TDonnéesHM[[#This Row],[GFI CHRONOTIME (4)]]/1440,"")</f>
        <v/>
      </c>
      <c r="AI150" s="18">
        <f>IF(TDonnéesHM[[#This Row],[En attente]]&lt;&gt;"",TDonnéesHM[[#This Row],[En attente]]/1440,"")</f>
        <v>0.59444444444444444</v>
      </c>
      <c r="AJ150" s="18">
        <f>IF(TDonnéesHM[[#This Row],[Durée de vie du ticket]]&lt;&gt;"",TDonnéesHM[[#This Row],[Durée de vie du ticket]]/1440,"")</f>
        <v>0.59513888888888888</v>
      </c>
      <c r="AK150" s="39"/>
      <c r="AL150" s="39"/>
      <c r="AM150" s="39"/>
      <c r="AN150" s="39"/>
      <c r="AO150" s="39"/>
      <c r="AP150" s="39"/>
      <c r="AQ150" s="39"/>
      <c r="AR150" s="39"/>
      <c r="AS150" s="39"/>
      <c r="AT150" s="39"/>
      <c r="AU150" s="39"/>
      <c r="AV150" s="39"/>
    </row>
    <row r="151" spans="1:48" x14ac:dyDescent="0.2">
      <c r="A151">
        <v>982</v>
      </c>
      <c r="B151" t="s">
        <v>21</v>
      </c>
      <c r="F151">
        <v>15</v>
      </c>
      <c r="I151">
        <v>138</v>
      </c>
      <c r="M151" s="12">
        <f>(IF(TDonnéesHM[[#This Row],[ID]]&lt;&gt;"",SUM(TDonnéesHM[[#This Row],[MCO (4)]:[En attente]]),""))</f>
        <v>153</v>
      </c>
      <c r="N151" s="39"/>
      <c r="O151">
        <f>IF(TDonnéesHM[[#This Row],[ID]]&lt;&gt;"",TDonnéesHM[[#This Row],[ID]],"")</f>
        <v>982</v>
      </c>
      <c r="P151" s="17" t="str">
        <f>IF(TDonnéesHM[[#This Row],[Type]]="incident","I",IF(TDonnéesHM[[#This Row],[Type]]="demande","D",""))</f>
        <v>D</v>
      </c>
      <c r="Q151" s="18">
        <f>IF(TDonnéesDélais[[#This Row],[Type]]="I",4/24,IF(TDonnéesDélais[[#This Row],[Type]]="D",8/24,""))</f>
        <v>0.33333333333333331</v>
      </c>
      <c r="R151" s="21" t="str">
        <f>IF(TDonnéesHM[[#This Row],[MCO (4)]]&lt;&gt;"",TDonnéesHM[[#This Row],[MCO (4)]]/1440,"")</f>
        <v/>
      </c>
      <c r="S151" s="22" t="str">
        <f>(IF(TDonnéesDélais[[#This Row],[MCO]]="","",(IF(TDonnéesDélais[[#This Row],[MCO]]&lt;=TDonnéesDélais[[#This Row],[Délai]],"OK","KO"))))</f>
        <v/>
      </c>
      <c r="T151" s="21" t="str">
        <f>IF(TDonnéesHM[[#This Row],[HELPDESK (3)]]&lt;&gt;"",TDonnéesHM[[#This Row],[HELPDESK (3)]]/1440,"")</f>
        <v/>
      </c>
      <c r="U151" s="22" t="str">
        <f>(IF(TDonnéesDélais[[#This Row],[HELPDESK]]="","",(IF(TDonnéesDélais[[#This Row],[HELPDESK]]&lt;=TDonnéesDélais[[#This Row],[Délai]],"OK","KO"))))</f>
        <v/>
      </c>
      <c r="V151" s="21" t="str">
        <f>IF(TDonnéesHM[[#This Row],[TELECOM Niv 2 (7)]]&lt;&gt;"",TDonnéesHM[[#This Row],[TELECOM Niv 2 (7)]]/1440,"")</f>
        <v/>
      </c>
      <c r="W151" s="22" t="str">
        <f>(IF(TDonnéesDélais[[#This Row],[TELECOM Niv 2 (7)]]="","",(IF(TDonnéesDélais[[#This Row],[TELECOM Niv 2 (7)]]&lt;=TDonnéesDélais[[#This Row],[Délai]],"OK","KO"))))</f>
        <v/>
      </c>
      <c r="X151" s="21">
        <f>IF(TDonnéesHM[[#This Row],[TELECOM Niv 1 (6)]]&lt;&gt;"",TDonnéesHM[[#This Row],[TELECOM Niv 1 (6)]]/1440,"")</f>
        <v>1.0416666666666666E-2</v>
      </c>
      <c r="Y151" s="22" t="str">
        <f>(IF(TDonnéesDélais[[#This Row],[TELECOM Niv 1 (6)]]="","",(IF(TDonnéesDélais[[#This Row],[TELECOM Niv 1 (6)]]&lt;=TDonnéesDélais[[#This Row],[Délai]],"OK","KO"))))</f>
        <v>OK</v>
      </c>
      <c r="Z151" s="21" t="str">
        <f>IF(TDonnéesHM[[#This Row],[Exploit Infra IBIS (5)]]&lt;&gt;"",TDonnéesHM[[#This Row],[Exploit Infra IBIS (5)]]/1440,"")</f>
        <v/>
      </c>
      <c r="AA151" s="22" t="str">
        <f>(IF(TDonnéesDélais[[#This Row],[Exploit Infra IBIS (5)]]="","",(IF(TDonnéesDélais[[#This Row],[Exploit Infra IBIS (5)]]&lt;=TDonnéesDélais[[#This Row],[Délai]],"OK","KO"))))</f>
        <v/>
      </c>
      <c r="AB151" s="21" t="str">
        <f>IF(TDonnéesHM[[#This Row],[SIT SOBEGI (1)]]&lt;&gt;"",TDonnéesHM[[#This Row],[SIT SOBEGI (1)]]/1440,"")</f>
        <v/>
      </c>
      <c r="AC151" s="22" t="str">
        <f>(IF(TDonnéesDélais[[#This Row],[SIT SOBEGI (1)]]="","",(IF(TDonnéesDélais[[#This Row],[SIT SOBEGI (1)]]&lt;=TDonnéesDélais[[#This Row],[Délai]],"OK","KO"))))</f>
        <v/>
      </c>
      <c r="AD151" s="21">
        <f>IF(TDonnéesHM[[#This Row],[TELECOM SOBEGI (2)]]&lt;&gt;"",TDonnéesHM[[#This Row],[TELECOM SOBEGI (2)]]/1440,"")</f>
        <v>9.583333333333334E-2</v>
      </c>
      <c r="AE151" s="22" t="str">
        <f>(IF(TDonnéesDélais[[#This Row],[TELECOM SOBEGI (2)]]="","",(IF(TDonnéesDélais[[#This Row],[TELECOM SOBEGI (2)]]&lt;=TDonnéesDélais[[#This Row],[Délai]],"OK","KO"))))</f>
        <v>OK</v>
      </c>
      <c r="AF151" s="21" t="str">
        <f>IF(TDonnéesHM[[#This Row],[INEO/ACM (1)]]&lt;&gt;"",TDonnéesHM[[#This Row],[INEO/ACM (1)]]/1440,"")</f>
        <v/>
      </c>
      <c r="AG151" s="22" t="str">
        <f>(IF(TDonnéesDélais[[#This Row],[INEO/ACM (1)]]="","",(IF(TDonnéesDélais[[#This Row],[INEO/ACM (1)]]&lt;=TDonnéesDélais[[#This Row],[Délai]],"OK","KO"))))</f>
        <v/>
      </c>
      <c r="AH151" s="18" t="str">
        <f>IF(TDonnéesHM[[#This Row],[GFI CHRONOTIME (4)]]&lt;&gt;"",TDonnéesHM[[#This Row],[GFI CHRONOTIME (4)]]/1440,"")</f>
        <v/>
      </c>
      <c r="AI151" s="18" t="str">
        <f>IF(TDonnéesHM[[#This Row],[En attente]]&lt;&gt;"",TDonnéesHM[[#This Row],[En attente]]/1440,"")</f>
        <v/>
      </c>
      <c r="AJ151" s="18">
        <f>IF(TDonnéesHM[[#This Row],[Durée de vie du ticket]]&lt;&gt;"",TDonnéesHM[[#This Row],[Durée de vie du ticket]]/1440,"")</f>
        <v>0.10625</v>
      </c>
      <c r="AK151" s="39"/>
      <c r="AL151" s="39"/>
      <c r="AM151" s="39"/>
      <c r="AN151" s="39"/>
      <c r="AO151" s="39"/>
      <c r="AP151" s="39"/>
      <c r="AQ151" s="39"/>
      <c r="AR151" s="39"/>
      <c r="AS151" s="39"/>
      <c r="AT151" s="39"/>
      <c r="AU151" s="39"/>
      <c r="AV151" s="39"/>
    </row>
    <row r="152" spans="1:48" x14ac:dyDescent="0.2">
      <c r="A152">
        <v>983</v>
      </c>
      <c r="B152" t="s">
        <v>21</v>
      </c>
      <c r="F152">
        <v>32</v>
      </c>
      <c r="I152">
        <v>64</v>
      </c>
      <c r="M152" s="12">
        <f>(IF(TDonnéesHM[[#This Row],[ID]]&lt;&gt;"",SUM(TDonnéesHM[[#This Row],[MCO (4)]:[En attente]]),""))</f>
        <v>96</v>
      </c>
      <c r="N152" s="39"/>
      <c r="O152">
        <f>IF(TDonnéesHM[[#This Row],[ID]]&lt;&gt;"",TDonnéesHM[[#This Row],[ID]],"")</f>
        <v>983</v>
      </c>
      <c r="P152" s="17" t="str">
        <f>IF(TDonnéesHM[[#This Row],[Type]]="incident","I",IF(TDonnéesHM[[#This Row],[Type]]="demande","D",""))</f>
        <v>D</v>
      </c>
      <c r="Q152" s="18">
        <f>IF(TDonnéesDélais[[#This Row],[Type]]="I",4/24,IF(TDonnéesDélais[[#This Row],[Type]]="D",8/24,""))</f>
        <v>0.33333333333333331</v>
      </c>
      <c r="R152" s="21" t="str">
        <f>IF(TDonnéesHM[[#This Row],[MCO (4)]]&lt;&gt;"",TDonnéesHM[[#This Row],[MCO (4)]]/1440,"")</f>
        <v/>
      </c>
      <c r="S152" s="22" t="str">
        <f>(IF(TDonnéesDélais[[#This Row],[MCO]]="","",(IF(TDonnéesDélais[[#This Row],[MCO]]&lt;=TDonnéesDélais[[#This Row],[Délai]],"OK","KO"))))</f>
        <v/>
      </c>
      <c r="T152" s="21" t="str">
        <f>IF(TDonnéesHM[[#This Row],[HELPDESK (3)]]&lt;&gt;"",TDonnéesHM[[#This Row],[HELPDESK (3)]]/1440,"")</f>
        <v/>
      </c>
      <c r="U152" s="22" t="str">
        <f>(IF(TDonnéesDélais[[#This Row],[HELPDESK]]="","",(IF(TDonnéesDélais[[#This Row],[HELPDESK]]&lt;=TDonnéesDélais[[#This Row],[Délai]],"OK","KO"))))</f>
        <v/>
      </c>
      <c r="V152" s="21" t="str">
        <f>IF(TDonnéesHM[[#This Row],[TELECOM Niv 2 (7)]]&lt;&gt;"",TDonnéesHM[[#This Row],[TELECOM Niv 2 (7)]]/1440,"")</f>
        <v/>
      </c>
      <c r="W152" s="22" t="str">
        <f>(IF(TDonnéesDélais[[#This Row],[TELECOM Niv 2 (7)]]="","",(IF(TDonnéesDélais[[#This Row],[TELECOM Niv 2 (7)]]&lt;=TDonnéesDélais[[#This Row],[Délai]],"OK","KO"))))</f>
        <v/>
      </c>
      <c r="X152" s="21">
        <f>IF(TDonnéesHM[[#This Row],[TELECOM Niv 1 (6)]]&lt;&gt;"",TDonnéesHM[[#This Row],[TELECOM Niv 1 (6)]]/1440,"")</f>
        <v>2.2222222222222223E-2</v>
      </c>
      <c r="Y152" s="22" t="str">
        <f>(IF(TDonnéesDélais[[#This Row],[TELECOM Niv 1 (6)]]="","",(IF(TDonnéesDélais[[#This Row],[TELECOM Niv 1 (6)]]&lt;=TDonnéesDélais[[#This Row],[Délai]],"OK","KO"))))</f>
        <v>OK</v>
      </c>
      <c r="Z152" s="21" t="str">
        <f>IF(TDonnéesHM[[#This Row],[Exploit Infra IBIS (5)]]&lt;&gt;"",TDonnéesHM[[#This Row],[Exploit Infra IBIS (5)]]/1440,"")</f>
        <v/>
      </c>
      <c r="AA152" s="22" t="str">
        <f>(IF(TDonnéesDélais[[#This Row],[Exploit Infra IBIS (5)]]="","",(IF(TDonnéesDélais[[#This Row],[Exploit Infra IBIS (5)]]&lt;=TDonnéesDélais[[#This Row],[Délai]],"OK","KO"))))</f>
        <v/>
      </c>
      <c r="AB152" s="21" t="str">
        <f>IF(TDonnéesHM[[#This Row],[SIT SOBEGI (1)]]&lt;&gt;"",TDonnéesHM[[#This Row],[SIT SOBEGI (1)]]/1440,"")</f>
        <v/>
      </c>
      <c r="AC152" s="22" t="str">
        <f>(IF(TDonnéesDélais[[#This Row],[SIT SOBEGI (1)]]="","",(IF(TDonnéesDélais[[#This Row],[SIT SOBEGI (1)]]&lt;=TDonnéesDélais[[#This Row],[Délai]],"OK","KO"))))</f>
        <v/>
      </c>
      <c r="AD152" s="21">
        <f>IF(TDonnéesHM[[#This Row],[TELECOM SOBEGI (2)]]&lt;&gt;"",TDonnéesHM[[#This Row],[TELECOM SOBEGI (2)]]/1440,"")</f>
        <v>4.4444444444444446E-2</v>
      </c>
      <c r="AE152" s="22" t="str">
        <f>(IF(TDonnéesDélais[[#This Row],[TELECOM SOBEGI (2)]]="","",(IF(TDonnéesDélais[[#This Row],[TELECOM SOBEGI (2)]]&lt;=TDonnéesDélais[[#This Row],[Délai]],"OK","KO"))))</f>
        <v>OK</v>
      </c>
      <c r="AF152" s="21" t="str">
        <f>IF(TDonnéesHM[[#This Row],[INEO/ACM (1)]]&lt;&gt;"",TDonnéesHM[[#This Row],[INEO/ACM (1)]]/1440,"")</f>
        <v/>
      </c>
      <c r="AG152" s="22" t="str">
        <f>(IF(TDonnéesDélais[[#This Row],[INEO/ACM (1)]]="","",(IF(TDonnéesDélais[[#This Row],[INEO/ACM (1)]]&lt;=TDonnéesDélais[[#This Row],[Délai]],"OK","KO"))))</f>
        <v/>
      </c>
      <c r="AH152" s="18" t="str">
        <f>IF(TDonnéesHM[[#This Row],[GFI CHRONOTIME (4)]]&lt;&gt;"",TDonnéesHM[[#This Row],[GFI CHRONOTIME (4)]]/1440,"")</f>
        <v/>
      </c>
      <c r="AI152" s="18" t="str">
        <f>IF(TDonnéesHM[[#This Row],[En attente]]&lt;&gt;"",TDonnéesHM[[#This Row],[En attente]]/1440,"")</f>
        <v/>
      </c>
      <c r="AJ152" s="18">
        <f>IF(TDonnéesHM[[#This Row],[Durée de vie du ticket]]&lt;&gt;"",TDonnéesHM[[#This Row],[Durée de vie du ticket]]/1440,"")</f>
        <v>6.6666666666666666E-2</v>
      </c>
      <c r="AK152" s="39"/>
      <c r="AL152" s="39"/>
      <c r="AM152" s="39"/>
      <c r="AN152" s="39"/>
      <c r="AO152" s="39"/>
      <c r="AP152" s="39"/>
      <c r="AQ152" s="39"/>
      <c r="AR152" s="39"/>
      <c r="AS152" s="39"/>
      <c r="AT152" s="39"/>
      <c r="AU152" s="39"/>
      <c r="AV152" s="39"/>
    </row>
    <row r="153" spans="1:48" x14ac:dyDescent="0.2">
      <c r="A153">
        <v>984</v>
      </c>
      <c r="B153" t="s">
        <v>21</v>
      </c>
      <c r="D153">
        <v>1</v>
      </c>
      <c r="M153" s="12">
        <f>(IF(TDonnéesHM[[#This Row],[ID]]&lt;&gt;"",SUM(TDonnéesHM[[#This Row],[MCO (4)]:[En attente]]),""))</f>
        <v>1</v>
      </c>
      <c r="N153" s="39"/>
      <c r="O153">
        <f>IF(TDonnéesHM[[#This Row],[ID]]&lt;&gt;"",TDonnéesHM[[#This Row],[ID]],"")</f>
        <v>984</v>
      </c>
      <c r="P153" s="17" t="str">
        <f>IF(TDonnéesHM[[#This Row],[Type]]="incident","I",IF(TDonnéesHM[[#This Row],[Type]]="demande","D",""))</f>
        <v>D</v>
      </c>
      <c r="Q153" s="18">
        <f>IF(TDonnéesDélais[[#This Row],[Type]]="I",4/24,IF(TDonnéesDélais[[#This Row],[Type]]="D",8/24,""))</f>
        <v>0.33333333333333331</v>
      </c>
      <c r="R153" s="21" t="str">
        <f>IF(TDonnéesHM[[#This Row],[MCO (4)]]&lt;&gt;"",TDonnéesHM[[#This Row],[MCO (4)]]/1440,"")</f>
        <v/>
      </c>
      <c r="S153" s="22" t="str">
        <f>(IF(TDonnéesDélais[[#This Row],[MCO]]="","",(IF(TDonnéesDélais[[#This Row],[MCO]]&lt;=TDonnéesDélais[[#This Row],[Délai]],"OK","KO"))))</f>
        <v/>
      </c>
      <c r="T153" s="21">
        <f>IF(TDonnéesHM[[#This Row],[HELPDESK (3)]]&lt;&gt;"",TDonnéesHM[[#This Row],[HELPDESK (3)]]/1440,"")</f>
        <v>6.9444444444444447E-4</v>
      </c>
      <c r="U153" s="22" t="str">
        <f>(IF(TDonnéesDélais[[#This Row],[HELPDESK]]="","",(IF(TDonnéesDélais[[#This Row],[HELPDESK]]&lt;=TDonnéesDélais[[#This Row],[Délai]],"OK","KO"))))</f>
        <v>OK</v>
      </c>
      <c r="V153" s="21" t="str">
        <f>IF(TDonnéesHM[[#This Row],[TELECOM Niv 2 (7)]]&lt;&gt;"",TDonnéesHM[[#This Row],[TELECOM Niv 2 (7)]]/1440,"")</f>
        <v/>
      </c>
      <c r="W153" s="22" t="str">
        <f>(IF(TDonnéesDélais[[#This Row],[TELECOM Niv 2 (7)]]="","",(IF(TDonnéesDélais[[#This Row],[TELECOM Niv 2 (7)]]&lt;=TDonnéesDélais[[#This Row],[Délai]],"OK","KO"))))</f>
        <v/>
      </c>
      <c r="X153" s="21" t="str">
        <f>IF(TDonnéesHM[[#This Row],[TELECOM Niv 1 (6)]]&lt;&gt;"",TDonnéesHM[[#This Row],[TELECOM Niv 1 (6)]]/1440,"")</f>
        <v/>
      </c>
      <c r="Y153" s="22" t="str">
        <f>(IF(TDonnéesDélais[[#This Row],[TELECOM Niv 1 (6)]]="","",(IF(TDonnéesDélais[[#This Row],[TELECOM Niv 1 (6)]]&lt;=TDonnéesDélais[[#This Row],[Délai]],"OK","KO"))))</f>
        <v/>
      </c>
      <c r="Z153" s="21" t="str">
        <f>IF(TDonnéesHM[[#This Row],[Exploit Infra IBIS (5)]]&lt;&gt;"",TDonnéesHM[[#This Row],[Exploit Infra IBIS (5)]]/1440,"")</f>
        <v/>
      </c>
      <c r="AA153" s="22" t="str">
        <f>(IF(TDonnéesDélais[[#This Row],[Exploit Infra IBIS (5)]]="","",(IF(TDonnéesDélais[[#This Row],[Exploit Infra IBIS (5)]]&lt;=TDonnéesDélais[[#This Row],[Délai]],"OK","KO"))))</f>
        <v/>
      </c>
      <c r="AB153" s="21" t="str">
        <f>IF(TDonnéesHM[[#This Row],[SIT SOBEGI (1)]]&lt;&gt;"",TDonnéesHM[[#This Row],[SIT SOBEGI (1)]]/1440,"")</f>
        <v/>
      </c>
      <c r="AC153" s="22" t="str">
        <f>(IF(TDonnéesDélais[[#This Row],[SIT SOBEGI (1)]]="","",(IF(TDonnéesDélais[[#This Row],[SIT SOBEGI (1)]]&lt;=TDonnéesDélais[[#This Row],[Délai]],"OK","KO"))))</f>
        <v/>
      </c>
      <c r="AD153" s="21" t="str">
        <f>IF(TDonnéesHM[[#This Row],[TELECOM SOBEGI (2)]]&lt;&gt;"",TDonnéesHM[[#This Row],[TELECOM SOBEGI (2)]]/1440,"")</f>
        <v/>
      </c>
      <c r="AE153" s="22" t="str">
        <f>(IF(TDonnéesDélais[[#This Row],[TELECOM SOBEGI (2)]]="","",(IF(TDonnéesDélais[[#This Row],[TELECOM SOBEGI (2)]]&lt;=TDonnéesDélais[[#This Row],[Délai]],"OK","KO"))))</f>
        <v/>
      </c>
      <c r="AF153" s="21" t="str">
        <f>IF(TDonnéesHM[[#This Row],[INEO/ACM (1)]]&lt;&gt;"",TDonnéesHM[[#This Row],[INEO/ACM (1)]]/1440,"")</f>
        <v/>
      </c>
      <c r="AG153" s="22" t="str">
        <f>(IF(TDonnéesDélais[[#This Row],[INEO/ACM (1)]]="","",(IF(TDonnéesDélais[[#This Row],[INEO/ACM (1)]]&lt;=TDonnéesDélais[[#This Row],[Délai]],"OK","KO"))))</f>
        <v/>
      </c>
      <c r="AH153" s="18" t="str">
        <f>IF(TDonnéesHM[[#This Row],[GFI CHRONOTIME (4)]]&lt;&gt;"",TDonnéesHM[[#This Row],[GFI CHRONOTIME (4)]]/1440,"")</f>
        <v/>
      </c>
      <c r="AI153" s="18" t="str">
        <f>IF(TDonnéesHM[[#This Row],[En attente]]&lt;&gt;"",TDonnéesHM[[#This Row],[En attente]]/1440,"")</f>
        <v/>
      </c>
      <c r="AJ153" s="18">
        <f>IF(TDonnéesHM[[#This Row],[Durée de vie du ticket]]&lt;&gt;"",TDonnéesHM[[#This Row],[Durée de vie du ticket]]/1440,"")</f>
        <v>6.9444444444444447E-4</v>
      </c>
      <c r="AK153" s="39"/>
      <c r="AL153" s="39"/>
      <c r="AM153" s="39"/>
      <c r="AN153" s="39"/>
      <c r="AO153" s="39"/>
      <c r="AP153" s="39"/>
      <c r="AQ153" s="39"/>
      <c r="AR153" s="39"/>
      <c r="AS153" s="39"/>
      <c r="AT153" s="39"/>
      <c r="AU153" s="39"/>
      <c r="AV153" s="39"/>
    </row>
    <row r="154" spans="1:48" x14ac:dyDescent="0.2">
      <c r="A154">
        <v>986</v>
      </c>
      <c r="B154" t="s">
        <v>22</v>
      </c>
      <c r="I154">
        <v>447</v>
      </c>
      <c r="M154" s="12">
        <f>(IF(TDonnéesHM[[#This Row],[ID]]&lt;&gt;"",SUM(TDonnéesHM[[#This Row],[MCO (4)]:[En attente]]),""))</f>
        <v>447</v>
      </c>
      <c r="N154" s="39"/>
      <c r="O154">
        <f>IF(TDonnéesHM[[#This Row],[ID]]&lt;&gt;"",TDonnéesHM[[#This Row],[ID]],"")</f>
        <v>986</v>
      </c>
      <c r="P154" s="17" t="str">
        <f>IF(TDonnéesHM[[#This Row],[Type]]="incident","I",IF(TDonnéesHM[[#This Row],[Type]]="demande","D",""))</f>
        <v>I</v>
      </c>
      <c r="Q154" s="18">
        <f>IF(TDonnéesDélais[[#This Row],[Type]]="I",4/24,IF(TDonnéesDélais[[#This Row],[Type]]="D",8/24,""))</f>
        <v>0.16666666666666666</v>
      </c>
      <c r="R154" s="21" t="str">
        <f>IF(TDonnéesHM[[#This Row],[MCO (4)]]&lt;&gt;"",TDonnéesHM[[#This Row],[MCO (4)]]/1440,"")</f>
        <v/>
      </c>
      <c r="S154" s="22" t="str">
        <f>(IF(TDonnéesDélais[[#This Row],[MCO]]="","",(IF(TDonnéesDélais[[#This Row],[MCO]]&lt;=TDonnéesDélais[[#This Row],[Délai]],"OK","KO"))))</f>
        <v/>
      </c>
      <c r="T154" s="21" t="str">
        <f>IF(TDonnéesHM[[#This Row],[HELPDESK (3)]]&lt;&gt;"",TDonnéesHM[[#This Row],[HELPDESK (3)]]/1440,"")</f>
        <v/>
      </c>
      <c r="U154" s="22" t="str">
        <f>(IF(TDonnéesDélais[[#This Row],[HELPDESK]]="","",(IF(TDonnéesDélais[[#This Row],[HELPDESK]]&lt;=TDonnéesDélais[[#This Row],[Délai]],"OK","KO"))))</f>
        <v/>
      </c>
      <c r="V154" s="21" t="str">
        <f>IF(TDonnéesHM[[#This Row],[TELECOM Niv 2 (7)]]&lt;&gt;"",TDonnéesHM[[#This Row],[TELECOM Niv 2 (7)]]/1440,"")</f>
        <v/>
      </c>
      <c r="W154" s="22" t="str">
        <f>(IF(TDonnéesDélais[[#This Row],[TELECOM Niv 2 (7)]]="","",(IF(TDonnéesDélais[[#This Row],[TELECOM Niv 2 (7)]]&lt;=TDonnéesDélais[[#This Row],[Délai]],"OK","KO"))))</f>
        <v/>
      </c>
      <c r="X154" s="21" t="str">
        <f>IF(TDonnéesHM[[#This Row],[TELECOM Niv 1 (6)]]&lt;&gt;"",TDonnéesHM[[#This Row],[TELECOM Niv 1 (6)]]/1440,"")</f>
        <v/>
      </c>
      <c r="Y154" s="22" t="str">
        <f>(IF(TDonnéesDélais[[#This Row],[TELECOM Niv 1 (6)]]="","",(IF(TDonnéesDélais[[#This Row],[TELECOM Niv 1 (6)]]&lt;=TDonnéesDélais[[#This Row],[Délai]],"OK","KO"))))</f>
        <v/>
      </c>
      <c r="Z154" s="21" t="str">
        <f>IF(TDonnéesHM[[#This Row],[Exploit Infra IBIS (5)]]&lt;&gt;"",TDonnéesHM[[#This Row],[Exploit Infra IBIS (5)]]/1440,"")</f>
        <v/>
      </c>
      <c r="AA154" s="22" t="str">
        <f>(IF(TDonnéesDélais[[#This Row],[Exploit Infra IBIS (5)]]="","",(IF(TDonnéesDélais[[#This Row],[Exploit Infra IBIS (5)]]&lt;=TDonnéesDélais[[#This Row],[Délai]],"OK","KO"))))</f>
        <v/>
      </c>
      <c r="AB154" s="21" t="str">
        <f>IF(TDonnéesHM[[#This Row],[SIT SOBEGI (1)]]&lt;&gt;"",TDonnéesHM[[#This Row],[SIT SOBEGI (1)]]/1440,"")</f>
        <v/>
      </c>
      <c r="AC154" s="22" t="str">
        <f>(IF(TDonnéesDélais[[#This Row],[SIT SOBEGI (1)]]="","",(IF(TDonnéesDélais[[#This Row],[SIT SOBEGI (1)]]&lt;=TDonnéesDélais[[#This Row],[Délai]],"OK","KO"))))</f>
        <v/>
      </c>
      <c r="AD154" s="21">
        <f>IF(TDonnéesHM[[#This Row],[TELECOM SOBEGI (2)]]&lt;&gt;"",TDonnéesHM[[#This Row],[TELECOM SOBEGI (2)]]/1440,"")</f>
        <v>0.31041666666666667</v>
      </c>
      <c r="AE154" s="22" t="str">
        <f>(IF(TDonnéesDélais[[#This Row],[TELECOM SOBEGI (2)]]="","",(IF(TDonnéesDélais[[#This Row],[TELECOM SOBEGI (2)]]&lt;=TDonnéesDélais[[#This Row],[Délai]],"OK","KO"))))</f>
        <v>KO</v>
      </c>
      <c r="AF154" s="21" t="str">
        <f>IF(TDonnéesHM[[#This Row],[INEO/ACM (1)]]&lt;&gt;"",TDonnéesHM[[#This Row],[INEO/ACM (1)]]/1440,"")</f>
        <v/>
      </c>
      <c r="AG154" s="22" t="str">
        <f>(IF(TDonnéesDélais[[#This Row],[INEO/ACM (1)]]="","",(IF(TDonnéesDélais[[#This Row],[INEO/ACM (1)]]&lt;=TDonnéesDélais[[#This Row],[Délai]],"OK","KO"))))</f>
        <v/>
      </c>
      <c r="AH154" s="18" t="str">
        <f>IF(TDonnéesHM[[#This Row],[GFI CHRONOTIME (4)]]&lt;&gt;"",TDonnéesHM[[#This Row],[GFI CHRONOTIME (4)]]/1440,"")</f>
        <v/>
      </c>
      <c r="AI154" s="18" t="str">
        <f>IF(TDonnéesHM[[#This Row],[En attente]]&lt;&gt;"",TDonnéesHM[[#This Row],[En attente]]/1440,"")</f>
        <v/>
      </c>
      <c r="AJ154" s="18">
        <f>IF(TDonnéesHM[[#This Row],[Durée de vie du ticket]]&lt;&gt;"",TDonnéesHM[[#This Row],[Durée de vie du ticket]]/1440,"")</f>
        <v>0.31041666666666667</v>
      </c>
      <c r="AK154" s="39"/>
      <c r="AL154" s="39"/>
      <c r="AM154" s="39"/>
      <c r="AN154" s="39"/>
      <c r="AO154" s="39"/>
      <c r="AP154" s="39"/>
      <c r="AQ154" s="39"/>
      <c r="AR154" s="39"/>
      <c r="AS154" s="39"/>
      <c r="AT154" s="39"/>
      <c r="AU154" s="39"/>
      <c r="AV154" s="39"/>
    </row>
    <row r="155" spans="1:48" x14ac:dyDescent="0.2">
      <c r="A155">
        <v>987</v>
      </c>
      <c r="B155" t="s">
        <v>21</v>
      </c>
      <c r="F155">
        <v>192</v>
      </c>
      <c r="I155">
        <v>5</v>
      </c>
      <c r="M155" s="12">
        <f>(IF(TDonnéesHM[[#This Row],[ID]]&lt;&gt;"",SUM(TDonnéesHM[[#This Row],[MCO (4)]:[En attente]]),""))</f>
        <v>197</v>
      </c>
      <c r="N155" s="39"/>
      <c r="O155">
        <f>IF(TDonnéesHM[[#This Row],[ID]]&lt;&gt;"",TDonnéesHM[[#This Row],[ID]],"")</f>
        <v>987</v>
      </c>
      <c r="P155" s="17" t="str">
        <f>IF(TDonnéesHM[[#This Row],[Type]]="incident","I",IF(TDonnéesHM[[#This Row],[Type]]="demande","D",""))</f>
        <v>D</v>
      </c>
      <c r="Q155" s="18">
        <f>IF(TDonnéesDélais[[#This Row],[Type]]="I",4/24,IF(TDonnéesDélais[[#This Row],[Type]]="D",8/24,""))</f>
        <v>0.33333333333333331</v>
      </c>
      <c r="R155" s="21" t="str">
        <f>IF(TDonnéesHM[[#This Row],[MCO (4)]]&lt;&gt;"",TDonnéesHM[[#This Row],[MCO (4)]]/1440,"")</f>
        <v/>
      </c>
      <c r="S155" s="22" t="str">
        <f>(IF(TDonnéesDélais[[#This Row],[MCO]]="","",(IF(TDonnéesDélais[[#This Row],[MCO]]&lt;=TDonnéesDélais[[#This Row],[Délai]],"OK","KO"))))</f>
        <v/>
      </c>
      <c r="T155" s="21" t="str">
        <f>IF(TDonnéesHM[[#This Row],[HELPDESK (3)]]&lt;&gt;"",TDonnéesHM[[#This Row],[HELPDESK (3)]]/1440,"")</f>
        <v/>
      </c>
      <c r="U155" s="22" t="str">
        <f>(IF(TDonnéesDélais[[#This Row],[HELPDESK]]="","",(IF(TDonnéesDélais[[#This Row],[HELPDESK]]&lt;=TDonnéesDélais[[#This Row],[Délai]],"OK","KO"))))</f>
        <v/>
      </c>
      <c r="V155" s="21" t="str">
        <f>IF(TDonnéesHM[[#This Row],[TELECOM Niv 2 (7)]]&lt;&gt;"",TDonnéesHM[[#This Row],[TELECOM Niv 2 (7)]]/1440,"")</f>
        <v/>
      </c>
      <c r="W155" s="22" t="str">
        <f>(IF(TDonnéesDélais[[#This Row],[TELECOM Niv 2 (7)]]="","",(IF(TDonnéesDélais[[#This Row],[TELECOM Niv 2 (7)]]&lt;=TDonnéesDélais[[#This Row],[Délai]],"OK","KO"))))</f>
        <v/>
      </c>
      <c r="X155" s="21">
        <f>IF(TDonnéesHM[[#This Row],[TELECOM Niv 1 (6)]]&lt;&gt;"",TDonnéesHM[[#This Row],[TELECOM Niv 1 (6)]]/1440,"")</f>
        <v>0.13333333333333333</v>
      </c>
      <c r="Y155" s="22" t="str">
        <f>(IF(TDonnéesDélais[[#This Row],[TELECOM Niv 1 (6)]]="","",(IF(TDonnéesDélais[[#This Row],[TELECOM Niv 1 (6)]]&lt;=TDonnéesDélais[[#This Row],[Délai]],"OK","KO"))))</f>
        <v>OK</v>
      </c>
      <c r="Z155" s="21" t="str">
        <f>IF(TDonnéesHM[[#This Row],[Exploit Infra IBIS (5)]]&lt;&gt;"",TDonnéesHM[[#This Row],[Exploit Infra IBIS (5)]]/1440,"")</f>
        <v/>
      </c>
      <c r="AA155" s="22" t="str">
        <f>(IF(TDonnéesDélais[[#This Row],[Exploit Infra IBIS (5)]]="","",(IF(TDonnéesDélais[[#This Row],[Exploit Infra IBIS (5)]]&lt;=TDonnéesDélais[[#This Row],[Délai]],"OK","KO"))))</f>
        <v/>
      </c>
      <c r="AB155" s="21" t="str">
        <f>IF(TDonnéesHM[[#This Row],[SIT SOBEGI (1)]]&lt;&gt;"",TDonnéesHM[[#This Row],[SIT SOBEGI (1)]]/1440,"")</f>
        <v/>
      </c>
      <c r="AC155" s="22" t="str">
        <f>(IF(TDonnéesDélais[[#This Row],[SIT SOBEGI (1)]]="","",(IF(TDonnéesDélais[[#This Row],[SIT SOBEGI (1)]]&lt;=TDonnéesDélais[[#This Row],[Délai]],"OK","KO"))))</f>
        <v/>
      </c>
      <c r="AD155" s="21">
        <f>IF(TDonnéesHM[[#This Row],[TELECOM SOBEGI (2)]]&lt;&gt;"",TDonnéesHM[[#This Row],[TELECOM SOBEGI (2)]]/1440,"")</f>
        <v>3.472222222222222E-3</v>
      </c>
      <c r="AE155" s="22" t="str">
        <f>(IF(TDonnéesDélais[[#This Row],[TELECOM SOBEGI (2)]]="","",(IF(TDonnéesDélais[[#This Row],[TELECOM SOBEGI (2)]]&lt;=TDonnéesDélais[[#This Row],[Délai]],"OK","KO"))))</f>
        <v>OK</v>
      </c>
      <c r="AF155" s="21" t="str">
        <f>IF(TDonnéesHM[[#This Row],[INEO/ACM (1)]]&lt;&gt;"",TDonnéesHM[[#This Row],[INEO/ACM (1)]]/1440,"")</f>
        <v/>
      </c>
      <c r="AG155" s="22" t="str">
        <f>(IF(TDonnéesDélais[[#This Row],[INEO/ACM (1)]]="","",(IF(TDonnéesDélais[[#This Row],[INEO/ACM (1)]]&lt;=TDonnéesDélais[[#This Row],[Délai]],"OK","KO"))))</f>
        <v/>
      </c>
      <c r="AH155" s="18" t="str">
        <f>IF(TDonnéesHM[[#This Row],[GFI CHRONOTIME (4)]]&lt;&gt;"",TDonnéesHM[[#This Row],[GFI CHRONOTIME (4)]]/1440,"")</f>
        <v/>
      </c>
      <c r="AI155" s="18" t="str">
        <f>IF(TDonnéesHM[[#This Row],[En attente]]&lt;&gt;"",TDonnéesHM[[#This Row],[En attente]]/1440,"")</f>
        <v/>
      </c>
      <c r="AJ155" s="18">
        <f>IF(TDonnéesHM[[#This Row],[Durée de vie du ticket]]&lt;&gt;"",TDonnéesHM[[#This Row],[Durée de vie du ticket]]/1440,"")</f>
        <v>0.13680555555555557</v>
      </c>
      <c r="AK155" s="39"/>
      <c r="AL155" s="39"/>
      <c r="AM155" s="39"/>
      <c r="AN155" s="39"/>
      <c r="AO155" s="39"/>
      <c r="AP155" s="39"/>
      <c r="AQ155" s="39"/>
      <c r="AR155" s="39"/>
      <c r="AS155" s="39"/>
      <c r="AT155" s="39"/>
      <c r="AU155" s="39"/>
      <c r="AV155" s="39"/>
    </row>
    <row r="156" spans="1:48" x14ac:dyDescent="0.2">
      <c r="A156">
        <v>988</v>
      </c>
      <c r="B156" t="s">
        <v>21</v>
      </c>
      <c r="G156">
        <v>249</v>
      </c>
      <c r="H156">
        <v>407</v>
      </c>
      <c r="L156">
        <v>424</v>
      </c>
      <c r="M156" s="12">
        <f>(IF(TDonnéesHM[[#This Row],[ID]]&lt;&gt;"",SUM(TDonnéesHM[[#This Row],[MCO (4)]:[En attente]]),""))</f>
        <v>1080</v>
      </c>
      <c r="N156" s="39"/>
      <c r="O156">
        <f>IF(TDonnéesHM[[#This Row],[ID]]&lt;&gt;"",TDonnéesHM[[#This Row],[ID]],"")</f>
        <v>988</v>
      </c>
      <c r="P156" s="17" t="str">
        <f>IF(TDonnéesHM[[#This Row],[Type]]="incident","I",IF(TDonnéesHM[[#This Row],[Type]]="demande","D",""))</f>
        <v>D</v>
      </c>
      <c r="Q156" s="18">
        <f>IF(TDonnéesDélais[[#This Row],[Type]]="I",4/24,IF(TDonnéesDélais[[#This Row],[Type]]="D",8/24,""))</f>
        <v>0.33333333333333331</v>
      </c>
      <c r="R156" s="21" t="str">
        <f>IF(TDonnéesHM[[#This Row],[MCO (4)]]&lt;&gt;"",TDonnéesHM[[#This Row],[MCO (4)]]/1440,"")</f>
        <v/>
      </c>
      <c r="S156" s="22" t="str">
        <f>(IF(TDonnéesDélais[[#This Row],[MCO]]="","",(IF(TDonnéesDélais[[#This Row],[MCO]]&lt;=TDonnéesDélais[[#This Row],[Délai]],"OK","KO"))))</f>
        <v/>
      </c>
      <c r="T156" s="21" t="str">
        <f>IF(TDonnéesHM[[#This Row],[HELPDESK (3)]]&lt;&gt;"",TDonnéesHM[[#This Row],[HELPDESK (3)]]/1440,"")</f>
        <v/>
      </c>
      <c r="U156" s="22" t="str">
        <f>(IF(TDonnéesDélais[[#This Row],[HELPDESK]]="","",(IF(TDonnéesDélais[[#This Row],[HELPDESK]]&lt;=TDonnéesDélais[[#This Row],[Délai]],"OK","KO"))))</f>
        <v/>
      </c>
      <c r="V156" s="21" t="str">
        <f>IF(TDonnéesHM[[#This Row],[TELECOM Niv 2 (7)]]&lt;&gt;"",TDonnéesHM[[#This Row],[TELECOM Niv 2 (7)]]/1440,"")</f>
        <v/>
      </c>
      <c r="W156" s="22" t="str">
        <f>(IF(TDonnéesDélais[[#This Row],[TELECOM Niv 2 (7)]]="","",(IF(TDonnéesDélais[[#This Row],[TELECOM Niv 2 (7)]]&lt;=TDonnéesDélais[[#This Row],[Délai]],"OK","KO"))))</f>
        <v/>
      </c>
      <c r="X156" s="21" t="str">
        <f>IF(TDonnéesHM[[#This Row],[TELECOM Niv 1 (6)]]&lt;&gt;"",TDonnéesHM[[#This Row],[TELECOM Niv 1 (6)]]/1440,"")</f>
        <v/>
      </c>
      <c r="Y156" s="22" t="str">
        <f>(IF(TDonnéesDélais[[#This Row],[TELECOM Niv 1 (6)]]="","",(IF(TDonnéesDélais[[#This Row],[TELECOM Niv 1 (6)]]&lt;=TDonnéesDélais[[#This Row],[Délai]],"OK","KO"))))</f>
        <v/>
      </c>
      <c r="Z156" s="21">
        <f>IF(TDonnéesHM[[#This Row],[Exploit Infra IBIS (5)]]&lt;&gt;"",TDonnéesHM[[#This Row],[Exploit Infra IBIS (5)]]/1440,"")</f>
        <v>0.17291666666666666</v>
      </c>
      <c r="AA156" s="22" t="str">
        <f>(IF(TDonnéesDélais[[#This Row],[Exploit Infra IBIS (5)]]="","",(IF(TDonnéesDélais[[#This Row],[Exploit Infra IBIS (5)]]&lt;=TDonnéesDélais[[#This Row],[Délai]],"OK","KO"))))</f>
        <v>OK</v>
      </c>
      <c r="AB156" s="21">
        <f>IF(TDonnéesHM[[#This Row],[SIT SOBEGI (1)]]&lt;&gt;"",TDonnéesHM[[#This Row],[SIT SOBEGI (1)]]/1440,"")</f>
        <v>0.28263888888888888</v>
      </c>
      <c r="AC156" s="22" t="str">
        <f>(IF(TDonnéesDélais[[#This Row],[SIT SOBEGI (1)]]="","",(IF(TDonnéesDélais[[#This Row],[SIT SOBEGI (1)]]&lt;=TDonnéesDélais[[#This Row],[Délai]],"OK","KO"))))</f>
        <v>OK</v>
      </c>
      <c r="AD156" s="21" t="str">
        <f>IF(TDonnéesHM[[#This Row],[TELECOM SOBEGI (2)]]&lt;&gt;"",TDonnéesHM[[#This Row],[TELECOM SOBEGI (2)]]/1440,"")</f>
        <v/>
      </c>
      <c r="AE156" s="22" t="str">
        <f>(IF(TDonnéesDélais[[#This Row],[TELECOM SOBEGI (2)]]="","",(IF(TDonnéesDélais[[#This Row],[TELECOM SOBEGI (2)]]&lt;=TDonnéesDélais[[#This Row],[Délai]],"OK","KO"))))</f>
        <v/>
      </c>
      <c r="AF156" s="21" t="str">
        <f>IF(TDonnéesHM[[#This Row],[INEO/ACM (1)]]&lt;&gt;"",TDonnéesHM[[#This Row],[INEO/ACM (1)]]/1440,"")</f>
        <v/>
      </c>
      <c r="AG156" s="22" t="str">
        <f>(IF(TDonnéesDélais[[#This Row],[INEO/ACM (1)]]="","",(IF(TDonnéesDélais[[#This Row],[INEO/ACM (1)]]&lt;=TDonnéesDélais[[#This Row],[Délai]],"OK","KO"))))</f>
        <v/>
      </c>
      <c r="AH156" s="18" t="str">
        <f>IF(TDonnéesHM[[#This Row],[GFI CHRONOTIME (4)]]&lt;&gt;"",TDonnéesHM[[#This Row],[GFI CHRONOTIME (4)]]/1440,"")</f>
        <v/>
      </c>
      <c r="AI156" s="18">
        <f>IF(TDonnéesHM[[#This Row],[En attente]]&lt;&gt;"",TDonnéesHM[[#This Row],[En attente]]/1440,"")</f>
        <v>0.29444444444444445</v>
      </c>
      <c r="AJ156" s="18">
        <f>IF(TDonnéesHM[[#This Row],[Durée de vie du ticket]]&lt;&gt;"",TDonnéesHM[[#This Row],[Durée de vie du ticket]]/1440,"")</f>
        <v>0.75</v>
      </c>
      <c r="AK156" s="39"/>
      <c r="AL156" s="39"/>
      <c r="AM156" s="39"/>
      <c r="AN156" s="39"/>
      <c r="AO156" s="39"/>
      <c r="AP156" s="39"/>
      <c r="AQ156" s="39"/>
      <c r="AR156" s="39"/>
      <c r="AS156" s="39"/>
      <c r="AT156" s="39"/>
      <c r="AU156" s="39"/>
      <c r="AV156" s="39"/>
    </row>
    <row r="157" spans="1:48" x14ac:dyDescent="0.2">
      <c r="A157">
        <v>989</v>
      </c>
      <c r="B157" t="s">
        <v>21</v>
      </c>
      <c r="H157">
        <v>59</v>
      </c>
      <c r="M157" s="12">
        <f>(IF(TDonnéesHM[[#This Row],[ID]]&lt;&gt;"",SUM(TDonnéesHM[[#This Row],[MCO (4)]:[En attente]]),""))</f>
        <v>59</v>
      </c>
      <c r="N157" s="39"/>
      <c r="O157">
        <f>IF(TDonnéesHM[[#This Row],[ID]]&lt;&gt;"",TDonnéesHM[[#This Row],[ID]],"")</f>
        <v>989</v>
      </c>
      <c r="P157" s="17" t="str">
        <f>IF(TDonnéesHM[[#This Row],[Type]]="incident","I",IF(TDonnéesHM[[#This Row],[Type]]="demande","D",""))</f>
        <v>D</v>
      </c>
      <c r="Q157" s="18">
        <f>IF(TDonnéesDélais[[#This Row],[Type]]="I",4/24,IF(TDonnéesDélais[[#This Row],[Type]]="D",8/24,""))</f>
        <v>0.33333333333333331</v>
      </c>
      <c r="R157" s="21" t="str">
        <f>IF(TDonnéesHM[[#This Row],[MCO (4)]]&lt;&gt;"",TDonnéesHM[[#This Row],[MCO (4)]]/1440,"")</f>
        <v/>
      </c>
      <c r="S157" s="22" t="str">
        <f>(IF(TDonnéesDélais[[#This Row],[MCO]]="","",(IF(TDonnéesDélais[[#This Row],[MCO]]&lt;=TDonnéesDélais[[#This Row],[Délai]],"OK","KO"))))</f>
        <v/>
      </c>
      <c r="T157" s="21" t="str">
        <f>IF(TDonnéesHM[[#This Row],[HELPDESK (3)]]&lt;&gt;"",TDonnéesHM[[#This Row],[HELPDESK (3)]]/1440,"")</f>
        <v/>
      </c>
      <c r="U157" s="22" t="str">
        <f>(IF(TDonnéesDélais[[#This Row],[HELPDESK]]="","",(IF(TDonnéesDélais[[#This Row],[HELPDESK]]&lt;=TDonnéesDélais[[#This Row],[Délai]],"OK","KO"))))</f>
        <v/>
      </c>
      <c r="V157" s="21" t="str">
        <f>IF(TDonnéesHM[[#This Row],[TELECOM Niv 2 (7)]]&lt;&gt;"",TDonnéesHM[[#This Row],[TELECOM Niv 2 (7)]]/1440,"")</f>
        <v/>
      </c>
      <c r="W157" s="22" t="str">
        <f>(IF(TDonnéesDélais[[#This Row],[TELECOM Niv 2 (7)]]="","",(IF(TDonnéesDélais[[#This Row],[TELECOM Niv 2 (7)]]&lt;=TDonnéesDélais[[#This Row],[Délai]],"OK","KO"))))</f>
        <v/>
      </c>
      <c r="X157" s="21" t="str">
        <f>IF(TDonnéesHM[[#This Row],[TELECOM Niv 1 (6)]]&lt;&gt;"",TDonnéesHM[[#This Row],[TELECOM Niv 1 (6)]]/1440,"")</f>
        <v/>
      </c>
      <c r="Y157" s="22" t="str">
        <f>(IF(TDonnéesDélais[[#This Row],[TELECOM Niv 1 (6)]]="","",(IF(TDonnéesDélais[[#This Row],[TELECOM Niv 1 (6)]]&lt;=TDonnéesDélais[[#This Row],[Délai]],"OK","KO"))))</f>
        <v/>
      </c>
      <c r="Z157" s="21" t="str">
        <f>IF(TDonnéesHM[[#This Row],[Exploit Infra IBIS (5)]]&lt;&gt;"",TDonnéesHM[[#This Row],[Exploit Infra IBIS (5)]]/1440,"")</f>
        <v/>
      </c>
      <c r="AA157" s="22" t="str">
        <f>(IF(TDonnéesDélais[[#This Row],[Exploit Infra IBIS (5)]]="","",(IF(TDonnéesDélais[[#This Row],[Exploit Infra IBIS (5)]]&lt;=TDonnéesDélais[[#This Row],[Délai]],"OK","KO"))))</f>
        <v/>
      </c>
      <c r="AB157" s="21">
        <f>IF(TDonnéesHM[[#This Row],[SIT SOBEGI (1)]]&lt;&gt;"",TDonnéesHM[[#This Row],[SIT SOBEGI (1)]]/1440,"")</f>
        <v>4.0972222222222222E-2</v>
      </c>
      <c r="AC157" s="22" t="str">
        <f>(IF(TDonnéesDélais[[#This Row],[SIT SOBEGI (1)]]="","",(IF(TDonnéesDélais[[#This Row],[SIT SOBEGI (1)]]&lt;=TDonnéesDélais[[#This Row],[Délai]],"OK","KO"))))</f>
        <v>OK</v>
      </c>
      <c r="AD157" s="21" t="str">
        <f>IF(TDonnéesHM[[#This Row],[TELECOM SOBEGI (2)]]&lt;&gt;"",TDonnéesHM[[#This Row],[TELECOM SOBEGI (2)]]/1440,"")</f>
        <v/>
      </c>
      <c r="AE157" s="22" t="str">
        <f>(IF(TDonnéesDélais[[#This Row],[TELECOM SOBEGI (2)]]="","",(IF(TDonnéesDélais[[#This Row],[TELECOM SOBEGI (2)]]&lt;=TDonnéesDélais[[#This Row],[Délai]],"OK","KO"))))</f>
        <v/>
      </c>
      <c r="AF157" s="21" t="str">
        <f>IF(TDonnéesHM[[#This Row],[INEO/ACM (1)]]&lt;&gt;"",TDonnéesHM[[#This Row],[INEO/ACM (1)]]/1440,"")</f>
        <v/>
      </c>
      <c r="AG157" s="22" t="str">
        <f>(IF(TDonnéesDélais[[#This Row],[INEO/ACM (1)]]="","",(IF(TDonnéesDélais[[#This Row],[INEO/ACM (1)]]&lt;=TDonnéesDélais[[#This Row],[Délai]],"OK","KO"))))</f>
        <v/>
      </c>
      <c r="AH157" s="18" t="str">
        <f>IF(TDonnéesHM[[#This Row],[GFI CHRONOTIME (4)]]&lt;&gt;"",TDonnéesHM[[#This Row],[GFI CHRONOTIME (4)]]/1440,"")</f>
        <v/>
      </c>
      <c r="AI157" s="18" t="str">
        <f>IF(TDonnéesHM[[#This Row],[En attente]]&lt;&gt;"",TDonnéesHM[[#This Row],[En attente]]/1440,"")</f>
        <v/>
      </c>
      <c r="AJ157" s="18">
        <f>IF(TDonnéesHM[[#This Row],[Durée de vie du ticket]]&lt;&gt;"",TDonnéesHM[[#This Row],[Durée de vie du ticket]]/1440,"")</f>
        <v>4.0972222222222222E-2</v>
      </c>
      <c r="AK157" s="39"/>
      <c r="AL157" s="39"/>
      <c r="AM157" s="39"/>
      <c r="AN157" s="39"/>
      <c r="AO157" s="39"/>
      <c r="AP157" s="39"/>
      <c r="AQ157" s="39"/>
      <c r="AR157" s="39"/>
      <c r="AS157" s="39"/>
      <c r="AT157" s="39"/>
      <c r="AU157" s="39"/>
      <c r="AV157" s="39"/>
    </row>
    <row r="158" spans="1:48" x14ac:dyDescent="0.2">
      <c r="A158">
        <v>990</v>
      </c>
      <c r="B158" t="s">
        <v>21</v>
      </c>
      <c r="I158">
        <v>1228</v>
      </c>
      <c r="M158" s="12">
        <f>(IF(TDonnéesHM[[#This Row],[ID]]&lt;&gt;"",SUM(TDonnéesHM[[#This Row],[MCO (4)]:[En attente]]),""))</f>
        <v>1228</v>
      </c>
      <c r="N158" s="39"/>
      <c r="O158">
        <f>IF(TDonnéesHM[[#This Row],[ID]]&lt;&gt;"",TDonnéesHM[[#This Row],[ID]],"")</f>
        <v>990</v>
      </c>
      <c r="P158" s="17" t="str">
        <f>IF(TDonnéesHM[[#This Row],[Type]]="incident","I",IF(TDonnéesHM[[#This Row],[Type]]="demande","D",""))</f>
        <v>D</v>
      </c>
      <c r="Q158" s="18">
        <f>IF(TDonnéesDélais[[#This Row],[Type]]="I",4/24,IF(TDonnéesDélais[[#This Row],[Type]]="D",8/24,""))</f>
        <v>0.33333333333333331</v>
      </c>
      <c r="R158" s="21" t="str">
        <f>IF(TDonnéesHM[[#This Row],[MCO (4)]]&lt;&gt;"",TDonnéesHM[[#This Row],[MCO (4)]]/1440,"")</f>
        <v/>
      </c>
      <c r="S158" s="22" t="str">
        <f>(IF(TDonnéesDélais[[#This Row],[MCO]]="","",(IF(TDonnéesDélais[[#This Row],[MCO]]&lt;=TDonnéesDélais[[#This Row],[Délai]],"OK","KO"))))</f>
        <v/>
      </c>
      <c r="T158" s="21" t="str">
        <f>IF(TDonnéesHM[[#This Row],[HELPDESK (3)]]&lt;&gt;"",TDonnéesHM[[#This Row],[HELPDESK (3)]]/1440,"")</f>
        <v/>
      </c>
      <c r="U158" s="22" t="str">
        <f>(IF(TDonnéesDélais[[#This Row],[HELPDESK]]="","",(IF(TDonnéesDélais[[#This Row],[HELPDESK]]&lt;=TDonnéesDélais[[#This Row],[Délai]],"OK","KO"))))</f>
        <v/>
      </c>
      <c r="V158" s="21" t="str">
        <f>IF(TDonnéesHM[[#This Row],[TELECOM Niv 2 (7)]]&lt;&gt;"",TDonnéesHM[[#This Row],[TELECOM Niv 2 (7)]]/1440,"")</f>
        <v/>
      </c>
      <c r="W158" s="22" t="str">
        <f>(IF(TDonnéesDélais[[#This Row],[TELECOM Niv 2 (7)]]="","",(IF(TDonnéesDélais[[#This Row],[TELECOM Niv 2 (7)]]&lt;=TDonnéesDélais[[#This Row],[Délai]],"OK","KO"))))</f>
        <v/>
      </c>
      <c r="X158" s="21" t="str">
        <f>IF(TDonnéesHM[[#This Row],[TELECOM Niv 1 (6)]]&lt;&gt;"",TDonnéesHM[[#This Row],[TELECOM Niv 1 (6)]]/1440,"")</f>
        <v/>
      </c>
      <c r="Y158" s="22" t="str">
        <f>(IF(TDonnéesDélais[[#This Row],[TELECOM Niv 1 (6)]]="","",(IF(TDonnéesDélais[[#This Row],[TELECOM Niv 1 (6)]]&lt;=TDonnéesDélais[[#This Row],[Délai]],"OK","KO"))))</f>
        <v/>
      </c>
      <c r="Z158" s="21" t="str">
        <f>IF(TDonnéesHM[[#This Row],[Exploit Infra IBIS (5)]]&lt;&gt;"",TDonnéesHM[[#This Row],[Exploit Infra IBIS (5)]]/1440,"")</f>
        <v/>
      </c>
      <c r="AA158" s="22" t="str">
        <f>(IF(TDonnéesDélais[[#This Row],[Exploit Infra IBIS (5)]]="","",(IF(TDonnéesDélais[[#This Row],[Exploit Infra IBIS (5)]]&lt;=TDonnéesDélais[[#This Row],[Délai]],"OK","KO"))))</f>
        <v/>
      </c>
      <c r="AB158" s="21" t="str">
        <f>IF(TDonnéesHM[[#This Row],[SIT SOBEGI (1)]]&lt;&gt;"",TDonnéesHM[[#This Row],[SIT SOBEGI (1)]]/1440,"")</f>
        <v/>
      </c>
      <c r="AC158" s="22" t="str">
        <f>(IF(TDonnéesDélais[[#This Row],[SIT SOBEGI (1)]]="","",(IF(TDonnéesDélais[[#This Row],[SIT SOBEGI (1)]]&lt;=TDonnéesDélais[[#This Row],[Délai]],"OK","KO"))))</f>
        <v/>
      </c>
      <c r="AD158" s="21">
        <f>IF(TDonnéesHM[[#This Row],[TELECOM SOBEGI (2)]]&lt;&gt;"",TDonnéesHM[[#This Row],[TELECOM SOBEGI (2)]]/1440,"")</f>
        <v>0.85277777777777775</v>
      </c>
      <c r="AE158" s="22" t="str">
        <f>(IF(TDonnéesDélais[[#This Row],[TELECOM SOBEGI (2)]]="","",(IF(TDonnéesDélais[[#This Row],[TELECOM SOBEGI (2)]]&lt;=TDonnéesDélais[[#This Row],[Délai]],"OK","KO"))))</f>
        <v>KO</v>
      </c>
      <c r="AF158" s="21" t="str">
        <f>IF(TDonnéesHM[[#This Row],[INEO/ACM (1)]]&lt;&gt;"",TDonnéesHM[[#This Row],[INEO/ACM (1)]]/1440,"")</f>
        <v/>
      </c>
      <c r="AG158" s="22" t="str">
        <f>(IF(TDonnéesDélais[[#This Row],[INEO/ACM (1)]]="","",(IF(TDonnéesDélais[[#This Row],[INEO/ACM (1)]]&lt;=TDonnéesDélais[[#This Row],[Délai]],"OK","KO"))))</f>
        <v/>
      </c>
      <c r="AH158" s="18" t="str">
        <f>IF(TDonnéesHM[[#This Row],[GFI CHRONOTIME (4)]]&lt;&gt;"",TDonnéesHM[[#This Row],[GFI CHRONOTIME (4)]]/1440,"")</f>
        <v/>
      </c>
      <c r="AI158" s="18" t="str">
        <f>IF(TDonnéesHM[[#This Row],[En attente]]&lt;&gt;"",TDonnéesHM[[#This Row],[En attente]]/1440,"")</f>
        <v/>
      </c>
      <c r="AJ158" s="18">
        <f>IF(TDonnéesHM[[#This Row],[Durée de vie du ticket]]&lt;&gt;"",TDonnéesHM[[#This Row],[Durée de vie du ticket]]/1440,"")</f>
        <v>0.85277777777777775</v>
      </c>
      <c r="AK158" s="39"/>
      <c r="AL158" s="39"/>
      <c r="AM158" s="39"/>
      <c r="AN158" s="39"/>
      <c r="AO158" s="39"/>
      <c r="AP158" s="39"/>
      <c r="AQ158" s="39"/>
      <c r="AR158" s="39"/>
      <c r="AS158" s="39"/>
      <c r="AT158" s="39"/>
      <c r="AU158" s="39"/>
      <c r="AV158" s="39"/>
    </row>
    <row r="159" spans="1:48" x14ac:dyDescent="0.2">
      <c r="A159">
        <v>991</v>
      </c>
      <c r="B159" t="s">
        <v>21</v>
      </c>
      <c r="G159">
        <v>261</v>
      </c>
      <c r="M159" s="12">
        <f>(IF(TDonnéesHM[[#This Row],[ID]]&lt;&gt;"",SUM(TDonnéesHM[[#This Row],[MCO (4)]:[En attente]]),""))</f>
        <v>261</v>
      </c>
      <c r="N159" s="39"/>
      <c r="O159">
        <f>IF(TDonnéesHM[[#This Row],[ID]]&lt;&gt;"",TDonnéesHM[[#This Row],[ID]],"")</f>
        <v>991</v>
      </c>
      <c r="P159" s="17" t="str">
        <f>IF(TDonnéesHM[[#This Row],[Type]]="incident","I",IF(TDonnéesHM[[#This Row],[Type]]="demande","D",""))</f>
        <v>D</v>
      </c>
      <c r="Q159" s="18">
        <f>IF(TDonnéesDélais[[#This Row],[Type]]="I",4/24,IF(TDonnéesDélais[[#This Row],[Type]]="D",8/24,""))</f>
        <v>0.33333333333333331</v>
      </c>
      <c r="R159" s="21" t="str">
        <f>IF(TDonnéesHM[[#This Row],[MCO (4)]]&lt;&gt;"",TDonnéesHM[[#This Row],[MCO (4)]]/1440,"")</f>
        <v/>
      </c>
      <c r="S159" s="22" t="str">
        <f>(IF(TDonnéesDélais[[#This Row],[MCO]]="","",(IF(TDonnéesDélais[[#This Row],[MCO]]&lt;=TDonnéesDélais[[#This Row],[Délai]],"OK","KO"))))</f>
        <v/>
      </c>
      <c r="T159" s="21" t="str">
        <f>IF(TDonnéesHM[[#This Row],[HELPDESK (3)]]&lt;&gt;"",TDonnéesHM[[#This Row],[HELPDESK (3)]]/1440,"")</f>
        <v/>
      </c>
      <c r="U159" s="22" t="str">
        <f>(IF(TDonnéesDélais[[#This Row],[HELPDESK]]="","",(IF(TDonnéesDélais[[#This Row],[HELPDESK]]&lt;=TDonnéesDélais[[#This Row],[Délai]],"OK","KO"))))</f>
        <v/>
      </c>
      <c r="V159" s="21" t="str">
        <f>IF(TDonnéesHM[[#This Row],[TELECOM Niv 2 (7)]]&lt;&gt;"",TDonnéesHM[[#This Row],[TELECOM Niv 2 (7)]]/1440,"")</f>
        <v/>
      </c>
      <c r="W159" s="22" t="str">
        <f>(IF(TDonnéesDélais[[#This Row],[TELECOM Niv 2 (7)]]="","",(IF(TDonnéesDélais[[#This Row],[TELECOM Niv 2 (7)]]&lt;=TDonnéesDélais[[#This Row],[Délai]],"OK","KO"))))</f>
        <v/>
      </c>
      <c r="X159" s="21" t="str">
        <f>IF(TDonnéesHM[[#This Row],[TELECOM Niv 1 (6)]]&lt;&gt;"",TDonnéesHM[[#This Row],[TELECOM Niv 1 (6)]]/1440,"")</f>
        <v/>
      </c>
      <c r="Y159" s="22" t="str">
        <f>(IF(TDonnéesDélais[[#This Row],[TELECOM Niv 1 (6)]]="","",(IF(TDonnéesDélais[[#This Row],[TELECOM Niv 1 (6)]]&lt;=TDonnéesDélais[[#This Row],[Délai]],"OK","KO"))))</f>
        <v/>
      </c>
      <c r="Z159" s="21">
        <f>IF(TDonnéesHM[[#This Row],[Exploit Infra IBIS (5)]]&lt;&gt;"",TDonnéesHM[[#This Row],[Exploit Infra IBIS (5)]]/1440,"")</f>
        <v>0.18124999999999999</v>
      </c>
      <c r="AA159" s="22" t="str">
        <f>(IF(TDonnéesDélais[[#This Row],[Exploit Infra IBIS (5)]]="","",(IF(TDonnéesDélais[[#This Row],[Exploit Infra IBIS (5)]]&lt;=TDonnéesDélais[[#This Row],[Délai]],"OK","KO"))))</f>
        <v>OK</v>
      </c>
      <c r="AB159" s="21" t="str">
        <f>IF(TDonnéesHM[[#This Row],[SIT SOBEGI (1)]]&lt;&gt;"",TDonnéesHM[[#This Row],[SIT SOBEGI (1)]]/1440,"")</f>
        <v/>
      </c>
      <c r="AC159" s="22" t="str">
        <f>(IF(TDonnéesDélais[[#This Row],[SIT SOBEGI (1)]]="","",(IF(TDonnéesDélais[[#This Row],[SIT SOBEGI (1)]]&lt;=TDonnéesDélais[[#This Row],[Délai]],"OK","KO"))))</f>
        <v/>
      </c>
      <c r="AD159" s="21" t="str">
        <f>IF(TDonnéesHM[[#This Row],[TELECOM SOBEGI (2)]]&lt;&gt;"",TDonnéesHM[[#This Row],[TELECOM SOBEGI (2)]]/1440,"")</f>
        <v/>
      </c>
      <c r="AE159" s="22" t="str">
        <f>(IF(TDonnéesDélais[[#This Row],[TELECOM SOBEGI (2)]]="","",(IF(TDonnéesDélais[[#This Row],[TELECOM SOBEGI (2)]]&lt;=TDonnéesDélais[[#This Row],[Délai]],"OK","KO"))))</f>
        <v/>
      </c>
      <c r="AF159" s="21" t="str">
        <f>IF(TDonnéesHM[[#This Row],[INEO/ACM (1)]]&lt;&gt;"",TDonnéesHM[[#This Row],[INEO/ACM (1)]]/1440,"")</f>
        <v/>
      </c>
      <c r="AG159" s="22" t="str">
        <f>(IF(TDonnéesDélais[[#This Row],[INEO/ACM (1)]]="","",(IF(TDonnéesDélais[[#This Row],[INEO/ACM (1)]]&lt;=TDonnéesDélais[[#This Row],[Délai]],"OK","KO"))))</f>
        <v/>
      </c>
      <c r="AH159" s="18" t="str">
        <f>IF(TDonnéesHM[[#This Row],[GFI CHRONOTIME (4)]]&lt;&gt;"",TDonnéesHM[[#This Row],[GFI CHRONOTIME (4)]]/1440,"")</f>
        <v/>
      </c>
      <c r="AI159" s="18" t="str">
        <f>IF(TDonnéesHM[[#This Row],[En attente]]&lt;&gt;"",TDonnéesHM[[#This Row],[En attente]]/1440,"")</f>
        <v/>
      </c>
      <c r="AJ159" s="18">
        <f>IF(TDonnéesHM[[#This Row],[Durée de vie du ticket]]&lt;&gt;"",TDonnéesHM[[#This Row],[Durée de vie du ticket]]/1440,"")</f>
        <v>0.18124999999999999</v>
      </c>
      <c r="AK159" s="39"/>
      <c r="AL159" s="39"/>
      <c r="AM159" s="39"/>
      <c r="AN159" s="39"/>
      <c r="AO159" s="39"/>
      <c r="AP159" s="39"/>
      <c r="AQ159" s="39"/>
      <c r="AR159" s="39"/>
      <c r="AS159" s="39"/>
      <c r="AT159" s="39"/>
      <c r="AU159" s="39"/>
      <c r="AV159" s="39"/>
    </row>
    <row r="160" spans="1:48" x14ac:dyDescent="0.2">
      <c r="A160">
        <v>992</v>
      </c>
      <c r="B160" t="s">
        <v>21</v>
      </c>
      <c r="G160">
        <v>646</v>
      </c>
      <c r="M160" s="12">
        <f>(IF(TDonnéesHM[[#This Row],[ID]]&lt;&gt;"",SUM(TDonnéesHM[[#This Row],[MCO (4)]:[En attente]]),""))</f>
        <v>646</v>
      </c>
      <c r="N160" s="39"/>
      <c r="O160">
        <f>IF(TDonnéesHM[[#This Row],[ID]]&lt;&gt;"",TDonnéesHM[[#This Row],[ID]],"")</f>
        <v>992</v>
      </c>
      <c r="P160" s="17" t="str">
        <f>IF(TDonnéesHM[[#This Row],[Type]]="incident","I",IF(TDonnéesHM[[#This Row],[Type]]="demande","D",""))</f>
        <v>D</v>
      </c>
      <c r="Q160" s="18">
        <f>IF(TDonnéesDélais[[#This Row],[Type]]="I",4/24,IF(TDonnéesDélais[[#This Row],[Type]]="D",8/24,""))</f>
        <v>0.33333333333333331</v>
      </c>
      <c r="R160" s="21" t="str">
        <f>IF(TDonnéesHM[[#This Row],[MCO (4)]]&lt;&gt;"",TDonnéesHM[[#This Row],[MCO (4)]]/1440,"")</f>
        <v/>
      </c>
      <c r="S160" s="22" t="str">
        <f>(IF(TDonnéesDélais[[#This Row],[MCO]]="","",(IF(TDonnéesDélais[[#This Row],[MCO]]&lt;=TDonnéesDélais[[#This Row],[Délai]],"OK","KO"))))</f>
        <v/>
      </c>
      <c r="T160" s="21" t="str">
        <f>IF(TDonnéesHM[[#This Row],[HELPDESK (3)]]&lt;&gt;"",TDonnéesHM[[#This Row],[HELPDESK (3)]]/1440,"")</f>
        <v/>
      </c>
      <c r="U160" s="22" t="str">
        <f>(IF(TDonnéesDélais[[#This Row],[HELPDESK]]="","",(IF(TDonnéesDélais[[#This Row],[HELPDESK]]&lt;=TDonnéesDélais[[#This Row],[Délai]],"OK","KO"))))</f>
        <v/>
      </c>
      <c r="V160" s="21" t="str">
        <f>IF(TDonnéesHM[[#This Row],[TELECOM Niv 2 (7)]]&lt;&gt;"",TDonnéesHM[[#This Row],[TELECOM Niv 2 (7)]]/1440,"")</f>
        <v/>
      </c>
      <c r="W160" s="22" t="str">
        <f>(IF(TDonnéesDélais[[#This Row],[TELECOM Niv 2 (7)]]="","",(IF(TDonnéesDélais[[#This Row],[TELECOM Niv 2 (7)]]&lt;=TDonnéesDélais[[#This Row],[Délai]],"OK","KO"))))</f>
        <v/>
      </c>
      <c r="X160" s="21" t="str">
        <f>IF(TDonnéesHM[[#This Row],[TELECOM Niv 1 (6)]]&lt;&gt;"",TDonnéesHM[[#This Row],[TELECOM Niv 1 (6)]]/1440,"")</f>
        <v/>
      </c>
      <c r="Y160" s="22" t="str">
        <f>(IF(TDonnéesDélais[[#This Row],[TELECOM Niv 1 (6)]]="","",(IF(TDonnéesDélais[[#This Row],[TELECOM Niv 1 (6)]]&lt;=TDonnéesDélais[[#This Row],[Délai]],"OK","KO"))))</f>
        <v/>
      </c>
      <c r="Z160" s="21">
        <f>IF(TDonnéesHM[[#This Row],[Exploit Infra IBIS (5)]]&lt;&gt;"",TDonnéesHM[[#This Row],[Exploit Infra IBIS (5)]]/1440,"")</f>
        <v>0.44861111111111113</v>
      </c>
      <c r="AA160" s="22" t="str">
        <f>(IF(TDonnéesDélais[[#This Row],[Exploit Infra IBIS (5)]]="","",(IF(TDonnéesDélais[[#This Row],[Exploit Infra IBIS (5)]]&lt;=TDonnéesDélais[[#This Row],[Délai]],"OK","KO"))))</f>
        <v>KO</v>
      </c>
      <c r="AB160" s="21" t="str">
        <f>IF(TDonnéesHM[[#This Row],[SIT SOBEGI (1)]]&lt;&gt;"",TDonnéesHM[[#This Row],[SIT SOBEGI (1)]]/1440,"")</f>
        <v/>
      </c>
      <c r="AC160" s="22" t="str">
        <f>(IF(TDonnéesDélais[[#This Row],[SIT SOBEGI (1)]]="","",(IF(TDonnéesDélais[[#This Row],[SIT SOBEGI (1)]]&lt;=TDonnéesDélais[[#This Row],[Délai]],"OK","KO"))))</f>
        <v/>
      </c>
      <c r="AD160" s="21" t="str">
        <f>IF(TDonnéesHM[[#This Row],[TELECOM SOBEGI (2)]]&lt;&gt;"",TDonnéesHM[[#This Row],[TELECOM SOBEGI (2)]]/1440,"")</f>
        <v/>
      </c>
      <c r="AE160" s="22" t="str">
        <f>(IF(TDonnéesDélais[[#This Row],[TELECOM SOBEGI (2)]]="","",(IF(TDonnéesDélais[[#This Row],[TELECOM SOBEGI (2)]]&lt;=TDonnéesDélais[[#This Row],[Délai]],"OK","KO"))))</f>
        <v/>
      </c>
      <c r="AF160" s="21" t="str">
        <f>IF(TDonnéesHM[[#This Row],[INEO/ACM (1)]]&lt;&gt;"",TDonnéesHM[[#This Row],[INEO/ACM (1)]]/1440,"")</f>
        <v/>
      </c>
      <c r="AG160" s="22" t="str">
        <f>(IF(TDonnéesDélais[[#This Row],[INEO/ACM (1)]]="","",(IF(TDonnéesDélais[[#This Row],[INEO/ACM (1)]]&lt;=TDonnéesDélais[[#This Row],[Délai]],"OK","KO"))))</f>
        <v/>
      </c>
      <c r="AH160" s="18" t="str">
        <f>IF(TDonnéesHM[[#This Row],[GFI CHRONOTIME (4)]]&lt;&gt;"",TDonnéesHM[[#This Row],[GFI CHRONOTIME (4)]]/1440,"")</f>
        <v/>
      </c>
      <c r="AI160" s="18" t="str">
        <f>IF(TDonnéesHM[[#This Row],[En attente]]&lt;&gt;"",TDonnéesHM[[#This Row],[En attente]]/1440,"")</f>
        <v/>
      </c>
      <c r="AJ160" s="18">
        <f>IF(TDonnéesHM[[#This Row],[Durée de vie du ticket]]&lt;&gt;"",TDonnéesHM[[#This Row],[Durée de vie du ticket]]/1440,"")</f>
        <v>0.44861111111111113</v>
      </c>
      <c r="AK160" s="39"/>
      <c r="AL160" s="39"/>
      <c r="AM160" s="39"/>
      <c r="AN160" s="39"/>
      <c r="AO160" s="39"/>
      <c r="AP160" s="39"/>
      <c r="AQ160" s="39"/>
      <c r="AR160" s="39"/>
      <c r="AS160" s="39"/>
      <c r="AT160" s="39"/>
      <c r="AU160" s="39"/>
      <c r="AV160" s="39"/>
    </row>
    <row r="161" spans="1:48" x14ac:dyDescent="0.2">
      <c r="A161">
        <v>994</v>
      </c>
      <c r="B161" t="s">
        <v>21</v>
      </c>
      <c r="D161">
        <v>88</v>
      </c>
      <c r="H161">
        <v>2435</v>
      </c>
      <c r="L161">
        <v>73</v>
      </c>
      <c r="M161" s="12">
        <f>(IF(TDonnéesHM[[#This Row],[ID]]&lt;&gt;"",SUM(TDonnéesHM[[#This Row],[MCO (4)]:[En attente]]),""))</f>
        <v>2596</v>
      </c>
      <c r="N161" s="39"/>
      <c r="O161">
        <f>IF(TDonnéesHM[[#This Row],[ID]]&lt;&gt;"",TDonnéesHM[[#This Row],[ID]],"")</f>
        <v>994</v>
      </c>
      <c r="P161" s="17" t="str">
        <f>IF(TDonnéesHM[[#This Row],[Type]]="incident","I",IF(TDonnéesHM[[#This Row],[Type]]="demande","D",""))</f>
        <v>D</v>
      </c>
      <c r="Q161" s="18">
        <f>IF(TDonnéesDélais[[#This Row],[Type]]="I",4/24,IF(TDonnéesDélais[[#This Row],[Type]]="D",8/24,""))</f>
        <v>0.33333333333333331</v>
      </c>
      <c r="R161" s="21" t="str">
        <f>IF(TDonnéesHM[[#This Row],[MCO (4)]]&lt;&gt;"",TDonnéesHM[[#This Row],[MCO (4)]]/1440,"")</f>
        <v/>
      </c>
      <c r="S161" s="22" t="str">
        <f>(IF(TDonnéesDélais[[#This Row],[MCO]]="","",(IF(TDonnéesDélais[[#This Row],[MCO]]&lt;=TDonnéesDélais[[#This Row],[Délai]],"OK","KO"))))</f>
        <v/>
      </c>
      <c r="T161" s="21">
        <f>IF(TDonnéesHM[[#This Row],[HELPDESK (3)]]&lt;&gt;"",TDonnéesHM[[#This Row],[HELPDESK (3)]]/1440,"")</f>
        <v>6.1111111111111109E-2</v>
      </c>
      <c r="U161" s="22" t="str">
        <f>(IF(TDonnéesDélais[[#This Row],[HELPDESK]]="","",(IF(TDonnéesDélais[[#This Row],[HELPDESK]]&lt;=TDonnéesDélais[[#This Row],[Délai]],"OK","KO"))))</f>
        <v>OK</v>
      </c>
      <c r="V161" s="21" t="str">
        <f>IF(TDonnéesHM[[#This Row],[TELECOM Niv 2 (7)]]&lt;&gt;"",TDonnéesHM[[#This Row],[TELECOM Niv 2 (7)]]/1440,"")</f>
        <v/>
      </c>
      <c r="W161" s="22" t="str">
        <f>(IF(TDonnéesDélais[[#This Row],[TELECOM Niv 2 (7)]]="","",(IF(TDonnéesDélais[[#This Row],[TELECOM Niv 2 (7)]]&lt;=TDonnéesDélais[[#This Row],[Délai]],"OK","KO"))))</f>
        <v/>
      </c>
      <c r="X161" s="21" t="str">
        <f>IF(TDonnéesHM[[#This Row],[TELECOM Niv 1 (6)]]&lt;&gt;"",TDonnéesHM[[#This Row],[TELECOM Niv 1 (6)]]/1440,"")</f>
        <v/>
      </c>
      <c r="Y161" s="22" t="str">
        <f>(IF(TDonnéesDélais[[#This Row],[TELECOM Niv 1 (6)]]="","",(IF(TDonnéesDélais[[#This Row],[TELECOM Niv 1 (6)]]&lt;=TDonnéesDélais[[#This Row],[Délai]],"OK","KO"))))</f>
        <v/>
      </c>
      <c r="Z161" s="21" t="str">
        <f>IF(TDonnéesHM[[#This Row],[Exploit Infra IBIS (5)]]&lt;&gt;"",TDonnéesHM[[#This Row],[Exploit Infra IBIS (5)]]/1440,"")</f>
        <v/>
      </c>
      <c r="AA161" s="22" t="str">
        <f>(IF(TDonnéesDélais[[#This Row],[Exploit Infra IBIS (5)]]="","",(IF(TDonnéesDélais[[#This Row],[Exploit Infra IBIS (5)]]&lt;=TDonnéesDélais[[#This Row],[Délai]],"OK","KO"))))</f>
        <v/>
      </c>
      <c r="AB161" s="21">
        <f>IF(TDonnéesHM[[#This Row],[SIT SOBEGI (1)]]&lt;&gt;"",TDonnéesHM[[#This Row],[SIT SOBEGI (1)]]/1440,"")</f>
        <v>1.6909722222222223</v>
      </c>
      <c r="AC161" s="22" t="str">
        <f>(IF(TDonnéesDélais[[#This Row],[SIT SOBEGI (1)]]="","",(IF(TDonnéesDélais[[#This Row],[SIT SOBEGI (1)]]&lt;=TDonnéesDélais[[#This Row],[Délai]],"OK","KO"))))</f>
        <v>KO</v>
      </c>
      <c r="AD161" s="21" t="str">
        <f>IF(TDonnéesHM[[#This Row],[TELECOM SOBEGI (2)]]&lt;&gt;"",TDonnéesHM[[#This Row],[TELECOM SOBEGI (2)]]/1440,"")</f>
        <v/>
      </c>
      <c r="AE161" s="22" t="str">
        <f>(IF(TDonnéesDélais[[#This Row],[TELECOM SOBEGI (2)]]="","",(IF(TDonnéesDélais[[#This Row],[TELECOM SOBEGI (2)]]&lt;=TDonnéesDélais[[#This Row],[Délai]],"OK","KO"))))</f>
        <v/>
      </c>
      <c r="AF161" s="21" t="str">
        <f>IF(TDonnéesHM[[#This Row],[INEO/ACM (1)]]&lt;&gt;"",TDonnéesHM[[#This Row],[INEO/ACM (1)]]/1440,"")</f>
        <v/>
      </c>
      <c r="AG161" s="22" t="str">
        <f>(IF(TDonnéesDélais[[#This Row],[INEO/ACM (1)]]="","",(IF(TDonnéesDélais[[#This Row],[INEO/ACM (1)]]&lt;=TDonnéesDélais[[#This Row],[Délai]],"OK","KO"))))</f>
        <v/>
      </c>
      <c r="AH161" s="18" t="str">
        <f>IF(TDonnéesHM[[#This Row],[GFI CHRONOTIME (4)]]&lt;&gt;"",TDonnéesHM[[#This Row],[GFI CHRONOTIME (4)]]/1440,"")</f>
        <v/>
      </c>
      <c r="AI161" s="18">
        <f>IF(TDonnéesHM[[#This Row],[En attente]]&lt;&gt;"",TDonnéesHM[[#This Row],[En attente]]/1440,"")</f>
        <v>5.0694444444444445E-2</v>
      </c>
      <c r="AJ161" s="18">
        <f>IF(TDonnéesHM[[#This Row],[Durée de vie du ticket]]&lt;&gt;"",TDonnéesHM[[#This Row],[Durée de vie du ticket]]/1440,"")</f>
        <v>1.8027777777777778</v>
      </c>
      <c r="AK161" s="39"/>
      <c r="AL161" s="39"/>
      <c r="AM161" s="39"/>
      <c r="AN161" s="39"/>
      <c r="AO161" s="39"/>
      <c r="AP161" s="39"/>
      <c r="AQ161" s="39"/>
      <c r="AR161" s="39"/>
      <c r="AS161" s="39"/>
      <c r="AT161" s="39"/>
      <c r="AU161" s="39"/>
      <c r="AV161" s="39"/>
    </row>
    <row r="162" spans="1:48" x14ac:dyDescent="0.2">
      <c r="A162">
        <v>995</v>
      </c>
      <c r="B162" t="s">
        <v>21</v>
      </c>
      <c r="F162">
        <v>546</v>
      </c>
      <c r="I162">
        <v>43</v>
      </c>
      <c r="L162">
        <v>1014</v>
      </c>
      <c r="M162" s="12">
        <f>(IF(TDonnéesHM[[#This Row],[ID]]&lt;&gt;"",SUM(TDonnéesHM[[#This Row],[MCO (4)]:[En attente]]),""))</f>
        <v>1603</v>
      </c>
      <c r="N162" s="39"/>
      <c r="O162">
        <f>IF(TDonnéesHM[[#This Row],[ID]]&lt;&gt;"",TDonnéesHM[[#This Row],[ID]],"")</f>
        <v>995</v>
      </c>
      <c r="P162" s="17" t="str">
        <f>IF(TDonnéesHM[[#This Row],[Type]]="incident","I",IF(TDonnéesHM[[#This Row],[Type]]="demande","D",""))</f>
        <v>D</v>
      </c>
      <c r="Q162" s="18">
        <f>IF(TDonnéesDélais[[#This Row],[Type]]="I",4/24,IF(TDonnéesDélais[[#This Row],[Type]]="D",8/24,""))</f>
        <v>0.33333333333333331</v>
      </c>
      <c r="R162" s="21" t="str">
        <f>IF(TDonnéesHM[[#This Row],[MCO (4)]]&lt;&gt;"",TDonnéesHM[[#This Row],[MCO (4)]]/1440,"")</f>
        <v/>
      </c>
      <c r="S162" s="22" t="str">
        <f>(IF(TDonnéesDélais[[#This Row],[MCO]]="","",(IF(TDonnéesDélais[[#This Row],[MCO]]&lt;=TDonnéesDélais[[#This Row],[Délai]],"OK","KO"))))</f>
        <v/>
      </c>
      <c r="T162" s="21" t="str">
        <f>IF(TDonnéesHM[[#This Row],[HELPDESK (3)]]&lt;&gt;"",TDonnéesHM[[#This Row],[HELPDESK (3)]]/1440,"")</f>
        <v/>
      </c>
      <c r="U162" s="22" t="str">
        <f>(IF(TDonnéesDélais[[#This Row],[HELPDESK]]="","",(IF(TDonnéesDélais[[#This Row],[HELPDESK]]&lt;=TDonnéesDélais[[#This Row],[Délai]],"OK","KO"))))</f>
        <v/>
      </c>
      <c r="V162" s="21" t="str">
        <f>IF(TDonnéesHM[[#This Row],[TELECOM Niv 2 (7)]]&lt;&gt;"",TDonnéesHM[[#This Row],[TELECOM Niv 2 (7)]]/1440,"")</f>
        <v/>
      </c>
      <c r="W162" s="22" t="str">
        <f>(IF(TDonnéesDélais[[#This Row],[TELECOM Niv 2 (7)]]="","",(IF(TDonnéesDélais[[#This Row],[TELECOM Niv 2 (7)]]&lt;=TDonnéesDélais[[#This Row],[Délai]],"OK","KO"))))</f>
        <v/>
      </c>
      <c r="X162" s="21">
        <f>IF(TDonnéesHM[[#This Row],[TELECOM Niv 1 (6)]]&lt;&gt;"",TDonnéesHM[[#This Row],[TELECOM Niv 1 (6)]]/1440,"")</f>
        <v>0.37916666666666665</v>
      </c>
      <c r="Y162" s="22" t="str">
        <f>(IF(TDonnéesDélais[[#This Row],[TELECOM Niv 1 (6)]]="","",(IF(TDonnéesDélais[[#This Row],[TELECOM Niv 1 (6)]]&lt;=TDonnéesDélais[[#This Row],[Délai]],"OK","KO"))))</f>
        <v>KO</v>
      </c>
      <c r="Z162" s="21" t="str">
        <f>IF(TDonnéesHM[[#This Row],[Exploit Infra IBIS (5)]]&lt;&gt;"",TDonnéesHM[[#This Row],[Exploit Infra IBIS (5)]]/1440,"")</f>
        <v/>
      </c>
      <c r="AA162" s="22" t="str">
        <f>(IF(TDonnéesDélais[[#This Row],[Exploit Infra IBIS (5)]]="","",(IF(TDonnéesDélais[[#This Row],[Exploit Infra IBIS (5)]]&lt;=TDonnéesDélais[[#This Row],[Délai]],"OK","KO"))))</f>
        <v/>
      </c>
      <c r="AB162" s="21" t="str">
        <f>IF(TDonnéesHM[[#This Row],[SIT SOBEGI (1)]]&lt;&gt;"",TDonnéesHM[[#This Row],[SIT SOBEGI (1)]]/1440,"")</f>
        <v/>
      </c>
      <c r="AC162" s="22" t="str">
        <f>(IF(TDonnéesDélais[[#This Row],[SIT SOBEGI (1)]]="","",(IF(TDonnéesDélais[[#This Row],[SIT SOBEGI (1)]]&lt;=TDonnéesDélais[[#This Row],[Délai]],"OK","KO"))))</f>
        <v/>
      </c>
      <c r="AD162" s="21">
        <f>IF(TDonnéesHM[[#This Row],[TELECOM SOBEGI (2)]]&lt;&gt;"",TDonnéesHM[[#This Row],[TELECOM SOBEGI (2)]]/1440,"")</f>
        <v>2.9861111111111113E-2</v>
      </c>
      <c r="AE162" s="22" t="str">
        <f>(IF(TDonnéesDélais[[#This Row],[TELECOM SOBEGI (2)]]="","",(IF(TDonnéesDélais[[#This Row],[TELECOM SOBEGI (2)]]&lt;=TDonnéesDélais[[#This Row],[Délai]],"OK","KO"))))</f>
        <v>OK</v>
      </c>
      <c r="AF162" s="21" t="str">
        <f>IF(TDonnéesHM[[#This Row],[INEO/ACM (1)]]&lt;&gt;"",TDonnéesHM[[#This Row],[INEO/ACM (1)]]/1440,"")</f>
        <v/>
      </c>
      <c r="AG162" s="22" t="str">
        <f>(IF(TDonnéesDélais[[#This Row],[INEO/ACM (1)]]="","",(IF(TDonnéesDélais[[#This Row],[INEO/ACM (1)]]&lt;=TDonnéesDélais[[#This Row],[Délai]],"OK","KO"))))</f>
        <v/>
      </c>
      <c r="AH162" s="18" t="str">
        <f>IF(TDonnéesHM[[#This Row],[GFI CHRONOTIME (4)]]&lt;&gt;"",TDonnéesHM[[#This Row],[GFI CHRONOTIME (4)]]/1440,"")</f>
        <v/>
      </c>
      <c r="AI162" s="18">
        <f>IF(TDonnéesHM[[#This Row],[En attente]]&lt;&gt;"",TDonnéesHM[[#This Row],[En attente]]/1440,"")</f>
        <v>0.70416666666666672</v>
      </c>
      <c r="AJ162" s="18">
        <f>IF(TDonnéesHM[[#This Row],[Durée de vie du ticket]]&lt;&gt;"",TDonnéesHM[[#This Row],[Durée de vie du ticket]]/1440,"")</f>
        <v>1.1131944444444444</v>
      </c>
      <c r="AK162" s="39"/>
      <c r="AL162" s="39"/>
      <c r="AM162" s="39"/>
      <c r="AN162" s="39"/>
      <c r="AO162" s="39"/>
      <c r="AP162" s="39"/>
      <c r="AQ162" s="39"/>
      <c r="AR162" s="39"/>
      <c r="AS162" s="39"/>
      <c r="AT162" s="39"/>
      <c r="AU162" s="39"/>
      <c r="AV162" s="39"/>
    </row>
    <row r="163" spans="1:48" x14ac:dyDescent="0.2">
      <c r="A163">
        <v>996</v>
      </c>
      <c r="B163" t="s">
        <v>21</v>
      </c>
      <c r="D163">
        <v>1</v>
      </c>
      <c r="M163" s="12">
        <f>(IF(TDonnéesHM[[#This Row],[ID]]&lt;&gt;"",SUM(TDonnéesHM[[#This Row],[MCO (4)]:[En attente]]),""))</f>
        <v>1</v>
      </c>
      <c r="N163" s="39"/>
      <c r="O163">
        <f>IF(TDonnéesHM[[#This Row],[ID]]&lt;&gt;"",TDonnéesHM[[#This Row],[ID]],"")</f>
        <v>996</v>
      </c>
      <c r="P163" s="17" t="str">
        <f>IF(TDonnéesHM[[#This Row],[Type]]="incident","I",IF(TDonnéesHM[[#This Row],[Type]]="demande","D",""))</f>
        <v>D</v>
      </c>
      <c r="Q163" s="18">
        <f>IF(TDonnéesDélais[[#This Row],[Type]]="I",4/24,IF(TDonnéesDélais[[#This Row],[Type]]="D",8/24,""))</f>
        <v>0.33333333333333331</v>
      </c>
      <c r="R163" s="21" t="str">
        <f>IF(TDonnéesHM[[#This Row],[MCO (4)]]&lt;&gt;"",TDonnéesHM[[#This Row],[MCO (4)]]/1440,"")</f>
        <v/>
      </c>
      <c r="S163" s="22" t="str">
        <f>(IF(TDonnéesDélais[[#This Row],[MCO]]="","",(IF(TDonnéesDélais[[#This Row],[MCO]]&lt;=TDonnéesDélais[[#This Row],[Délai]],"OK","KO"))))</f>
        <v/>
      </c>
      <c r="T163" s="21">
        <f>IF(TDonnéesHM[[#This Row],[HELPDESK (3)]]&lt;&gt;"",TDonnéesHM[[#This Row],[HELPDESK (3)]]/1440,"")</f>
        <v>6.9444444444444447E-4</v>
      </c>
      <c r="U163" s="22" t="str">
        <f>(IF(TDonnéesDélais[[#This Row],[HELPDESK]]="","",(IF(TDonnéesDélais[[#This Row],[HELPDESK]]&lt;=TDonnéesDélais[[#This Row],[Délai]],"OK","KO"))))</f>
        <v>OK</v>
      </c>
      <c r="V163" s="21" t="str">
        <f>IF(TDonnéesHM[[#This Row],[TELECOM Niv 2 (7)]]&lt;&gt;"",TDonnéesHM[[#This Row],[TELECOM Niv 2 (7)]]/1440,"")</f>
        <v/>
      </c>
      <c r="W163" s="22" t="str">
        <f>(IF(TDonnéesDélais[[#This Row],[TELECOM Niv 2 (7)]]="","",(IF(TDonnéesDélais[[#This Row],[TELECOM Niv 2 (7)]]&lt;=TDonnéesDélais[[#This Row],[Délai]],"OK","KO"))))</f>
        <v/>
      </c>
      <c r="X163" s="21" t="str">
        <f>IF(TDonnéesHM[[#This Row],[TELECOM Niv 1 (6)]]&lt;&gt;"",TDonnéesHM[[#This Row],[TELECOM Niv 1 (6)]]/1440,"")</f>
        <v/>
      </c>
      <c r="Y163" s="22" t="str">
        <f>(IF(TDonnéesDélais[[#This Row],[TELECOM Niv 1 (6)]]="","",(IF(TDonnéesDélais[[#This Row],[TELECOM Niv 1 (6)]]&lt;=TDonnéesDélais[[#This Row],[Délai]],"OK","KO"))))</f>
        <v/>
      </c>
      <c r="Z163" s="21" t="str">
        <f>IF(TDonnéesHM[[#This Row],[Exploit Infra IBIS (5)]]&lt;&gt;"",TDonnéesHM[[#This Row],[Exploit Infra IBIS (5)]]/1440,"")</f>
        <v/>
      </c>
      <c r="AA163" s="22" t="str">
        <f>(IF(TDonnéesDélais[[#This Row],[Exploit Infra IBIS (5)]]="","",(IF(TDonnéesDélais[[#This Row],[Exploit Infra IBIS (5)]]&lt;=TDonnéesDélais[[#This Row],[Délai]],"OK","KO"))))</f>
        <v/>
      </c>
      <c r="AB163" s="21" t="str">
        <f>IF(TDonnéesHM[[#This Row],[SIT SOBEGI (1)]]&lt;&gt;"",TDonnéesHM[[#This Row],[SIT SOBEGI (1)]]/1440,"")</f>
        <v/>
      </c>
      <c r="AC163" s="22" t="str">
        <f>(IF(TDonnéesDélais[[#This Row],[SIT SOBEGI (1)]]="","",(IF(TDonnéesDélais[[#This Row],[SIT SOBEGI (1)]]&lt;=TDonnéesDélais[[#This Row],[Délai]],"OK","KO"))))</f>
        <v/>
      </c>
      <c r="AD163" s="21" t="str">
        <f>IF(TDonnéesHM[[#This Row],[TELECOM SOBEGI (2)]]&lt;&gt;"",TDonnéesHM[[#This Row],[TELECOM SOBEGI (2)]]/1440,"")</f>
        <v/>
      </c>
      <c r="AE163" s="22" t="str">
        <f>(IF(TDonnéesDélais[[#This Row],[TELECOM SOBEGI (2)]]="","",(IF(TDonnéesDélais[[#This Row],[TELECOM SOBEGI (2)]]&lt;=TDonnéesDélais[[#This Row],[Délai]],"OK","KO"))))</f>
        <v/>
      </c>
      <c r="AF163" s="21" t="str">
        <f>IF(TDonnéesHM[[#This Row],[INEO/ACM (1)]]&lt;&gt;"",TDonnéesHM[[#This Row],[INEO/ACM (1)]]/1440,"")</f>
        <v/>
      </c>
      <c r="AG163" s="22" t="str">
        <f>(IF(TDonnéesDélais[[#This Row],[INEO/ACM (1)]]="","",(IF(TDonnéesDélais[[#This Row],[INEO/ACM (1)]]&lt;=TDonnéesDélais[[#This Row],[Délai]],"OK","KO"))))</f>
        <v/>
      </c>
      <c r="AH163" s="18" t="str">
        <f>IF(TDonnéesHM[[#This Row],[GFI CHRONOTIME (4)]]&lt;&gt;"",TDonnéesHM[[#This Row],[GFI CHRONOTIME (4)]]/1440,"")</f>
        <v/>
      </c>
      <c r="AI163" s="18" t="str">
        <f>IF(TDonnéesHM[[#This Row],[En attente]]&lt;&gt;"",TDonnéesHM[[#This Row],[En attente]]/1440,"")</f>
        <v/>
      </c>
      <c r="AJ163" s="18">
        <f>IF(TDonnéesHM[[#This Row],[Durée de vie du ticket]]&lt;&gt;"",TDonnéesHM[[#This Row],[Durée de vie du ticket]]/1440,"")</f>
        <v>6.9444444444444447E-4</v>
      </c>
      <c r="AK163" s="39"/>
      <c r="AL163" s="39"/>
      <c r="AM163" s="39"/>
      <c r="AN163" s="39"/>
      <c r="AO163" s="39"/>
      <c r="AP163" s="39"/>
      <c r="AQ163" s="39"/>
      <c r="AR163" s="39"/>
      <c r="AS163" s="39"/>
      <c r="AT163" s="39"/>
      <c r="AU163" s="39"/>
      <c r="AV163" s="39"/>
    </row>
    <row r="164" spans="1:48" x14ac:dyDescent="0.2">
      <c r="A164">
        <v>997</v>
      </c>
      <c r="B164" t="s">
        <v>21</v>
      </c>
      <c r="F164">
        <v>540</v>
      </c>
      <c r="I164">
        <v>41</v>
      </c>
      <c r="L164">
        <v>1016</v>
      </c>
      <c r="M164" s="12">
        <f>(IF(TDonnéesHM[[#This Row],[ID]]&lt;&gt;"",SUM(TDonnéesHM[[#This Row],[MCO (4)]:[En attente]]),""))</f>
        <v>1597</v>
      </c>
      <c r="N164" s="39"/>
      <c r="O164">
        <f>IF(TDonnéesHM[[#This Row],[ID]]&lt;&gt;"",TDonnéesHM[[#This Row],[ID]],"")</f>
        <v>997</v>
      </c>
      <c r="P164" s="17" t="str">
        <f>IF(TDonnéesHM[[#This Row],[Type]]="incident","I",IF(TDonnéesHM[[#This Row],[Type]]="demande","D",""))</f>
        <v>D</v>
      </c>
      <c r="Q164" s="18">
        <f>IF(TDonnéesDélais[[#This Row],[Type]]="I",4/24,IF(TDonnéesDélais[[#This Row],[Type]]="D",8/24,""))</f>
        <v>0.33333333333333331</v>
      </c>
      <c r="R164" s="21" t="str">
        <f>IF(TDonnéesHM[[#This Row],[MCO (4)]]&lt;&gt;"",TDonnéesHM[[#This Row],[MCO (4)]]/1440,"")</f>
        <v/>
      </c>
      <c r="S164" s="22" t="str">
        <f>(IF(TDonnéesDélais[[#This Row],[MCO]]="","",(IF(TDonnéesDélais[[#This Row],[MCO]]&lt;=TDonnéesDélais[[#This Row],[Délai]],"OK","KO"))))</f>
        <v/>
      </c>
      <c r="T164" s="21" t="str">
        <f>IF(TDonnéesHM[[#This Row],[HELPDESK (3)]]&lt;&gt;"",TDonnéesHM[[#This Row],[HELPDESK (3)]]/1440,"")</f>
        <v/>
      </c>
      <c r="U164" s="22" t="str">
        <f>(IF(TDonnéesDélais[[#This Row],[HELPDESK]]="","",(IF(TDonnéesDélais[[#This Row],[HELPDESK]]&lt;=TDonnéesDélais[[#This Row],[Délai]],"OK","KO"))))</f>
        <v/>
      </c>
      <c r="V164" s="21" t="str">
        <f>IF(TDonnéesHM[[#This Row],[TELECOM Niv 2 (7)]]&lt;&gt;"",TDonnéesHM[[#This Row],[TELECOM Niv 2 (7)]]/1440,"")</f>
        <v/>
      </c>
      <c r="W164" s="22" t="str">
        <f>(IF(TDonnéesDélais[[#This Row],[TELECOM Niv 2 (7)]]="","",(IF(TDonnéesDélais[[#This Row],[TELECOM Niv 2 (7)]]&lt;=TDonnéesDélais[[#This Row],[Délai]],"OK","KO"))))</f>
        <v/>
      </c>
      <c r="X164" s="21">
        <f>IF(TDonnéesHM[[#This Row],[TELECOM Niv 1 (6)]]&lt;&gt;"",TDonnéesHM[[#This Row],[TELECOM Niv 1 (6)]]/1440,"")</f>
        <v>0.375</v>
      </c>
      <c r="Y164" s="22" t="str">
        <f>(IF(TDonnéesDélais[[#This Row],[TELECOM Niv 1 (6)]]="","",(IF(TDonnéesDélais[[#This Row],[TELECOM Niv 1 (6)]]&lt;=TDonnéesDélais[[#This Row],[Délai]],"OK","KO"))))</f>
        <v>KO</v>
      </c>
      <c r="Z164" s="21" t="str">
        <f>IF(TDonnéesHM[[#This Row],[Exploit Infra IBIS (5)]]&lt;&gt;"",TDonnéesHM[[#This Row],[Exploit Infra IBIS (5)]]/1440,"")</f>
        <v/>
      </c>
      <c r="AA164" s="22" t="str">
        <f>(IF(TDonnéesDélais[[#This Row],[Exploit Infra IBIS (5)]]="","",(IF(TDonnéesDélais[[#This Row],[Exploit Infra IBIS (5)]]&lt;=TDonnéesDélais[[#This Row],[Délai]],"OK","KO"))))</f>
        <v/>
      </c>
      <c r="AB164" s="21" t="str">
        <f>IF(TDonnéesHM[[#This Row],[SIT SOBEGI (1)]]&lt;&gt;"",TDonnéesHM[[#This Row],[SIT SOBEGI (1)]]/1440,"")</f>
        <v/>
      </c>
      <c r="AC164" s="22" t="str">
        <f>(IF(TDonnéesDélais[[#This Row],[SIT SOBEGI (1)]]="","",(IF(TDonnéesDélais[[#This Row],[SIT SOBEGI (1)]]&lt;=TDonnéesDélais[[#This Row],[Délai]],"OK","KO"))))</f>
        <v/>
      </c>
      <c r="AD164" s="21">
        <f>IF(TDonnéesHM[[#This Row],[TELECOM SOBEGI (2)]]&lt;&gt;"",TDonnéesHM[[#This Row],[TELECOM SOBEGI (2)]]/1440,"")</f>
        <v>2.8472222222222222E-2</v>
      </c>
      <c r="AE164" s="22" t="str">
        <f>(IF(TDonnéesDélais[[#This Row],[TELECOM SOBEGI (2)]]="","",(IF(TDonnéesDélais[[#This Row],[TELECOM SOBEGI (2)]]&lt;=TDonnéesDélais[[#This Row],[Délai]],"OK","KO"))))</f>
        <v>OK</v>
      </c>
      <c r="AF164" s="21" t="str">
        <f>IF(TDonnéesHM[[#This Row],[INEO/ACM (1)]]&lt;&gt;"",TDonnéesHM[[#This Row],[INEO/ACM (1)]]/1440,"")</f>
        <v/>
      </c>
      <c r="AG164" s="22" t="str">
        <f>(IF(TDonnéesDélais[[#This Row],[INEO/ACM (1)]]="","",(IF(TDonnéesDélais[[#This Row],[INEO/ACM (1)]]&lt;=TDonnéesDélais[[#This Row],[Délai]],"OK","KO"))))</f>
        <v/>
      </c>
      <c r="AH164" s="18" t="str">
        <f>IF(TDonnéesHM[[#This Row],[GFI CHRONOTIME (4)]]&lt;&gt;"",TDonnéesHM[[#This Row],[GFI CHRONOTIME (4)]]/1440,"")</f>
        <v/>
      </c>
      <c r="AI164" s="18">
        <f>IF(TDonnéesHM[[#This Row],[En attente]]&lt;&gt;"",TDonnéesHM[[#This Row],[En attente]]/1440,"")</f>
        <v>0.7055555555555556</v>
      </c>
      <c r="AJ164" s="18">
        <f>IF(TDonnéesHM[[#This Row],[Durée de vie du ticket]]&lt;&gt;"",TDonnéesHM[[#This Row],[Durée de vie du ticket]]/1440,"")</f>
        <v>1.1090277777777777</v>
      </c>
      <c r="AK164" s="39"/>
      <c r="AL164" s="39"/>
      <c r="AM164" s="39"/>
      <c r="AN164" s="39"/>
      <c r="AO164" s="39"/>
      <c r="AP164" s="39"/>
      <c r="AQ164" s="39"/>
      <c r="AR164" s="39"/>
      <c r="AS164" s="39"/>
      <c r="AT164" s="39"/>
      <c r="AU164" s="39"/>
      <c r="AV164" s="39"/>
    </row>
    <row r="165" spans="1:48" x14ac:dyDescent="0.2">
      <c r="A165">
        <v>998</v>
      </c>
      <c r="B165" t="s">
        <v>21</v>
      </c>
      <c r="F165">
        <v>563</v>
      </c>
      <c r="I165">
        <v>38</v>
      </c>
      <c r="L165">
        <v>995</v>
      </c>
      <c r="M165" s="12">
        <f>(IF(TDonnéesHM[[#This Row],[ID]]&lt;&gt;"",SUM(TDonnéesHM[[#This Row],[MCO (4)]:[En attente]]),""))</f>
        <v>1596</v>
      </c>
      <c r="N165" s="39"/>
      <c r="O165">
        <f>IF(TDonnéesHM[[#This Row],[ID]]&lt;&gt;"",TDonnéesHM[[#This Row],[ID]],"")</f>
        <v>998</v>
      </c>
      <c r="P165" s="17" t="str">
        <f>IF(TDonnéesHM[[#This Row],[Type]]="incident","I",IF(TDonnéesHM[[#This Row],[Type]]="demande","D",""))</f>
        <v>D</v>
      </c>
      <c r="Q165" s="18">
        <f>IF(TDonnéesDélais[[#This Row],[Type]]="I",4/24,IF(TDonnéesDélais[[#This Row],[Type]]="D",8/24,""))</f>
        <v>0.33333333333333331</v>
      </c>
      <c r="R165" s="21" t="str">
        <f>IF(TDonnéesHM[[#This Row],[MCO (4)]]&lt;&gt;"",TDonnéesHM[[#This Row],[MCO (4)]]/1440,"")</f>
        <v/>
      </c>
      <c r="S165" s="22" t="str">
        <f>(IF(TDonnéesDélais[[#This Row],[MCO]]="","",(IF(TDonnéesDélais[[#This Row],[MCO]]&lt;=TDonnéesDélais[[#This Row],[Délai]],"OK","KO"))))</f>
        <v/>
      </c>
      <c r="T165" s="21" t="str">
        <f>IF(TDonnéesHM[[#This Row],[HELPDESK (3)]]&lt;&gt;"",TDonnéesHM[[#This Row],[HELPDESK (3)]]/1440,"")</f>
        <v/>
      </c>
      <c r="U165" s="22" t="str">
        <f>(IF(TDonnéesDélais[[#This Row],[HELPDESK]]="","",(IF(TDonnéesDélais[[#This Row],[HELPDESK]]&lt;=TDonnéesDélais[[#This Row],[Délai]],"OK","KO"))))</f>
        <v/>
      </c>
      <c r="V165" s="21" t="str">
        <f>IF(TDonnéesHM[[#This Row],[TELECOM Niv 2 (7)]]&lt;&gt;"",TDonnéesHM[[#This Row],[TELECOM Niv 2 (7)]]/1440,"")</f>
        <v/>
      </c>
      <c r="W165" s="22" t="str">
        <f>(IF(TDonnéesDélais[[#This Row],[TELECOM Niv 2 (7)]]="","",(IF(TDonnéesDélais[[#This Row],[TELECOM Niv 2 (7)]]&lt;=TDonnéesDélais[[#This Row],[Délai]],"OK","KO"))))</f>
        <v/>
      </c>
      <c r="X165" s="21">
        <f>IF(TDonnéesHM[[#This Row],[TELECOM Niv 1 (6)]]&lt;&gt;"",TDonnéesHM[[#This Row],[TELECOM Niv 1 (6)]]/1440,"")</f>
        <v>0.39097222222222222</v>
      </c>
      <c r="Y165" s="22" t="str">
        <f>(IF(TDonnéesDélais[[#This Row],[TELECOM Niv 1 (6)]]="","",(IF(TDonnéesDélais[[#This Row],[TELECOM Niv 1 (6)]]&lt;=TDonnéesDélais[[#This Row],[Délai]],"OK","KO"))))</f>
        <v>KO</v>
      </c>
      <c r="Z165" s="21" t="str">
        <f>IF(TDonnéesHM[[#This Row],[Exploit Infra IBIS (5)]]&lt;&gt;"",TDonnéesHM[[#This Row],[Exploit Infra IBIS (5)]]/1440,"")</f>
        <v/>
      </c>
      <c r="AA165" s="22" t="str">
        <f>(IF(TDonnéesDélais[[#This Row],[Exploit Infra IBIS (5)]]="","",(IF(TDonnéesDélais[[#This Row],[Exploit Infra IBIS (5)]]&lt;=TDonnéesDélais[[#This Row],[Délai]],"OK","KO"))))</f>
        <v/>
      </c>
      <c r="AB165" s="21" t="str">
        <f>IF(TDonnéesHM[[#This Row],[SIT SOBEGI (1)]]&lt;&gt;"",TDonnéesHM[[#This Row],[SIT SOBEGI (1)]]/1440,"")</f>
        <v/>
      </c>
      <c r="AC165" s="22" t="str">
        <f>(IF(TDonnéesDélais[[#This Row],[SIT SOBEGI (1)]]="","",(IF(TDonnéesDélais[[#This Row],[SIT SOBEGI (1)]]&lt;=TDonnéesDélais[[#This Row],[Délai]],"OK","KO"))))</f>
        <v/>
      </c>
      <c r="AD165" s="21">
        <f>IF(TDonnéesHM[[#This Row],[TELECOM SOBEGI (2)]]&lt;&gt;"",TDonnéesHM[[#This Row],[TELECOM SOBEGI (2)]]/1440,"")</f>
        <v>2.6388888888888889E-2</v>
      </c>
      <c r="AE165" s="22" t="str">
        <f>(IF(TDonnéesDélais[[#This Row],[TELECOM SOBEGI (2)]]="","",(IF(TDonnéesDélais[[#This Row],[TELECOM SOBEGI (2)]]&lt;=TDonnéesDélais[[#This Row],[Délai]],"OK","KO"))))</f>
        <v>OK</v>
      </c>
      <c r="AF165" s="21" t="str">
        <f>IF(TDonnéesHM[[#This Row],[INEO/ACM (1)]]&lt;&gt;"",TDonnéesHM[[#This Row],[INEO/ACM (1)]]/1440,"")</f>
        <v/>
      </c>
      <c r="AG165" s="22" t="str">
        <f>(IF(TDonnéesDélais[[#This Row],[INEO/ACM (1)]]="","",(IF(TDonnéesDélais[[#This Row],[INEO/ACM (1)]]&lt;=TDonnéesDélais[[#This Row],[Délai]],"OK","KO"))))</f>
        <v/>
      </c>
      <c r="AH165" s="18" t="str">
        <f>IF(TDonnéesHM[[#This Row],[GFI CHRONOTIME (4)]]&lt;&gt;"",TDonnéesHM[[#This Row],[GFI CHRONOTIME (4)]]/1440,"")</f>
        <v/>
      </c>
      <c r="AI165" s="18">
        <f>IF(TDonnéesHM[[#This Row],[En attente]]&lt;&gt;"",TDonnéesHM[[#This Row],[En attente]]/1440,"")</f>
        <v>0.69097222222222221</v>
      </c>
      <c r="AJ165" s="18">
        <f>IF(TDonnéesHM[[#This Row],[Durée de vie du ticket]]&lt;&gt;"",TDonnéesHM[[#This Row],[Durée de vie du ticket]]/1440,"")</f>
        <v>1.1083333333333334</v>
      </c>
      <c r="AK165" s="3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</row>
    <row r="166" spans="1:48" x14ac:dyDescent="0.2">
      <c r="A166">
        <v>999</v>
      </c>
      <c r="B166" t="s">
        <v>21</v>
      </c>
      <c r="F166">
        <v>572</v>
      </c>
      <c r="I166">
        <v>33</v>
      </c>
      <c r="L166">
        <v>984</v>
      </c>
      <c r="M166" s="12">
        <f>(IF(TDonnéesHM[[#This Row],[ID]]&lt;&gt;"",SUM(TDonnéesHM[[#This Row],[MCO (4)]:[En attente]]),""))</f>
        <v>1589</v>
      </c>
      <c r="N166" s="39"/>
      <c r="O166">
        <f>IF(TDonnéesHM[[#This Row],[ID]]&lt;&gt;"",TDonnéesHM[[#This Row],[ID]],"")</f>
        <v>999</v>
      </c>
      <c r="P166" s="17" t="str">
        <f>IF(TDonnéesHM[[#This Row],[Type]]="incident","I",IF(TDonnéesHM[[#This Row],[Type]]="demande","D",""))</f>
        <v>D</v>
      </c>
      <c r="Q166" s="18">
        <f>IF(TDonnéesDélais[[#This Row],[Type]]="I",4/24,IF(TDonnéesDélais[[#This Row],[Type]]="D",8/24,""))</f>
        <v>0.33333333333333331</v>
      </c>
      <c r="R166" s="21" t="str">
        <f>IF(TDonnéesHM[[#This Row],[MCO (4)]]&lt;&gt;"",TDonnéesHM[[#This Row],[MCO (4)]]/1440,"")</f>
        <v/>
      </c>
      <c r="S166" s="22" t="str">
        <f>(IF(TDonnéesDélais[[#This Row],[MCO]]="","",(IF(TDonnéesDélais[[#This Row],[MCO]]&lt;=TDonnéesDélais[[#This Row],[Délai]],"OK","KO"))))</f>
        <v/>
      </c>
      <c r="T166" s="21" t="str">
        <f>IF(TDonnéesHM[[#This Row],[HELPDESK (3)]]&lt;&gt;"",TDonnéesHM[[#This Row],[HELPDESK (3)]]/1440,"")</f>
        <v/>
      </c>
      <c r="U166" s="22" t="str">
        <f>(IF(TDonnéesDélais[[#This Row],[HELPDESK]]="","",(IF(TDonnéesDélais[[#This Row],[HELPDESK]]&lt;=TDonnéesDélais[[#This Row],[Délai]],"OK","KO"))))</f>
        <v/>
      </c>
      <c r="V166" s="21" t="str">
        <f>IF(TDonnéesHM[[#This Row],[TELECOM Niv 2 (7)]]&lt;&gt;"",TDonnéesHM[[#This Row],[TELECOM Niv 2 (7)]]/1440,"")</f>
        <v/>
      </c>
      <c r="W166" s="22" t="str">
        <f>(IF(TDonnéesDélais[[#This Row],[TELECOM Niv 2 (7)]]="","",(IF(TDonnéesDélais[[#This Row],[TELECOM Niv 2 (7)]]&lt;=TDonnéesDélais[[#This Row],[Délai]],"OK","KO"))))</f>
        <v/>
      </c>
      <c r="X166" s="21">
        <f>IF(TDonnéesHM[[#This Row],[TELECOM Niv 1 (6)]]&lt;&gt;"",TDonnéesHM[[#This Row],[TELECOM Niv 1 (6)]]/1440,"")</f>
        <v>0.3972222222222222</v>
      </c>
      <c r="Y166" s="22" t="str">
        <f>(IF(TDonnéesDélais[[#This Row],[TELECOM Niv 1 (6)]]="","",(IF(TDonnéesDélais[[#This Row],[TELECOM Niv 1 (6)]]&lt;=TDonnéesDélais[[#This Row],[Délai]],"OK","KO"))))</f>
        <v>KO</v>
      </c>
      <c r="Z166" s="21" t="str">
        <f>IF(TDonnéesHM[[#This Row],[Exploit Infra IBIS (5)]]&lt;&gt;"",TDonnéesHM[[#This Row],[Exploit Infra IBIS (5)]]/1440,"")</f>
        <v/>
      </c>
      <c r="AA166" s="22" t="str">
        <f>(IF(TDonnéesDélais[[#This Row],[Exploit Infra IBIS (5)]]="","",(IF(TDonnéesDélais[[#This Row],[Exploit Infra IBIS (5)]]&lt;=TDonnéesDélais[[#This Row],[Délai]],"OK","KO"))))</f>
        <v/>
      </c>
      <c r="AB166" s="21" t="str">
        <f>IF(TDonnéesHM[[#This Row],[SIT SOBEGI (1)]]&lt;&gt;"",TDonnéesHM[[#This Row],[SIT SOBEGI (1)]]/1440,"")</f>
        <v/>
      </c>
      <c r="AC166" s="22" t="str">
        <f>(IF(TDonnéesDélais[[#This Row],[SIT SOBEGI (1)]]="","",(IF(TDonnéesDélais[[#This Row],[SIT SOBEGI (1)]]&lt;=TDonnéesDélais[[#This Row],[Délai]],"OK","KO"))))</f>
        <v/>
      </c>
      <c r="AD166" s="21">
        <f>IF(TDonnéesHM[[#This Row],[TELECOM SOBEGI (2)]]&lt;&gt;"",TDonnéesHM[[#This Row],[TELECOM SOBEGI (2)]]/1440,"")</f>
        <v>2.2916666666666665E-2</v>
      </c>
      <c r="AE166" s="22" t="str">
        <f>(IF(TDonnéesDélais[[#This Row],[TELECOM SOBEGI (2)]]="","",(IF(TDonnéesDélais[[#This Row],[TELECOM SOBEGI (2)]]&lt;=TDonnéesDélais[[#This Row],[Délai]],"OK","KO"))))</f>
        <v>OK</v>
      </c>
      <c r="AF166" s="21" t="str">
        <f>IF(TDonnéesHM[[#This Row],[INEO/ACM (1)]]&lt;&gt;"",TDonnéesHM[[#This Row],[INEO/ACM (1)]]/1440,"")</f>
        <v/>
      </c>
      <c r="AG166" s="22" t="str">
        <f>(IF(TDonnéesDélais[[#This Row],[INEO/ACM (1)]]="","",(IF(TDonnéesDélais[[#This Row],[INEO/ACM (1)]]&lt;=TDonnéesDélais[[#This Row],[Délai]],"OK","KO"))))</f>
        <v/>
      </c>
      <c r="AH166" s="18" t="str">
        <f>IF(TDonnéesHM[[#This Row],[GFI CHRONOTIME (4)]]&lt;&gt;"",TDonnéesHM[[#This Row],[GFI CHRONOTIME (4)]]/1440,"")</f>
        <v/>
      </c>
      <c r="AI166" s="18">
        <f>IF(TDonnéesHM[[#This Row],[En attente]]&lt;&gt;"",TDonnéesHM[[#This Row],[En attente]]/1440,"")</f>
        <v>0.68333333333333335</v>
      </c>
      <c r="AJ166" s="18">
        <f>IF(TDonnéesHM[[#This Row],[Durée de vie du ticket]]&lt;&gt;"",TDonnéesHM[[#This Row],[Durée de vie du ticket]]/1440,"")</f>
        <v>1.1034722222222222</v>
      </c>
      <c r="AK166" s="39"/>
      <c r="AL166" s="39"/>
      <c r="AM166" s="39"/>
      <c r="AN166" s="39"/>
      <c r="AO166" s="39"/>
      <c r="AP166" s="39"/>
      <c r="AQ166" s="39"/>
      <c r="AR166" s="39"/>
      <c r="AS166" s="39"/>
      <c r="AT166" s="39"/>
      <c r="AU166" s="39"/>
      <c r="AV166" s="39"/>
    </row>
    <row r="167" spans="1:48" x14ac:dyDescent="0.2">
      <c r="A167">
        <v>1000</v>
      </c>
      <c r="B167" t="s">
        <v>21</v>
      </c>
      <c r="F167">
        <v>567</v>
      </c>
      <c r="I167">
        <v>26</v>
      </c>
      <c r="L167">
        <v>995</v>
      </c>
      <c r="M167" s="12">
        <f>(IF(TDonnéesHM[[#This Row],[ID]]&lt;&gt;"",SUM(TDonnéesHM[[#This Row],[MCO (4)]:[En attente]]),""))</f>
        <v>1588</v>
      </c>
      <c r="N167" s="39"/>
      <c r="O167">
        <f>IF(TDonnéesHM[[#This Row],[ID]]&lt;&gt;"",TDonnéesHM[[#This Row],[ID]],"")</f>
        <v>1000</v>
      </c>
      <c r="P167" s="17" t="str">
        <f>IF(TDonnéesHM[[#This Row],[Type]]="incident","I",IF(TDonnéesHM[[#This Row],[Type]]="demande","D",""))</f>
        <v>D</v>
      </c>
      <c r="Q167" s="18">
        <f>IF(TDonnéesDélais[[#This Row],[Type]]="I",4/24,IF(TDonnéesDélais[[#This Row],[Type]]="D",8/24,""))</f>
        <v>0.33333333333333331</v>
      </c>
      <c r="R167" s="21" t="str">
        <f>IF(TDonnéesHM[[#This Row],[MCO (4)]]&lt;&gt;"",TDonnéesHM[[#This Row],[MCO (4)]]/1440,"")</f>
        <v/>
      </c>
      <c r="S167" s="22" t="str">
        <f>(IF(TDonnéesDélais[[#This Row],[MCO]]="","",(IF(TDonnéesDélais[[#This Row],[MCO]]&lt;=TDonnéesDélais[[#This Row],[Délai]],"OK","KO"))))</f>
        <v/>
      </c>
      <c r="T167" s="21" t="str">
        <f>IF(TDonnéesHM[[#This Row],[HELPDESK (3)]]&lt;&gt;"",TDonnéesHM[[#This Row],[HELPDESK (3)]]/1440,"")</f>
        <v/>
      </c>
      <c r="U167" s="22" t="str">
        <f>(IF(TDonnéesDélais[[#This Row],[HELPDESK]]="","",(IF(TDonnéesDélais[[#This Row],[HELPDESK]]&lt;=TDonnéesDélais[[#This Row],[Délai]],"OK","KO"))))</f>
        <v/>
      </c>
      <c r="V167" s="21" t="str">
        <f>IF(TDonnéesHM[[#This Row],[TELECOM Niv 2 (7)]]&lt;&gt;"",TDonnéesHM[[#This Row],[TELECOM Niv 2 (7)]]/1440,"")</f>
        <v/>
      </c>
      <c r="W167" s="22" t="str">
        <f>(IF(TDonnéesDélais[[#This Row],[TELECOM Niv 2 (7)]]="","",(IF(TDonnéesDélais[[#This Row],[TELECOM Niv 2 (7)]]&lt;=TDonnéesDélais[[#This Row],[Délai]],"OK","KO"))))</f>
        <v/>
      </c>
      <c r="X167" s="21">
        <f>IF(TDonnéesHM[[#This Row],[TELECOM Niv 1 (6)]]&lt;&gt;"",TDonnéesHM[[#This Row],[TELECOM Niv 1 (6)]]/1440,"")</f>
        <v>0.39374999999999999</v>
      </c>
      <c r="Y167" s="22" t="str">
        <f>(IF(TDonnéesDélais[[#This Row],[TELECOM Niv 1 (6)]]="","",(IF(TDonnéesDélais[[#This Row],[TELECOM Niv 1 (6)]]&lt;=TDonnéesDélais[[#This Row],[Délai]],"OK","KO"))))</f>
        <v>KO</v>
      </c>
      <c r="Z167" s="21" t="str">
        <f>IF(TDonnéesHM[[#This Row],[Exploit Infra IBIS (5)]]&lt;&gt;"",TDonnéesHM[[#This Row],[Exploit Infra IBIS (5)]]/1440,"")</f>
        <v/>
      </c>
      <c r="AA167" s="22" t="str">
        <f>(IF(TDonnéesDélais[[#This Row],[Exploit Infra IBIS (5)]]="","",(IF(TDonnéesDélais[[#This Row],[Exploit Infra IBIS (5)]]&lt;=TDonnéesDélais[[#This Row],[Délai]],"OK","KO"))))</f>
        <v/>
      </c>
      <c r="AB167" s="21" t="str">
        <f>IF(TDonnéesHM[[#This Row],[SIT SOBEGI (1)]]&lt;&gt;"",TDonnéesHM[[#This Row],[SIT SOBEGI (1)]]/1440,"")</f>
        <v/>
      </c>
      <c r="AC167" s="22" t="str">
        <f>(IF(TDonnéesDélais[[#This Row],[SIT SOBEGI (1)]]="","",(IF(TDonnéesDélais[[#This Row],[SIT SOBEGI (1)]]&lt;=TDonnéesDélais[[#This Row],[Délai]],"OK","KO"))))</f>
        <v/>
      </c>
      <c r="AD167" s="21">
        <f>IF(TDonnéesHM[[#This Row],[TELECOM SOBEGI (2)]]&lt;&gt;"",TDonnéesHM[[#This Row],[TELECOM SOBEGI (2)]]/1440,"")</f>
        <v>1.8055555555555554E-2</v>
      </c>
      <c r="AE167" s="22" t="str">
        <f>(IF(TDonnéesDélais[[#This Row],[TELECOM SOBEGI (2)]]="","",(IF(TDonnéesDélais[[#This Row],[TELECOM SOBEGI (2)]]&lt;=TDonnéesDélais[[#This Row],[Délai]],"OK","KO"))))</f>
        <v>OK</v>
      </c>
      <c r="AF167" s="21" t="str">
        <f>IF(TDonnéesHM[[#This Row],[INEO/ACM (1)]]&lt;&gt;"",TDonnéesHM[[#This Row],[INEO/ACM (1)]]/1440,"")</f>
        <v/>
      </c>
      <c r="AG167" s="22" t="str">
        <f>(IF(TDonnéesDélais[[#This Row],[INEO/ACM (1)]]="","",(IF(TDonnéesDélais[[#This Row],[INEO/ACM (1)]]&lt;=TDonnéesDélais[[#This Row],[Délai]],"OK","KO"))))</f>
        <v/>
      </c>
      <c r="AH167" s="18" t="str">
        <f>IF(TDonnéesHM[[#This Row],[GFI CHRONOTIME (4)]]&lt;&gt;"",TDonnéesHM[[#This Row],[GFI CHRONOTIME (4)]]/1440,"")</f>
        <v/>
      </c>
      <c r="AI167" s="18">
        <f>IF(TDonnéesHM[[#This Row],[En attente]]&lt;&gt;"",TDonnéesHM[[#This Row],[En attente]]/1440,"")</f>
        <v>0.69097222222222221</v>
      </c>
      <c r="AJ167" s="18">
        <f>IF(TDonnéesHM[[#This Row],[Durée de vie du ticket]]&lt;&gt;"",TDonnéesHM[[#This Row],[Durée de vie du ticket]]/1440,"")</f>
        <v>1.1027777777777779</v>
      </c>
      <c r="AK167" s="39"/>
      <c r="AL167" s="39"/>
      <c r="AM167" s="39"/>
      <c r="AN167" s="39"/>
      <c r="AO167" s="39"/>
      <c r="AP167" s="39"/>
      <c r="AQ167" s="39"/>
      <c r="AR167" s="39"/>
      <c r="AS167" s="39"/>
      <c r="AT167" s="39"/>
      <c r="AU167" s="39"/>
      <c r="AV167" s="39"/>
    </row>
    <row r="168" spans="1:48" x14ac:dyDescent="0.2">
      <c r="A168">
        <v>1001</v>
      </c>
      <c r="B168" t="s">
        <v>21</v>
      </c>
      <c r="D168">
        <v>190</v>
      </c>
      <c r="I168">
        <v>24</v>
      </c>
      <c r="L168">
        <v>1879</v>
      </c>
      <c r="M168" s="12">
        <f>(IF(TDonnéesHM[[#This Row],[ID]]&lt;&gt;"",SUM(TDonnéesHM[[#This Row],[MCO (4)]:[En attente]]),""))</f>
        <v>2093</v>
      </c>
      <c r="N168" s="39"/>
      <c r="O168">
        <f>IF(TDonnéesHM[[#This Row],[ID]]&lt;&gt;"",TDonnéesHM[[#This Row],[ID]],"")</f>
        <v>1001</v>
      </c>
      <c r="P168" s="17" t="str">
        <f>IF(TDonnéesHM[[#This Row],[Type]]="incident","I",IF(TDonnéesHM[[#This Row],[Type]]="demande","D",""))</f>
        <v>D</v>
      </c>
      <c r="Q168" s="18">
        <f>IF(TDonnéesDélais[[#This Row],[Type]]="I",4/24,IF(TDonnéesDélais[[#This Row],[Type]]="D",8/24,""))</f>
        <v>0.33333333333333331</v>
      </c>
      <c r="R168" s="21" t="str">
        <f>IF(TDonnéesHM[[#This Row],[MCO (4)]]&lt;&gt;"",TDonnéesHM[[#This Row],[MCO (4)]]/1440,"")</f>
        <v/>
      </c>
      <c r="S168" s="22" t="str">
        <f>(IF(TDonnéesDélais[[#This Row],[MCO]]="","",(IF(TDonnéesDélais[[#This Row],[MCO]]&lt;=TDonnéesDélais[[#This Row],[Délai]],"OK","KO"))))</f>
        <v/>
      </c>
      <c r="T168" s="21">
        <f>IF(TDonnéesHM[[#This Row],[HELPDESK (3)]]&lt;&gt;"",TDonnéesHM[[#This Row],[HELPDESK (3)]]/1440,"")</f>
        <v>0.13194444444444445</v>
      </c>
      <c r="U168" s="22" t="str">
        <f>(IF(TDonnéesDélais[[#This Row],[HELPDESK]]="","",(IF(TDonnéesDélais[[#This Row],[HELPDESK]]&lt;=TDonnéesDélais[[#This Row],[Délai]],"OK","KO"))))</f>
        <v>OK</v>
      </c>
      <c r="V168" s="21" t="str">
        <f>IF(TDonnéesHM[[#This Row],[TELECOM Niv 2 (7)]]&lt;&gt;"",TDonnéesHM[[#This Row],[TELECOM Niv 2 (7)]]/1440,"")</f>
        <v/>
      </c>
      <c r="W168" s="22" t="str">
        <f>(IF(TDonnéesDélais[[#This Row],[TELECOM Niv 2 (7)]]="","",(IF(TDonnéesDélais[[#This Row],[TELECOM Niv 2 (7)]]&lt;=TDonnéesDélais[[#This Row],[Délai]],"OK","KO"))))</f>
        <v/>
      </c>
      <c r="X168" s="21" t="str">
        <f>IF(TDonnéesHM[[#This Row],[TELECOM Niv 1 (6)]]&lt;&gt;"",TDonnéesHM[[#This Row],[TELECOM Niv 1 (6)]]/1440,"")</f>
        <v/>
      </c>
      <c r="Y168" s="22" t="str">
        <f>(IF(TDonnéesDélais[[#This Row],[TELECOM Niv 1 (6)]]="","",(IF(TDonnéesDélais[[#This Row],[TELECOM Niv 1 (6)]]&lt;=TDonnéesDélais[[#This Row],[Délai]],"OK","KO"))))</f>
        <v/>
      </c>
      <c r="Z168" s="21" t="str">
        <f>IF(TDonnéesHM[[#This Row],[Exploit Infra IBIS (5)]]&lt;&gt;"",TDonnéesHM[[#This Row],[Exploit Infra IBIS (5)]]/1440,"")</f>
        <v/>
      </c>
      <c r="AA168" s="22" t="str">
        <f>(IF(TDonnéesDélais[[#This Row],[Exploit Infra IBIS (5)]]="","",(IF(TDonnéesDélais[[#This Row],[Exploit Infra IBIS (5)]]&lt;=TDonnéesDélais[[#This Row],[Délai]],"OK","KO"))))</f>
        <v/>
      </c>
      <c r="AB168" s="21" t="str">
        <f>IF(TDonnéesHM[[#This Row],[SIT SOBEGI (1)]]&lt;&gt;"",TDonnéesHM[[#This Row],[SIT SOBEGI (1)]]/1440,"")</f>
        <v/>
      </c>
      <c r="AC168" s="22" t="str">
        <f>(IF(TDonnéesDélais[[#This Row],[SIT SOBEGI (1)]]="","",(IF(TDonnéesDélais[[#This Row],[SIT SOBEGI (1)]]&lt;=TDonnéesDélais[[#This Row],[Délai]],"OK","KO"))))</f>
        <v/>
      </c>
      <c r="AD168" s="21">
        <f>IF(TDonnéesHM[[#This Row],[TELECOM SOBEGI (2)]]&lt;&gt;"",TDonnéesHM[[#This Row],[TELECOM SOBEGI (2)]]/1440,"")</f>
        <v>1.6666666666666666E-2</v>
      </c>
      <c r="AE168" s="22" t="str">
        <f>(IF(TDonnéesDélais[[#This Row],[TELECOM SOBEGI (2)]]="","",(IF(TDonnéesDélais[[#This Row],[TELECOM SOBEGI (2)]]&lt;=TDonnéesDélais[[#This Row],[Délai]],"OK","KO"))))</f>
        <v>OK</v>
      </c>
      <c r="AF168" s="21" t="str">
        <f>IF(TDonnéesHM[[#This Row],[INEO/ACM (1)]]&lt;&gt;"",TDonnéesHM[[#This Row],[INEO/ACM (1)]]/1440,"")</f>
        <v/>
      </c>
      <c r="AG168" s="22" t="str">
        <f>(IF(TDonnéesDélais[[#This Row],[INEO/ACM (1)]]="","",(IF(TDonnéesDélais[[#This Row],[INEO/ACM (1)]]&lt;=TDonnéesDélais[[#This Row],[Délai]],"OK","KO"))))</f>
        <v/>
      </c>
      <c r="AH168" s="18" t="str">
        <f>IF(TDonnéesHM[[#This Row],[GFI CHRONOTIME (4)]]&lt;&gt;"",TDonnéesHM[[#This Row],[GFI CHRONOTIME (4)]]/1440,"")</f>
        <v/>
      </c>
      <c r="AI168" s="18">
        <f>IF(TDonnéesHM[[#This Row],[En attente]]&lt;&gt;"",TDonnéesHM[[#This Row],[En attente]]/1440,"")</f>
        <v>1.304861111111111</v>
      </c>
      <c r="AJ168" s="18">
        <f>IF(TDonnéesHM[[#This Row],[Durée de vie du ticket]]&lt;&gt;"",TDonnéesHM[[#This Row],[Durée de vie du ticket]]/1440,"")</f>
        <v>1.4534722222222223</v>
      </c>
      <c r="AK168" s="39"/>
      <c r="AL168" s="39"/>
      <c r="AM168" s="39"/>
      <c r="AN168" s="39"/>
      <c r="AO168" s="39"/>
      <c r="AP168" s="39"/>
      <c r="AQ168" s="39"/>
      <c r="AR168" s="39"/>
      <c r="AS168" s="39"/>
      <c r="AT168" s="39"/>
      <c r="AU168" s="39"/>
      <c r="AV168" s="39"/>
    </row>
    <row r="169" spans="1:48" x14ac:dyDescent="0.2">
      <c r="A169">
        <v>1002</v>
      </c>
      <c r="B169" t="s">
        <v>21</v>
      </c>
      <c r="C169">
        <v>1607</v>
      </c>
      <c r="M169" s="12">
        <f>(IF(TDonnéesHM[[#This Row],[ID]]&lt;&gt;"",SUM(TDonnéesHM[[#This Row],[MCO (4)]:[En attente]]),""))</f>
        <v>1607</v>
      </c>
      <c r="N169" s="39"/>
      <c r="O169">
        <f>IF(TDonnéesHM[[#This Row],[ID]]&lt;&gt;"",TDonnéesHM[[#This Row],[ID]],"")</f>
        <v>1002</v>
      </c>
      <c r="P169" s="17" t="str">
        <f>IF(TDonnéesHM[[#This Row],[Type]]="incident","I",IF(TDonnéesHM[[#This Row],[Type]]="demande","D",""))</f>
        <v>D</v>
      </c>
      <c r="Q169" s="18">
        <f>IF(TDonnéesDélais[[#This Row],[Type]]="I",4/24,IF(TDonnéesDélais[[#This Row],[Type]]="D",8/24,""))</f>
        <v>0.33333333333333331</v>
      </c>
      <c r="R169" s="21">
        <f>IF(TDonnéesHM[[#This Row],[MCO (4)]]&lt;&gt;"",TDonnéesHM[[#This Row],[MCO (4)]]/1440,"")</f>
        <v>1.1159722222222221</v>
      </c>
      <c r="S169" s="22" t="str">
        <f>(IF(TDonnéesDélais[[#This Row],[MCO]]="","",(IF(TDonnéesDélais[[#This Row],[MCO]]&lt;=TDonnéesDélais[[#This Row],[Délai]],"OK","KO"))))</f>
        <v>KO</v>
      </c>
      <c r="T169" s="21" t="str">
        <f>IF(TDonnéesHM[[#This Row],[HELPDESK (3)]]&lt;&gt;"",TDonnéesHM[[#This Row],[HELPDESK (3)]]/1440,"")</f>
        <v/>
      </c>
      <c r="U169" s="22" t="str">
        <f>(IF(TDonnéesDélais[[#This Row],[HELPDESK]]="","",(IF(TDonnéesDélais[[#This Row],[HELPDESK]]&lt;=TDonnéesDélais[[#This Row],[Délai]],"OK","KO"))))</f>
        <v/>
      </c>
      <c r="V169" s="21" t="str">
        <f>IF(TDonnéesHM[[#This Row],[TELECOM Niv 2 (7)]]&lt;&gt;"",TDonnéesHM[[#This Row],[TELECOM Niv 2 (7)]]/1440,"")</f>
        <v/>
      </c>
      <c r="W169" s="22" t="str">
        <f>(IF(TDonnéesDélais[[#This Row],[TELECOM Niv 2 (7)]]="","",(IF(TDonnéesDélais[[#This Row],[TELECOM Niv 2 (7)]]&lt;=TDonnéesDélais[[#This Row],[Délai]],"OK","KO"))))</f>
        <v/>
      </c>
      <c r="X169" s="21" t="str">
        <f>IF(TDonnéesHM[[#This Row],[TELECOM Niv 1 (6)]]&lt;&gt;"",TDonnéesHM[[#This Row],[TELECOM Niv 1 (6)]]/1440,"")</f>
        <v/>
      </c>
      <c r="Y169" s="22" t="str">
        <f>(IF(TDonnéesDélais[[#This Row],[TELECOM Niv 1 (6)]]="","",(IF(TDonnéesDélais[[#This Row],[TELECOM Niv 1 (6)]]&lt;=TDonnéesDélais[[#This Row],[Délai]],"OK","KO"))))</f>
        <v/>
      </c>
      <c r="Z169" s="21" t="str">
        <f>IF(TDonnéesHM[[#This Row],[Exploit Infra IBIS (5)]]&lt;&gt;"",TDonnéesHM[[#This Row],[Exploit Infra IBIS (5)]]/1440,"")</f>
        <v/>
      </c>
      <c r="AA169" s="22" t="str">
        <f>(IF(TDonnéesDélais[[#This Row],[Exploit Infra IBIS (5)]]="","",(IF(TDonnéesDélais[[#This Row],[Exploit Infra IBIS (5)]]&lt;=TDonnéesDélais[[#This Row],[Délai]],"OK","KO"))))</f>
        <v/>
      </c>
      <c r="AB169" s="21" t="str">
        <f>IF(TDonnéesHM[[#This Row],[SIT SOBEGI (1)]]&lt;&gt;"",TDonnéesHM[[#This Row],[SIT SOBEGI (1)]]/1440,"")</f>
        <v/>
      </c>
      <c r="AC169" s="22" t="str">
        <f>(IF(TDonnéesDélais[[#This Row],[SIT SOBEGI (1)]]="","",(IF(TDonnéesDélais[[#This Row],[SIT SOBEGI (1)]]&lt;=TDonnéesDélais[[#This Row],[Délai]],"OK","KO"))))</f>
        <v/>
      </c>
      <c r="AD169" s="21" t="str">
        <f>IF(TDonnéesHM[[#This Row],[TELECOM SOBEGI (2)]]&lt;&gt;"",TDonnéesHM[[#This Row],[TELECOM SOBEGI (2)]]/1440,"")</f>
        <v/>
      </c>
      <c r="AE169" s="22" t="str">
        <f>(IF(TDonnéesDélais[[#This Row],[TELECOM SOBEGI (2)]]="","",(IF(TDonnéesDélais[[#This Row],[TELECOM SOBEGI (2)]]&lt;=TDonnéesDélais[[#This Row],[Délai]],"OK","KO"))))</f>
        <v/>
      </c>
      <c r="AF169" s="21" t="str">
        <f>IF(TDonnéesHM[[#This Row],[INEO/ACM (1)]]&lt;&gt;"",TDonnéesHM[[#This Row],[INEO/ACM (1)]]/1440,"")</f>
        <v/>
      </c>
      <c r="AG169" s="22" t="str">
        <f>(IF(TDonnéesDélais[[#This Row],[INEO/ACM (1)]]="","",(IF(TDonnéesDélais[[#This Row],[INEO/ACM (1)]]&lt;=TDonnéesDélais[[#This Row],[Délai]],"OK","KO"))))</f>
        <v/>
      </c>
      <c r="AH169" s="18" t="str">
        <f>IF(TDonnéesHM[[#This Row],[GFI CHRONOTIME (4)]]&lt;&gt;"",TDonnéesHM[[#This Row],[GFI CHRONOTIME (4)]]/1440,"")</f>
        <v/>
      </c>
      <c r="AI169" s="18" t="str">
        <f>IF(TDonnéesHM[[#This Row],[En attente]]&lt;&gt;"",TDonnéesHM[[#This Row],[En attente]]/1440,"")</f>
        <v/>
      </c>
      <c r="AJ169" s="18">
        <f>IF(TDonnéesHM[[#This Row],[Durée de vie du ticket]]&lt;&gt;"",TDonnéesHM[[#This Row],[Durée de vie du ticket]]/1440,"")</f>
        <v>1.1159722222222221</v>
      </c>
      <c r="AK169" s="39"/>
      <c r="AL169" s="39"/>
      <c r="AM169" s="39"/>
      <c r="AN169" s="39"/>
      <c r="AO169" s="39"/>
      <c r="AP169" s="39"/>
      <c r="AQ169" s="39"/>
      <c r="AR169" s="39"/>
      <c r="AS169" s="39"/>
      <c r="AT169" s="39"/>
      <c r="AU169" s="39"/>
      <c r="AV169" s="39"/>
    </row>
    <row r="170" spans="1:48" x14ac:dyDescent="0.2">
      <c r="A170">
        <v>1003</v>
      </c>
      <c r="B170" t="s">
        <v>21</v>
      </c>
      <c r="I170">
        <v>49</v>
      </c>
      <c r="M170" s="12">
        <f>(IF(TDonnéesHM[[#This Row],[ID]]&lt;&gt;"",SUM(TDonnéesHM[[#This Row],[MCO (4)]:[En attente]]),""))</f>
        <v>49</v>
      </c>
      <c r="N170" s="39"/>
      <c r="O170">
        <f>IF(TDonnéesHM[[#This Row],[ID]]&lt;&gt;"",TDonnéesHM[[#This Row],[ID]],"")</f>
        <v>1003</v>
      </c>
      <c r="P170" s="17" t="str">
        <f>IF(TDonnéesHM[[#This Row],[Type]]="incident","I",IF(TDonnéesHM[[#This Row],[Type]]="demande","D",""))</f>
        <v>D</v>
      </c>
      <c r="Q170" s="18">
        <f>IF(TDonnéesDélais[[#This Row],[Type]]="I",4/24,IF(TDonnéesDélais[[#This Row],[Type]]="D",8/24,""))</f>
        <v>0.33333333333333331</v>
      </c>
      <c r="R170" s="21" t="str">
        <f>IF(TDonnéesHM[[#This Row],[MCO (4)]]&lt;&gt;"",TDonnéesHM[[#This Row],[MCO (4)]]/1440,"")</f>
        <v/>
      </c>
      <c r="S170" s="22" t="str">
        <f>(IF(TDonnéesDélais[[#This Row],[MCO]]="","",(IF(TDonnéesDélais[[#This Row],[MCO]]&lt;=TDonnéesDélais[[#This Row],[Délai]],"OK","KO"))))</f>
        <v/>
      </c>
      <c r="T170" s="21" t="str">
        <f>IF(TDonnéesHM[[#This Row],[HELPDESK (3)]]&lt;&gt;"",TDonnéesHM[[#This Row],[HELPDESK (3)]]/1440,"")</f>
        <v/>
      </c>
      <c r="U170" s="22" t="str">
        <f>(IF(TDonnéesDélais[[#This Row],[HELPDESK]]="","",(IF(TDonnéesDélais[[#This Row],[HELPDESK]]&lt;=TDonnéesDélais[[#This Row],[Délai]],"OK","KO"))))</f>
        <v/>
      </c>
      <c r="V170" s="21" t="str">
        <f>IF(TDonnéesHM[[#This Row],[TELECOM Niv 2 (7)]]&lt;&gt;"",TDonnéesHM[[#This Row],[TELECOM Niv 2 (7)]]/1440,"")</f>
        <v/>
      </c>
      <c r="W170" s="22" t="str">
        <f>(IF(TDonnéesDélais[[#This Row],[TELECOM Niv 2 (7)]]="","",(IF(TDonnéesDélais[[#This Row],[TELECOM Niv 2 (7)]]&lt;=TDonnéesDélais[[#This Row],[Délai]],"OK","KO"))))</f>
        <v/>
      </c>
      <c r="X170" s="21" t="str">
        <f>IF(TDonnéesHM[[#This Row],[TELECOM Niv 1 (6)]]&lt;&gt;"",TDonnéesHM[[#This Row],[TELECOM Niv 1 (6)]]/1440,"")</f>
        <v/>
      </c>
      <c r="Y170" s="22" t="str">
        <f>(IF(TDonnéesDélais[[#This Row],[TELECOM Niv 1 (6)]]="","",(IF(TDonnéesDélais[[#This Row],[TELECOM Niv 1 (6)]]&lt;=TDonnéesDélais[[#This Row],[Délai]],"OK","KO"))))</f>
        <v/>
      </c>
      <c r="Z170" s="21" t="str">
        <f>IF(TDonnéesHM[[#This Row],[Exploit Infra IBIS (5)]]&lt;&gt;"",TDonnéesHM[[#This Row],[Exploit Infra IBIS (5)]]/1440,"")</f>
        <v/>
      </c>
      <c r="AA170" s="22" t="str">
        <f>(IF(TDonnéesDélais[[#This Row],[Exploit Infra IBIS (5)]]="","",(IF(TDonnéesDélais[[#This Row],[Exploit Infra IBIS (5)]]&lt;=TDonnéesDélais[[#This Row],[Délai]],"OK","KO"))))</f>
        <v/>
      </c>
      <c r="AB170" s="21" t="str">
        <f>IF(TDonnéesHM[[#This Row],[SIT SOBEGI (1)]]&lt;&gt;"",TDonnéesHM[[#This Row],[SIT SOBEGI (1)]]/1440,"")</f>
        <v/>
      </c>
      <c r="AC170" s="22" t="str">
        <f>(IF(TDonnéesDélais[[#This Row],[SIT SOBEGI (1)]]="","",(IF(TDonnéesDélais[[#This Row],[SIT SOBEGI (1)]]&lt;=TDonnéesDélais[[#This Row],[Délai]],"OK","KO"))))</f>
        <v/>
      </c>
      <c r="AD170" s="21">
        <f>IF(TDonnéesHM[[#This Row],[TELECOM SOBEGI (2)]]&lt;&gt;"",TDonnéesHM[[#This Row],[TELECOM SOBEGI (2)]]/1440,"")</f>
        <v>3.4027777777777775E-2</v>
      </c>
      <c r="AE170" s="22" t="str">
        <f>(IF(TDonnéesDélais[[#This Row],[TELECOM SOBEGI (2)]]="","",(IF(TDonnéesDélais[[#This Row],[TELECOM SOBEGI (2)]]&lt;=TDonnéesDélais[[#This Row],[Délai]],"OK","KO"))))</f>
        <v>OK</v>
      </c>
      <c r="AF170" s="21" t="str">
        <f>IF(TDonnéesHM[[#This Row],[INEO/ACM (1)]]&lt;&gt;"",TDonnéesHM[[#This Row],[INEO/ACM (1)]]/1440,"")</f>
        <v/>
      </c>
      <c r="AG170" s="22" t="str">
        <f>(IF(TDonnéesDélais[[#This Row],[INEO/ACM (1)]]="","",(IF(TDonnéesDélais[[#This Row],[INEO/ACM (1)]]&lt;=TDonnéesDélais[[#This Row],[Délai]],"OK","KO"))))</f>
        <v/>
      </c>
      <c r="AH170" s="18" t="str">
        <f>IF(TDonnéesHM[[#This Row],[GFI CHRONOTIME (4)]]&lt;&gt;"",TDonnéesHM[[#This Row],[GFI CHRONOTIME (4)]]/1440,"")</f>
        <v/>
      </c>
      <c r="AI170" s="18" t="str">
        <f>IF(TDonnéesHM[[#This Row],[En attente]]&lt;&gt;"",TDonnéesHM[[#This Row],[En attente]]/1440,"")</f>
        <v/>
      </c>
      <c r="AJ170" s="18">
        <f>IF(TDonnéesHM[[#This Row],[Durée de vie du ticket]]&lt;&gt;"",TDonnéesHM[[#This Row],[Durée de vie du ticket]]/1440,"")</f>
        <v>3.4027777777777775E-2</v>
      </c>
      <c r="AK170" s="39"/>
      <c r="AL170" s="39"/>
      <c r="AM170" s="39"/>
      <c r="AN170" s="39"/>
      <c r="AO170" s="39"/>
      <c r="AP170" s="39"/>
      <c r="AQ170" s="39"/>
      <c r="AR170" s="39"/>
      <c r="AS170" s="39"/>
      <c r="AT170" s="39"/>
      <c r="AU170" s="39"/>
      <c r="AV170" s="39"/>
    </row>
    <row r="171" spans="1:48" x14ac:dyDescent="0.2">
      <c r="A171">
        <v>1004</v>
      </c>
      <c r="B171" t="s">
        <v>21</v>
      </c>
      <c r="C171">
        <v>811</v>
      </c>
      <c r="L171">
        <v>792</v>
      </c>
      <c r="M171" s="12">
        <f>(IF(TDonnéesHM[[#This Row],[ID]]&lt;&gt;"",SUM(TDonnéesHM[[#This Row],[MCO (4)]:[En attente]]),""))</f>
        <v>1603</v>
      </c>
      <c r="N171" s="39"/>
      <c r="O171">
        <f>IF(TDonnéesHM[[#This Row],[ID]]&lt;&gt;"",TDonnéesHM[[#This Row],[ID]],"")</f>
        <v>1004</v>
      </c>
      <c r="P171" s="17" t="str">
        <f>IF(TDonnéesHM[[#This Row],[Type]]="incident","I",IF(TDonnéesHM[[#This Row],[Type]]="demande","D",""))</f>
        <v>D</v>
      </c>
      <c r="Q171" s="18">
        <f>IF(TDonnéesDélais[[#This Row],[Type]]="I",4/24,IF(TDonnéesDélais[[#This Row],[Type]]="D",8/24,""))</f>
        <v>0.33333333333333331</v>
      </c>
      <c r="R171" s="21">
        <f>IF(TDonnéesHM[[#This Row],[MCO (4)]]&lt;&gt;"",TDonnéesHM[[#This Row],[MCO (4)]]/1440,"")</f>
        <v>0.56319444444444444</v>
      </c>
      <c r="S171" s="22" t="str">
        <f>(IF(TDonnéesDélais[[#This Row],[MCO]]="","",(IF(TDonnéesDélais[[#This Row],[MCO]]&lt;=TDonnéesDélais[[#This Row],[Délai]],"OK","KO"))))</f>
        <v>KO</v>
      </c>
      <c r="T171" s="21" t="str">
        <f>IF(TDonnéesHM[[#This Row],[HELPDESK (3)]]&lt;&gt;"",TDonnéesHM[[#This Row],[HELPDESK (3)]]/1440,"")</f>
        <v/>
      </c>
      <c r="U171" s="22" t="str">
        <f>(IF(TDonnéesDélais[[#This Row],[HELPDESK]]="","",(IF(TDonnéesDélais[[#This Row],[HELPDESK]]&lt;=TDonnéesDélais[[#This Row],[Délai]],"OK","KO"))))</f>
        <v/>
      </c>
      <c r="V171" s="21" t="str">
        <f>IF(TDonnéesHM[[#This Row],[TELECOM Niv 2 (7)]]&lt;&gt;"",TDonnéesHM[[#This Row],[TELECOM Niv 2 (7)]]/1440,"")</f>
        <v/>
      </c>
      <c r="W171" s="22" t="str">
        <f>(IF(TDonnéesDélais[[#This Row],[TELECOM Niv 2 (7)]]="","",(IF(TDonnéesDélais[[#This Row],[TELECOM Niv 2 (7)]]&lt;=TDonnéesDélais[[#This Row],[Délai]],"OK","KO"))))</f>
        <v/>
      </c>
      <c r="X171" s="21" t="str">
        <f>IF(TDonnéesHM[[#This Row],[TELECOM Niv 1 (6)]]&lt;&gt;"",TDonnéesHM[[#This Row],[TELECOM Niv 1 (6)]]/1440,"")</f>
        <v/>
      </c>
      <c r="Y171" s="22" t="str">
        <f>(IF(TDonnéesDélais[[#This Row],[TELECOM Niv 1 (6)]]="","",(IF(TDonnéesDélais[[#This Row],[TELECOM Niv 1 (6)]]&lt;=TDonnéesDélais[[#This Row],[Délai]],"OK","KO"))))</f>
        <v/>
      </c>
      <c r="Z171" s="21" t="str">
        <f>IF(TDonnéesHM[[#This Row],[Exploit Infra IBIS (5)]]&lt;&gt;"",TDonnéesHM[[#This Row],[Exploit Infra IBIS (5)]]/1440,"")</f>
        <v/>
      </c>
      <c r="AA171" s="22" t="str">
        <f>(IF(TDonnéesDélais[[#This Row],[Exploit Infra IBIS (5)]]="","",(IF(TDonnéesDélais[[#This Row],[Exploit Infra IBIS (5)]]&lt;=TDonnéesDélais[[#This Row],[Délai]],"OK","KO"))))</f>
        <v/>
      </c>
      <c r="AB171" s="21" t="str">
        <f>IF(TDonnéesHM[[#This Row],[SIT SOBEGI (1)]]&lt;&gt;"",TDonnéesHM[[#This Row],[SIT SOBEGI (1)]]/1440,"")</f>
        <v/>
      </c>
      <c r="AC171" s="22" t="str">
        <f>(IF(TDonnéesDélais[[#This Row],[SIT SOBEGI (1)]]="","",(IF(TDonnéesDélais[[#This Row],[SIT SOBEGI (1)]]&lt;=TDonnéesDélais[[#This Row],[Délai]],"OK","KO"))))</f>
        <v/>
      </c>
      <c r="AD171" s="21" t="str">
        <f>IF(TDonnéesHM[[#This Row],[TELECOM SOBEGI (2)]]&lt;&gt;"",TDonnéesHM[[#This Row],[TELECOM SOBEGI (2)]]/1440,"")</f>
        <v/>
      </c>
      <c r="AE171" s="22" t="str">
        <f>(IF(TDonnéesDélais[[#This Row],[TELECOM SOBEGI (2)]]="","",(IF(TDonnéesDélais[[#This Row],[TELECOM SOBEGI (2)]]&lt;=TDonnéesDélais[[#This Row],[Délai]],"OK","KO"))))</f>
        <v/>
      </c>
      <c r="AF171" s="21" t="str">
        <f>IF(TDonnéesHM[[#This Row],[INEO/ACM (1)]]&lt;&gt;"",TDonnéesHM[[#This Row],[INEO/ACM (1)]]/1440,"")</f>
        <v/>
      </c>
      <c r="AG171" s="22" t="str">
        <f>(IF(TDonnéesDélais[[#This Row],[INEO/ACM (1)]]="","",(IF(TDonnéesDélais[[#This Row],[INEO/ACM (1)]]&lt;=TDonnéesDélais[[#This Row],[Délai]],"OK","KO"))))</f>
        <v/>
      </c>
      <c r="AH171" s="18" t="str">
        <f>IF(TDonnéesHM[[#This Row],[GFI CHRONOTIME (4)]]&lt;&gt;"",TDonnéesHM[[#This Row],[GFI CHRONOTIME (4)]]/1440,"")</f>
        <v/>
      </c>
      <c r="AI171" s="18">
        <f>IF(TDonnéesHM[[#This Row],[En attente]]&lt;&gt;"",TDonnéesHM[[#This Row],[En attente]]/1440,"")</f>
        <v>0.55000000000000004</v>
      </c>
      <c r="AJ171" s="18">
        <f>IF(TDonnéesHM[[#This Row],[Durée de vie du ticket]]&lt;&gt;"",TDonnéesHM[[#This Row],[Durée de vie du ticket]]/1440,"")</f>
        <v>1.1131944444444444</v>
      </c>
      <c r="AK171" s="39"/>
      <c r="AL171" s="39"/>
      <c r="AM171" s="39"/>
      <c r="AN171" s="39"/>
      <c r="AO171" s="39"/>
      <c r="AP171" s="39"/>
      <c r="AQ171" s="39"/>
      <c r="AR171" s="39"/>
      <c r="AS171" s="39"/>
      <c r="AT171" s="39"/>
      <c r="AU171" s="39"/>
      <c r="AV171" s="39"/>
    </row>
    <row r="172" spans="1:48" x14ac:dyDescent="0.2">
      <c r="A172">
        <v>1005</v>
      </c>
      <c r="B172" t="s">
        <v>21</v>
      </c>
      <c r="C172">
        <v>802</v>
      </c>
      <c r="L172">
        <v>793</v>
      </c>
      <c r="M172" s="12">
        <f>(IF(TDonnéesHM[[#This Row],[ID]]&lt;&gt;"",SUM(TDonnéesHM[[#This Row],[MCO (4)]:[En attente]]),""))</f>
        <v>1595</v>
      </c>
      <c r="N172" s="39"/>
      <c r="O172">
        <f>IF(TDonnéesHM[[#This Row],[ID]]&lt;&gt;"",TDonnéesHM[[#This Row],[ID]],"")</f>
        <v>1005</v>
      </c>
      <c r="P172" s="17" t="str">
        <f>IF(TDonnéesHM[[#This Row],[Type]]="incident","I",IF(TDonnéesHM[[#This Row],[Type]]="demande","D",""))</f>
        <v>D</v>
      </c>
      <c r="Q172" s="18">
        <f>IF(TDonnéesDélais[[#This Row],[Type]]="I",4/24,IF(TDonnéesDélais[[#This Row],[Type]]="D",8/24,""))</f>
        <v>0.33333333333333331</v>
      </c>
      <c r="R172" s="21">
        <f>IF(TDonnéesHM[[#This Row],[MCO (4)]]&lt;&gt;"",TDonnéesHM[[#This Row],[MCO (4)]]/1440,"")</f>
        <v>0.55694444444444446</v>
      </c>
      <c r="S172" s="22" t="str">
        <f>(IF(TDonnéesDélais[[#This Row],[MCO]]="","",(IF(TDonnéesDélais[[#This Row],[MCO]]&lt;=TDonnéesDélais[[#This Row],[Délai]],"OK","KO"))))</f>
        <v>KO</v>
      </c>
      <c r="T172" s="21" t="str">
        <f>IF(TDonnéesHM[[#This Row],[HELPDESK (3)]]&lt;&gt;"",TDonnéesHM[[#This Row],[HELPDESK (3)]]/1440,"")</f>
        <v/>
      </c>
      <c r="U172" s="22" t="str">
        <f>(IF(TDonnéesDélais[[#This Row],[HELPDESK]]="","",(IF(TDonnéesDélais[[#This Row],[HELPDESK]]&lt;=TDonnéesDélais[[#This Row],[Délai]],"OK","KO"))))</f>
        <v/>
      </c>
      <c r="V172" s="21" t="str">
        <f>IF(TDonnéesHM[[#This Row],[TELECOM Niv 2 (7)]]&lt;&gt;"",TDonnéesHM[[#This Row],[TELECOM Niv 2 (7)]]/1440,"")</f>
        <v/>
      </c>
      <c r="W172" s="22" t="str">
        <f>(IF(TDonnéesDélais[[#This Row],[TELECOM Niv 2 (7)]]="","",(IF(TDonnéesDélais[[#This Row],[TELECOM Niv 2 (7)]]&lt;=TDonnéesDélais[[#This Row],[Délai]],"OK","KO"))))</f>
        <v/>
      </c>
      <c r="X172" s="21" t="str">
        <f>IF(TDonnéesHM[[#This Row],[TELECOM Niv 1 (6)]]&lt;&gt;"",TDonnéesHM[[#This Row],[TELECOM Niv 1 (6)]]/1440,"")</f>
        <v/>
      </c>
      <c r="Y172" s="22" t="str">
        <f>(IF(TDonnéesDélais[[#This Row],[TELECOM Niv 1 (6)]]="","",(IF(TDonnéesDélais[[#This Row],[TELECOM Niv 1 (6)]]&lt;=TDonnéesDélais[[#This Row],[Délai]],"OK","KO"))))</f>
        <v/>
      </c>
      <c r="Z172" s="21" t="str">
        <f>IF(TDonnéesHM[[#This Row],[Exploit Infra IBIS (5)]]&lt;&gt;"",TDonnéesHM[[#This Row],[Exploit Infra IBIS (5)]]/1440,"")</f>
        <v/>
      </c>
      <c r="AA172" s="22" t="str">
        <f>(IF(TDonnéesDélais[[#This Row],[Exploit Infra IBIS (5)]]="","",(IF(TDonnéesDélais[[#This Row],[Exploit Infra IBIS (5)]]&lt;=TDonnéesDélais[[#This Row],[Délai]],"OK","KO"))))</f>
        <v/>
      </c>
      <c r="AB172" s="21" t="str">
        <f>IF(TDonnéesHM[[#This Row],[SIT SOBEGI (1)]]&lt;&gt;"",TDonnéesHM[[#This Row],[SIT SOBEGI (1)]]/1440,"")</f>
        <v/>
      </c>
      <c r="AC172" s="22" t="str">
        <f>(IF(TDonnéesDélais[[#This Row],[SIT SOBEGI (1)]]="","",(IF(TDonnéesDélais[[#This Row],[SIT SOBEGI (1)]]&lt;=TDonnéesDélais[[#This Row],[Délai]],"OK","KO"))))</f>
        <v/>
      </c>
      <c r="AD172" s="21" t="str">
        <f>IF(TDonnéesHM[[#This Row],[TELECOM SOBEGI (2)]]&lt;&gt;"",TDonnéesHM[[#This Row],[TELECOM SOBEGI (2)]]/1440,"")</f>
        <v/>
      </c>
      <c r="AE172" s="22" t="str">
        <f>(IF(TDonnéesDélais[[#This Row],[TELECOM SOBEGI (2)]]="","",(IF(TDonnéesDélais[[#This Row],[TELECOM SOBEGI (2)]]&lt;=TDonnéesDélais[[#This Row],[Délai]],"OK","KO"))))</f>
        <v/>
      </c>
      <c r="AF172" s="21" t="str">
        <f>IF(TDonnéesHM[[#This Row],[INEO/ACM (1)]]&lt;&gt;"",TDonnéesHM[[#This Row],[INEO/ACM (1)]]/1440,"")</f>
        <v/>
      </c>
      <c r="AG172" s="22" t="str">
        <f>(IF(TDonnéesDélais[[#This Row],[INEO/ACM (1)]]="","",(IF(TDonnéesDélais[[#This Row],[INEO/ACM (1)]]&lt;=TDonnéesDélais[[#This Row],[Délai]],"OK","KO"))))</f>
        <v/>
      </c>
      <c r="AH172" s="18" t="str">
        <f>IF(TDonnéesHM[[#This Row],[GFI CHRONOTIME (4)]]&lt;&gt;"",TDonnéesHM[[#This Row],[GFI CHRONOTIME (4)]]/1440,"")</f>
        <v/>
      </c>
      <c r="AI172" s="18">
        <f>IF(TDonnéesHM[[#This Row],[En attente]]&lt;&gt;"",TDonnéesHM[[#This Row],[En attente]]/1440,"")</f>
        <v>0.55069444444444449</v>
      </c>
      <c r="AJ172" s="18">
        <f>IF(TDonnéesHM[[#This Row],[Durée de vie du ticket]]&lt;&gt;"",TDonnéesHM[[#This Row],[Durée de vie du ticket]]/1440,"")</f>
        <v>1.1076388888888888</v>
      </c>
      <c r="AK172" s="39"/>
      <c r="AL172" s="39"/>
      <c r="AM172" s="39"/>
      <c r="AN172" s="39"/>
      <c r="AO172" s="39"/>
      <c r="AP172" s="39"/>
      <c r="AQ172" s="39"/>
      <c r="AR172" s="39"/>
      <c r="AS172" s="39"/>
      <c r="AT172" s="39"/>
      <c r="AU172" s="39"/>
      <c r="AV172" s="39"/>
    </row>
    <row r="173" spans="1:48" x14ac:dyDescent="0.2">
      <c r="A173">
        <v>1006</v>
      </c>
      <c r="B173" t="s">
        <v>21</v>
      </c>
      <c r="C173">
        <v>798</v>
      </c>
      <c r="L173">
        <v>792</v>
      </c>
      <c r="M173" s="12">
        <f>(IF(TDonnéesHM[[#This Row],[ID]]&lt;&gt;"",SUM(TDonnéesHM[[#This Row],[MCO (4)]:[En attente]]),""))</f>
        <v>1590</v>
      </c>
      <c r="N173" s="39"/>
      <c r="O173">
        <f>IF(TDonnéesHM[[#This Row],[ID]]&lt;&gt;"",TDonnéesHM[[#This Row],[ID]],"")</f>
        <v>1006</v>
      </c>
      <c r="P173" s="17" t="str">
        <f>IF(TDonnéesHM[[#This Row],[Type]]="incident","I",IF(TDonnéesHM[[#This Row],[Type]]="demande","D",""))</f>
        <v>D</v>
      </c>
      <c r="Q173" s="18">
        <f>IF(TDonnéesDélais[[#This Row],[Type]]="I",4/24,IF(TDonnéesDélais[[#This Row],[Type]]="D",8/24,""))</f>
        <v>0.33333333333333331</v>
      </c>
      <c r="R173" s="21">
        <f>IF(TDonnéesHM[[#This Row],[MCO (4)]]&lt;&gt;"",TDonnéesHM[[#This Row],[MCO (4)]]/1440,"")</f>
        <v>0.5541666666666667</v>
      </c>
      <c r="S173" s="22" t="str">
        <f>(IF(TDonnéesDélais[[#This Row],[MCO]]="","",(IF(TDonnéesDélais[[#This Row],[MCO]]&lt;=TDonnéesDélais[[#This Row],[Délai]],"OK","KO"))))</f>
        <v>KO</v>
      </c>
      <c r="T173" s="21" t="str">
        <f>IF(TDonnéesHM[[#This Row],[HELPDESK (3)]]&lt;&gt;"",TDonnéesHM[[#This Row],[HELPDESK (3)]]/1440,"")</f>
        <v/>
      </c>
      <c r="U173" s="22" t="str">
        <f>(IF(TDonnéesDélais[[#This Row],[HELPDESK]]="","",(IF(TDonnéesDélais[[#This Row],[HELPDESK]]&lt;=TDonnéesDélais[[#This Row],[Délai]],"OK","KO"))))</f>
        <v/>
      </c>
      <c r="V173" s="21" t="str">
        <f>IF(TDonnéesHM[[#This Row],[TELECOM Niv 2 (7)]]&lt;&gt;"",TDonnéesHM[[#This Row],[TELECOM Niv 2 (7)]]/1440,"")</f>
        <v/>
      </c>
      <c r="W173" s="22" t="str">
        <f>(IF(TDonnéesDélais[[#This Row],[TELECOM Niv 2 (7)]]="","",(IF(TDonnéesDélais[[#This Row],[TELECOM Niv 2 (7)]]&lt;=TDonnéesDélais[[#This Row],[Délai]],"OK","KO"))))</f>
        <v/>
      </c>
      <c r="X173" s="21" t="str">
        <f>IF(TDonnéesHM[[#This Row],[TELECOM Niv 1 (6)]]&lt;&gt;"",TDonnéesHM[[#This Row],[TELECOM Niv 1 (6)]]/1440,"")</f>
        <v/>
      </c>
      <c r="Y173" s="22" t="str">
        <f>(IF(TDonnéesDélais[[#This Row],[TELECOM Niv 1 (6)]]="","",(IF(TDonnéesDélais[[#This Row],[TELECOM Niv 1 (6)]]&lt;=TDonnéesDélais[[#This Row],[Délai]],"OK","KO"))))</f>
        <v/>
      </c>
      <c r="Z173" s="21" t="str">
        <f>IF(TDonnéesHM[[#This Row],[Exploit Infra IBIS (5)]]&lt;&gt;"",TDonnéesHM[[#This Row],[Exploit Infra IBIS (5)]]/1440,"")</f>
        <v/>
      </c>
      <c r="AA173" s="22" t="str">
        <f>(IF(TDonnéesDélais[[#This Row],[Exploit Infra IBIS (5)]]="","",(IF(TDonnéesDélais[[#This Row],[Exploit Infra IBIS (5)]]&lt;=TDonnéesDélais[[#This Row],[Délai]],"OK","KO"))))</f>
        <v/>
      </c>
      <c r="AB173" s="21" t="str">
        <f>IF(TDonnéesHM[[#This Row],[SIT SOBEGI (1)]]&lt;&gt;"",TDonnéesHM[[#This Row],[SIT SOBEGI (1)]]/1440,"")</f>
        <v/>
      </c>
      <c r="AC173" s="22" t="str">
        <f>(IF(TDonnéesDélais[[#This Row],[SIT SOBEGI (1)]]="","",(IF(TDonnéesDélais[[#This Row],[SIT SOBEGI (1)]]&lt;=TDonnéesDélais[[#This Row],[Délai]],"OK","KO"))))</f>
        <v/>
      </c>
      <c r="AD173" s="21" t="str">
        <f>IF(TDonnéesHM[[#This Row],[TELECOM SOBEGI (2)]]&lt;&gt;"",TDonnéesHM[[#This Row],[TELECOM SOBEGI (2)]]/1440,"")</f>
        <v/>
      </c>
      <c r="AE173" s="22" t="str">
        <f>(IF(TDonnéesDélais[[#This Row],[TELECOM SOBEGI (2)]]="","",(IF(TDonnéesDélais[[#This Row],[TELECOM SOBEGI (2)]]&lt;=TDonnéesDélais[[#This Row],[Délai]],"OK","KO"))))</f>
        <v/>
      </c>
      <c r="AF173" s="21" t="str">
        <f>IF(TDonnéesHM[[#This Row],[INEO/ACM (1)]]&lt;&gt;"",TDonnéesHM[[#This Row],[INEO/ACM (1)]]/1440,"")</f>
        <v/>
      </c>
      <c r="AG173" s="22" t="str">
        <f>(IF(TDonnéesDélais[[#This Row],[INEO/ACM (1)]]="","",(IF(TDonnéesDélais[[#This Row],[INEO/ACM (1)]]&lt;=TDonnéesDélais[[#This Row],[Délai]],"OK","KO"))))</f>
        <v/>
      </c>
      <c r="AH173" s="18" t="str">
        <f>IF(TDonnéesHM[[#This Row],[GFI CHRONOTIME (4)]]&lt;&gt;"",TDonnéesHM[[#This Row],[GFI CHRONOTIME (4)]]/1440,"")</f>
        <v/>
      </c>
      <c r="AI173" s="18">
        <f>IF(TDonnéesHM[[#This Row],[En attente]]&lt;&gt;"",TDonnéesHM[[#This Row],[En attente]]/1440,"")</f>
        <v>0.55000000000000004</v>
      </c>
      <c r="AJ173" s="18">
        <f>IF(TDonnéesHM[[#This Row],[Durée de vie du ticket]]&lt;&gt;"",TDonnéesHM[[#This Row],[Durée de vie du ticket]]/1440,"")</f>
        <v>1.1041666666666667</v>
      </c>
      <c r="AK173" s="39"/>
      <c r="AL173" s="39"/>
      <c r="AM173" s="39"/>
      <c r="AN173" s="39"/>
      <c r="AO173" s="39"/>
      <c r="AP173" s="39"/>
      <c r="AQ173" s="39"/>
      <c r="AR173" s="39"/>
      <c r="AS173" s="39"/>
      <c r="AT173" s="39"/>
      <c r="AU173" s="39"/>
      <c r="AV173" s="39"/>
    </row>
    <row r="174" spans="1:48" x14ac:dyDescent="0.2">
      <c r="A174">
        <v>1007</v>
      </c>
      <c r="B174" t="s">
        <v>21</v>
      </c>
      <c r="C174">
        <v>792</v>
      </c>
      <c r="L174">
        <v>788</v>
      </c>
      <c r="M174" s="12">
        <f>(IF(TDonnéesHM[[#This Row],[ID]]&lt;&gt;"",SUM(TDonnéesHM[[#This Row],[MCO (4)]:[En attente]]),""))</f>
        <v>1580</v>
      </c>
      <c r="N174" s="39"/>
      <c r="O174">
        <f>IF(TDonnéesHM[[#This Row],[ID]]&lt;&gt;"",TDonnéesHM[[#This Row],[ID]],"")</f>
        <v>1007</v>
      </c>
      <c r="P174" s="17" t="str">
        <f>IF(TDonnéesHM[[#This Row],[Type]]="incident","I",IF(TDonnéesHM[[#This Row],[Type]]="demande","D",""))</f>
        <v>D</v>
      </c>
      <c r="Q174" s="18">
        <f>IF(TDonnéesDélais[[#This Row],[Type]]="I",4/24,IF(TDonnéesDélais[[#This Row],[Type]]="D",8/24,""))</f>
        <v>0.33333333333333331</v>
      </c>
      <c r="R174" s="21">
        <f>IF(TDonnéesHM[[#This Row],[MCO (4)]]&lt;&gt;"",TDonnéesHM[[#This Row],[MCO (4)]]/1440,"")</f>
        <v>0.55000000000000004</v>
      </c>
      <c r="S174" s="22" t="str">
        <f>(IF(TDonnéesDélais[[#This Row],[MCO]]="","",(IF(TDonnéesDélais[[#This Row],[MCO]]&lt;=TDonnéesDélais[[#This Row],[Délai]],"OK","KO"))))</f>
        <v>KO</v>
      </c>
      <c r="T174" s="21" t="str">
        <f>IF(TDonnéesHM[[#This Row],[HELPDESK (3)]]&lt;&gt;"",TDonnéesHM[[#This Row],[HELPDESK (3)]]/1440,"")</f>
        <v/>
      </c>
      <c r="U174" s="22" t="str">
        <f>(IF(TDonnéesDélais[[#This Row],[HELPDESK]]="","",(IF(TDonnéesDélais[[#This Row],[HELPDESK]]&lt;=TDonnéesDélais[[#This Row],[Délai]],"OK","KO"))))</f>
        <v/>
      </c>
      <c r="V174" s="21" t="str">
        <f>IF(TDonnéesHM[[#This Row],[TELECOM Niv 2 (7)]]&lt;&gt;"",TDonnéesHM[[#This Row],[TELECOM Niv 2 (7)]]/1440,"")</f>
        <v/>
      </c>
      <c r="W174" s="22" t="str">
        <f>(IF(TDonnéesDélais[[#This Row],[TELECOM Niv 2 (7)]]="","",(IF(TDonnéesDélais[[#This Row],[TELECOM Niv 2 (7)]]&lt;=TDonnéesDélais[[#This Row],[Délai]],"OK","KO"))))</f>
        <v/>
      </c>
      <c r="X174" s="21" t="str">
        <f>IF(TDonnéesHM[[#This Row],[TELECOM Niv 1 (6)]]&lt;&gt;"",TDonnéesHM[[#This Row],[TELECOM Niv 1 (6)]]/1440,"")</f>
        <v/>
      </c>
      <c r="Y174" s="22" t="str">
        <f>(IF(TDonnéesDélais[[#This Row],[TELECOM Niv 1 (6)]]="","",(IF(TDonnéesDélais[[#This Row],[TELECOM Niv 1 (6)]]&lt;=TDonnéesDélais[[#This Row],[Délai]],"OK","KO"))))</f>
        <v/>
      </c>
      <c r="Z174" s="21" t="str">
        <f>IF(TDonnéesHM[[#This Row],[Exploit Infra IBIS (5)]]&lt;&gt;"",TDonnéesHM[[#This Row],[Exploit Infra IBIS (5)]]/1440,"")</f>
        <v/>
      </c>
      <c r="AA174" s="22" t="str">
        <f>(IF(TDonnéesDélais[[#This Row],[Exploit Infra IBIS (5)]]="","",(IF(TDonnéesDélais[[#This Row],[Exploit Infra IBIS (5)]]&lt;=TDonnéesDélais[[#This Row],[Délai]],"OK","KO"))))</f>
        <v/>
      </c>
      <c r="AB174" s="21" t="str">
        <f>IF(TDonnéesHM[[#This Row],[SIT SOBEGI (1)]]&lt;&gt;"",TDonnéesHM[[#This Row],[SIT SOBEGI (1)]]/1440,"")</f>
        <v/>
      </c>
      <c r="AC174" s="22" t="str">
        <f>(IF(TDonnéesDélais[[#This Row],[SIT SOBEGI (1)]]="","",(IF(TDonnéesDélais[[#This Row],[SIT SOBEGI (1)]]&lt;=TDonnéesDélais[[#This Row],[Délai]],"OK","KO"))))</f>
        <v/>
      </c>
      <c r="AD174" s="21" t="str">
        <f>IF(TDonnéesHM[[#This Row],[TELECOM SOBEGI (2)]]&lt;&gt;"",TDonnéesHM[[#This Row],[TELECOM SOBEGI (2)]]/1440,"")</f>
        <v/>
      </c>
      <c r="AE174" s="22" t="str">
        <f>(IF(TDonnéesDélais[[#This Row],[TELECOM SOBEGI (2)]]="","",(IF(TDonnéesDélais[[#This Row],[TELECOM SOBEGI (2)]]&lt;=TDonnéesDélais[[#This Row],[Délai]],"OK","KO"))))</f>
        <v/>
      </c>
      <c r="AF174" s="21" t="str">
        <f>IF(TDonnéesHM[[#This Row],[INEO/ACM (1)]]&lt;&gt;"",TDonnéesHM[[#This Row],[INEO/ACM (1)]]/1440,"")</f>
        <v/>
      </c>
      <c r="AG174" s="22" t="str">
        <f>(IF(TDonnéesDélais[[#This Row],[INEO/ACM (1)]]="","",(IF(TDonnéesDélais[[#This Row],[INEO/ACM (1)]]&lt;=TDonnéesDélais[[#This Row],[Délai]],"OK","KO"))))</f>
        <v/>
      </c>
      <c r="AH174" s="18" t="str">
        <f>IF(TDonnéesHM[[#This Row],[GFI CHRONOTIME (4)]]&lt;&gt;"",TDonnéesHM[[#This Row],[GFI CHRONOTIME (4)]]/1440,"")</f>
        <v/>
      </c>
      <c r="AI174" s="18">
        <f>IF(TDonnéesHM[[#This Row],[En attente]]&lt;&gt;"",TDonnéesHM[[#This Row],[En attente]]/1440,"")</f>
        <v>0.54722222222222228</v>
      </c>
      <c r="AJ174" s="18">
        <f>IF(TDonnéesHM[[#This Row],[Durée de vie du ticket]]&lt;&gt;"",TDonnéesHM[[#This Row],[Durée de vie du ticket]]/1440,"")</f>
        <v>1.0972222222222223</v>
      </c>
      <c r="AK174" s="39"/>
      <c r="AL174" s="39"/>
      <c r="AM174" s="39"/>
      <c r="AN174" s="39"/>
      <c r="AO174" s="39"/>
      <c r="AP174" s="39"/>
      <c r="AQ174" s="39"/>
      <c r="AR174" s="39"/>
      <c r="AS174" s="39"/>
      <c r="AT174" s="39"/>
      <c r="AU174" s="39"/>
      <c r="AV174" s="39"/>
    </row>
    <row r="175" spans="1:48" x14ac:dyDescent="0.2">
      <c r="A175">
        <v>1009</v>
      </c>
      <c r="B175" t="s">
        <v>21</v>
      </c>
      <c r="F175">
        <v>609</v>
      </c>
      <c r="I175">
        <v>348</v>
      </c>
      <c r="M175" s="12">
        <f>(IF(TDonnéesHM[[#This Row],[ID]]&lt;&gt;"",SUM(TDonnéesHM[[#This Row],[MCO (4)]:[En attente]]),""))</f>
        <v>957</v>
      </c>
      <c r="N175" s="39"/>
      <c r="O175">
        <f>IF(TDonnéesHM[[#This Row],[ID]]&lt;&gt;"",TDonnéesHM[[#This Row],[ID]],"")</f>
        <v>1009</v>
      </c>
      <c r="P175" s="17" t="str">
        <f>IF(TDonnéesHM[[#This Row],[Type]]="incident","I",IF(TDonnéesHM[[#This Row],[Type]]="demande","D",""))</f>
        <v>D</v>
      </c>
      <c r="Q175" s="18">
        <f>IF(TDonnéesDélais[[#This Row],[Type]]="I",4/24,IF(TDonnéesDélais[[#This Row],[Type]]="D",8/24,""))</f>
        <v>0.33333333333333331</v>
      </c>
      <c r="R175" s="21" t="str">
        <f>IF(TDonnéesHM[[#This Row],[MCO (4)]]&lt;&gt;"",TDonnéesHM[[#This Row],[MCO (4)]]/1440,"")</f>
        <v/>
      </c>
      <c r="S175" s="22" t="str">
        <f>(IF(TDonnéesDélais[[#This Row],[MCO]]="","",(IF(TDonnéesDélais[[#This Row],[MCO]]&lt;=TDonnéesDélais[[#This Row],[Délai]],"OK","KO"))))</f>
        <v/>
      </c>
      <c r="T175" s="21" t="str">
        <f>IF(TDonnéesHM[[#This Row],[HELPDESK (3)]]&lt;&gt;"",TDonnéesHM[[#This Row],[HELPDESK (3)]]/1440,"")</f>
        <v/>
      </c>
      <c r="U175" s="22" t="str">
        <f>(IF(TDonnéesDélais[[#This Row],[HELPDESK]]="","",(IF(TDonnéesDélais[[#This Row],[HELPDESK]]&lt;=TDonnéesDélais[[#This Row],[Délai]],"OK","KO"))))</f>
        <v/>
      </c>
      <c r="V175" s="21" t="str">
        <f>IF(TDonnéesHM[[#This Row],[TELECOM Niv 2 (7)]]&lt;&gt;"",TDonnéesHM[[#This Row],[TELECOM Niv 2 (7)]]/1440,"")</f>
        <v/>
      </c>
      <c r="W175" s="22" t="str">
        <f>(IF(TDonnéesDélais[[#This Row],[TELECOM Niv 2 (7)]]="","",(IF(TDonnéesDélais[[#This Row],[TELECOM Niv 2 (7)]]&lt;=TDonnéesDélais[[#This Row],[Délai]],"OK","KO"))))</f>
        <v/>
      </c>
      <c r="X175" s="21">
        <f>IF(TDonnéesHM[[#This Row],[TELECOM Niv 1 (6)]]&lt;&gt;"",TDonnéesHM[[#This Row],[TELECOM Niv 1 (6)]]/1440,"")</f>
        <v>0.42291666666666666</v>
      </c>
      <c r="Y175" s="22" t="str">
        <f>(IF(TDonnéesDélais[[#This Row],[TELECOM Niv 1 (6)]]="","",(IF(TDonnéesDélais[[#This Row],[TELECOM Niv 1 (6)]]&lt;=TDonnéesDélais[[#This Row],[Délai]],"OK","KO"))))</f>
        <v>KO</v>
      </c>
      <c r="Z175" s="21" t="str">
        <f>IF(TDonnéesHM[[#This Row],[Exploit Infra IBIS (5)]]&lt;&gt;"",TDonnéesHM[[#This Row],[Exploit Infra IBIS (5)]]/1440,"")</f>
        <v/>
      </c>
      <c r="AA175" s="22" t="str">
        <f>(IF(TDonnéesDélais[[#This Row],[Exploit Infra IBIS (5)]]="","",(IF(TDonnéesDélais[[#This Row],[Exploit Infra IBIS (5)]]&lt;=TDonnéesDélais[[#This Row],[Délai]],"OK","KO"))))</f>
        <v/>
      </c>
      <c r="AB175" s="21" t="str">
        <f>IF(TDonnéesHM[[#This Row],[SIT SOBEGI (1)]]&lt;&gt;"",TDonnéesHM[[#This Row],[SIT SOBEGI (1)]]/1440,"")</f>
        <v/>
      </c>
      <c r="AC175" s="22" t="str">
        <f>(IF(TDonnéesDélais[[#This Row],[SIT SOBEGI (1)]]="","",(IF(TDonnéesDélais[[#This Row],[SIT SOBEGI (1)]]&lt;=TDonnéesDélais[[#This Row],[Délai]],"OK","KO"))))</f>
        <v/>
      </c>
      <c r="AD175" s="21">
        <f>IF(TDonnéesHM[[#This Row],[TELECOM SOBEGI (2)]]&lt;&gt;"",TDonnéesHM[[#This Row],[TELECOM SOBEGI (2)]]/1440,"")</f>
        <v>0.24166666666666667</v>
      </c>
      <c r="AE175" s="22" t="str">
        <f>(IF(TDonnéesDélais[[#This Row],[TELECOM SOBEGI (2)]]="","",(IF(TDonnéesDélais[[#This Row],[TELECOM SOBEGI (2)]]&lt;=TDonnéesDélais[[#This Row],[Délai]],"OK","KO"))))</f>
        <v>OK</v>
      </c>
      <c r="AF175" s="21" t="str">
        <f>IF(TDonnéesHM[[#This Row],[INEO/ACM (1)]]&lt;&gt;"",TDonnéesHM[[#This Row],[INEO/ACM (1)]]/1440,"")</f>
        <v/>
      </c>
      <c r="AG175" s="22" t="str">
        <f>(IF(TDonnéesDélais[[#This Row],[INEO/ACM (1)]]="","",(IF(TDonnéesDélais[[#This Row],[INEO/ACM (1)]]&lt;=TDonnéesDélais[[#This Row],[Délai]],"OK","KO"))))</f>
        <v/>
      </c>
      <c r="AH175" s="18" t="str">
        <f>IF(TDonnéesHM[[#This Row],[GFI CHRONOTIME (4)]]&lt;&gt;"",TDonnéesHM[[#This Row],[GFI CHRONOTIME (4)]]/1440,"")</f>
        <v/>
      </c>
      <c r="AI175" s="18" t="str">
        <f>IF(TDonnéesHM[[#This Row],[En attente]]&lt;&gt;"",TDonnéesHM[[#This Row],[En attente]]/1440,"")</f>
        <v/>
      </c>
      <c r="AJ175" s="18">
        <f>IF(TDonnéesHM[[#This Row],[Durée de vie du ticket]]&lt;&gt;"",TDonnéesHM[[#This Row],[Durée de vie du ticket]]/1440,"")</f>
        <v>0.6645833333333333</v>
      </c>
      <c r="AK175" s="39"/>
      <c r="AL175" s="39"/>
      <c r="AM175" s="39"/>
      <c r="AN175" s="39"/>
      <c r="AO175" s="39"/>
      <c r="AP175" s="39"/>
      <c r="AQ175" s="39"/>
      <c r="AR175" s="39"/>
      <c r="AS175" s="39"/>
      <c r="AT175" s="39"/>
      <c r="AU175" s="39"/>
      <c r="AV175" s="39"/>
    </row>
    <row r="176" spans="1:48" x14ac:dyDescent="0.2">
      <c r="A176">
        <v>1010</v>
      </c>
      <c r="B176" t="s">
        <v>21</v>
      </c>
      <c r="G176">
        <v>399</v>
      </c>
      <c r="H176">
        <v>56</v>
      </c>
      <c r="M176" s="12">
        <f>(IF(TDonnéesHM[[#This Row],[ID]]&lt;&gt;"",SUM(TDonnéesHM[[#This Row],[MCO (4)]:[En attente]]),""))</f>
        <v>455</v>
      </c>
      <c r="N176" s="39"/>
      <c r="O176">
        <f>IF(TDonnéesHM[[#This Row],[ID]]&lt;&gt;"",TDonnéesHM[[#This Row],[ID]],"")</f>
        <v>1010</v>
      </c>
      <c r="P176" s="17" t="str">
        <f>IF(TDonnéesHM[[#This Row],[Type]]="incident","I",IF(TDonnéesHM[[#This Row],[Type]]="demande","D",""))</f>
        <v>D</v>
      </c>
      <c r="Q176" s="18">
        <f>IF(TDonnéesDélais[[#This Row],[Type]]="I",4/24,IF(TDonnéesDélais[[#This Row],[Type]]="D",8/24,""))</f>
        <v>0.33333333333333331</v>
      </c>
      <c r="R176" s="21" t="str">
        <f>IF(TDonnéesHM[[#This Row],[MCO (4)]]&lt;&gt;"",TDonnéesHM[[#This Row],[MCO (4)]]/1440,"")</f>
        <v/>
      </c>
      <c r="S176" s="22" t="str">
        <f>(IF(TDonnéesDélais[[#This Row],[MCO]]="","",(IF(TDonnéesDélais[[#This Row],[MCO]]&lt;=TDonnéesDélais[[#This Row],[Délai]],"OK","KO"))))</f>
        <v/>
      </c>
      <c r="T176" s="21" t="str">
        <f>IF(TDonnéesHM[[#This Row],[HELPDESK (3)]]&lt;&gt;"",TDonnéesHM[[#This Row],[HELPDESK (3)]]/1440,"")</f>
        <v/>
      </c>
      <c r="U176" s="22" t="str">
        <f>(IF(TDonnéesDélais[[#This Row],[HELPDESK]]="","",(IF(TDonnéesDélais[[#This Row],[HELPDESK]]&lt;=TDonnéesDélais[[#This Row],[Délai]],"OK","KO"))))</f>
        <v/>
      </c>
      <c r="V176" s="21" t="str">
        <f>IF(TDonnéesHM[[#This Row],[TELECOM Niv 2 (7)]]&lt;&gt;"",TDonnéesHM[[#This Row],[TELECOM Niv 2 (7)]]/1440,"")</f>
        <v/>
      </c>
      <c r="W176" s="22" t="str">
        <f>(IF(TDonnéesDélais[[#This Row],[TELECOM Niv 2 (7)]]="","",(IF(TDonnéesDélais[[#This Row],[TELECOM Niv 2 (7)]]&lt;=TDonnéesDélais[[#This Row],[Délai]],"OK","KO"))))</f>
        <v/>
      </c>
      <c r="X176" s="21" t="str">
        <f>IF(TDonnéesHM[[#This Row],[TELECOM Niv 1 (6)]]&lt;&gt;"",TDonnéesHM[[#This Row],[TELECOM Niv 1 (6)]]/1440,"")</f>
        <v/>
      </c>
      <c r="Y176" s="22" t="str">
        <f>(IF(TDonnéesDélais[[#This Row],[TELECOM Niv 1 (6)]]="","",(IF(TDonnéesDélais[[#This Row],[TELECOM Niv 1 (6)]]&lt;=TDonnéesDélais[[#This Row],[Délai]],"OK","KO"))))</f>
        <v/>
      </c>
      <c r="Z176" s="21">
        <f>IF(TDonnéesHM[[#This Row],[Exploit Infra IBIS (5)]]&lt;&gt;"",TDonnéesHM[[#This Row],[Exploit Infra IBIS (5)]]/1440,"")</f>
        <v>0.27708333333333335</v>
      </c>
      <c r="AA176" s="22" t="str">
        <f>(IF(TDonnéesDélais[[#This Row],[Exploit Infra IBIS (5)]]="","",(IF(TDonnéesDélais[[#This Row],[Exploit Infra IBIS (5)]]&lt;=TDonnéesDélais[[#This Row],[Délai]],"OK","KO"))))</f>
        <v>OK</v>
      </c>
      <c r="AB176" s="21">
        <f>IF(TDonnéesHM[[#This Row],[SIT SOBEGI (1)]]&lt;&gt;"",TDonnéesHM[[#This Row],[SIT SOBEGI (1)]]/1440,"")</f>
        <v>3.888888888888889E-2</v>
      </c>
      <c r="AC176" s="22" t="str">
        <f>(IF(TDonnéesDélais[[#This Row],[SIT SOBEGI (1)]]="","",(IF(TDonnéesDélais[[#This Row],[SIT SOBEGI (1)]]&lt;=TDonnéesDélais[[#This Row],[Délai]],"OK","KO"))))</f>
        <v>OK</v>
      </c>
      <c r="AD176" s="21" t="str">
        <f>IF(TDonnéesHM[[#This Row],[TELECOM SOBEGI (2)]]&lt;&gt;"",TDonnéesHM[[#This Row],[TELECOM SOBEGI (2)]]/1440,"")</f>
        <v/>
      </c>
      <c r="AE176" s="22" t="str">
        <f>(IF(TDonnéesDélais[[#This Row],[TELECOM SOBEGI (2)]]="","",(IF(TDonnéesDélais[[#This Row],[TELECOM SOBEGI (2)]]&lt;=TDonnéesDélais[[#This Row],[Délai]],"OK","KO"))))</f>
        <v/>
      </c>
      <c r="AF176" s="21" t="str">
        <f>IF(TDonnéesHM[[#This Row],[INEO/ACM (1)]]&lt;&gt;"",TDonnéesHM[[#This Row],[INEO/ACM (1)]]/1440,"")</f>
        <v/>
      </c>
      <c r="AG176" s="22" t="str">
        <f>(IF(TDonnéesDélais[[#This Row],[INEO/ACM (1)]]="","",(IF(TDonnéesDélais[[#This Row],[INEO/ACM (1)]]&lt;=TDonnéesDélais[[#This Row],[Délai]],"OK","KO"))))</f>
        <v/>
      </c>
      <c r="AH176" s="18" t="str">
        <f>IF(TDonnéesHM[[#This Row],[GFI CHRONOTIME (4)]]&lt;&gt;"",TDonnéesHM[[#This Row],[GFI CHRONOTIME (4)]]/1440,"")</f>
        <v/>
      </c>
      <c r="AI176" s="18" t="str">
        <f>IF(TDonnéesHM[[#This Row],[En attente]]&lt;&gt;"",TDonnéesHM[[#This Row],[En attente]]/1440,"")</f>
        <v/>
      </c>
      <c r="AJ176" s="18">
        <f>IF(TDonnéesHM[[#This Row],[Durée de vie du ticket]]&lt;&gt;"",TDonnéesHM[[#This Row],[Durée de vie du ticket]]/1440,"")</f>
        <v>0.31597222222222221</v>
      </c>
      <c r="AK176" s="39"/>
      <c r="AL176" s="39"/>
      <c r="AM176" s="39"/>
      <c r="AN176" s="39"/>
      <c r="AO176" s="39"/>
      <c r="AP176" s="39"/>
      <c r="AQ176" s="39"/>
      <c r="AR176" s="39"/>
      <c r="AS176" s="39"/>
      <c r="AT176" s="39"/>
      <c r="AU176" s="39"/>
      <c r="AV176" s="39"/>
    </row>
    <row r="177" spans="1:48" x14ac:dyDescent="0.2">
      <c r="A177">
        <v>1011</v>
      </c>
      <c r="B177" t="s">
        <v>21</v>
      </c>
      <c r="D177">
        <v>335</v>
      </c>
      <c r="G177">
        <v>437</v>
      </c>
      <c r="H177">
        <v>222</v>
      </c>
      <c r="L177">
        <v>791</v>
      </c>
      <c r="M177" s="12">
        <f>(IF(TDonnéesHM[[#This Row],[ID]]&lt;&gt;"",SUM(TDonnéesHM[[#This Row],[MCO (4)]:[En attente]]),""))</f>
        <v>1785</v>
      </c>
      <c r="N177" s="39"/>
      <c r="O177">
        <f>IF(TDonnéesHM[[#This Row],[ID]]&lt;&gt;"",TDonnéesHM[[#This Row],[ID]],"")</f>
        <v>1011</v>
      </c>
      <c r="P177" s="17" t="str">
        <f>IF(TDonnéesHM[[#This Row],[Type]]="incident","I",IF(TDonnéesHM[[#This Row],[Type]]="demande","D",""))</f>
        <v>D</v>
      </c>
      <c r="Q177" s="18">
        <f>IF(TDonnéesDélais[[#This Row],[Type]]="I",4/24,IF(TDonnéesDélais[[#This Row],[Type]]="D",8/24,""))</f>
        <v>0.33333333333333331</v>
      </c>
      <c r="R177" s="21" t="str">
        <f>IF(TDonnéesHM[[#This Row],[MCO (4)]]&lt;&gt;"",TDonnéesHM[[#This Row],[MCO (4)]]/1440,"")</f>
        <v/>
      </c>
      <c r="S177" s="22" t="str">
        <f>(IF(TDonnéesDélais[[#This Row],[MCO]]="","",(IF(TDonnéesDélais[[#This Row],[MCO]]&lt;=TDonnéesDélais[[#This Row],[Délai]],"OK","KO"))))</f>
        <v/>
      </c>
      <c r="T177" s="21">
        <f>IF(TDonnéesHM[[#This Row],[HELPDESK (3)]]&lt;&gt;"",TDonnéesHM[[#This Row],[HELPDESK (3)]]/1440,"")</f>
        <v>0.2326388888888889</v>
      </c>
      <c r="U177" s="22" t="str">
        <f>(IF(TDonnéesDélais[[#This Row],[HELPDESK]]="","",(IF(TDonnéesDélais[[#This Row],[HELPDESK]]&lt;=TDonnéesDélais[[#This Row],[Délai]],"OK","KO"))))</f>
        <v>OK</v>
      </c>
      <c r="V177" s="21" t="str">
        <f>IF(TDonnéesHM[[#This Row],[TELECOM Niv 2 (7)]]&lt;&gt;"",TDonnéesHM[[#This Row],[TELECOM Niv 2 (7)]]/1440,"")</f>
        <v/>
      </c>
      <c r="W177" s="22" t="str">
        <f>(IF(TDonnéesDélais[[#This Row],[TELECOM Niv 2 (7)]]="","",(IF(TDonnéesDélais[[#This Row],[TELECOM Niv 2 (7)]]&lt;=TDonnéesDélais[[#This Row],[Délai]],"OK","KO"))))</f>
        <v/>
      </c>
      <c r="X177" s="21" t="str">
        <f>IF(TDonnéesHM[[#This Row],[TELECOM Niv 1 (6)]]&lt;&gt;"",TDonnéesHM[[#This Row],[TELECOM Niv 1 (6)]]/1440,"")</f>
        <v/>
      </c>
      <c r="Y177" s="22" t="str">
        <f>(IF(TDonnéesDélais[[#This Row],[TELECOM Niv 1 (6)]]="","",(IF(TDonnéesDélais[[#This Row],[TELECOM Niv 1 (6)]]&lt;=TDonnéesDélais[[#This Row],[Délai]],"OK","KO"))))</f>
        <v/>
      </c>
      <c r="Z177" s="21">
        <f>IF(TDonnéesHM[[#This Row],[Exploit Infra IBIS (5)]]&lt;&gt;"",TDonnéesHM[[#This Row],[Exploit Infra IBIS (5)]]/1440,"")</f>
        <v>0.3034722222222222</v>
      </c>
      <c r="AA177" s="22" t="str">
        <f>(IF(TDonnéesDélais[[#This Row],[Exploit Infra IBIS (5)]]="","",(IF(TDonnéesDélais[[#This Row],[Exploit Infra IBIS (5)]]&lt;=TDonnéesDélais[[#This Row],[Délai]],"OK","KO"))))</f>
        <v>OK</v>
      </c>
      <c r="AB177" s="21">
        <f>IF(TDonnéesHM[[#This Row],[SIT SOBEGI (1)]]&lt;&gt;"",TDonnéesHM[[#This Row],[SIT SOBEGI (1)]]/1440,"")</f>
        <v>0.15416666666666667</v>
      </c>
      <c r="AC177" s="22" t="str">
        <f>(IF(TDonnéesDélais[[#This Row],[SIT SOBEGI (1)]]="","",(IF(TDonnéesDélais[[#This Row],[SIT SOBEGI (1)]]&lt;=TDonnéesDélais[[#This Row],[Délai]],"OK","KO"))))</f>
        <v>OK</v>
      </c>
      <c r="AD177" s="21" t="str">
        <f>IF(TDonnéesHM[[#This Row],[TELECOM SOBEGI (2)]]&lt;&gt;"",TDonnéesHM[[#This Row],[TELECOM SOBEGI (2)]]/1440,"")</f>
        <v/>
      </c>
      <c r="AE177" s="22" t="str">
        <f>(IF(TDonnéesDélais[[#This Row],[TELECOM SOBEGI (2)]]="","",(IF(TDonnéesDélais[[#This Row],[TELECOM SOBEGI (2)]]&lt;=TDonnéesDélais[[#This Row],[Délai]],"OK","KO"))))</f>
        <v/>
      </c>
      <c r="AF177" s="21" t="str">
        <f>IF(TDonnéesHM[[#This Row],[INEO/ACM (1)]]&lt;&gt;"",TDonnéesHM[[#This Row],[INEO/ACM (1)]]/1440,"")</f>
        <v/>
      </c>
      <c r="AG177" s="22" t="str">
        <f>(IF(TDonnéesDélais[[#This Row],[INEO/ACM (1)]]="","",(IF(TDonnéesDélais[[#This Row],[INEO/ACM (1)]]&lt;=TDonnéesDélais[[#This Row],[Délai]],"OK","KO"))))</f>
        <v/>
      </c>
      <c r="AH177" s="18" t="str">
        <f>IF(TDonnéesHM[[#This Row],[GFI CHRONOTIME (4)]]&lt;&gt;"",TDonnéesHM[[#This Row],[GFI CHRONOTIME (4)]]/1440,"")</f>
        <v/>
      </c>
      <c r="AI177" s="18">
        <f>IF(TDonnéesHM[[#This Row],[En attente]]&lt;&gt;"",TDonnéesHM[[#This Row],[En attente]]/1440,"")</f>
        <v>0.5493055555555556</v>
      </c>
      <c r="AJ177" s="18">
        <f>IF(TDonnéesHM[[#This Row],[Durée de vie du ticket]]&lt;&gt;"",TDonnéesHM[[#This Row],[Durée de vie du ticket]]/1440,"")</f>
        <v>1.2395833333333333</v>
      </c>
      <c r="AK177" s="39"/>
      <c r="AL177" s="39"/>
      <c r="AM177" s="39"/>
      <c r="AN177" s="39"/>
      <c r="AO177" s="39"/>
      <c r="AP177" s="39"/>
      <c r="AQ177" s="39"/>
      <c r="AR177" s="39"/>
      <c r="AS177" s="39"/>
      <c r="AT177" s="39"/>
      <c r="AU177" s="39"/>
      <c r="AV177" s="39"/>
    </row>
    <row r="178" spans="1:48" x14ac:dyDescent="0.2">
      <c r="A178">
        <v>1012</v>
      </c>
      <c r="B178" t="s">
        <v>21</v>
      </c>
      <c r="C178">
        <v>503</v>
      </c>
      <c r="M178" s="12">
        <f>(IF(TDonnéesHM[[#This Row],[ID]]&lt;&gt;"",SUM(TDonnéesHM[[#This Row],[MCO (4)]:[En attente]]),""))</f>
        <v>503</v>
      </c>
      <c r="N178" s="39"/>
      <c r="O178">
        <f>IF(TDonnéesHM[[#This Row],[ID]]&lt;&gt;"",TDonnéesHM[[#This Row],[ID]],"")</f>
        <v>1012</v>
      </c>
      <c r="P178" s="17" t="str">
        <f>IF(TDonnéesHM[[#This Row],[Type]]="incident","I",IF(TDonnéesHM[[#This Row],[Type]]="demande","D",""))</f>
        <v>D</v>
      </c>
      <c r="Q178" s="18">
        <f>IF(TDonnéesDélais[[#This Row],[Type]]="I",4/24,IF(TDonnéesDélais[[#This Row],[Type]]="D",8/24,""))</f>
        <v>0.33333333333333331</v>
      </c>
      <c r="R178" s="21">
        <f>IF(TDonnéesHM[[#This Row],[MCO (4)]]&lt;&gt;"",TDonnéesHM[[#This Row],[MCO (4)]]/1440,"")</f>
        <v>0.34930555555555554</v>
      </c>
      <c r="S178" s="22" t="str">
        <f>(IF(TDonnéesDélais[[#This Row],[MCO]]="","",(IF(TDonnéesDélais[[#This Row],[MCO]]&lt;=TDonnéesDélais[[#This Row],[Délai]],"OK","KO"))))</f>
        <v>KO</v>
      </c>
      <c r="T178" s="21" t="str">
        <f>IF(TDonnéesHM[[#This Row],[HELPDESK (3)]]&lt;&gt;"",TDonnéesHM[[#This Row],[HELPDESK (3)]]/1440,"")</f>
        <v/>
      </c>
      <c r="U178" s="22" t="str">
        <f>(IF(TDonnéesDélais[[#This Row],[HELPDESK]]="","",(IF(TDonnéesDélais[[#This Row],[HELPDESK]]&lt;=TDonnéesDélais[[#This Row],[Délai]],"OK","KO"))))</f>
        <v/>
      </c>
      <c r="V178" s="21" t="str">
        <f>IF(TDonnéesHM[[#This Row],[TELECOM Niv 2 (7)]]&lt;&gt;"",TDonnéesHM[[#This Row],[TELECOM Niv 2 (7)]]/1440,"")</f>
        <v/>
      </c>
      <c r="W178" s="22" t="str">
        <f>(IF(TDonnéesDélais[[#This Row],[TELECOM Niv 2 (7)]]="","",(IF(TDonnéesDélais[[#This Row],[TELECOM Niv 2 (7)]]&lt;=TDonnéesDélais[[#This Row],[Délai]],"OK","KO"))))</f>
        <v/>
      </c>
      <c r="X178" s="21" t="str">
        <f>IF(TDonnéesHM[[#This Row],[TELECOM Niv 1 (6)]]&lt;&gt;"",TDonnéesHM[[#This Row],[TELECOM Niv 1 (6)]]/1440,"")</f>
        <v/>
      </c>
      <c r="Y178" s="22" t="str">
        <f>(IF(TDonnéesDélais[[#This Row],[TELECOM Niv 1 (6)]]="","",(IF(TDonnéesDélais[[#This Row],[TELECOM Niv 1 (6)]]&lt;=TDonnéesDélais[[#This Row],[Délai]],"OK","KO"))))</f>
        <v/>
      </c>
      <c r="Z178" s="21" t="str">
        <f>IF(TDonnéesHM[[#This Row],[Exploit Infra IBIS (5)]]&lt;&gt;"",TDonnéesHM[[#This Row],[Exploit Infra IBIS (5)]]/1440,"")</f>
        <v/>
      </c>
      <c r="AA178" s="22" t="str">
        <f>(IF(TDonnéesDélais[[#This Row],[Exploit Infra IBIS (5)]]="","",(IF(TDonnéesDélais[[#This Row],[Exploit Infra IBIS (5)]]&lt;=TDonnéesDélais[[#This Row],[Délai]],"OK","KO"))))</f>
        <v/>
      </c>
      <c r="AB178" s="21" t="str">
        <f>IF(TDonnéesHM[[#This Row],[SIT SOBEGI (1)]]&lt;&gt;"",TDonnéesHM[[#This Row],[SIT SOBEGI (1)]]/1440,"")</f>
        <v/>
      </c>
      <c r="AC178" s="22" t="str">
        <f>(IF(TDonnéesDélais[[#This Row],[SIT SOBEGI (1)]]="","",(IF(TDonnéesDélais[[#This Row],[SIT SOBEGI (1)]]&lt;=TDonnéesDélais[[#This Row],[Délai]],"OK","KO"))))</f>
        <v/>
      </c>
      <c r="AD178" s="21" t="str">
        <f>IF(TDonnéesHM[[#This Row],[TELECOM SOBEGI (2)]]&lt;&gt;"",TDonnéesHM[[#This Row],[TELECOM SOBEGI (2)]]/1440,"")</f>
        <v/>
      </c>
      <c r="AE178" s="22" t="str">
        <f>(IF(TDonnéesDélais[[#This Row],[TELECOM SOBEGI (2)]]="","",(IF(TDonnéesDélais[[#This Row],[TELECOM SOBEGI (2)]]&lt;=TDonnéesDélais[[#This Row],[Délai]],"OK","KO"))))</f>
        <v/>
      </c>
      <c r="AF178" s="21" t="str">
        <f>IF(TDonnéesHM[[#This Row],[INEO/ACM (1)]]&lt;&gt;"",TDonnéesHM[[#This Row],[INEO/ACM (1)]]/1440,"")</f>
        <v/>
      </c>
      <c r="AG178" s="22" t="str">
        <f>(IF(TDonnéesDélais[[#This Row],[INEO/ACM (1)]]="","",(IF(TDonnéesDélais[[#This Row],[INEO/ACM (1)]]&lt;=TDonnéesDélais[[#This Row],[Délai]],"OK","KO"))))</f>
        <v/>
      </c>
      <c r="AH178" s="18" t="str">
        <f>IF(TDonnéesHM[[#This Row],[GFI CHRONOTIME (4)]]&lt;&gt;"",TDonnéesHM[[#This Row],[GFI CHRONOTIME (4)]]/1440,"")</f>
        <v/>
      </c>
      <c r="AI178" s="18" t="str">
        <f>IF(TDonnéesHM[[#This Row],[En attente]]&lt;&gt;"",TDonnéesHM[[#This Row],[En attente]]/1440,"")</f>
        <v/>
      </c>
      <c r="AJ178" s="18">
        <f>IF(TDonnéesHM[[#This Row],[Durée de vie du ticket]]&lt;&gt;"",TDonnéesHM[[#This Row],[Durée de vie du ticket]]/1440,"")</f>
        <v>0.34930555555555554</v>
      </c>
      <c r="AK178" s="39"/>
      <c r="AL178" s="39"/>
      <c r="AM178" s="39"/>
      <c r="AN178" s="39"/>
      <c r="AO178" s="39"/>
      <c r="AP178" s="39"/>
      <c r="AQ178" s="39"/>
      <c r="AR178" s="39"/>
      <c r="AS178" s="39"/>
      <c r="AT178" s="39"/>
      <c r="AU178" s="39"/>
      <c r="AV178" s="39"/>
    </row>
    <row r="179" spans="1:48" x14ac:dyDescent="0.2">
      <c r="A179">
        <v>1013</v>
      </c>
      <c r="B179" t="s">
        <v>21</v>
      </c>
      <c r="F179">
        <v>65</v>
      </c>
      <c r="I179">
        <v>815</v>
      </c>
      <c r="M179" s="12">
        <f>(IF(TDonnéesHM[[#This Row],[ID]]&lt;&gt;"",SUM(TDonnéesHM[[#This Row],[MCO (4)]:[En attente]]),""))</f>
        <v>880</v>
      </c>
      <c r="N179" s="39"/>
      <c r="O179">
        <f>IF(TDonnéesHM[[#This Row],[ID]]&lt;&gt;"",TDonnéesHM[[#This Row],[ID]],"")</f>
        <v>1013</v>
      </c>
      <c r="P179" s="17" t="str">
        <f>IF(TDonnéesHM[[#This Row],[Type]]="incident","I",IF(TDonnéesHM[[#This Row],[Type]]="demande","D",""))</f>
        <v>D</v>
      </c>
      <c r="Q179" s="18">
        <f>IF(TDonnéesDélais[[#This Row],[Type]]="I",4/24,IF(TDonnéesDélais[[#This Row],[Type]]="D",8/24,""))</f>
        <v>0.33333333333333331</v>
      </c>
      <c r="R179" s="21" t="str">
        <f>IF(TDonnéesHM[[#This Row],[MCO (4)]]&lt;&gt;"",TDonnéesHM[[#This Row],[MCO (4)]]/1440,"")</f>
        <v/>
      </c>
      <c r="S179" s="22" t="str">
        <f>(IF(TDonnéesDélais[[#This Row],[MCO]]="","",(IF(TDonnéesDélais[[#This Row],[MCO]]&lt;=TDonnéesDélais[[#This Row],[Délai]],"OK","KO"))))</f>
        <v/>
      </c>
      <c r="T179" s="21" t="str">
        <f>IF(TDonnéesHM[[#This Row],[HELPDESK (3)]]&lt;&gt;"",TDonnéesHM[[#This Row],[HELPDESK (3)]]/1440,"")</f>
        <v/>
      </c>
      <c r="U179" s="22" t="str">
        <f>(IF(TDonnéesDélais[[#This Row],[HELPDESK]]="","",(IF(TDonnéesDélais[[#This Row],[HELPDESK]]&lt;=TDonnéesDélais[[#This Row],[Délai]],"OK","KO"))))</f>
        <v/>
      </c>
      <c r="V179" s="21" t="str">
        <f>IF(TDonnéesHM[[#This Row],[TELECOM Niv 2 (7)]]&lt;&gt;"",TDonnéesHM[[#This Row],[TELECOM Niv 2 (7)]]/1440,"")</f>
        <v/>
      </c>
      <c r="W179" s="22" t="str">
        <f>(IF(TDonnéesDélais[[#This Row],[TELECOM Niv 2 (7)]]="","",(IF(TDonnéesDélais[[#This Row],[TELECOM Niv 2 (7)]]&lt;=TDonnéesDélais[[#This Row],[Délai]],"OK","KO"))))</f>
        <v/>
      </c>
      <c r="X179" s="21">
        <f>IF(TDonnéesHM[[#This Row],[TELECOM Niv 1 (6)]]&lt;&gt;"",TDonnéesHM[[#This Row],[TELECOM Niv 1 (6)]]/1440,"")</f>
        <v>4.5138888888888888E-2</v>
      </c>
      <c r="Y179" s="22" t="str">
        <f>(IF(TDonnéesDélais[[#This Row],[TELECOM Niv 1 (6)]]="","",(IF(TDonnéesDélais[[#This Row],[TELECOM Niv 1 (6)]]&lt;=TDonnéesDélais[[#This Row],[Délai]],"OK","KO"))))</f>
        <v>OK</v>
      </c>
      <c r="Z179" s="21" t="str">
        <f>IF(TDonnéesHM[[#This Row],[Exploit Infra IBIS (5)]]&lt;&gt;"",TDonnéesHM[[#This Row],[Exploit Infra IBIS (5)]]/1440,"")</f>
        <v/>
      </c>
      <c r="AA179" s="22" t="str">
        <f>(IF(TDonnéesDélais[[#This Row],[Exploit Infra IBIS (5)]]="","",(IF(TDonnéesDélais[[#This Row],[Exploit Infra IBIS (5)]]&lt;=TDonnéesDélais[[#This Row],[Délai]],"OK","KO"))))</f>
        <v/>
      </c>
      <c r="AB179" s="21" t="str">
        <f>IF(TDonnéesHM[[#This Row],[SIT SOBEGI (1)]]&lt;&gt;"",TDonnéesHM[[#This Row],[SIT SOBEGI (1)]]/1440,"")</f>
        <v/>
      </c>
      <c r="AC179" s="22" t="str">
        <f>(IF(TDonnéesDélais[[#This Row],[SIT SOBEGI (1)]]="","",(IF(TDonnéesDélais[[#This Row],[SIT SOBEGI (1)]]&lt;=TDonnéesDélais[[#This Row],[Délai]],"OK","KO"))))</f>
        <v/>
      </c>
      <c r="AD179" s="21">
        <f>IF(TDonnéesHM[[#This Row],[TELECOM SOBEGI (2)]]&lt;&gt;"",TDonnéesHM[[#This Row],[TELECOM SOBEGI (2)]]/1440,"")</f>
        <v>0.56597222222222221</v>
      </c>
      <c r="AE179" s="22" t="str">
        <f>(IF(TDonnéesDélais[[#This Row],[TELECOM SOBEGI (2)]]="","",(IF(TDonnéesDélais[[#This Row],[TELECOM SOBEGI (2)]]&lt;=TDonnéesDélais[[#This Row],[Délai]],"OK","KO"))))</f>
        <v>KO</v>
      </c>
      <c r="AF179" s="21" t="str">
        <f>IF(TDonnéesHM[[#This Row],[INEO/ACM (1)]]&lt;&gt;"",TDonnéesHM[[#This Row],[INEO/ACM (1)]]/1440,"")</f>
        <v/>
      </c>
      <c r="AG179" s="22" t="str">
        <f>(IF(TDonnéesDélais[[#This Row],[INEO/ACM (1)]]="","",(IF(TDonnéesDélais[[#This Row],[INEO/ACM (1)]]&lt;=TDonnéesDélais[[#This Row],[Délai]],"OK","KO"))))</f>
        <v/>
      </c>
      <c r="AH179" s="18" t="str">
        <f>IF(TDonnéesHM[[#This Row],[GFI CHRONOTIME (4)]]&lt;&gt;"",TDonnéesHM[[#This Row],[GFI CHRONOTIME (4)]]/1440,"")</f>
        <v/>
      </c>
      <c r="AI179" s="18" t="str">
        <f>IF(TDonnéesHM[[#This Row],[En attente]]&lt;&gt;"",TDonnéesHM[[#This Row],[En attente]]/1440,"")</f>
        <v/>
      </c>
      <c r="AJ179" s="18">
        <f>IF(TDonnéesHM[[#This Row],[Durée de vie du ticket]]&lt;&gt;"",TDonnéesHM[[#This Row],[Durée de vie du ticket]]/1440,"")</f>
        <v>0.61111111111111116</v>
      </c>
      <c r="AK179" s="39"/>
      <c r="AL179" s="39"/>
      <c r="AM179" s="39"/>
      <c r="AN179" s="39"/>
      <c r="AO179" s="39"/>
      <c r="AP179" s="39"/>
      <c r="AQ179" s="39"/>
      <c r="AR179" s="39"/>
      <c r="AS179" s="39"/>
      <c r="AT179" s="39"/>
      <c r="AU179" s="39"/>
      <c r="AV179" s="39"/>
    </row>
    <row r="180" spans="1:48" x14ac:dyDescent="0.2">
      <c r="A180">
        <v>1014</v>
      </c>
      <c r="B180" t="s">
        <v>21</v>
      </c>
      <c r="F180">
        <v>119</v>
      </c>
      <c r="I180">
        <v>49</v>
      </c>
      <c r="M180" s="12">
        <f>(IF(TDonnéesHM[[#This Row],[ID]]&lt;&gt;"",SUM(TDonnéesHM[[#This Row],[MCO (4)]:[En attente]]),""))</f>
        <v>168</v>
      </c>
      <c r="N180" s="39"/>
      <c r="O180">
        <f>IF(TDonnéesHM[[#This Row],[ID]]&lt;&gt;"",TDonnéesHM[[#This Row],[ID]],"")</f>
        <v>1014</v>
      </c>
      <c r="P180" s="17" t="str">
        <f>IF(TDonnéesHM[[#This Row],[Type]]="incident","I",IF(TDonnéesHM[[#This Row],[Type]]="demande","D",""))</f>
        <v>D</v>
      </c>
      <c r="Q180" s="18">
        <f>IF(TDonnéesDélais[[#This Row],[Type]]="I",4/24,IF(TDonnéesDélais[[#This Row],[Type]]="D",8/24,""))</f>
        <v>0.33333333333333331</v>
      </c>
      <c r="R180" s="21" t="str">
        <f>IF(TDonnéesHM[[#This Row],[MCO (4)]]&lt;&gt;"",TDonnéesHM[[#This Row],[MCO (4)]]/1440,"")</f>
        <v/>
      </c>
      <c r="S180" s="22" t="str">
        <f>(IF(TDonnéesDélais[[#This Row],[MCO]]="","",(IF(TDonnéesDélais[[#This Row],[MCO]]&lt;=TDonnéesDélais[[#This Row],[Délai]],"OK","KO"))))</f>
        <v/>
      </c>
      <c r="T180" s="21" t="str">
        <f>IF(TDonnéesHM[[#This Row],[HELPDESK (3)]]&lt;&gt;"",TDonnéesHM[[#This Row],[HELPDESK (3)]]/1440,"")</f>
        <v/>
      </c>
      <c r="U180" s="22" t="str">
        <f>(IF(TDonnéesDélais[[#This Row],[HELPDESK]]="","",(IF(TDonnéesDélais[[#This Row],[HELPDESK]]&lt;=TDonnéesDélais[[#This Row],[Délai]],"OK","KO"))))</f>
        <v/>
      </c>
      <c r="V180" s="21" t="str">
        <f>IF(TDonnéesHM[[#This Row],[TELECOM Niv 2 (7)]]&lt;&gt;"",TDonnéesHM[[#This Row],[TELECOM Niv 2 (7)]]/1440,"")</f>
        <v/>
      </c>
      <c r="W180" s="22" t="str">
        <f>(IF(TDonnéesDélais[[#This Row],[TELECOM Niv 2 (7)]]="","",(IF(TDonnéesDélais[[#This Row],[TELECOM Niv 2 (7)]]&lt;=TDonnéesDélais[[#This Row],[Délai]],"OK","KO"))))</f>
        <v/>
      </c>
      <c r="X180" s="21">
        <f>IF(TDonnéesHM[[#This Row],[TELECOM Niv 1 (6)]]&lt;&gt;"",TDonnéesHM[[#This Row],[TELECOM Niv 1 (6)]]/1440,"")</f>
        <v>8.2638888888888887E-2</v>
      </c>
      <c r="Y180" s="22" t="str">
        <f>(IF(TDonnéesDélais[[#This Row],[TELECOM Niv 1 (6)]]="","",(IF(TDonnéesDélais[[#This Row],[TELECOM Niv 1 (6)]]&lt;=TDonnéesDélais[[#This Row],[Délai]],"OK","KO"))))</f>
        <v>OK</v>
      </c>
      <c r="Z180" s="21" t="str">
        <f>IF(TDonnéesHM[[#This Row],[Exploit Infra IBIS (5)]]&lt;&gt;"",TDonnéesHM[[#This Row],[Exploit Infra IBIS (5)]]/1440,"")</f>
        <v/>
      </c>
      <c r="AA180" s="22" t="str">
        <f>(IF(TDonnéesDélais[[#This Row],[Exploit Infra IBIS (5)]]="","",(IF(TDonnéesDélais[[#This Row],[Exploit Infra IBIS (5)]]&lt;=TDonnéesDélais[[#This Row],[Délai]],"OK","KO"))))</f>
        <v/>
      </c>
      <c r="AB180" s="21" t="str">
        <f>IF(TDonnéesHM[[#This Row],[SIT SOBEGI (1)]]&lt;&gt;"",TDonnéesHM[[#This Row],[SIT SOBEGI (1)]]/1440,"")</f>
        <v/>
      </c>
      <c r="AC180" s="22" t="str">
        <f>(IF(TDonnéesDélais[[#This Row],[SIT SOBEGI (1)]]="","",(IF(TDonnéesDélais[[#This Row],[SIT SOBEGI (1)]]&lt;=TDonnéesDélais[[#This Row],[Délai]],"OK","KO"))))</f>
        <v/>
      </c>
      <c r="AD180" s="21">
        <f>IF(TDonnéesHM[[#This Row],[TELECOM SOBEGI (2)]]&lt;&gt;"",TDonnéesHM[[#This Row],[TELECOM SOBEGI (2)]]/1440,"")</f>
        <v>3.4027777777777775E-2</v>
      </c>
      <c r="AE180" s="22" t="str">
        <f>(IF(TDonnéesDélais[[#This Row],[TELECOM SOBEGI (2)]]="","",(IF(TDonnéesDélais[[#This Row],[TELECOM SOBEGI (2)]]&lt;=TDonnéesDélais[[#This Row],[Délai]],"OK","KO"))))</f>
        <v>OK</v>
      </c>
      <c r="AF180" s="21" t="str">
        <f>IF(TDonnéesHM[[#This Row],[INEO/ACM (1)]]&lt;&gt;"",TDonnéesHM[[#This Row],[INEO/ACM (1)]]/1440,"")</f>
        <v/>
      </c>
      <c r="AG180" s="22" t="str">
        <f>(IF(TDonnéesDélais[[#This Row],[INEO/ACM (1)]]="","",(IF(TDonnéesDélais[[#This Row],[INEO/ACM (1)]]&lt;=TDonnéesDélais[[#This Row],[Délai]],"OK","KO"))))</f>
        <v/>
      </c>
      <c r="AH180" s="18" t="str">
        <f>IF(TDonnéesHM[[#This Row],[GFI CHRONOTIME (4)]]&lt;&gt;"",TDonnéesHM[[#This Row],[GFI CHRONOTIME (4)]]/1440,"")</f>
        <v/>
      </c>
      <c r="AI180" s="18" t="str">
        <f>IF(TDonnéesHM[[#This Row],[En attente]]&lt;&gt;"",TDonnéesHM[[#This Row],[En attente]]/1440,"")</f>
        <v/>
      </c>
      <c r="AJ180" s="18">
        <f>IF(TDonnéesHM[[#This Row],[Durée de vie du ticket]]&lt;&gt;"",TDonnéesHM[[#This Row],[Durée de vie du ticket]]/1440,"")</f>
        <v>0.11666666666666667</v>
      </c>
      <c r="AK180" s="39"/>
      <c r="AL180" s="39"/>
      <c r="AM180" s="39"/>
      <c r="AN180" s="39"/>
      <c r="AO180" s="39"/>
      <c r="AP180" s="39"/>
      <c r="AQ180" s="39"/>
      <c r="AR180" s="39"/>
      <c r="AS180" s="39"/>
      <c r="AT180" s="39"/>
      <c r="AU180" s="39"/>
      <c r="AV180" s="39"/>
    </row>
    <row r="181" spans="1:48" x14ac:dyDescent="0.2">
      <c r="A181">
        <v>1015</v>
      </c>
      <c r="B181" t="s">
        <v>21</v>
      </c>
      <c r="F181">
        <v>4829</v>
      </c>
      <c r="I181">
        <v>166</v>
      </c>
      <c r="M181" s="12">
        <f>(IF(TDonnéesHM[[#This Row],[ID]]&lt;&gt;"",SUM(TDonnéesHM[[#This Row],[MCO (4)]:[En attente]]),""))</f>
        <v>4995</v>
      </c>
      <c r="N181" s="39"/>
      <c r="O181">
        <f>IF(TDonnéesHM[[#This Row],[ID]]&lt;&gt;"",TDonnéesHM[[#This Row],[ID]],"")</f>
        <v>1015</v>
      </c>
      <c r="P181" s="17" t="str">
        <f>IF(TDonnéesHM[[#This Row],[Type]]="incident","I",IF(TDonnéesHM[[#This Row],[Type]]="demande","D",""))</f>
        <v>D</v>
      </c>
      <c r="Q181" s="18">
        <f>IF(TDonnéesDélais[[#This Row],[Type]]="I",4/24,IF(TDonnéesDélais[[#This Row],[Type]]="D",8/24,""))</f>
        <v>0.33333333333333331</v>
      </c>
      <c r="R181" s="21" t="str">
        <f>IF(TDonnéesHM[[#This Row],[MCO (4)]]&lt;&gt;"",TDonnéesHM[[#This Row],[MCO (4)]]/1440,"")</f>
        <v/>
      </c>
      <c r="S181" s="22" t="str">
        <f>(IF(TDonnéesDélais[[#This Row],[MCO]]="","",(IF(TDonnéesDélais[[#This Row],[MCO]]&lt;=TDonnéesDélais[[#This Row],[Délai]],"OK","KO"))))</f>
        <v/>
      </c>
      <c r="T181" s="21" t="str">
        <f>IF(TDonnéesHM[[#This Row],[HELPDESK (3)]]&lt;&gt;"",TDonnéesHM[[#This Row],[HELPDESK (3)]]/1440,"")</f>
        <v/>
      </c>
      <c r="U181" s="22" t="str">
        <f>(IF(TDonnéesDélais[[#This Row],[HELPDESK]]="","",(IF(TDonnéesDélais[[#This Row],[HELPDESK]]&lt;=TDonnéesDélais[[#This Row],[Délai]],"OK","KO"))))</f>
        <v/>
      </c>
      <c r="V181" s="21" t="str">
        <f>IF(TDonnéesHM[[#This Row],[TELECOM Niv 2 (7)]]&lt;&gt;"",TDonnéesHM[[#This Row],[TELECOM Niv 2 (7)]]/1440,"")</f>
        <v/>
      </c>
      <c r="W181" s="22" t="str">
        <f>(IF(TDonnéesDélais[[#This Row],[TELECOM Niv 2 (7)]]="","",(IF(TDonnéesDélais[[#This Row],[TELECOM Niv 2 (7)]]&lt;=TDonnéesDélais[[#This Row],[Délai]],"OK","KO"))))</f>
        <v/>
      </c>
      <c r="X181" s="21">
        <f>IF(TDonnéesHM[[#This Row],[TELECOM Niv 1 (6)]]&lt;&gt;"",TDonnéesHM[[#This Row],[TELECOM Niv 1 (6)]]/1440,"")</f>
        <v>3.3534722222222224</v>
      </c>
      <c r="Y181" s="22" t="str">
        <f>(IF(TDonnéesDélais[[#This Row],[TELECOM Niv 1 (6)]]="","",(IF(TDonnéesDélais[[#This Row],[TELECOM Niv 1 (6)]]&lt;=TDonnéesDélais[[#This Row],[Délai]],"OK","KO"))))</f>
        <v>KO</v>
      </c>
      <c r="Z181" s="21" t="str">
        <f>IF(TDonnéesHM[[#This Row],[Exploit Infra IBIS (5)]]&lt;&gt;"",TDonnéesHM[[#This Row],[Exploit Infra IBIS (5)]]/1440,"")</f>
        <v/>
      </c>
      <c r="AA181" s="22" t="str">
        <f>(IF(TDonnéesDélais[[#This Row],[Exploit Infra IBIS (5)]]="","",(IF(TDonnéesDélais[[#This Row],[Exploit Infra IBIS (5)]]&lt;=TDonnéesDélais[[#This Row],[Délai]],"OK","KO"))))</f>
        <v/>
      </c>
      <c r="AB181" s="21" t="str">
        <f>IF(TDonnéesHM[[#This Row],[SIT SOBEGI (1)]]&lt;&gt;"",TDonnéesHM[[#This Row],[SIT SOBEGI (1)]]/1440,"")</f>
        <v/>
      </c>
      <c r="AC181" s="22" t="str">
        <f>(IF(TDonnéesDélais[[#This Row],[SIT SOBEGI (1)]]="","",(IF(TDonnéesDélais[[#This Row],[SIT SOBEGI (1)]]&lt;=TDonnéesDélais[[#This Row],[Délai]],"OK","KO"))))</f>
        <v/>
      </c>
      <c r="AD181" s="21">
        <f>IF(TDonnéesHM[[#This Row],[TELECOM SOBEGI (2)]]&lt;&gt;"",TDonnéesHM[[#This Row],[TELECOM SOBEGI (2)]]/1440,"")</f>
        <v>0.11527777777777778</v>
      </c>
      <c r="AE181" s="22" t="str">
        <f>(IF(TDonnéesDélais[[#This Row],[TELECOM SOBEGI (2)]]="","",(IF(TDonnéesDélais[[#This Row],[TELECOM SOBEGI (2)]]&lt;=TDonnéesDélais[[#This Row],[Délai]],"OK","KO"))))</f>
        <v>OK</v>
      </c>
      <c r="AF181" s="21" t="str">
        <f>IF(TDonnéesHM[[#This Row],[INEO/ACM (1)]]&lt;&gt;"",TDonnéesHM[[#This Row],[INEO/ACM (1)]]/1440,"")</f>
        <v/>
      </c>
      <c r="AG181" s="22" t="str">
        <f>(IF(TDonnéesDélais[[#This Row],[INEO/ACM (1)]]="","",(IF(TDonnéesDélais[[#This Row],[INEO/ACM (1)]]&lt;=TDonnéesDélais[[#This Row],[Délai]],"OK","KO"))))</f>
        <v/>
      </c>
      <c r="AH181" s="18" t="str">
        <f>IF(TDonnéesHM[[#This Row],[GFI CHRONOTIME (4)]]&lt;&gt;"",TDonnéesHM[[#This Row],[GFI CHRONOTIME (4)]]/1440,"")</f>
        <v/>
      </c>
      <c r="AI181" s="18" t="str">
        <f>IF(TDonnéesHM[[#This Row],[En attente]]&lt;&gt;"",TDonnéesHM[[#This Row],[En attente]]/1440,"")</f>
        <v/>
      </c>
      <c r="AJ181" s="18">
        <f>IF(TDonnéesHM[[#This Row],[Durée de vie du ticket]]&lt;&gt;"",TDonnéesHM[[#This Row],[Durée de vie du ticket]]/1440,"")</f>
        <v>3.46875</v>
      </c>
      <c r="AK181" s="39"/>
      <c r="AL181" s="39"/>
      <c r="AM181" s="39"/>
      <c r="AN181" s="39"/>
      <c r="AO181" s="39"/>
      <c r="AP181" s="39"/>
      <c r="AQ181" s="39"/>
      <c r="AR181" s="39"/>
      <c r="AS181" s="39"/>
      <c r="AT181" s="39"/>
      <c r="AU181" s="39"/>
      <c r="AV181" s="39"/>
    </row>
    <row r="182" spans="1:48" x14ac:dyDescent="0.2">
      <c r="A182">
        <v>1016</v>
      </c>
      <c r="B182" t="s">
        <v>21</v>
      </c>
      <c r="F182">
        <v>109</v>
      </c>
      <c r="I182">
        <v>729</v>
      </c>
      <c r="M182" s="12">
        <f>(IF(TDonnéesHM[[#This Row],[ID]]&lt;&gt;"",SUM(TDonnéesHM[[#This Row],[MCO (4)]:[En attente]]),""))</f>
        <v>838</v>
      </c>
      <c r="N182" s="39"/>
      <c r="O182">
        <f>IF(TDonnéesHM[[#This Row],[ID]]&lt;&gt;"",TDonnéesHM[[#This Row],[ID]],"")</f>
        <v>1016</v>
      </c>
      <c r="P182" s="17" t="str">
        <f>IF(TDonnéesHM[[#This Row],[Type]]="incident","I",IF(TDonnéesHM[[#This Row],[Type]]="demande","D",""))</f>
        <v>D</v>
      </c>
      <c r="Q182" s="18">
        <f>IF(TDonnéesDélais[[#This Row],[Type]]="I",4/24,IF(TDonnéesDélais[[#This Row],[Type]]="D",8/24,""))</f>
        <v>0.33333333333333331</v>
      </c>
      <c r="R182" s="21" t="str">
        <f>IF(TDonnéesHM[[#This Row],[MCO (4)]]&lt;&gt;"",TDonnéesHM[[#This Row],[MCO (4)]]/1440,"")</f>
        <v/>
      </c>
      <c r="S182" s="22" t="str">
        <f>(IF(TDonnéesDélais[[#This Row],[MCO]]="","",(IF(TDonnéesDélais[[#This Row],[MCO]]&lt;=TDonnéesDélais[[#This Row],[Délai]],"OK","KO"))))</f>
        <v/>
      </c>
      <c r="T182" s="21" t="str">
        <f>IF(TDonnéesHM[[#This Row],[HELPDESK (3)]]&lt;&gt;"",TDonnéesHM[[#This Row],[HELPDESK (3)]]/1440,"")</f>
        <v/>
      </c>
      <c r="U182" s="22" t="str">
        <f>(IF(TDonnéesDélais[[#This Row],[HELPDESK]]="","",(IF(TDonnéesDélais[[#This Row],[HELPDESK]]&lt;=TDonnéesDélais[[#This Row],[Délai]],"OK","KO"))))</f>
        <v/>
      </c>
      <c r="V182" s="21" t="str">
        <f>IF(TDonnéesHM[[#This Row],[TELECOM Niv 2 (7)]]&lt;&gt;"",TDonnéesHM[[#This Row],[TELECOM Niv 2 (7)]]/1440,"")</f>
        <v/>
      </c>
      <c r="W182" s="22" t="str">
        <f>(IF(TDonnéesDélais[[#This Row],[TELECOM Niv 2 (7)]]="","",(IF(TDonnéesDélais[[#This Row],[TELECOM Niv 2 (7)]]&lt;=TDonnéesDélais[[#This Row],[Délai]],"OK","KO"))))</f>
        <v/>
      </c>
      <c r="X182" s="21">
        <f>IF(TDonnéesHM[[#This Row],[TELECOM Niv 1 (6)]]&lt;&gt;"",TDonnéesHM[[#This Row],[TELECOM Niv 1 (6)]]/1440,"")</f>
        <v>7.5694444444444439E-2</v>
      </c>
      <c r="Y182" s="22" t="str">
        <f>(IF(TDonnéesDélais[[#This Row],[TELECOM Niv 1 (6)]]="","",(IF(TDonnéesDélais[[#This Row],[TELECOM Niv 1 (6)]]&lt;=TDonnéesDélais[[#This Row],[Délai]],"OK","KO"))))</f>
        <v>OK</v>
      </c>
      <c r="Z182" s="21" t="str">
        <f>IF(TDonnéesHM[[#This Row],[Exploit Infra IBIS (5)]]&lt;&gt;"",TDonnéesHM[[#This Row],[Exploit Infra IBIS (5)]]/1440,"")</f>
        <v/>
      </c>
      <c r="AA182" s="22" t="str">
        <f>(IF(TDonnéesDélais[[#This Row],[Exploit Infra IBIS (5)]]="","",(IF(TDonnéesDélais[[#This Row],[Exploit Infra IBIS (5)]]&lt;=TDonnéesDélais[[#This Row],[Délai]],"OK","KO"))))</f>
        <v/>
      </c>
      <c r="AB182" s="21" t="str">
        <f>IF(TDonnéesHM[[#This Row],[SIT SOBEGI (1)]]&lt;&gt;"",TDonnéesHM[[#This Row],[SIT SOBEGI (1)]]/1440,"")</f>
        <v/>
      </c>
      <c r="AC182" s="22" t="str">
        <f>(IF(TDonnéesDélais[[#This Row],[SIT SOBEGI (1)]]="","",(IF(TDonnéesDélais[[#This Row],[SIT SOBEGI (1)]]&lt;=TDonnéesDélais[[#This Row],[Délai]],"OK","KO"))))</f>
        <v/>
      </c>
      <c r="AD182" s="21">
        <f>IF(TDonnéesHM[[#This Row],[TELECOM SOBEGI (2)]]&lt;&gt;"",TDonnéesHM[[#This Row],[TELECOM SOBEGI (2)]]/1440,"")</f>
        <v>0.50624999999999998</v>
      </c>
      <c r="AE182" s="22" t="str">
        <f>(IF(TDonnéesDélais[[#This Row],[TELECOM SOBEGI (2)]]="","",(IF(TDonnéesDélais[[#This Row],[TELECOM SOBEGI (2)]]&lt;=TDonnéesDélais[[#This Row],[Délai]],"OK","KO"))))</f>
        <v>KO</v>
      </c>
      <c r="AF182" s="21" t="str">
        <f>IF(TDonnéesHM[[#This Row],[INEO/ACM (1)]]&lt;&gt;"",TDonnéesHM[[#This Row],[INEO/ACM (1)]]/1440,"")</f>
        <v/>
      </c>
      <c r="AG182" s="22" t="str">
        <f>(IF(TDonnéesDélais[[#This Row],[INEO/ACM (1)]]="","",(IF(TDonnéesDélais[[#This Row],[INEO/ACM (1)]]&lt;=TDonnéesDélais[[#This Row],[Délai]],"OK","KO"))))</f>
        <v/>
      </c>
      <c r="AH182" s="18" t="str">
        <f>IF(TDonnéesHM[[#This Row],[GFI CHRONOTIME (4)]]&lt;&gt;"",TDonnéesHM[[#This Row],[GFI CHRONOTIME (4)]]/1440,"")</f>
        <v/>
      </c>
      <c r="AI182" s="18" t="str">
        <f>IF(TDonnéesHM[[#This Row],[En attente]]&lt;&gt;"",TDonnéesHM[[#This Row],[En attente]]/1440,"")</f>
        <v/>
      </c>
      <c r="AJ182" s="18">
        <f>IF(TDonnéesHM[[#This Row],[Durée de vie du ticket]]&lt;&gt;"",TDonnéesHM[[#This Row],[Durée de vie du ticket]]/1440,"")</f>
        <v>0.58194444444444449</v>
      </c>
      <c r="AK182" s="39"/>
      <c r="AL182" s="39"/>
      <c r="AM182" s="39"/>
      <c r="AN182" s="39"/>
      <c r="AO182" s="39"/>
      <c r="AP182" s="39"/>
      <c r="AQ182" s="39"/>
      <c r="AR182" s="39"/>
      <c r="AS182" s="39"/>
      <c r="AT182" s="39"/>
      <c r="AU182" s="39"/>
      <c r="AV182" s="39"/>
    </row>
    <row r="183" spans="1:48" x14ac:dyDescent="0.2">
      <c r="A183">
        <v>1017</v>
      </c>
      <c r="B183" t="s">
        <v>21</v>
      </c>
      <c r="D183">
        <v>101</v>
      </c>
      <c r="H183">
        <v>434</v>
      </c>
      <c r="L183">
        <v>45</v>
      </c>
      <c r="M183" s="12">
        <f>(IF(TDonnéesHM[[#This Row],[ID]]&lt;&gt;"",SUM(TDonnéesHM[[#This Row],[MCO (4)]:[En attente]]),""))</f>
        <v>580</v>
      </c>
      <c r="N183" s="39"/>
      <c r="O183">
        <f>IF(TDonnéesHM[[#This Row],[ID]]&lt;&gt;"",TDonnéesHM[[#This Row],[ID]],"")</f>
        <v>1017</v>
      </c>
      <c r="P183" s="17" t="str">
        <f>IF(TDonnéesHM[[#This Row],[Type]]="incident","I",IF(TDonnéesHM[[#This Row],[Type]]="demande","D",""))</f>
        <v>D</v>
      </c>
      <c r="Q183" s="18">
        <f>IF(TDonnéesDélais[[#This Row],[Type]]="I",4/24,IF(TDonnéesDélais[[#This Row],[Type]]="D",8/24,""))</f>
        <v>0.33333333333333331</v>
      </c>
      <c r="R183" s="21" t="str">
        <f>IF(TDonnéesHM[[#This Row],[MCO (4)]]&lt;&gt;"",TDonnéesHM[[#This Row],[MCO (4)]]/1440,"")</f>
        <v/>
      </c>
      <c r="S183" s="22" t="str">
        <f>(IF(TDonnéesDélais[[#This Row],[MCO]]="","",(IF(TDonnéesDélais[[#This Row],[MCO]]&lt;=TDonnéesDélais[[#This Row],[Délai]],"OK","KO"))))</f>
        <v/>
      </c>
      <c r="T183" s="21">
        <f>IF(TDonnéesHM[[#This Row],[HELPDESK (3)]]&lt;&gt;"",TDonnéesHM[[#This Row],[HELPDESK (3)]]/1440,"")</f>
        <v>7.013888888888889E-2</v>
      </c>
      <c r="U183" s="22" t="str">
        <f>(IF(TDonnéesDélais[[#This Row],[HELPDESK]]="","",(IF(TDonnéesDélais[[#This Row],[HELPDESK]]&lt;=TDonnéesDélais[[#This Row],[Délai]],"OK","KO"))))</f>
        <v>OK</v>
      </c>
      <c r="V183" s="21" t="str">
        <f>IF(TDonnéesHM[[#This Row],[TELECOM Niv 2 (7)]]&lt;&gt;"",TDonnéesHM[[#This Row],[TELECOM Niv 2 (7)]]/1440,"")</f>
        <v/>
      </c>
      <c r="W183" s="22" t="str">
        <f>(IF(TDonnéesDélais[[#This Row],[TELECOM Niv 2 (7)]]="","",(IF(TDonnéesDélais[[#This Row],[TELECOM Niv 2 (7)]]&lt;=TDonnéesDélais[[#This Row],[Délai]],"OK","KO"))))</f>
        <v/>
      </c>
      <c r="X183" s="21" t="str">
        <f>IF(TDonnéesHM[[#This Row],[TELECOM Niv 1 (6)]]&lt;&gt;"",TDonnéesHM[[#This Row],[TELECOM Niv 1 (6)]]/1440,"")</f>
        <v/>
      </c>
      <c r="Y183" s="22" t="str">
        <f>(IF(TDonnéesDélais[[#This Row],[TELECOM Niv 1 (6)]]="","",(IF(TDonnéesDélais[[#This Row],[TELECOM Niv 1 (6)]]&lt;=TDonnéesDélais[[#This Row],[Délai]],"OK","KO"))))</f>
        <v/>
      </c>
      <c r="Z183" s="21" t="str">
        <f>IF(TDonnéesHM[[#This Row],[Exploit Infra IBIS (5)]]&lt;&gt;"",TDonnéesHM[[#This Row],[Exploit Infra IBIS (5)]]/1440,"")</f>
        <v/>
      </c>
      <c r="AA183" s="22" t="str">
        <f>(IF(TDonnéesDélais[[#This Row],[Exploit Infra IBIS (5)]]="","",(IF(TDonnéesDélais[[#This Row],[Exploit Infra IBIS (5)]]&lt;=TDonnéesDélais[[#This Row],[Délai]],"OK","KO"))))</f>
        <v/>
      </c>
      <c r="AB183" s="21">
        <f>IF(TDonnéesHM[[#This Row],[SIT SOBEGI (1)]]&lt;&gt;"",TDonnéesHM[[#This Row],[SIT SOBEGI (1)]]/1440,"")</f>
        <v>0.30138888888888887</v>
      </c>
      <c r="AC183" s="22" t="str">
        <f>(IF(TDonnéesDélais[[#This Row],[SIT SOBEGI (1)]]="","",(IF(TDonnéesDélais[[#This Row],[SIT SOBEGI (1)]]&lt;=TDonnéesDélais[[#This Row],[Délai]],"OK","KO"))))</f>
        <v>OK</v>
      </c>
      <c r="AD183" s="21" t="str">
        <f>IF(TDonnéesHM[[#This Row],[TELECOM SOBEGI (2)]]&lt;&gt;"",TDonnéesHM[[#This Row],[TELECOM SOBEGI (2)]]/1440,"")</f>
        <v/>
      </c>
      <c r="AE183" s="22" t="str">
        <f>(IF(TDonnéesDélais[[#This Row],[TELECOM SOBEGI (2)]]="","",(IF(TDonnéesDélais[[#This Row],[TELECOM SOBEGI (2)]]&lt;=TDonnéesDélais[[#This Row],[Délai]],"OK","KO"))))</f>
        <v/>
      </c>
      <c r="AF183" s="21" t="str">
        <f>IF(TDonnéesHM[[#This Row],[INEO/ACM (1)]]&lt;&gt;"",TDonnéesHM[[#This Row],[INEO/ACM (1)]]/1440,"")</f>
        <v/>
      </c>
      <c r="AG183" s="22" t="str">
        <f>(IF(TDonnéesDélais[[#This Row],[INEO/ACM (1)]]="","",(IF(TDonnéesDélais[[#This Row],[INEO/ACM (1)]]&lt;=TDonnéesDélais[[#This Row],[Délai]],"OK","KO"))))</f>
        <v/>
      </c>
      <c r="AH183" s="18" t="str">
        <f>IF(TDonnéesHM[[#This Row],[GFI CHRONOTIME (4)]]&lt;&gt;"",TDonnéesHM[[#This Row],[GFI CHRONOTIME (4)]]/1440,"")</f>
        <v/>
      </c>
      <c r="AI183" s="18">
        <f>IF(TDonnéesHM[[#This Row],[En attente]]&lt;&gt;"",TDonnéesHM[[#This Row],[En attente]]/1440,"")</f>
        <v>3.125E-2</v>
      </c>
      <c r="AJ183" s="18">
        <f>IF(TDonnéesHM[[#This Row],[Durée de vie du ticket]]&lt;&gt;"",TDonnéesHM[[#This Row],[Durée de vie du ticket]]/1440,"")</f>
        <v>0.40277777777777779</v>
      </c>
      <c r="AK183" s="3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</row>
    <row r="184" spans="1:48" x14ac:dyDescent="0.2">
      <c r="A184">
        <v>1018</v>
      </c>
      <c r="B184" t="s">
        <v>21</v>
      </c>
      <c r="F184">
        <v>148</v>
      </c>
      <c r="I184">
        <v>699</v>
      </c>
      <c r="M184" s="12">
        <f>(IF(TDonnéesHM[[#This Row],[ID]]&lt;&gt;"",SUM(TDonnéesHM[[#This Row],[MCO (4)]:[En attente]]),""))</f>
        <v>847</v>
      </c>
      <c r="N184" s="39"/>
      <c r="O184">
        <f>IF(TDonnéesHM[[#This Row],[ID]]&lt;&gt;"",TDonnéesHM[[#This Row],[ID]],"")</f>
        <v>1018</v>
      </c>
      <c r="P184" s="17" t="str">
        <f>IF(TDonnéesHM[[#This Row],[Type]]="incident","I",IF(TDonnéesHM[[#This Row],[Type]]="demande","D",""))</f>
        <v>D</v>
      </c>
      <c r="Q184" s="18">
        <f>IF(TDonnéesDélais[[#This Row],[Type]]="I",4/24,IF(TDonnéesDélais[[#This Row],[Type]]="D",8/24,""))</f>
        <v>0.33333333333333331</v>
      </c>
      <c r="R184" s="21" t="str">
        <f>IF(TDonnéesHM[[#This Row],[MCO (4)]]&lt;&gt;"",TDonnéesHM[[#This Row],[MCO (4)]]/1440,"")</f>
        <v/>
      </c>
      <c r="S184" s="22" t="str">
        <f>(IF(TDonnéesDélais[[#This Row],[MCO]]="","",(IF(TDonnéesDélais[[#This Row],[MCO]]&lt;=TDonnéesDélais[[#This Row],[Délai]],"OK","KO"))))</f>
        <v/>
      </c>
      <c r="T184" s="21" t="str">
        <f>IF(TDonnéesHM[[#This Row],[HELPDESK (3)]]&lt;&gt;"",TDonnéesHM[[#This Row],[HELPDESK (3)]]/1440,"")</f>
        <v/>
      </c>
      <c r="U184" s="22" t="str">
        <f>(IF(TDonnéesDélais[[#This Row],[HELPDESK]]="","",(IF(TDonnéesDélais[[#This Row],[HELPDESK]]&lt;=TDonnéesDélais[[#This Row],[Délai]],"OK","KO"))))</f>
        <v/>
      </c>
      <c r="V184" s="21" t="str">
        <f>IF(TDonnéesHM[[#This Row],[TELECOM Niv 2 (7)]]&lt;&gt;"",TDonnéesHM[[#This Row],[TELECOM Niv 2 (7)]]/1440,"")</f>
        <v/>
      </c>
      <c r="W184" s="22" t="str">
        <f>(IF(TDonnéesDélais[[#This Row],[TELECOM Niv 2 (7)]]="","",(IF(TDonnéesDélais[[#This Row],[TELECOM Niv 2 (7)]]&lt;=TDonnéesDélais[[#This Row],[Délai]],"OK","KO"))))</f>
        <v/>
      </c>
      <c r="X184" s="21">
        <f>IF(TDonnéesHM[[#This Row],[TELECOM Niv 1 (6)]]&lt;&gt;"",TDonnéesHM[[#This Row],[TELECOM Niv 1 (6)]]/1440,"")</f>
        <v>0.10277777777777777</v>
      </c>
      <c r="Y184" s="22" t="str">
        <f>(IF(TDonnéesDélais[[#This Row],[TELECOM Niv 1 (6)]]="","",(IF(TDonnéesDélais[[#This Row],[TELECOM Niv 1 (6)]]&lt;=TDonnéesDélais[[#This Row],[Délai]],"OK","KO"))))</f>
        <v>OK</v>
      </c>
      <c r="Z184" s="21" t="str">
        <f>IF(TDonnéesHM[[#This Row],[Exploit Infra IBIS (5)]]&lt;&gt;"",TDonnéesHM[[#This Row],[Exploit Infra IBIS (5)]]/1440,"")</f>
        <v/>
      </c>
      <c r="AA184" s="22" t="str">
        <f>(IF(TDonnéesDélais[[#This Row],[Exploit Infra IBIS (5)]]="","",(IF(TDonnéesDélais[[#This Row],[Exploit Infra IBIS (5)]]&lt;=TDonnéesDélais[[#This Row],[Délai]],"OK","KO"))))</f>
        <v/>
      </c>
      <c r="AB184" s="21" t="str">
        <f>IF(TDonnéesHM[[#This Row],[SIT SOBEGI (1)]]&lt;&gt;"",TDonnéesHM[[#This Row],[SIT SOBEGI (1)]]/1440,"")</f>
        <v/>
      </c>
      <c r="AC184" s="22" t="str">
        <f>(IF(TDonnéesDélais[[#This Row],[SIT SOBEGI (1)]]="","",(IF(TDonnéesDélais[[#This Row],[SIT SOBEGI (1)]]&lt;=TDonnéesDélais[[#This Row],[Délai]],"OK","KO"))))</f>
        <v/>
      </c>
      <c r="AD184" s="21">
        <f>IF(TDonnéesHM[[#This Row],[TELECOM SOBEGI (2)]]&lt;&gt;"",TDonnéesHM[[#This Row],[TELECOM SOBEGI (2)]]/1440,"")</f>
        <v>0.48541666666666666</v>
      </c>
      <c r="AE184" s="22" t="str">
        <f>(IF(TDonnéesDélais[[#This Row],[TELECOM SOBEGI (2)]]="","",(IF(TDonnéesDélais[[#This Row],[TELECOM SOBEGI (2)]]&lt;=TDonnéesDélais[[#This Row],[Délai]],"OK","KO"))))</f>
        <v>KO</v>
      </c>
      <c r="AF184" s="21" t="str">
        <f>IF(TDonnéesHM[[#This Row],[INEO/ACM (1)]]&lt;&gt;"",TDonnéesHM[[#This Row],[INEO/ACM (1)]]/1440,"")</f>
        <v/>
      </c>
      <c r="AG184" s="22" t="str">
        <f>(IF(TDonnéesDélais[[#This Row],[INEO/ACM (1)]]="","",(IF(TDonnéesDélais[[#This Row],[INEO/ACM (1)]]&lt;=TDonnéesDélais[[#This Row],[Délai]],"OK","KO"))))</f>
        <v/>
      </c>
      <c r="AH184" s="18" t="str">
        <f>IF(TDonnéesHM[[#This Row],[GFI CHRONOTIME (4)]]&lt;&gt;"",TDonnéesHM[[#This Row],[GFI CHRONOTIME (4)]]/1440,"")</f>
        <v/>
      </c>
      <c r="AI184" s="18" t="str">
        <f>IF(TDonnéesHM[[#This Row],[En attente]]&lt;&gt;"",TDonnéesHM[[#This Row],[En attente]]/1440,"")</f>
        <v/>
      </c>
      <c r="AJ184" s="18">
        <f>IF(TDonnéesHM[[#This Row],[Durée de vie du ticket]]&lt;&gt;"",TDonnéesHM[[#This Row],[Durée de vie du ticket]]/1440,"")</f>
        <v>0.58819444444444446</v>
      </c>
      <c r="AK184" s="39"/>
      <c r="AL184" s="39"/>
      <c r="AM184" s="39"/>
      <c r="AN184" s="39"/>
      <c r="AO184" s="39"/>
      <c r="AP184" s="39"/>
      <c r="AQ184" s="39"/>
      <c r="AR184" s="39"/>
      <c r="AS184" s="39"/>
      <c r="AT184" s="39"/>
      <c r="AU184" s="39"/>
      <c r="AV184" s="39"/>
    </row>
    <row r="185" spans="1:48" x14ac:dyDescent="0.2">
      <c r="A185">
        <v>1019</v>
      </c>
      <c r="B185" t="s">
        <v>21</v>
      </c>
      <c r="E185">
        <v>1549</v>
      </c>
      <c r="M185" s="12">
        <f>(IF(TDonnéesHM[[#This Row],[ID]]&lt;&gt;"",SUM(TDonnéesHM[[#This Row],[MCO (4)]:[En attente]]),""))</f>
        <v>1549</v>
      </c>
      <c r="N185" s="39"/>
      <c r="O185">
        <f>IF(TDonnéesHM[[#This Row],[ID]]&lt;&gt;"",TDonnéesHM[[#This Row],[ID]],"")</f>
        <v>1019</v>
      </c>
      <c r="P185" s="17" t="str">
        <f>IF(TDonnéesHM[[#This Row],[Type]]="incident","I",IF(TDonnéesHM[[#This Row],[Type]]="demande","D",""))</f>
        <v>D</v>
      </c>
      <c r="Q185" s="18">
        <f>IF(TDonnéesDélais[[#This Row],[Type]]="I",4/24,IF(TDonnéesDélais[[#This Row],[Type]]="D",8/24,""))</f>
        <v>0.33333333333333331</v>
      </c>
      <c r="R185" s="21" t="str">
        <f>IF(TDonnéesHM[[#This Row],[MCO (4)]]&lt;&gt;"",TDonnéesHM[[#This Row],[MCO (4)]]/1440,"")</f>
        <v/>
      </c>
      <c r="S185" s="22" t="str">
        <f>(IF(TDonnéesDélais[[#This Row],[MCO]]="","",(IF(TDonnéesDélais[[#This Row],[MCO]]&lt;=TDonnéesDélais[[#This Row],[Délai]],"OK","KO"))))</f>
        <v/>
      </c>
      <c r="T185" s="21" t="str">
        <f>IF(TDonnéesHM[[#This Row],[HELPDESK (3)]]&lt;&gt;"",TDonnéesHM[[#This Row],[HELPDESK (3)]]/1440,"")</f>
        <v/>
      </c>
      <c r="U185" s="22" t="str">
        <f>(IF(TDonnéesDélais[[#This Row],[HELPDESK]]="","",(IF(TDonnéesDélais[[#This Row],[HELPDESK]]&lt;=TDonnéesDélais[[#This Row],[Délai]],"OK","KO"))))</f>
        <v/>
      </c>
      <c r="V185" s="21">
        <f>IF(TDonnéesHM[[#This Row],[TELECOM Niv 2 (7)]]&lt;&gt;"",TDonnéesHM[[#This Row],[TELECOM Niv 2 (7)]]/1440,"")</f>
        <v>1.0756944444444445</v>
      </c>
      <c r="W185" s="22" t="str">
        <f>(IF(TDonnéesDélais[[#This Row],[TELECOM Niv 2 (7)]]="","",(IF(TDonnéesDélais[[#This Row],[TELECOM Niv 2 (7)]]&lt;=TDonnéesDélais[[#This Row],[Délai]],"OK","KO"))))</f>
        <v>KO</v>
      </c>
      <c r="X185" s="21" t="str">
        <f>IF(TDonnéesHM[[#This Row],[TELECOM Niv 1 (6)]]&lt;&gt;"",TDonnéesHM[[#This Row],[TELECOM Niv 1 (6)]]/1440,"")</f>
        <v/>
      </c>
      <c r="Y185" s="22" t="str">
        <f>(IF(TDonnéesDélais[[#This Row],[TELECOM Niv 1 (6)]]="","",(IF(TDonnéesDélais[[#This Row],[TELECOM Niv 1 (6)]]&lt;=TDonnéesDélais[[#This Row],[Délai]],"OK","KO"))))</f>
        <v/>
      </c>
      <c r="Z185" s="21" t="str">
        <f>IF(TDonnéesHM[[#This Row],[Exploit Infra IBIS (5)]]&lt;&gt;"",TDonnéesHM[[#This Row],[Exploit Infra IBIS (5)]]/1440,"")</f>
        <v/>
      </c>
      <c r="AA185" s="22" t="str">
        <f>(IF(TDonnéesDélais[[#This Row],[Exploit Infra IBIS (5)]]="","",(IF(TDonnéesDélais[[#This Row],[Exploit Infra IBIS (5)]]&lt;=TDonnéesDélais[[#This Row],[Délai]],"OK","KO"))))</f>
        <v/>
      </c>
      <c r="AB185" s="21" t="str">
        <f>IF(TDonnéesHM[[#This Row],[SIT SOBEGI (1)]]&lt;&gt;"",TDonnéesHM[[#This Row],[SIT SOBEGI (1)]]/1440,"")</f>
        <v/>
      </c>
      <c r="AC185" s="22" t="str">
        <f>(IF(TDonnéesDélais[[#This Row],[SIT SOBEGI (1)]]="","",(IF(TDonnéesDélais[[#This Row],[SIT SOBEGI (1)]]&lt;=TDonnéesDélais[[#This Row],[Délai]],"OK","KO"))))</f>
        <v/>
      </c>
      <c r="AD185" s="21" t="str">
        <f>IF(TDonnéesHM[[#This Row],[TELECOM SOBEGI (2)]]&lt;&gt;"",TDonnéesHM[[#This Row],[TELECOM SOBEGI (2)]]/1440,"")</f>
        <v/>
      </c>
      <c r="AE185" s="22" t="str">
        <f>(IF(TDonnéesDélais[[#This Row],[TELECOM SOBEGI (2)]]="","",(IF(TDonnéesDélais[[#This Row],[TELECOM SOBEGI (2)]]&lt;=TDonnéesDélais[[#This Row],[Délai]],"OK","KO"))))</f>
        <v/>
      </c>
      <c r="AF185" s="21" t="str">
        <f>IF(TDonnéesHM[[#This Row],[INEO/ACM (1)]]&lt;&gt;"",TDonnéesHM[[#This Row],[INEO/ACM (1)]]/1440,"")</f>
        <v/>
      </c>
      <c r="AG185" s="22" t="str">
        <f>(IF(TDonnéesDélais[[#This Row],[INEO/ACM (1)]]="","",(IF(TDonnéesDélais[[#This Row],[INEO/ACM (1)]]&lt;=TDonnéesDélais[[#This Row],[Délai]],"OK","KO"))))</f>
        <v/>
      </c>
      <c r="AH185" s="18" t="str">
        <f>IF(TDonnéesHM[[#This Row],[GFI CHRONOTIME (4)]]&lt;&gt;"",TDonnéesHM[[#This Row],[GFI CHRONOTIME (4)]]/1440,"")</f>
        <v/>
      </c>
      <c r="AI185" s="18" t="str">
        <f>IF(TDonnéesHM[[#This Row],[En attente]]&lt;&gt;"",TDonnéesHM[[#This Row],[En attente]]/1440,"")</f>
        <v/>
      </c>
      <c r="AJ185" s="18">
        <f>IF(TDonnéesHM[[#This Row],[Durée de vie du ticket]]&lt;&gt;"",TDonnéesHM[[#This Row],[Durée de vie du ticket]]/1440,"")</f>
        <v>1.0756944444444445</v>
      </c>
      <c r="AK185" s="39"/>
      <c r="AL185" s="39"/>
      <c r="AM185" s="39"/>
      <c r="AN185" s="39"/>
      <c r="AO185" s="39"/>
      <c r="AP185" s="39"/>
      <c r="AQ185" s="39"/>
      <c r="AR185" s="39"/>
      <c r="AS185" s="39"/>
      <c r="AT185" s="39"/>
      <c r="AU185" s="39"/>
      <c r="AV185" s="39"/>
    </row>
    <row r="186" spans="1:48" x14ac:dyDescent="0.2">
      <c r="A186">
        <v>1020</v>
      </c>
      <c r="B186" t="s">
        <v>21</v>
      </c>
      <c r="H186">
        <v>44</v>
      </c>
      <c r="M186" s="12">
        <f>(IF(TDonnéesHM[[#This Row],[ID]]&lt;&gt;"",SUM(TDonnéesHM[[#This Row],[MCO (4)]:[En attente]]),""))</f>
        <v>44</v>
      </c>
      <c r="N186" s="39"/>
      <c r="O186">
        <f>IF(TDonnéesHM[[#This Row],[ID]]&lt;&gt;"",TDonnéesHM[[#This Row],[ID]],"")</f>
        <v>1020</v>
      </c>
      <c r="P186" s="17" t="str">
        <f>IF(TDonnéesHM[[#This Row],[Type]]="incident","I",IF(TDonnéesHM[[#This Row],[Type]]="demande","D",""))</f>
        <v>D</v>
      </c>
      <c r="Q186" s="18">
        <f>IF(TDonnéesDélais[[#This Row],[Type]]="I",4/24,IF(TDonnéesDélais[[#This Row],[Type]]="D",8/24,""))</f>
        <v>0.33333333333333331</v>
      </c>
      <c r="R186" s="21" t="str">
        <f>IF(TDonnéesHM[[#This Row],[MCO (4)]]&lt;&gt;"",TDonnéesHM[[#This Row],[MCO (4)]]/1440,"")</f>
        <v/>
      </c>
      <c r="S186" s="22" t="str">
        <f>(IF(TDonnéesDélais[[#This Row],[MCO]]="","",(IF(TDonnéesDélais[[#This Row],[MCO]]&lt;=TDonnéesDélais[[#This Row],[Délai]],"OK","KO"))))</f>
        <v/>
      </c>
      <c r="T186" s="21" t="str">
        <f>IF(TDonnéesHM[[#This Row],[HELPDESK (3)]]&lt;&gt;"",TDonnéesHM[[#This Row],[HELPDESK (3)]]/1440,"")</f>
        <v/>
      </c>
      <c r="U186" s="22" t="str">
        <f>(IF(TDonnéesDélais[[#This Row],[HELPDESK]]="","",(IF(TDonnéesDélais[[#This Row],[HELPDESK]]&lt;=TDonnéesDélais[[#This Row],[Délai]],"OK","KO"))))</f>
        <v/>
      </c>
      <c r="V186" s="21" t="str">
        <f>IF(TDonnéesHM[[#This Row],[TELECOM Niv 2 (7)]]&lt;&gt;"",TDonnéesHM[[#This Row],[TELECOM Niv 2 (7)]]/1440,"")</f>
        <v/>
      </c>
      <c r="W186" s="22" t="str">
        <f>(IF(TDonnéesDélais[[#This Row],[TELECOM Niv 2 (7)]]="","",(IF(TDonnéesDélais[[#This Row],[TELECOM Niv 2 (7)]]&lt;=TDonnéesDélais[[#This Row],[Délai]],"OK","KO"))))</f>
        <v/>
      </c>
      <c r="X186" s="21" t="str">
        <f>IF(TDonnéesHM[[#This Row],[TELECOM Niv 1 (6)]]&lt;&gt;"",TDonnéesHM[[#This Row],[TELECOM Niv 1 (6)]]/1440,"")</f>
        <v/>
      </c>
      <c r="Y186" s="22" t="str">
        <f>(IF(TDonnéesDélais[[#This Row],[TELECOM Niv 1 (6)]]="","",(IF(TDonnéesDélais[[#This Row],[TELECOM Niv 1 (6)]]&lt;=TDonnéesDélais[[#This Row],[Délai]],"OK","KO"))))</f>
        <v/>
      </c>
      <c r="Z186" s="21" t="str">
        <f>IF(TDonnéesHM[[#This Row],[Exploit Infra IBIS (5)]]&lt;&gt;"",TDonnéesHM[[#This Row],[Exploit Infra IBIS (5)]]/1440,"")</f>
        <v/>
      </c>
      <c r="AA186" s="22" t="str">
        <f>(IF(TDonnéesDélais[[#This Row],[Exploit Infra IBIS (5)]]="","",(IF(TDonnéesDélais[[#This Row],[Exploit Infra IBIS (5)]]&lt;=TDonnéesDélais[[#This Row],[Délai]],"OK","KO"))))</f>
        <v/>
      </c>
      <c r="AB186" s="21">
        <f>IF(TDonnéesHM[[#This Row],[SIT SOBEGI (1)]]&lt;&gt;"",TDonnéesHM[[#This Row],[SIT SOBEGI (1)]]/1440,"")</f>
        <v>3.0555555555555555E-2</v>
      </c>
      <c r="AC186" s="22" t="str">
        <f>(IF(TDonnéesDélais[[#This Row],[SIT SOBEGI (1)]]="","",(IF(TDonnéesDélais[[#This Row],[SIT SOBEGI (1)]]&lt;=TDonnéesDélais[[#This Row],[Délai]],"OK","KO"))))</f>
        <v>OK</v>
      </c>
      <c r="AD186" s="21" t="str">
        <f>IF(TDonnéesHM[[#This Row],[TELECOM SOBEGI (2)]]&lt;&gt;"",TDonnéesHM[[#This Row],[TELECOM SOBEGI (2)]]/1440,"")</f>
        <v/>
      </c>
      <c r="AE186" s="22" t="str">
        <f>(IF(TDonnéesDélais[[#This Row],[TELECOM SOBEGI (2)]]="","",(IF(TDonnéesDélais[[#This Row],[TELECOM SOBEGI (2)]]&lt;=TDonnéesDélais[[#This Row],[Délai]],"OK","KO"))))</f>
        <v/>
      </c>
      <c r="AF186" s="21" t="str">
        <f>IF(TDonnéesHM[[#This Row],[INEO/ACM (1)]]&lt;&gt;"",TDonnéesHM[[#This Row],[INEO/ACM (1)]]/1440,"")</f>
        <v/>
      </c>
      <c r="AG186" s="22" t="str">
        <f>(IF(TDonnéesDélais[[#This Row],[INEO/ACM (1)]]="","",(IF(TDonnéesDélais[[#This Row],[INEO/ACM (1)]]&lt;=TDonnéesDélais[[#This Row],[Délai]],"OK","KO"))))</f>
        <v/>
      </c>
      <c r="AH186" s="18" t="str">
        <f>IF(TDonnéesHM[[#This Row],[GFI CHRONOTIME (4)]]&lt;&gt;"",TDonnéesHM[[#This Row],[GFI CHRONOTIME (4)]]/1440,"")</f>
        <v/>
      </c>
      <c r="AI186" s="18" t="str">
        <f>IF(TDonnéesHM[[#This Row],[En attente]]&lt;&gt;"",TDonnéesHM[[#This Row],[En attente]]/1440,"")</f>
        <v/>
      </c>
      <c r="AJ186" s="18">
        <f>IF(TDonnéesHM[[#This Row],[Durée de vie du ticket]]&lt;&gt;"",TDonnéesHM[[#This Row],[Durée de vie du ticket]]/1440,"")</f>
        <v>3.0555555555555555E-2</v>
      </c>
      <c r="AK186" s="39"/>
      <c r="AL186" s="39"/>
      <c r="AM186" s="39"/>
      <c r="AN186" s="39"/>
      <c r="AO186" s="39"/>
      <c r="AP186" s="39"/>
      <c r="AQ186" s="39"/>
      <c r="AR186" s="39"/>
      <c r="AS186" s="39"/>
      <c r="AT186" s="39"/>
      <c r="AU186" s="39"/>
      <c r="AV186" s="39"/>
    </row>
    <row r="187" spans="1:48" x14ac:dyDescent="0.2">
      <c r="A187">
        <v>1021</v>
      </c>
      <c r="B187" t="s">
        <v>22</v>
      </c>
      <c r="C187">
        <v>344</v>
      </c>
      <c r="H187">
        <v>0</v>
      </c>
      <c r="M187" s="12">
        <f>(IF(TDonnéesHM[[#This Row],[ID]]&lt;&gt;"",SUM(TDonnéesHM[[#This Row],[MCO (4)]:[En attente]]),""))</f>
        <v>344</v>
      </c>
      <c r="N187" s="39"/>
      <c r="O187">
        <f>IF(TDonnéesHM[[#This Row],[ID]]&lt;&gt;"",TDonnéesHM[[#This Row],[ID]],"")</f>
        <v>1021</v>
      </c>
      <c r="P187" s="17" t="str">
        <f>IF(TDonnéesHM[[#This Row],[Type]]="incident","I",IF(TDonnéesHM[[#This Row],[Type]]="demande","D",""))</f>
        <v>I</v>
      </c>
      <c r="Q187" s="18">
        <f>IF(TDonnéesDélais[[#This Row],[Type]]="I",4/24,IF(TDonnéesDélais[[#This Row],[Type]]="D",8/24,""))</f>
        <v>0.16666666666666666</v>
      </c>
      <c r="R187" s="21">
        <f>IF(TDonnéesHM[[#This Row],[MCO (4)]]&lt;&gt;"",TDonnéesHM[[#This Row],[MCO (4)]]/1440,"")</f>
        <v>0.2388888888888889</v>
      </c>
      <c r="S187" s="22" t="str">
        <f>(IF(TDonnéesDélais[[#This Row],[MCO]]="","",(IF(TDonnéesDélais[[#This Row],[MCO]]&lt;=TDonnéesDélais[[#This Row],[Délai]],"OK","KO"))))</f>
        <v>KO</v>
      </c>
      <c r="T187" s="21" t="str">
        <f>IF(TDonnéesHM[[#This Row],[HELPDESK (3)]]&lt;&gt;"",TDonnéesHM[[#This Row],[HELPDESK (3)]]/1440,"")</f>
        <v/>
      </c>
      <c r="U187" s="22" t="str">
        <f>(IF(TDonnéesDélais[[#This Row],[HELPDESK]]="","",(IF(TDonnéesDélais[[#This Row],[HELPDESK]]&lt;=TDonnéesDélais[[#This Row],[Délai]],"OK","KO"))))</f>
        <v/>
      </c>
      <c r="V187" s="21" t="str">
        <f>IF(TDonnéesHM[[#This Row],[TELECOM Niv 2 (7)]]&lt;&gt;"",TDonnéesHM[[#This Row],[TELECOM Niv 2 (7)]]/1440,"")</f>
        <v/>
      </c>
      <c r="W187" s="22" t="str">
        <f>(IF(TDonnéesDélais[[#This Row],[TELECOM Niv 2 (7)]]="","",(IF(TDonnéesDélais[[#This Row],[TELECOM Niv 2 (7)]]&lt;=TDonnéesDélais[[#This Row],[Délai]],"OK","KO"))))</f>
        <v/>
      </c>
      <c r="X187" s="21" t="str">
        <f>IF(TDonnéesHM[[#This Row],[TELECOM Niv 1 (6)]]&lt;&gt;"",TDonnéesHM[[#This Row],[TELECOM Niv 1 (6)]]/1440,"")</f>
        <v/>
      </c>
      <c r="Y187" s="22" t="str">
        <f>(IF(TDonnéesDélais[[#This Row],[TELECOM Niv 1 (6)]]="","",(IF(TDonnéesDélais[[#This Row],[TELECOM Niv 1 (6)]]&lt;=TDonnéesDélais[[#This Row],[Délai]],"OK","KO"))))</f>
        <v/>
      </c>
      <c r="Z187" s="21" t="str">
        <f>IF(TDonnéesHM[[#This Row],[Exploit Infra IBIS (5)]]&lt;&gt;"",TDonnéesHM[[#This Row],[Exploit Infra IBIS (5)]]/1440,"")</f>
        <v/>
      </c>
      <c r="AA187" s="22" t="str">
        <f>(IF(TDonnéesDélais[[#This Row],[Exploit Infra IBIS (5)]]="","",(IF(TDonnéesDélais[[#This Row],[Exploit Infra IBIS (5)]]&lt;=TDonnéesDélais[[#This Row],[Délai]],"OK","KO"))))</f>
        <v/>
      </c>
      <c r="AB187" s="21">
        <f>IF(TDonnéesHM[[#This Row],[SIT SOBEGI (1)]]&lt;&gt;"",TDonnéesHM[[#This Row],[SIT SOBEGI (1)]]/1440,"")</f>
        <v>0</v>
      </c>
      <c r="AC187" s="22" t="str">
        <f>(IF(TDonnéesDélais[[#This Row],[SIT SOBEGI (1)]]="","",(IF(TDonnéesDélais[[#This Row],[SIT SOBEGI (1)]]&lt;=TDonnéesDélais[[#This Row],[Délai]],"OK","KO"))))</f>
        <v>OK</v>
      </c>
      <c r="AD187" s="21" t="str">
        <f>IF(TDonnéesHM[[#This Row],[TELECOM SOBEGI (2)]]&lt;&gt;"",TDonnéesHM[[#This Row],[TELECOM SOBEGI (2)]]/1440,"")</f>
        <v/>
      </c>
      <c r="AE187" s="22" t="str">
        <f>(IF(TDonnéesDélais[[#This Row],[TELECOM SOBEGI (2)]]="","",(IF(TDonnéesDélais[[#This Row],[TELECOM SOBEGI (2)]]&lt;=TDonnéesDélais[[#This Row],[Délai]],"OK","KO"))))</f>
        <v/>
      </c>
      <c r="AF187" s="21" t="str">
        <f>IF(TDonnéesHM[[#This Row],[INEO/ACM (1)]]&lt;&gt;"",TDonnéesHM[[#This Row],[INEO/ACM (1)]]/1440,"")</f>
        <v/>
      </c>
      <c r="AG187" s="22" t="str">
        <f>(IF(TDonnéesDélais[[#This Row],[INEO/ACM (1)]]="","",(IF(TDonnéesDélais[[#This Row],[INEO/ACM (1)]]&lt;=TDonnéesDélais[[#This Row],[Délai]],"OK","KO"))))</f>
        <v/>
      </c>
      <c r="AH187" s="18" t="str">
        <f>IF(TDonnéesHM[[#This Row],[GFI CHRONOTIME (4)]]&lt;&gt;"",TDonnéesHM[[#This Row],[GFI CHRONOTIME (4)]]/1440,"")</f>
        <v/>
      </c>
      <c r="AI187" s="18" t="str">
        <f>IF(TDonnéesHM[[#This Row],[En attente]]&lt;&gt;"",TDonnéesHM[[#This Row],[En attente]]/1440,"")</f>
        <v/>
      </c>
      <c r="AJ187" s="18">
        <f>IF(TDonnéesHM[[#This Row],[Durée de vie du ticket]]&lt;&gt;"",TDonnéesHM[[#This Row],[Durée de vie du ticket]]/1440,"")</f>
        <v>0.2388888888888889</v>
      </c>
      <c r="AK187" s="39"/>
      <c r="AL187" s="39"/>
      <c r="AM187" s="39"/>
      <c r="AN187" s="39"/>
      <c r="AO187" s="39"/>
      <c r="AP187" s="39"/>
      <c r="AQ187" s="39"/>
      <c r="AR187" s="39"/>
      <c r="AS187" s="39"/>
      <c r="AT187" s="39"/>
      <c r="AU187" s="39"/>
      <c r="AV187" s="39"/>
    </row>
    <row r="188" spans="1:48" x14ac:dyDescent="0.2">
      <c r="A188">
        <v>1022</v>
      </c>
      <c r="B188" t="s">
        <v>21</v>
      </c>
      <c r="F188">
        <v>561</v>
      </c>
      <c r="I188">
        <v>169</v>
      </c>
      <c r="M188" s="12">
        <f>(IF(TDonnéesHM[[#This Row],[ID]]&lt;&gt;"",SUM(TDonnéesHM[[#This Row],[MCO (4)]:[En attente]]),""))</f>
        <v>730</v>
      </c>
      <c r="N188" s="39"/>
      <c r="O188">
        <f>IF(TDonnéesHM[[#This Row],[ID]]&lt;&gt;"",TDonnéesHM[[#This Row],[ID]],"")</f>
        <v>1022</v>
      </c>
      <c r="P188" s="17" t="str">
        <f>IF(TDonnéesHM[[#This Row],[Type]]="incident","I",IF(TDonnéesHM[[#This Row],[Type]]="demande","D",""))</f>
        <v>D</v>
      </c>
      <c r="Q188" s="18">
        <f>IF(TDonnéesDélais[[#This Row],[Type]]="I",4/24,IF(TDonnéesDélais[[#This Row],[Type]]="D",8/24,""))</f>
        <v>0.33333333333333331</v>
      </c>
      <c r="R188" s="21" t="str">
        <f>IF(TDonnéesHM[[#This Row],[MCO (4)]]&lt;&gt;"",TDonnéesHM[[#This Row],[MCO (4)]]/1440,"")</f>
        <v/>
      </c>
      <c r="S188" s="22" t="str">
        <f>(IF(TDonnéesDélais[[#This Row],[MCO]]="","",(IF(TDonnéesDélais[[#This Row],[MCO]]&lt;=TDonnéesDélais[[#This Row],[Délai]],"OK","KO"))))</f>
        <v/>
      </c>
      <c r="T188" s="21" t="str">
        <f>IF(TDonnéesHM[[#This Row],[HELPDESK (3)]]&lt;&gt;"",TDonnéesHM[[#This Row],[HELPDESK (3)]]/1440,"")</f>
        <v/>
      </c>
      <c r="U188" s="22" t="str">
        <f>(IF(TDonnéesDélais[[#This Row],[HELPDESK]]="","",(IF(TDonnéesDélais[[#This Row],[HELPDESK]]&lt;=TDonnéesDélais[[#This Row],[Délai]],"OK","KO"))))</f>
        <v/>
      </c>
      <c r="V188" s="21" t="str">
        <f>IF(TDonnéesHM[[#This Row],[TELECOM Niv 2 (7)]]&lt;&gt;"",TDonnéesHM[[#This Row],[TELECOM Niv 2 (7)]]/1440,"")</f>
        <v/>
      </c>
      <c r="W188" s="22" t="str">
        <f>(IF(TDonnéesDélais[[#This Row],[TELECOM Niv 2 (7)]]="","",(IF(TDonnéesDélais[[#This Row],[TELECOM Niv 2 (7)]]&lt;=TDonnéesDélais[[#This Row],[Délai]],"OK","KO"))))</f>
        <v/>
      </c>
      <c r="X188" s="21">
        <f>IF(TDonnéesHM[[#This Row],[TELECOM Niv 1 (6)]]&lt;&gt;"",TDonnéesHM[[#This Row],[TELECOM Niv 1 (6)]]/1440,"")</f>
        <v>0.38958333333333334</v>
      </c>
      <c r="Y188" s="22" t="str">
        <f>(IF(TDonnéesDélais[[#This Row],[TELECOM Niv 1 (6)]]="","",(IF(TDonnéesDélais[[#This Row],[TELECOM Niv 1 (6)]]&lt;=TDonnéesDélais[[#This Row],[Délai]],"OK","KO"))))</f>
        <v>KO</v>
      </c>
      <c r="Z188" s="21" t="str">
        <f>IF(TDonnéesHM[[#This Row],[Exploit Infra IBIS (5)]]&lt;&gt;"",TDonnéesHM[[#This Row],[Exploit Infra IBIS (5)]]/1440,"")</f>
        <v/>
      </c>
      <c r="AA188" s="22" t="str">
        <f>(IF(TDonnéesDélais[[#This Row],[Exploit Infra IBIS (5)]]="","",(IF(TDonnéesDélais[[#This Row],[Exploit Infra IBIS (5)]]&lt;=TDonnéesDélais[[#This Row],[Délai]],"OK","KO"))))</f>
        <v/>
      </c>
      <c r="AB188" s="21" t="str">
        <f>IF(TDonnéesHM[[#This Row],[SIT SOBEGI (1)]]&lt;&gt;"",TDonnéesHM[[#This Row],[SIT SOBEGI (1)]]/1440,"")</f>
        <v/>
      </c>
      <c r="AC188" s="22" t="str">
        <f>(IF(TDonnéesDélais[[#This Row],[SIT SOBEGI (1)]]="","",(IF(TDonnéesDélais[[#This Row],[SIT SOBEGI (1)]]&lt;=TDonnéesDélais[[#This Row],[Délai]],"OK","KO"))))</f>
        <v/>
      </c>
      <c r="AD188" s="21">
        <f>IF(TDonnéesHM[[#This Row],[TELECOM SOBEGI (2)]]&lt;&gt;"",TDonnéesHM[[#This Row],[TELECOM SOBEGI (2)]]/1440,"")</f>
        <v>0.11736111111111111</v>
      </c>
      <c r="AE188" s="22" t="str">
        <f>(IF(TDonnéesDélais[[#This Row],[TELECOM SOBEGI (2)]]="","",(IF(TDonnéesDélais[[#This Row],[TELECOM SOBEGI (2)]]&lt;=TDonnéesDélais[[#This Row],[Délai]],"OK","KO"))))</f>
        <v>OK</v>
      </c>
      <c r="AF188" s="21" t="str">
        <f>IF(TDonnéesHM[[#This Row],[INEO/ACM (1)]]&lt;&gt;"",TDonnéesHM[[#This Row],[INEO/ACM (1)]]/1440,"")</f>
        <v/>
      </c>
      <c r="AG188" s="22" t="str">
        <f>(IF(TDonnéesDélais[[#This Row],[INEO/ACM (1)]]="","",(IF(TDonnéesDélais[[#This Row],[INEO/ACM (1)]]&lt;=TDonnéesDélais[[#This Row],[Délai]],"OK","KO"))))</f>
        <v/>
      </c>
      <c r="AH188" s="18" t="str">
        <f>IF(TDonnéesHM[[#This Row],[GFI CHRONOTIME (4)]]&lt;&gt;"",TDonnéesHM[[#This Row],[GFI CHRONOTIME (4)]]/1440,"")</f>
        <v/>
      </c>
      <c r="AI188" s="18" t="str">
        <f>IF(TDonnéesHM[[#This Row],[En attente]]&lt;&gt;"",TDonnéesHM[[#This Row],[En attente]]/1440,"")</f>
        <v/>
      </c>
      <c r="AJ188" s="18">
        <f>IF(TDonnéesHM[[#This Row],[Durée de vie du ticket]]&lt;&gt;"",TDonnéesHM[[#This Row],[Durée de vie du ticket]]/1440,"")</f>
        <v>0.50694444444444442</v>
      </c>
      <c r="AK188" s="39"/>
      <c r="AL188" s="39"/>
      <c r="AM188" s="39"/>
      <c r="AN188" s="39"/>
      <c r="AO188" s="39"/>
      <c r="AP188" s="39"/>
      <c r="AQ188" s="39"/>
      <c r="AR188" s="39"/>
      <c r="AS188" s="39"/>
      <c r="AT188" s="39"/>
      <c r="AU188" s="39"/>
      <c r="AV188" s="39"/>
    </row>
    <row r="189" spans="1:48" x14ac:dyDescent="0.2">
      <c r="A189">
        <v>1023</v>
      </c>
      <c r="B189" t="s">
        <v>22</v>
      </c>
      <c r="H189">
        <v>2561</v>
      </c>
      <c r="L189">
        <v>2468</v>
      </c>
      <c r="M189" s="12">
        <f>(IF(TDonnéesHM[[#This Row],[ID]]&lt;&gt;"",SUM(TDonnéesHM[[#This Row],[MCO (4)]:[En attente]]),""))</f>
        <v>5029</v>
      </c>
      <c r="N189" s="39"/>
      <c r="O189">
        <f>IF(TDonnéesHM[[#This Row],[ID]]&lt;&gt;"",TDonnéesHM[[#This Row],[ID]],"")</f>
        <v>1023</v>
      </c>
      <c r="P189" s="17" t="str">
        <f>IF(TDonnéesHM[[#This Row],[Type]]="incident","I",IF(TDonnéesHM[[#This Row],[Type]]="demande","D",""))</f>
        <v>I</v>
      </c>
      <c r="Q189" s="18">
        <f>IF(TDonnéesDélais[[#This Row],[Type]]="I",4/24,IF(TDonnéesDélais[[#This Row],[Type]]="D",8/24,""))</f>
        <v>0.16666666666666666</v>
      </c>
      <c r="R189" s="21" t="str">
        <f>IF(TDonnéesHM[[#This Row],[MCO (4)]]&lt;&gt;"",TDonnéesHM[[#This Row],[MCO (4)]]/1440,"")</f>
        <v/>
      </c>
      <c r="S189" s="22" t="str">
        <f>(IF(TDonnéesDélais[[#This Row],[MCO]]="","",(IF(TDonnéesDélais[[#This Row],[MCO]]&lt;=TDonnéesDélais[[#This Row],[Délai]],"OK","KO"))))</f>
        <v/>
      </c>
      <c r="T189" s="21" t="str">
        <f>IF(TDonnéesHM[[#This Row],[HELPDESK (3)]]&lt;&gt;"",TDonnéesHM[[#This Row],[HELPDESK (3)]]/1440,"")</f>
        <v/>
      </c>
      <c r="U189" s="22" t="str">
        <f>(IF(TDonnéesDélais[[#This Row],[HELPDESK]]="","",(IF(TDonnéesDélais[[#This Row],[HELPDESK]]&lt;=TDonnéesDélais[[#This Row],[Délai]],"OK","KO"))))</f>
        <v/>
      </c>
      <c r="V189" s="21" t="str">
        <f>IF(TDonnéesHM[[#This Row],[TELECOM Niv 2 (7)]]&lt;&gt;"",TDonnéesHM[[#This Row],[TELECOM Niv 2 (7)]]/1440,"")</f>
        <v/>
      </c>
      <c r="W189" s="22" t="str">
        <f>(IF(TDonnéesDélais[[#This Row],[TELECOM Niv 2 (7)]]="","",(IF(TDonnéesDélais[[#This Row],[TELECOM Niv 2 (7)]]&lt;=TDonnéesDélais[[#This Row],[Délai]],"OK","KO"))))</f>
        <v/>
      </c>
      <c r="X189" s="21" t="str">
        <f>IF(TDonnéesHM[[#This Row],[TELECOM Niv 1 (6)]]&lt;&gt;"",TDonnéesHM[[#This Row],[TELECOM Niv 1 (6)]]/1440,"")</f>
        <v/>
      </c>
      <c r="Y189" s="22" t="str">
        <f>(IF(TDonnéesDélais[[#This Row],[TELECOM Niv 1 (6)]]="","",(IF(TDonnéesDélais[[#This Row],[TELECOM Niv 1 (6)]]&lt;=TDonnéesDélais[[#This Row],[Délai]],"OK","KO"))))</f>
        <v/>
      </c>
      <c r="Z189" s="21" t="str">
        <f>IF(TDonnéesHM[[#This Row],[Exploit Infra IBIS (5)]]&lt;&gt;"",TDonnéesHM[[#This Row],[Exploit Infra IBIS (5)]]/1440,"")</f>
        <v/>
      </c>
      <c r="AA189" s="22" t="str">
        <f>(IF(TDonnéesDélais[[#This Row],[Exploit Infra IBIS (5)]]="","",(IF(TDonnéesDélais[[#This Row],[Exploit Infra IBIS (5)]]&lt;=TDonnéesDélais[[#This Row],[Délai]],"OK","KO"))))</f>
        <v/>
      </c>
      <c r="AB189" s="21">
        <f>IF(TDonnéesHM[[#This Row],[SIT SOBEGI (1)]]&lt;&gt;"",TDonnéesHM[[#This Row],[SIT SOBEGI (1)]]/1440,"")</f>
        <v>1.7784722222222222</v>
      </c>
      <c r="AC189" s="22" t="str">
        <f>(IF(TDonnéesDélais[[#This Row],[SIT SOBEGI (1)]]="","",(IF(TDonnéesDélais[[#This Row],[SIT SOBEGI (1)]]&lt;=TDonnéesDélais[[#This Row],[Délai]],"OK","KO"))))</f>
        <v>KO</v>
      </c>
      <c r="AD189" s="21" t="str">
        <f>IF(TDonnéesHM[[#This Row],[TELECOM SOBEGI (2)]]&lt;&gt;"",TDonnéesHM[[#This Row],[TELECOM SOBEGI (2)]]/1440,"")</f>
        <v/>
      </c>
      <c r="AE189" s="22" t="str">
        <f>(IF(TDonnéesDélais[[#This Row],[TELECOM SOBEGI (2)]]="","",(IF(TDonnéesDélais[[#This Row],[TELECOM SOBEGI (2)]]&lt;=TDonnéesDélais[[#This Row],[Délai]],"OK","KO"))))</f>
        <v/>
      </c>
      <c r="AF189" s="21" t="str">
        <f>IF(TDonnéesHM[[#This Row],[INEO/ACM (1)]]&lt;&gt;"",TDonnéesHM[[#This Row],[INEO/ACM (1)]]/1440,"")</f>
        <v/>
      </c>
      <c r="AG189" s="22" t="str">
        <f>(IF(TDonnéesDélais[[#This Row],[INEO/ACM (1)]]="","",(IF(TDonnéesDélais[[#This Row],[INEO/ACM (1)]]&lt;=TDonnéesDélais[[#This Row],[Délai]],"OK","KO"))))</f>
        <v/>
      </c>
      <c r="AH189" s="18" t="str">
        <f>IF(TDonnéesHM[[#This Row],[GFI CHRONOTIME (4)]]&lt;&gt;"",TDonnéesHM[[#This Row],[GFI CHRONOTIME (4)]]/1440,"")</f>
        <v/>
      </c>
      <c r="AI189" s="18">
        <f>IF(TDonnéesHM[[#This Row],[En attente]]&lt;&gt;"",TDonnéesHM[[#This Row],[En attente]]/1440,"")</f>
        <v>1.7138888888888888</v>
      </c>
      <c r="AJ189" s="18">
        <f>IF(TDonnéesHM[[#This Row],[Durée de vie du ticket]]&lt;&gt;"",TDonnéesHM[[#This Row],[Durée de vie du ticket]]/1440,"")</f>
        <v>3.4923611111111112</v>
      </c>
      <c r="AK189" s="39"/>
      <c r="AL189" s="39"/>
      <c r="AM189" s="39"/>
      <c r="AN189" s="39"/>
      <c r="AO189" s="39"/>
      <c r="AP189" s="39"/>
      <c r="AQ189" s="39"/>
      <c r="AR189" s="39"/>
      <c r="AS189" s="39"/>
      <c r="AT189" s="39"/>
      <c r="AU189" s="39"/>
      <c r="AV189" s="39"/>
    </row>
    <row r="190" spans="1:48" x14ac:dyDescent="0.2">
      <c r="A190">
        <v>1024</v>
      </c>
      <c r="B190" t="s">
        <v>22</v>
      </c>
      <c r="D190">
        <v>1</v>
      </c>
      <c r="K190">
        <v>535</v>
      </c>
      <c r="L190">
        <v>0</v>
      </c>
      <c r="M190" s="12">
        <f>(IF(TDonnéesHM[[#This Row],[ID]]&lt;&gt;"",SUM(TDonnéesHM[[#This Row],[MCO (4)]:[En attente]]),""))</f>
        <v>536</v>
      </c>
      <c r="N190" s="39"/>
      <c r="O190">
        <f>IF(TDonnéesHM[[#This Row],[ID]]&lt;&gt;"",TDonnéesHM[[#This Row],[ID]],"")</f>
        <v>1024</v>
      </c>
      <c r="P190" s="17" t="str">
        <f>IF(TDonnéesHM[[#This Row],[Type]]="incident","I",IF(TDonnéesHM[[#This Row],[Type]]="demande","D",""))</f>
        <v>I</v>
      </c>
      <c r="Q190" s="18">
        <f>IF(TDonnéesDélais[[#This Row],[Type]]="I",4/24,IF(TDonnéesDélais[[#This Row],[Type]]="D",8/24,""))</f>
        <v>0.16666666666666666</v>
      </c>
      <c r="R190" s="21" t="str">
        <f>IF(TDonnéesHM[[#This Row],[MCO (4)]]&lt;&gt;"",TDonnéesHM[[#This Row],[MCO (4)]]/1440,"")</f>
        <v/>
      </c>
      <c r="S190" s="22" t="str">
        <f>(IF(TDonnéesDélais[[#This Row],[MCO]]="","",(IF(TDonnéesDélais[[#This Row],[MCO]]&lt;=TDonnéesDélais[[#This Row],[Délai]],"OK","KO"))))</f>
        <v/>
      </c>
      <c r="T190" s="21">
        <f>IF(TDonnéesHM[[#This Row],[HELPDESK (3)]]&lt;&gt;"",TDonnéesHM[[#This Row],[HELPDESK (3)]]/1440,"")</f>
        <v>6.9444444444444447E-4</v>
      </c>
      <c r="U190" s="22" t="str">
        <f>(IF(TDonnéesDélais[[#This Row],[HELPDESK]]="","",(IF(TDonnéesDélais[[#This Row],[HELPDESK]]&lt;=TDonnéesDélais[[#This Row],[Délai]],"OK","KO"))))</f>
        <v>OK</v>
      </c>
      <c r="V190" s="21" t="str">
        <f>IF(TDonnéesHM[[#This Row],[TELECOM Niv 2 (7)]]&lt;&gt;"",TDonnéesHM[[#This Row],[TELECOM Niv 2 (7)]]/1440,"")</f>
        <v/>
      </c>
      <c r="W190" s="22" t="str">
        <f>(IF(TDonnéesDélais[[#This Row],[TELECOM Niv 2 (7)]]="","",(IF(TDonnéesDélais[[#This Row],[TELECOM Niv 2 (7)]]&lt;=TDonnéesDélais[[#This Row],[Délai]],"OK","KO"))))</f>
        <v/>
      </c>
      <c r="X190" s="21" t="str">
        <f>IF(TDonnéesHM[[#This Row],[TELECOM Niv 1 (6)]]&lt;&gt;"",TDonnéesHM[[#This Row],[TELECOM Niv 1 (6)]]/1440,"")</f>
        <v/>
      </c>
      <c r="Y190" s="22" t="str">
        <f>(IF(TDonnéesDélais[[#This Row],[TELECOM Niv 1 (6)]]="","",(IF(TDonnéesDélais[[#This Row],[TELECOM Niv 1 (6)]]&lt;=TDonnéesDélais[[#This Row],[Délai]],"OK","KO"))))</f>
        <v/>
      </c>
      <c r="Z190" s="21" t="str">
        <f>IF(TDonnéesHM[[#This Row],[Exploit Infra IBIS (5)]]&lt;&gt;"",TDonnéesHM[[#This Row],[Exploit Infra IBIS (5)]]/1440,"")</f>
        <v/>
      </c>
      <c r="AA190" s="22" t="str">
        <f>(IF(TDonnéesDélais[[#This Row],[Exploit Infra IBIS (5)]]="","",(IF(TDonnéesDélais[[#This Row],[Exploit Infra IBIS (5)]]&lt;=TDonnéesDélais[[#This Row],[Délai]],"OK","KO"))))</f>
        <v/>
      </c>
      <c r="AB190" s="21" t="str">
        <f>IF(TDonnéesHM[[#This Row],[SIT SOBEGI (1)]]&lt;&gt;"",TDonnéesHM[[#This Row],[SIT SOBEGI (1)]]/1440,"")</f>
        <v/>
      </c>
      <c r="AC190" s="22" t="str">
        <f>(IF(TDonnéesDélais[[#This Row],[SIT SOBEGI (1)]]="","",(IF(TDonnéesDélais[[#This Row],[SIT SOBEGI (1)]]&lt;=TDonnéesDélais[[#This Row],[Délai]],"OK","KO"))))</f>
        <v/>
      </c>
      <c r="AD190" s="21" t="str">
        <f>IF(TDonnéesHM[[#This Row],[TELECOM SOBEGI (2)]]&lt;&gt;"",TDonnéesHM[[#This Row],[TELECOM SOBEGI (2)]]/1440,"")</f>
        <v/>
      </c>
      <c r="AE190" s="22" t="str">
        <f>(IF(TDonnéesDélais[[#This Row],[TELECOM SOBEGI (2)]]="","",(IF(TDonnéesDélais[[#This Row],[TELECOM SOBEGI (2)]]&lt;=TDonnéesDélais[[#This Row],[Délai]],"OK","KO"))))</f>
        <v/>
      </c>
      <c r="AF190" s="21" t="str">
        <f>IF(TDonnéesHM[[#This Row],[INEO/ACM (1)]]&lt;&gt;"",TDonnéesHM[[#This Row],[INEO/ACM (1)]]/1440,"")</f>
        <v/>
      </c>
      <c r="AG190" s="22" t="str">
        <f>(IF(TDonnéesDélais[[#This Row],[INEO/ACM (1)]]="","",(IF(TDonnéesDélais[[#This Row],[INEO/ACM (1)]]&lt;=TDonnéesDélais[[#This Row],[Délai]],"OK","KO"))))</f>
        <v/>
      </c>
      <c r="AH190" s="18">
        <f>IF(TDonnéesHM[[#This Row],[GFI CHRONOTIME (4)]]&lt;&gt;"",TDonnéesHM[[#This Row],[GFI CHRONOTIME (4)]]/1440,"")</f>
        <v>0.37152777777777779</v>
      </c>
      <c r="AI190" s="18">
        <f>IF(TDonnéesHM[[#This Row],[En attente]]&lt;&gt;"",TDonnéesHM[[#This Row],[En attente]]/1440,"")</f>
        <v>0</v>
      </c>
      <c r="AJ190" s="18">
        <f>IF(TDonnéesHM[[#This Row],[Durée de vie du ticket]]&lt;&gt;"",TDonnéesHM[[#This Row],[Durée de vie du ticket]]/1440,"")</f>
        <v>0.37222222222222223</v>
      </c>
      <c r="AK190" s="39"/>
      <c r="AL190" s="39"/>
      <c r="AM190" s="39"/>
      <c r="AN190" s="39"/>
      <c r="AO190" s="39"/>
      <c r="AP190" s="39"/>
      <c r="AQ190" s="39"/>
      <c r="AR190" s="39"/>
      <c r="AS190" s="39"/>
      <c r="AT190" s="39"/>
      <c r="AU190" s="39"/>
      <c r="AV190" s="39"/>
    </row>
    <row r="191" spans="1:48" x14ac:dyDescent="0.2">
      <c r="A191">
        <v>1025</v>
      </c>
      <c r="B191" t="s">
        <v>21</v>
      </c>
      <c r="G191">
        <v>76</v>
      </c>
      <c r="H191">
        <v>133</v>
      </c>
      <c r="M191" s="12">
        <f>(IF(TDonnéesHM[[#This Row],[ID]]&lt;&gt;"",SUM(TDonnéesHM[[#This Row],[MCO (4)]:[En attente]]),""))</f>
        <v>209</v>
      </c>
      <c r="N191" s="39"/>
      <c r="O191">
        <f>IF(TDonnéesHM[[#This Row],[ID]]&lt;&gt;"",TDonnéesHM[[#This Row],[ID]],"")</f>
        <v>1025</v>
      </c>
      <c r="P191" s="17" t="str">
        <f>IF(TDonnéesHM[[#This Row],[Type]]="incident","I",IF(TDonnéesHM[[#This Row],[Type]]="demande","D",""))</f>
        <v>D</v>
      </c>
      <c r="Q191" s="18">
        <f>IF(TDonnéesDélais[[#This Row],[Type]]="I",4/24,IF(TDonnéesDélais[[#This Row],[Type]]="D",8/24,""))</f>
        <v>0.33333333333333331</v>
      </c>
      <c r="R191" s="21" t="str">
        <f>IF(TDonnéesHM[[#This Row],[MCO (4)]]&lt;&gt;"",TDonnéesHM[[#This Row],[MCO (4)]]/1440,"")</f>
        <v/>
      </c>
      <c r="S191" s="22" t="str">
        <f>(IF(TDonnéesDélais[[#This Row],[MCO]]="","",(IF(TDonnéesDélais[[#This Row],[MCO]]&lt;=TDonnéesDélais[[#This Row],[Délai]],"OK","KO"))))</f>
        <v/>
      </c>
      <c r="T191" s="21" t="str">
        <f>IF(TDonnéesHM[[#This Row],[HELPDESK (3)]]&lt;&gt;"",TDonnéesHM[[#This Row],[HELPDESK (3)]]/1440,"")</f>
        <v/>
      </c>
      <c r="U191" s="22" t="str">
        <f>(IF(TDonnéesDélais[[#This Row],[HELPDESK]]="","",(IF(TDonnéesDélais[[#This Row],[HELPDESK]]&lt;=TDonnéesDélais[[#This Row],[Délai]],"OK","KO"))))</f>
        <v/>
      </c>
      <c r="V191" s="21" t="str">
        <f>IF(TDonnéesHM[[#This Row],[TELECOM Niv 2 (7)]]&lt;&gt;"",TDonnéesHM[[#This Row],[TELECOM Niv 2 (7)]]/1440,"")</f>
        <v/>
      </c>
      <c r="W191" s="22" t="str">
        <f>(IF(TDonnéesDélais[[#This Row],[TELECOM Niv 2 (7)]]="","",(IF(TDonnéesDélais[[#This Row],[TELECOM Niv 2 (7)]]&lt;=TDonnéesDélais[[#This Row],[Délai]],"OK","KO"))))</f>
        <v/>
      </c>
      <c r="X191" s="21" t="str">
        <f>IF(TDonnéesHM[[#This Row],[TELECOM Niv 1 (6)]]&lt;&gt;"",TDonnéesHM[[#This Row],[TELECOM Niv 1 (6)]]/1440,"")</f>
        <v/>
      </c>
      <c r="Y191" s="22" t="str">
        <f>(IF(TDonnéesDélais[[#This Row],[TELECOM Niv 1 (6)]]="","",(IF(TDonnéesDélais[[#This Row],[TELECOM Niv 1 (6)]]&lt;=TDonnéesDélais[[#This Row],[Délai]],"OK","KO"))))</f>
        <v/>
      </c>
      <c r="Z191" s="21">
        <f>IF(TDonnéesHM[[#This Row],[Exploit Infra IBIS (5)]]&lt;&gt;"",TDonnéesHM[[#This Row],[Exploit Infra IBIS (5)]]/1440,"")</f>
        <v>5.2777777777777778E-2</v>
      </c>
      <c r="AA191" s="22" t="str">
        <f>(IF(TDonnéesDélais[[#This Row],[Exploit Infra IBIS (5)]]="","",(IF(TDonnéesDélais[[#This Row],[Exploit Infra IBIS (5)]]&lt;=TDonnéesDélais[[#This Row],[Délai]],"OK","KO"))))</f>
        <v>OK</v>
      </c>
      <c r="AB191" s="21">
        <f>IF(TDonnéesHM[[#This Row],[SIT SOBEGI (1)]]&lt;&gt;"",TDonnéesHM[[#This Row],[SIT SOBEGI (1)]]/1440,"")</f>
        <v>9.2361111111111116E-2</v>
      </c>
      <c r="AC191" s="22" t="str">
        <f>(IF(TDonnéesDélais[[#This Row],[SIT SOBEGI (1)]]="","",(IF(TDonnéesDélais[[#This Row],[SIT SOBEGI (1)]]&lt;=TDonnéesDélais[[#This Row],[Délai]],"OK","KO"))))</f>
        <v>OK</v>
      </c>
      <c r="AD191" s="21" t="str">
        <f>IF(TDonnéesHM[[#This Row],[TELECOM SOBEGI (2)]]&lt;&gt;"",TDonnéesHM[[#This Row],[TELECOM SOBEGI (2)]]/1440,"")</f>
        <v/>
      </c>
      <c r="AE191" s="22" t="str">
        <f>(IF(TDonnéesDélais[[#This Row],[TELECOM SOBEGI (2)]]="","",(IF(TDonnéesDélais[[#This Row],[TELECOM SOBEGI (2)]]&lt;=TDonnéesDélais[[#This Row],[Délai]],"OK","KO"))))</f>
        <v/>
      </c>
      <c r="AF191" s="21" t="str">
        <f>IF(TDonnéesHM[[#This Row],[INEO/ACM (1)]]&lt;&gt;"",TDonnéesHM[[#This Row],[INEO/ACM (1)]]/1440,"")</f>
        <v/>
      </c>
      <c r="AG191" s="22" t="str">
        <f>(IF(TDonnéesDélais[[#This Row],[INEO/ACM (1)]]="","",(IF(TDonnéesDélais[[#This Row],[INEO/ACM (1)]]&lt;=TDonnéesDélais[[#This Row],[Délai]],"OK","KO"))))</f>
        <v/>
      </c>
      <c r="AH191" s="18" t="str">
        <f>IF(TDonnéesHM[[#This Row],[GFI CHRONOTIME (4)]]&lt;&gt;"",TDonnéesHM[[#This Row],[GFI CHRONOTIME (4)]]/1440,"")</f>
        <v/>
      </c>
      <c r="AI191" s="18" t="str">
        <f>IF(TDonnéesHM[[#This Row],[En attente]]&lt;&gt;"",TDonnéesHM[[#This Row],[En attente]]/1440,"")</f>
        <v/>
      </c>
      <c r="AJ191" s="18">
        <f>IF(TDonnéesHM[[#This Row],[Durée de vie du ticket]]&lt;&gt;"",TDonnéesHM[[#This Row],[Durée de vie du ticket]]/1440,"")</f>
        <v>0.1451388888888889</v>
      </c>
      <c r="AK191" s="39"/>
      <c r="AL191" s="39"/>
      <c r="AM191" s="39"/>
      <c r="AN191" s="39"/>
      <c r="AO191" s="39"/>
      <c r="AP191" s="39"/>
      <c r="AQ191" s="39"/>
      <c r="AR191" s="39"/>
      <c r="AS191" s="39"/>
      <c r="AT191" s="39"/>
      <c r="AU191" s="39"/>
      <c r="AV191" s="39"/>
    </row>
    <row r="192" spans="1:48" x14ac:dyDescent="0.2">
      <c r="A192">
        <v>1026</v>
      </c>
      <c r="B192" t="s">
        <v>21</v>
      </c>
      <c r="H192">
        <v>286</v>
      </c>
      <c r="M192" s="12">
        <f>(IF(TDonnéesHM[[#This Row],[ID]]&lt;&gt;"",SUM(TDonnéesHM[[#This Row],[MCO (4)]:[En attente]]),""))</f>
        <v>286</v>
      </c>
      <c r="N192" s="39"/>
      <c r="O192">
        <f>IF(TDonnéesHM[[#This Row],[ID]]&lt;&gt;"",TDonnéesHM[[#This Row],[ID]],"")</f>
        <v>1026</v>
      </c>
      <c r="P192" s="17" t="str">
        <f>IF(TDonnéesHM[[#This Row],[Type]]="incident","I",IF(TDonnéesHM[[#This Row],[Type]]="demande","D",""))</f>
        <v>D</v>
      </c>
      <c r="Q192" s="18">
        <f>IF(TDonnéesDélais[[#This Row],[Type]]="I",4/24,IF(TDonnéesDélais[[#This Row],[Type]]="D",8/24,""))</f>
        <v>0.33333333333333331</v>
      </c>
      <c r="R192" s="21" t="str">
        <f>IF(TDonnéesHM[[#This Row],[MCO (4)]]&lt;&gt;"",TDonnéesHM[[#This Row],[MCO (4)]]/1440,"")</f>
        <v/>
      </c>
      <c r="S192" s="22" t="str">
        <f>(IF(TDonnéesDélais[[#This Row],[MCO]]="","",(IF(TDonnéesDélais[[#This Row],[MCO]]&lt;=TDonnéesDélais[[#This Row],[Délai]],"OK","KO"))))</f>
        <v/>
      </c>
      <c r="T192" s="21" t="str">
        <f>IF(TDonnéesHM[[#This Row],[HELPDESK (3)]]&lt;&gt;"",TDonnéesHM[[#This Row],[HELPDESK (3)]]/1440,"")</f>
        <v/>
      </c>
      <c r="U192" s="22" t="str">
        <f>(IF(TDonnéesDélais[[#This Row],[HELPDESK]]="","",(IF(TDonnéesDélais[[#This Row],[HELPDESK]]&lt;=TDonnéesDélais[[#This Row],[Délai]],"OK","KO"))))</f>
        <v/>
      </c>
      <c r="V192" s="21" t="str">
        <f>IF(TDonnéesHM[[#This Row],[TELECOM Niv 2 (7)]]&lt;&gt;"",TDonnéesHM[[#This Row],[TELECOM Niv 2 (7)]]/1440,"")</f>
        <v/>
      </c>
      <c r="W192" s="22" t="str">
        <f>(IF(TDonnéesDélais[[#This Row],[TELECOM Niv 2 (7)]]="","",(IF(TDonnéesDélais[[#This Row],[TELECOM Niv 2 (7)]]&lt;=TDonnéesDélais[[#This Row],[Délai]],"OK","KO"))))</f>
        <v/>
      </c>
      <c r="X192" s="21" t="str">
        <f>IF(TDonnéesHM[[#This Row],[TELECOM Niv 1 (6)]]&lt;&gt;"",TDonnéesHM[[#This Row],[TELECOM Niv 1 (6)]]/1440,"")</f>
        <v/>
      </c>
      <c r="Y192" s="22" t="str">
        <f>(IF(TDonnéesDélais[[#This Row],[TELECOM Niv 1 (6)]]="","",(IF(TDonnéesDélais[[#This Row],[TELECOM Niv 1 (6)]]&lt;=TDonnéesDélais[[#This Row],[Délai]],"OK","KO"))))</f>
        <v/>
      </c>
      <c r="Z192" s="21" t="str">
        <f>IF(TDonnéesHM[[#This Row],[Exploit Infra IBIS (5)]]&lt;&gt;"",TDonnéesHM[[#This Row],[Exploit Infra IBIS (5)]]/1440,"")</f>
        <v/>
      </c>
      <c r="AA192" s="22" t="str">
        <f>(IF(TDonnéesDélais[[#This Row],[Exploit Infra IBIS (5)]]="","",(IF(TDonnéesDélais[[#This Row],[Exploit Infra IBIS (5)]]&lt;=TDonnéesDélais[[#This Row],[Délai]],"OK","KO"))))</f>
        <v/>
      </c>
      <c r="AB192" s="21">
        <f>IF(TDonnéesHM[[#This Row],[SIT SOBEGI (1)]]&lt;&gt;"",TDonnéesHM[[#This Row],[SIT SOBEGI (1)]]/1440,"")</f>
        <v>0.1986111111111111</v>
      </c>
      <c r="AC192" s="22" t="str">
        <f>(IF(TDonnéesDélais[[#This Row],[SIT SOBEGI (1)]]="","",(IF(TDonnéesDélais[[#This Row],[SIT SOBEGI (1)]]&lt;=TDonnéesDélais[[#This Row],[Délai]],"OK","KO"))))</f>
        <v>OK</v>
      </c>
      <c r="AD192" s="21" t="str">
        <f>IF(TDonnéesHM[[#This Row],[TELECOM SOBEGI (2)]]&lt;&gt;"",TDonnéesHM[[#This Row],[TELECOM SOBEGI (2)]]/1440,"")</f>
        <v/>
      </c>
      <c r="AE192" s="22" t="str">
        <f>(IF(TDonnéesDélais[[#This Row],[TELECOM SOBEGI (2)]]="","",(IF(TDonnéesDélais[[#This Row],[TELECOM SOBEGI (2)]]&lt;=TDonnéesDélais[[#This Row],[Délai]],"OK","KO"))))</f>
        <v/>
      </c>
      <c r="AF192" s="21" t="str">
        <f>IF(TDonnéesHM[[#This Row],[INEO/ACM (1)]]&lt;&gt;"",TDonnéesHM[[#This Row],[INEO/ACM (1)]]/1440,"")</f>
        <v/>
      </c>
      <c r="AG192" s="22" t="str">
        <f>(IF(TDonnéesDélais[[#This Row],[INEO/ACM (1)]]="","",(IF(TDonnéesDélais[[#This Row],[INEO/ACM (1)]]&lt;=TDonnéesDélais[[#This Row],[Délai]],"OK","KO"))))</f>
        <v/>
      </c>
      <c r="AH192" s="18" t="str">
        <f>IF(TDonnéesHM[[#This Row],[GFI CHRONOTIME (4)]]&lt;&gt;"",TDonnéesHM[[#This Row],[GFI CHRONOTIME (4)]]/1440,"")</f>
        <v/>
      </c>
      <c r="AI192" s="18" t="str">
        <f>IF(TDonnéesHM[[#This Row],[En attente]]&lt;&gt;"",TDonnéesHM[[#This Row],[En attente]]/1440,"")</f>
        <v/>
      </c>
      <c r="AJ192" s="18">
        <f>IF(TDonnéesHM[[#This Row],[Durée de vie du ticket]]&lt;&gt;"",TDonnéesHM[[#This Row],[Durée de vie du ticket]]/1440,"")</f>
        <v>0.1986111111111111</v>
      </c>
      <c r="AK192" s="39"/>
      <c r="AL192" s="39"/>
      <c r="AM192" s="39"/>
      <c r="AN192" s="39"/>
      <c r="AO192" s="39"/>
      <c r="AP192" s="39"/>
      <c r="AQ192" s="39"/>
      <c r="AR192" s="39"/>
      <c r="AS192" s="39"/>
      <c r="AT192" s="39"/>
      <c r="AU192" s="39"/>
      <c r="AV192" s="39"/>
    </row>
    <row r="193" spans="1:48" x14ac:dyDescent="0.2">
      <c r="A193">
        <v>1027</v>
      </c>
      <c r="B193" t="s">
        <v>21</v>
      </c>
      <c r="C193">
        <v>1042</v>
      </c>
      <c r="H193">
        <v>322</v>
      </c>
      <c r="M193" s="12">
        <f>(IF(TDonnéesHM[[#This Row],[ID]]&lt;&gt;"",SUM(TDonnéesHM[[#This Row],[MCO (4)]:[En attente]]),""))</f>
        <v>1364</v>
      </c>
      <c r="N193" s="39"/>
      <c r="O193">
        <f>IF(TDonnéesHM[[#This Row],[ID]]&lt;&gt;"",TDonnéesHM[[#This Row],[ID]],"")</f>
        <v>1027</v>
      </c>
      <c r="P193" s="17" t="str">
        <f>IF(TDonnéesHM[[#This Row],[Type]]="incident","I",IF(TDonnéesHM[[#This Row],[Type]]="demande","D",""))</f>
        <v>D</v>
      </c>
      <c r="Q193" s="18">
        <f>IF(TDonnéesDélais[[#This Row],[Type]]="I",4/24,IF(TDonnéesDélais[[#This Row],[Type]]="D",8/24,""))</f>
        <v>0.33333333333333331</v>
      </c>
      <c r="R193" s="21">
        <f>IF(TDonnéesHM[[#This Row],[MCO (4)]]&lt;&gt;"",TDonnéesHM[[#This Row],[MCO (4)]]/1440,"")</f>
        <v>0.72361111111111109</v>
      </c>
      <c r="S193" s="22" t="str">
        <f>(IF(TDonnéesDélais[[#This Row],[MCO]]="","",(IF(TDonnéesDélais[[#This Row],[MCO]]&lt;=TDonnéesDélais[[#This Row],[Délai]],"OK","KO"))))</f>
        <v>KO</v>
      </c>
      <c r="T193" s="21" t="str">
        <f>IF(TDonnéesHM[[#This Row],[HELPDESK (3)]]&lt;&gt;"",TDonnéesHM[[#This Row],[HELPDESK (3)]]/1440,"")</f>
        <v/>
      </c>
      <c r="U193" s="22" t="str">
        <f>(IF(TDonnéesDélais[[#This Row],[HELPDESK]]="","",(IF(TDonnéesDélais[[#This Row],[HELPDESK]]&lt;=TDonnéesDélais[[#This Row],[Délai]],"OK","KO"))))</f>
        <v/>
      </c>
      <c r="V193" s="21" t="str">
        <f>IF(TDonnéesHM[[#This Row],[TELECOM Niv 2 (7)]]&lt;&gt;"",TDonnéesHM[[#This Row],[TELECOM Niv 2 (7)]]/1440,"")</f>
        <v/>
      </c>
      <c r="W193" s="22" t="str">
        <f>(IF(TDonnéesDélais[[#This Row],[TELECOM Niv 2 (7)]]="","",(IF(TDonnéesDélais[[#This Row],[TELECOM Niv 2 (7)]]&lt;=TDonnéesDélais[[#This Row],[Délai]],"OK","KO"))))</f>
        <v/>
      </c>
      <c r="X193" s="21" t="str">
        <f>IF(TDonnéesHM[[#This Row],[TELECOM Niv 1 (6)]]&lt;&gt;"",TDonnéesHM[[#This Row],[TELECOM Niv 1 (6)]]/1440,"")</f>
        <v/>
      </c>
      <c r="Y193" s="22" t="str">
        <f>(IF(TDonnéesDélais[[#This Row],[TELECOM Niv 1 (6)]]="","",(IF(TDonnéesDélais[[#This Row],[TELECOM Niv 1 (6)]]&lt;=TDonnéesDélais[[#This Row],[Délai]],"OK","KO"))))</f>
        <v/>
      </c>
      <c r="Z193" s="21" t="str">
        <f>IF(TDonnéesHM[[#This Row],[Exploit Infra IBIS (5)]]&lt;&gt;"",TDonnéesHM[[#This Row],[Exploit Infra IBIS (5)]]/1440,"")</f>
        <v/>
      </c>
      <c r="AA193" s="22" t="str">
        <f>(IF(TDonnéesDélais[[#This Row],[Exploit Infra IBIS (5)]]="","",(IF(TDonnéesDélais[[#This Row],[Exploit Infra IBIS (5)]]&lt;=TDonnéesDélais[[#This Row],[Délai]],"OK","KO"))))</f>
        <v/>
      </c>
      <c r="AB193" s="21">
        <f>IF(TDonnéesHM[[#This Row],[SIT SOBEGI (1)]]&lt;&gt;"",TDonnéesHM[[#This Row],[SIT SOBEGI (1)]]/1440,"")</f>
        <v>0.22361111111111112</v>
      </c>
      <c r="AC193" s="22" t="str">
        <f>(IF(TDonnéesDélais[[#This Row],[SIT SOBEGI (1)]]="","",(IF(TDonnéesDélais[[#This Row],[SIT SOBEGI (1)]]&lt;=TDonnéesDélais[[#This Row],[Délai]],"OK","KO"))))</f>
        <v>OK</v>
      </c>
      <c r="AD193" s="21" t="str">
        <f>IF(TDonnéesHM[[#This Row],[TELECOM SOBEGI (2)]]&lt;&gt;"",TDonnéesHM[[#This Row],[TELECOM SOBEGI (2)]]/1440,"")</f>
        <v/>
      </c>
      <c r="AE193" s="22" t="str">
        <f>(IF(TDonnéesDélais[[#This Row],[TELECOM SOBEGI (2)]]="","",(IF(TDonnéesDélais[[#This Row],[TELECOM SOBEGI (2)]]&lt;=TDonnéesDélais[[#This Row],[Délai]],"OK","KO"))))</f>
        <v/>
      </c>
      <c r="AF193" s="21" t="str">
        <f>IF(TDonnéesHM[[#This Row],[INEO/ACM (1)]]&lt;&gt;"",TDonnéesHM[[#This Row],[INEO/ACM (1)]]/1440,"")</f>
        <v/>
      </c>
      <c r="AG193" s="22" t="str">
        <f>(IF(TDonnéesDélais[[#This Row],[INEO/ACM (1)]]="","",(IF(TDonnéesDélais[[#This Row],[INEO/ACM (1)]]&lt;=TDonnéesDélais[[#This Row],[Délai]],"OK","KO"))))</f>
        <v/>
      </c>
      <c r="AH193" s="18" t="str">
        <f>IF(TDonnéesHM[[#This Row],[GFI CHRONOTIME (4)]]&lt;&gt;"",TDonnéesHM[[#This Row],[GFI CHRONOTIME (4)]]/1440,"")</f>
        <v/>
      </c>
      <c r="AI193" s="18" t="str">
        <f>IF(TDonnéesHM[[#This Row],[En attente]]&lt;&gt;"",TDonnéesHM[[#This Row],[En attente]]/1440,"")</f>
        <v/>
      </c>
      <c r="AJ193" s="18">
        <f>IF(TDonnéesHM[[#This Row],[Durée de vie du ticket]]&lt;&gt;"",TDonnéesHM[[#This Row],[Durée de vie du ticket]]/1440,"")</f>
        <v>0.94722222222222219</v>
      </c>
      <c r="AK193" s="39"/>
      <c r="AL193" s="39"/>
      <c r="AM193" s="39"/>
      <c r="AN193" s="39"/>
      <c r="AO193" s="39"/>
      <c r="AP193" s="39"/>
      <c r="AQ193" s="39"/>
      <c r="AR193" s="39"/>
      <c r="AS193" s="39"/>
      <c r="AT193" s="39"/>
      <c r="AU193" s="39"/>
      <c r="AV193" s="39"/>
    </row>
    <row r="194" spans="1:48" x14ac:dyDescent="0.2">
      <c r="A194">
        <v>1028</v>
      </c>
      <c r="B194" t="s">
        <v>22</v>
      </c>
      <c r="F194">
        <v>432</v>
      </c>
      <c r="I194">
        <v>33</v>
      </c>
      <c r="M194" s="12">
        <f>(IF(TDonnéesHM[[#This Row],[ID]]&lt;&gt;"",SUM(TDonnéesHM[[#This Row],[MCO (4)]:[En attente]]),""))</f>
        <v>465</v>
      </c>
      <c r="N194" s="39"/>
      <c r="O194">
        <f>IF(TDonnéesHM[[#This Row],[ID]]&lt;&gt;"",TDonnéesHM[[#This Row],[ID]],"")</f>
        <v>1028</v>
      </c>
      <c r="P194" s="17" t="str">
        <f>IF(TDonnéesHM[[#This Row],[Type]]="incident","I",IF(TDonnéesHM[[#This Row],[Type]]="demande","D",""))</f>
        <v>I</v>
      </c>
      <c r="Q194" s="18">
        <f>IF(TDonnéesDélais[[#This Row],[Type]]="I",4/24,IF(TDonnéesDélais[[#This Row],[Type]]="D",8/24,""))</f>
        <v>0.16666666666666666</v>
      </c>
      <c r="R194" s="21" t="str">
        <f>IF(TDonnéesHM[[#This Row],[MCO (4)]]&lt;&gt;"",TDonnéesHM[[#This Row],[MCO (4)]]/1440,"")</f>
        <v/>
      </c>
      <c r="S194" s="22" t="str">
        <f>(IF(TDonnéesDélais[[#This Row],[MCO]]="","",(IF(TDonnéesDélais[[#This Row],[MCO]]&lt;=TDonnéesDélais[[#This Row],[Délai]],"OK","KO"))))</f>
        <v/>
      </c>
      <c r="T194" s="21" t="str">
        <f>IF(TDonnéesHM[[#This Row],[HELPDESK (3)]]&lt;&gt;"",TDonnéesHM[[#This Row],[HELPDESK (3)]]/1440,"")</f>
        <v/>
      </c>
      <c r="U194" s="22" t="str">
        <f>(IF(TDonnéesDélais[[#This Row],[HELPDESK]]="","",(IF(TDonnéesDélais[[#This Row],[HELPDESK]]&lt;=TDonnéesDélais[[#This Row],[Délai]],"OK","KO"))))</f>
        <v/>
      </c>
      <c r="V194" s="21" t="str">
        <f>IF(TDonnéesHM[[#This Row],[TELECOM Niv 2 (7)]]&lt;&gt;"",TDonnéesHM[[#This Row],[TELECOM Niv 2 (7)]]/1440,"")</f>
        <v/>
      </c>
      <c r="W194" s="22" t="str">
        <f>(IF(TDonnéesDélais[[#This Row],[TELECOM Niv 2 (7)]]="","",(IF(TDonnéesDélais[[#This Row],[TELECOM Niv 2 (7)]]&lt;=TDonnéesDélais[[#This Row],[Délai]],"OK","KO"))))</f>
        <v/>
      </c>
      <c r="X194" s="21">
        <f>IF(TDonnéesHM[[#This Row],[TELECOM Niv 1 (6)]]&lt;&gt;"",TDonnéesHM[[#This Row],[TELECOM Niv 1 (6)]]/1440,"")</f>
        <v>0.3</v>
      </c>
      <c r="Y194" s="22" t="str">
        <f>(IF(TDonnéesDélais[[#This Row],[TELECOM Niv 1 (6)]]="","",(IF(TDonnéesDélais[[#This Row],[TELECOM Niv 1 (6)]]&lt;=TDonnéesDélais[[#This Row],[Délai]],"OK","KO"))))</f>
        <v>KO</v>
      </c>
      <c r="Z194" s="21" t="str">
        <f>IF(TDonnéesHM[[#This Row],[Exploit Infra IBIS (5)]]&lt;&gt;"",TDonnéesHM[[#This Row],[Exploit Infra IBIS (5)]]/1440,"")</f>
        <v/>
      </c>
      <c r="AA194" s="22" t="str">
        <f>(IF(TDonnéesDélais[[#This Row],[Exploit Infra IBIS (5)]]="","",(IF(TDonnéesDélais[[#This Row],[Exploit Infra IBIS (5)]]&lt;=TDonnéesDélais[[#This Row],[Délai]],"OK","KO"))))</f>
        <v/>
      </c>
      <c r="AB194" s="21" t="str">
        <f>IF(TDonnéesHM[[#This Row],[SIT SOBEGI (1)]]&lt;&gt;"",TDonnéesHM[[#This Row],[SIT SOBEGI (1)]]/1440,"")</f>
        <v/>
      </c>
      <c r="AC194" s="22" t="str">
        <f>(IF(TDonnéesDélais[[#This Row],[SIT SOBEGI (1)]]="","",(IF(TDonnéesDélais[[#This Row],[SIT SOBEGI (1)]]&lt;=TDonnéesDélais[[#This Row],[Délai]],"OK","KO"))))</f>
        <v/>
      </c>
      <c r="AD194" s="21">
        <f>IF(TDonnéesHM[[#This Row],[TELECOM SOBEGI (2)]]&lt;&gt;"",TDonnéesHM[[#This Row],[TELECOM SOBEGI (2)]]/1440,"")</f>
        <v>2.2916666666666665E-2</v>
      </c>
      <c r="AE194" s="22" t="str">
        <f>(IF(TDonnéesDélais[[#This Row],[TELECOM SOBEGI (2)]]="","",(IF(TDonnéesDélais[[#This Row],[TELECOM SOBEGI (2)]]&lt;=TDonnéesDélais[[#This Row],[Délai]],"OK","KO"))))</f>
        <v>OK</v>
      </c>
      <c r="AF194" s="21" t="str">
        <f>IF(TDonnéesHM[[#This Row],[INEO/ACM (1)]]&lt;&gt;"",TDonnéesHM[[#This Row],[INEO/ACM (1)]]/1440,"")</f>
        <v/>
      </c>
      <c r="AG194" s="22" t="str">
        <f>(IF(TDonnéesDélais[[#This Row],[INEO/ACM (1)]]="","",(IF(TDonnéesDélais[[#This Row],[INEO/ACM (1)]]&lt;=TDonnéesDélais[[#This Row],[Délai]],"OK","KO"))))</f>
        <v/>
      </c>
      <c r="AH194" s="18" t="str">
        <f>IF(TDonnéesHM[[#This Row],[GFI CHRONOTIME (4)]]&lt;&gt;"",TDonnéesHM[[#This Row],[GFI CHRONOTIME (4)]]/1440,"")</f>
        <v/>
      </c>
      <c r="AI194" s="18" t="str">
        <f>IF(TDonnéesHM[[#This Row],[En attente]]&lt;&gt;"",TDonnéesHM[[#This Row],[En attente]]/1440,"")</f>
        <v/>
      </c>
      <c r="AJ194" s="18">
        <f>IF(TDonnéesHM[[#This Row],[Durée de vie du ticket]]&lt;&gt;"",TDonnéesHM[[#This Row],[Durée de vie du ticket]]/1440,"")</f>
        <v>0.32291666666666669</v>
      </c>
      <c r="AK194" s="39"/>
      <c r="AL194" s="39"/>
      <c r="AM194" s="39"/>
      <c r="AN194" s="39"/>
      <c r="AO194" s="39"/>
      <c r="AP194" s="39"/>
      <c r="AQ194" s="39"/>
      <c r="AR194" s="39"/>
      <c r="AS194" s="39"/>
      <c r="AT194" s="39"/>
      <c r="AU194" s="39"/>
      <c r="AV194" s="39"/>
    </row>
    <row r="195" spans="1:48" x14ac:dyDescent="0.2">
      <c r="A195">
        <v>1029</v>
      </c>
      <c r="B195" t="s">
        <v>21</v>
      </c>
      <c r="E195">
        <v>110</v>
      </c>
      <c r="M195" s="12">
        <f>(IF(TDonnéesHM[[#This Row],[ID]]&lt;&gt;"",SUM(TDonnéesHM[[#This Row],[MCO (4)]:[En attente]]),""))</f>
        <v>110</v>
      </c>
      <c r="N195" s="39"/>
      <c r="O195">
        <f>IF(TDonnéesHM[[#This Row],[ID]]&lt;&gt;"",TDonnéesHM[[#This Row],[ID]],"")</f>
        <v>1029</v>
      </c>
      <c r="P195" s="17" t="str">
        <f>IF(TDonnéesHM[[#This Row],[Type]]="incident","I",IF(TDonnéesHM[[#This Row],[Type]]="demande","D",""))</f>
        <v>D</v>
      </c>
      <c r="Q195" s="18">
        <f>IF(TDonnéesDélais[[#This Row],[Type]]="I",4/24,IF(TDonnéesDélais[[#This Row],[Type]]="D",8/24,""))</f>
        <v>0.33333333333333331</v>
      </c>
      <c r="R195" s="21" t="str">
        <f>IF(TDonnéesHM[[#This Row],[MCO (4)]]&lt;&gt;"",TDonnéesHM[[#This Row],[MCO (4)]]/1440,"")</f>
        <v/>
      </c>
      <c r="S195" s="22" t="str">
        <f>(IF(TDonnéesDélais[[#This Row],[MCO]]="","",(IF(TDonnéesDélais[[#This Row],[MCO]]&lt;=TDonnéesDélais[[#This Row],[Délai]],"OK","KO"))))</f>
        <v/>
      </c>
      <c r="T195" s="21" t="str">
        <f>IF(TDonnéesHM[[#This Row],[HELPDESK (3)]]&lt;&gt;"",TDonnéesHM[[#This Row],[HELPDESK (3)]]/1440,"")</f>
        <v/>
      </c>
      <c r="U195" s="22" t="str">
        <f>(IF(TDonnéesDélais[[#This Row],[HELPDESK]]="","",(IF(TDonnéesDélais[[#This Row],[HELPDESK]]&lt;=TDonnéesDélais[[#This Row],[Délai]],"OK","KO"))))</f>
        <v/>
      </c>
      <c r="V195" s="21">
        <f>IF(TDonnéesHM[[#This Row],[TELECOM Niv 2 (7)]]&lt;&gt;"",TDonnéesHM[[#This Row],[TELECOM Niv 2 (7)]]/1440,"")</f>
        <v>7.6388888888888895E-2</v>
      </c>
      <c r="W195" s="22" t="str">
        <f>(IF(TDonnéesDélais[[#This Row],[TELECOM Niv 2 (7)]]="","",(IF(TDonnéesDélais[[#This Row],[TELECOM Niv 2 (7)]]&lt;=TDonnéesDélais[[#This Row],[Délai]],"OK","KO"))))</f>
        <v>OK</v>
      </c>
      <c r="X195" s="21" t="str">
        <f>IF(TDonnéesHM[[#This Row],[TELECOM Niv 1 (6)]]&lt;&gt;"",TDonnéesHM[[#This Row],[TELECOM Niv 1 (6)]]/1440,"")</f>
        <v/>
      </c>
      <c r="Y195" s="22" t="str">
        <f>(IF(TDonnéesDélais[[#This Row],[TELECOM Niv 1 (6)]]="","",(IF(TDonnéesDélais[[#This Row],[TELECOM Niv 1 (6)]]&lt;=TDonnéesDélais[[#This Row],[Délai]],"OK","KO"))))</f>
        <v/>
      </c>
      <c r="Z195" s="21" t="str">
        <f>IF(TDonnéesHM[[#This Row],[Exploit Infra IBIS (5)]]&lt;&gt;"",TDonnéesHM[[#This Row],[Exploit Infra IBIS (5)]]/1440,"")</f>
        <v/>
      </c>
      <c r="AA195" s="22" t="str">
        <f>(IF(TDonnéesDélais[[#This Row],[Exploit Infra IBIS (5)]]="","",(IF(TDonnéesDélais[[#This Row],[Exploit Infra IBIS (5)]]&lt;=TDonnéesDélais[[#This Row],[Délai]],"OK","KO"))))</f>
        <v/>
      </c>
      <c r="AB195" s="21" t="str">
        <f>IF(TDonnéesHM[[#This Row],[SIT SOBEGI (1)]]&lt;&gt;"",TDonnéesHM[[#This Row],[SIT SOBEGI (1)]]/1440,"")</f>
        <v/>
      </c>
      <c r="AC195" s="22" t="str">
        <f>(IF(TDonnéesDélais[[#This Row],[SIT SOBEGI (1)]]="","",(IF(TDonnéesDélais[[#This Row],[SIT SOBEGI (1)]]&lt;=TDonnéesDélais[[#This Row],[Délai]],"OK","KO"))))</f>
        <v/>
      </c>
      <c r="AD195" s="21" t="str">
        <f>IF(TDonnéesHM[[#This Row],[TELECOM SOBEGI (2)]]&lt;&gt;"",TDonnéesHM[[#This Row],[TELECOM SOBEGI (2)]]/1440,"")</f>
        <v/>
      </c>
      <c r="AE195" s="22" t="str">
        <f>(IF(TDonnéesDélais[[#This Row],[TELECOM SOBEGI (2)]]="","",(IF(TDonnéesDélais[[#This Row],[TELECOM SOBEGI (2)]]&lt;=TDonnéesDélais[[#This Row],[Délai]],"OK","KO"))))</f>
        <v/>
      </c>
      <c r="AF195" s="21" t="str">
        <f>IF(TDonnéesHM[[#This Row],[INEO/ACM (1)]]&lt;&gt;"",TDonnéesHM[[#This Row],[INEO/ACM (1)]]/1440,"")</f>
        <v/>
      </c>
      <c r="AG195" s="22" t="str">
        <f>(IF(TDonnéesDélais[[#This Row],[INEO/ACM (1)]]="","",(IF(TDonnéesDélais[[#This Row],[INEO/ACM (1)]]&lt;=TDonnéesDélais[[#This Row],[Délai]],"OK","KO"))))</f>
        <v/>
      </c>
      <c r="AH195" s="18" t="str">
        <f>IF(TDonnéesHM[[#This Row],[GFI CHRONOTIME (4)]]&lt;&gt;"",TDonnéesHM[[#This Row],[GFI CHRONOTIME (4)]]/1440,"")</f>
        <v/>
      </c>
      <c r="AI195" s="18" t="str">
        <f>IF(TDonnéesHM[[#This Row],[En attente]]&lt;&gt;"",TDonnéesHM[[#This Row],[En attente]]/1440,"")</f>
        <v/>
      </c>
      <c r="AJ195" s="18">
        <f>IF(TDonnéesHM[[#This Row],[Durée de vie du ticket]]&lt;&gt;"",TDonnéesHM[[#This Row],[Durée de vie du ticket]]/1440,"")</f>
        <v>7.6388888888888895E-2</v>
      </c>
      <c r="AK195" s="39"/>
      <c r="AL195" s="39"/>
      <c r="AM195" s="39"/>
      <c r="AN195" s="39"/>
      <c r="AO195" s="39"/>
      <c r="AP195" s="39"/>
      <c r="AQ195" s="39"/>
      <c r="AR195" s="39"/>
      <c r="AS195" s="39"/>
      <c r="AT195" s="39"/>
      <c r="AU195" s="39"/>
      <c r="AV195" s="39"/>
    </row>
    <row r="196" spans="1:48" x14ac:dyDescent="0.2">
      <c r="A196">
        <v>1030</v>
      </c>
      <c r="B196" t="s">
        <v>21</v>
      </c>
      <c r="E196">
        <v>126</v>
      </c>
      <c r="M196" s="12">
        <f>(IF(TDonnéesHM[[#This Row],[ID]]&lt;&gt;"",SUM(TDonnéesHM[[#This Row],[MCO (4)]:[En attente]]),""))</f>
        <v>126</v>
      </c>
      <c r="N196" s="39"/>
      <c r="O196">
        <f>IF(TDonnéesHM[[#This Row],[ID]]&lt;&gt;"",TDonnéesHM[[#This Row],[ID]],"")</f>
        <v>1030</v>
      </c>
      <c r="P196" s="17" t="str">
        <f>IF(TDonnéesHM[[#This Row],[Type]]="incident","I",IF(TDonnéesHM[[#This Row],[Type]]="demande","D",""))</f>
        <v>D</v>
      </c>
      <c r="Q196" s="18">
        <f>IF(TDonnéesDélais[[#This Row],[Type]]="I",4/24,IF(TDonnéesDélais[[#This Row],[Type]]="D",8/24,""))</f>
        <v>0.33333333333333331</v>
      </c>
      <c r="R196" s="21" t="str">
        <f>IF(TDonnéesHM[[#This Row],[MCO (4)]]&lt;&gt;"",TDonnéesHM[[#This Row],[MCO (4)]]/1440,"")</f>
        <v/>
      </c>
      <c r="S196" s="22" t="str">
        <f>(IF(TDonnéesDélais[[#This Row],[MCO]]="","",(IF(TDonnéesDélais[[#This Row],[MCO]]&lt;=TDonnéesDélais[[#This Row],[Délai]],"OK","KO"))))</f>
        <v/>
      </c>
      <c r="T196" s="21" t="str">
        <f>IF(TDonnéesHM[[#This Row],[HELPDESK (3)]]&lt;&gt;"",TDonnéesHM[[#This Row],[HELPDESK (3)]]/1440,"")</f>
        <v/>
      </c>
      <c r="U196" s="22" t="str">
        <f>(IF(TDonnéesDélais[[#This Row],[HELPDESK]]="","",(IF(TDonnéesDélais[[#This Row],[HELPDESK]]&lt;=TDonnéesDélais[[#This Row],[Délai]],"OK","KO"))))</f>
        <v/>
      </c>
      <c r="V196" s="21">
        <f>IF(TDonnéesHM[[#This Row],[TELECOM Niv 2 (7)]]&lt;&gt;"",TDonnéesHM[[#This Row],[TELECOM Niv 2 (7)]]/1440,"")</f>
        <v>8.7499999999999994E-2</v>
      </c>
      <c r="W196" s="22" t="str">
        <f>(IF(TDonnéesDélais[[#This Row],[TELECOM Niv 2 (7)]]="","",(IF(TDonnéesDélais[[#This Row],[TELECOM Niv 2 (7)]]&lt;=TDonnéesDélais[[#This Row],[Délai]],"OK","KO"))))</f>
        <v>OK</v>
      </c>
      <c r="X196" s="21" t="str">
        <f>IF(TDonnéesHM[[#This Row],[TELECOM Niv 1 (6)]]&lt;&gt;"",TDonnéesHM[[#This Row],[TELECOM Niv 1 (6)]]/1440,"")</f>
        <v/>
      </c>
      <c r="Y196" s="22" t="str">
        <f>(IF(TDonnéesDélais[[#This Row],[TELECOM Niv 1 (6)]]="","",(IF(TDonnéesDélais[[#This Row],[TELECOM Niv 1 (6)]]&lt;=TDonnéesDélais[[#This Row],[Délai]],"OK","KO"))))</f>
        <v/>
      </c>
      <c r="Z196" s="21" t="str">
        <f>IF(TDonnéesHM[[#This Row],[Exploit Infra IBIS (5)]]&lt;&gt;"",TDonnéesHM[[#This Row],[Exploit Infra IBIS (5)]]/1440,"")</f>
        <v/>
      </c>
      <c r="AA196" s="22" t="str">
        <f>(IF(TDonnéesDélais[[#This Row],[Exploit Infra IBIS (5)]]="","",(IF(TDonnéesDélais[[#This Row],[Exploit Infra IBIS (5)]]&lt;=TDonnéesDélais[[#This Row],[Délai]],"OK","KO"))))</f>
        <v/>
      </c>
      <c r="AB196" s="21" t="str">
        <f>IF(TDonnéesHM[[#This Row],[SIT SOBEGI (1)]]&lt;&gt;"",TDonnéesHM[[#This Row],[SIT SOBEGI (1)]]/1440,"")</f>
        <v/>
      </c>
      <c r="AC196" s="22" t="str">
        <f>(IF(TDonnéesDélais[[#This Row],[SIT SOBEGI (1)]]="","",(IF(TDonnéesDélais[[#This Row],[SIT SOBEGI (1)]]&lt;=TDonnéesDélais[[#This Row],[Délai]],"OK","KO"))))</f>
        <v/>
      </c>
      <c r="AD196" s="21" t="str">
        <f>IF(TDonnéesHM[[#This Row],[TELECOM SOBEGI (2)]]&lt;&gt;"",TDonnéesHM[[#This Row],[TELECOM SOBEGI (2)]]/1440,"")</f>
        <v/>
      </c>
      <c r="AE196" s="22" t="str">
        <f>(IF(TDonnéesDélais[[#This Row],[TELECOM SOBEGI (2)]]="","",(IF(TDonnéesDélais[[#This Row],[TELECOM SOBEGI (2)]]&lt;=TDonnéesDélais[[#This Row],[Délai]],"OK","KO"))))</f>
        <v/>
      </c>
      <c r="AF196" s="21" t="str">
        <f>IF(TDonnéesHM[[#This Row],[INEO/ACM (1)]]&lt;&gt;"",TDonnéesHM[[#This Row],[INEO/ACM (1)]]/1440,"")</f>
        <v/>
      </c>
      <c r="AG196" s="22" t="str">
        <f>(IF(TDonnéesDélais[[#This Row],[INEO/ACM (1)]]="","",(IF(TDonnéesDélais[[#This Row],[INEO/ACM (1)]]&lt;=TDonnéesDélais[[#This Row],[Délai]],"OK","KO"))))</f>
        <v/>
      </c>
      <c r="AH196" s="18" t="str">
        <f>IF(TDonnéesHM[[#This Row],[GFI CHRONOTIME (4)]]&lt;&gt;"",TDonnéesHM[[#This Row],[GFI CHRONOTIME (4)]]/1440,"")</f>
        <v/>
      </c>
      <c r="AI196" s="18" t="str">
        <f>IF(TDonnéesHM[[#This Row],[En attente]]&lt;&gt;"",TDonnéesHM[[#This Row],[En attente]]/1440,"")</f>
        <v/>
      </c>
      <c r="AJ196" s="18">
        <f>IF(TDonnéesHM[[#This Row],[Durée de vie du ticket]]&lt;&gt;"",TDonnéesHM[[#This Row],[Durée de vie du ticket]]/1440,"")</f>
        <v>8.7499999999999994E-2</v>
      </c>
      <c r="AK196" s="39"/>
      <c r="AL196" s="39"/>
      <c r="AM196" s="39"/>
      <c r="AN196" s="39"/>
      <c r="AO196" s="39"/>
      <c r="AP196" s="39"/>
      <c r="AQ196" s="39"/>
      <c r="AR196" s="39"/>
      <c r="AS196" s="39"/>
      <c r="AT196" s="39"/>
      <c r="AU196" s="39"/>
      <c r="AV196" s="39"/>
    </row>
    <row r="197" spans="1:48" x14ac:dyDescent="0.2">
      <c r="A197">
        <v>1031</v>
      </c>
      <c r="B197" t="s">
        <v>21</v>
      </c>
      <c r="H197">
        <v>3</v>
      </c>
      <c r="M197" s="12">
        <f>(IF(TDonnéesHM[[#This Row],[ID]]&lt;&gt;"",SUM(TDonnéesHM[[#This Row],[MCO (4)]:[En attente]]),""))</f>
        <v>3</v>
      </c>
      <c r="N197" s="39"/>
      <c r="O197">
        <f>IF(TDonnéesHM[[#This Row],[ID]]&lt;&gt;"",TDonnéesHM[[#This Row],[ID]],"")</f>
        <v>1031</v>
      </c>
      <c r="P197" s="17" t="str">
        <f>IF(TDonnéesHM[[#This Row],[Type]]="incident","I",IF(TDonnéesHM[[#This Row],[Type]]="demande","D",""))</f>
        <v>D</v>
      </c>
      <c r="Q197" s="18">
        <f>IF(TDonnéesDélais[[#This Row],[Type]]="I",4/24,IF(TDonnéesDélais[[#This Row],[Type]]="D",8/24,""))</f>
        <v>0.33333333333333331</v>
      </c>
      <c r="R197" s="21" t="str">
        <f>IF(TDonnéesHM[[#This Row],[MCO (4)]]&lt;&gt;"",TDonnéesHM[[#This Row],[MCO (4)]]/1440,"")</f>
        <v/>
      </c>
      <c r="S197" s="22" t="str">
        <f>(IF(TDonnéesDélais[[#This Row],[MCO]]="","",(IF(TDonnéesDélais[[#This Row],[MCO]]&lt;=TDonnéesDélais[[#This Row],[Délai]],"OK","KO"))))</f>
        <v/>
      </c>
      <c r="T197" s="21" t="str">
        <f>IF(TDonnéesHM[[#This Row],[HELPDESK (3)]]&lt;&gt;"",TDonnéesHM[[#This Row],[HELPDESK (3)]]/1440,"")</f>
        <v/>
      </c>
      <c r="U197" s="22" t="str">
        <f>(IF(TDonnéesDélais[[#This Row],[HELPDESK]]="","",(IF(TDonnéesDélais[[#This Row],[HELPDESK]]&lt;=TDonnéesDélais[[#This Row],[Délai]],"OK","KO"))))</f>
        <v/>
      </c>
      <c r="V197" s="21" t="str">
        <f>IF(TDonnéesHM[[#This Row],[TELECOM Niv 2 (7)]]&lt;&gt;"",TDonnéesHM[[#This Row],[TELECOM Niv 2 (7)]]/1440,"")</f>
        <v/>
      </c>
      <c r="W197" s="22" t="str">
        <f>(IF(TDonnéesDélais[[#This Row],[TELECOM Niv 2 (7)]]="","",(IF(TDonnéesDélais[[#This Row],[TELECOM Niv 2 (7)]]&lt;=TDonnéesDélais[[#This Row],[Délai]],"OK","KO"))))</f>
        <v/>
      </c>
      <c r="X197" s="21" t="str">
        <f>IF(TDonnéesHM[[#This Row],[TELECOM Niv 1 (6)]]&lt;&gt;"",TDonnéesHM[[#This Row],[TELECOM Niv 1 (6)]]/1440,"")</f>
        <v/>
      </c>
      <c r="Y197" s="22" t="str">
        <f>(IF(TDonnéesDélais[[#This Row],[TELECOM Niv 1 (6)]]="","",(IF(TDonnéesDélais[[#This Row],[TELECOM Niv 1 (6)]]&lt;=TDonnéesDélais[[#This Row],[Délai]],"OK","KO"))))</f>
        <v/>
      </c>
      <c r="Z197" s="21" t="str">
        <f>IF(TDonnéesHM[[#This Row],[Exploit Infra IBIS (5)]]&lt;&gt;"",TDonnéesHM[[#This Row],[Exploit Infra IBIS (5)]]/1440,"")</f>
        <v/>
      </c>
      <c r="AA197" s="22" t="str">
        <f>(IF(TDonnéesDélais[[#This Row],[Exploit Infra IBIS (5)]]="","",(IF(TDonnéesDélais[[#This Row],[Exploit Infra IBIS (5)]]&lt;=TDonnéesDélais[[#This Row],[Délai]],"OK","KO"))))</f>
        <v/>
      </c>
      <c r="AB197" s="21">
        <f>IF(TDonnéesHM[[#This Row],[SIT SOBEGI (1)]]&lt;&gt;"",TDonnéesHM[[#This Row],[SIT SOBEGI (1)]]/1440,"")</f>
        <v>2.0833333333333333E-3</v>
      </c>
      <c r="AC197" s="22" t="str">
        <f>(IF(TDonnéesDélais[[#This Row],[SIT SOBEGI (1)]]="","",(IF(TDonnéesDélais[[#This Row],[SIT SOBEGI (1)]]&lt;=TDonnéesDélais[[#This Row],[Délai]],"OK","KO"))))</f>
        <v>OK</v>
      </c>
      <c r="AD197" s="21" t="str">
        <f>IF(TDonnéesHM[[#This Row],[TELECOM SOBEGI (2)]]&lt;&gt;"",TDonnéesHM[[#This Row],[TELECOM SOBEGI (2)]]/1440,"")</f>
        <v/>
      </c>
      <c r="AE197" s="22" t="str">
        <f>(IF(TDonnéesDélais[[#This Row],[TELECOM SOBEGI (2)]]="","",(IF(TDonnéesDélais[[#This Row],[TELECOM SOBEGI (2)]]&lt;=TDonnéesDélais[[#This Row],[Délai]],"OK","KO"))))</f>
        <v/>
      </c>
      <c r="AF197" s="21" t="str">
        <f>IF(TDonnéesHM[[#This Row],[INEO/ACM (1)]]&lt;&gt;"",TDonnéesHM[[#This Row],[INEO/ACM (1)]]/1440,"")</f>
        <v/>
      </c>
      <c r="AG197" s="22" t="str">
        <f>(IF(TDonnéesDélais[[#This Row],[INEO/ACM (1)]]="","",(IF(TDonnéesDélais[[#This Row],[INEO/ACM (1)]]&lt;=TDonnéesDélais[[#This Row],[Délai]],"OK","KO"))))</f>
        <v/>
      </c>
      <c r="AH197" s="18" t="str">
        <f>IF(TDonnéesHM[[#This Row],[GFI CHRONOTIME (4)]]&lt;&gt;"",TDonnéesHM[[#This Row],[GFI CHRONOTIME (4)]]/1440,"")</f>
        <v/>
      </c>
      <c r="AI197" s="18" t="str">
        <f>IF(TDonnéesHM[[#This Row],[En attente]]&lt;&gt;"",TDonnéesHM[[#This Row],[En attente]]/1440,"")</f>
        <v/>
      </c>
      <c r="AJ197" s="18">
        <f>IF(TDonnéesHM[[#This Row],[Durée de vie du ticket]]&lt;&gt;"",TDonnéesHM[[#This Row],[Durée de vie du ticket]]/1440,"")</f>
        <v>2.0833333333333333E-3</v>
      </c>
      <c r="AK197" s="39"/>
      <c r="AL197" s="39"/>
      <c r="AM197" s="39"/>
      <c r="AN197" s="39"/>
      <c r="AO197" s="39"/>
      <c r="AP197" s="39"/>
      <c r="AQ197" s="39"/>
      <c r="AR197" s="39"/>
      <c r="AS197" s="39"/>
      <c r="AT197" s="39"/>
      <c r="AU197" s="39"/>
      <c r="AV197" s="39"/>
    </row>
    <row r="198" spans="1:48" x14ac:dyDescent="0.2">
      <c r="A198">
        <v>1032</v>
      </c>
      <c r="B198" t="s">
        <v>21</v>
      </c>
      <c r="D198">
        <v>14</v>
      </c>
      <c r="L198">
        <v>2714</v>
      </c>
      <c r="M198" s="12">
        <f>(IF(TDonnéesHM[[#This Row],[ID]]&lt;&gt;"",SUM(TDonnéesHM[[#This Row],[MCO (4)]:[En attente]]),""))</f>
        <v>2728</v>
      </c>
      <c r="N198" s="39"/>
      <c r="O198">
        <f>IF(TDonnéesHM[[#This Row],[ID]]&lt;&gt;"",TDonnéesHM[[#This Row],[ID]],"")</f>
        <v>1032</v>
      </c>
      <c r="P198" s="17" t="str">
        <f>IF(TDonnéesHM[[#This Row],[Type]]="incident","I",IF(TDonnéesHM[[#This Row],[Type]]="demande","D",""))</f>
        <v>D</v>
      </c>
      <c r="Q198" s="18">
        <f>IF(TDonnéesDélais[[#This Row],[Type]]="I",4/24,IF(TDonnéesDélais[[#This Row],[Type]]="D",8/24,""))</f>
        <v>0.33333333333333331</v>
      </c>
      <c r="R198" s="21" t="str">
        <f>IF(TDonnéesHM[[#This Row],[MCO (4)]]&lt;&gt;"",TDonnéesHM[[#This Row],[MCO (4)]]/1440,"")</f>
        <v/>
      </c>
      <c r="S198" s="22" t="str">
        <f>(IF(TDonnéesDélais[[#This Row],[MCO]]="","",(IF(TDonnéesDélais[[#This Row],[MCO]]&lt;=TDonnéesDélais[[#This Row],[Délai]],"OK","KO"))))</f>
        <v/>
      </c>
      <c r="T198" s="21">
        <f>IF(TDonnéesHM[[#This Row],[HELPDESK (3)]]&lt;&gt;"",TDonnéesHM[[#This Row],[HELPDESK (3)]]/1440,"")</f>
        <v>9.7222222222222224E-3</v>
      </c>
      <c r="U198" s="22" t="str">
        <f>(IF(TDonnéesDélais[[#This Row],[HELPDESK]]="","",(IF(TDonnéesDélais[[#This Row],[HELPDESK]]&lt;=TDonnéesDélais[[#This Row],[Délai]],"OK","KO"))))</f>
        <v>OK</v>
      </c>
      <c r="V198" s="21" t="str">
        <f>IF(TDonnéesHM[[#This Row],[TELECOM Niv 2 (7)]]&lt;&gt;"",TDonnéesHM[[#This Row],[TELECOM Niv 2 (7)]]/1440,"")</f>
        <v/>
      </c>
      <c r="W198" s="22" t="str">
        <f>(IF(TDonnéesDélais[[#This Row],[TELECOM Niv 2 (7)]]="","",(IF(TDonnéesDélais[[#This Row],[TELECOM Niv 2 (7)]]&lt;=TDonnéesDélais[[#This Row],[Délai]],"OK","KO"))))</f>
        <v/>
      </c>
      <c r="X198" s="21" t="str">
        <f>IF(TDonnéesHM[[#This Row],[TELECOM Niv 1 (6)]]&lt;&gt;"",TDonnéesHM[[#This Row],[TELECOM Niv 1 (6)]]/1440,"")</f>
        <v/>
      </c>
      <c r="Y198" s="22" t="str">
        <f>(IF(TDonnéesDélais[[#This Row],[TELECOM Niv 1 (6)]]="","",(IF(TDonnéesDélais[[#This Row],[TELECOM Niv 1 (6)]]&lt;=TDonnéesDélais[[#This Row],[Délai]],"OK","KO"))))</f>
        <v/>
      </c>
      <c r="Z198" s="21" t="str">
        <f>IF(TDonnéesHM[[#This Row],[Exploit Infra IBIS (5)]]&lt;&gt;"",TDonnéesHM[[#This Row],[Exploit Infra IBIS (5)]]/1440,"")</f>
        <v/>
      </c>
      <c r="AA198" s="22" t="str">
        <f>(IF(TDonnéesDélais[[#This Row],[Exploit Infra IBIS (5)]]="","",(IF(TDonnéesDélais[[#This Row],[Exploit Infra IBIS (5)]]&lt;=TDonnéesDélais[[#This Row],[Délai]],"OK","KO"))))</f>
        <v/>
      </c>
      <c r="AB198" s="21" t="str">
        <f>IF(TDonnéesHM[[#This Row],[SIT SOBEGI (1)]]&lt;&gt;"",TDonnéesHM[[#This Row],[SIT SOBEGI (1)]]/1440,"")</f>
        <v/>
      </c>
      <c r="AC198" s="22" t="str">
        <f>(IF(TDonnéesDélais[[#This Row],[SIT SOBEGI (1)]]="","",(IF(TDonnéesDélais[[#This Row],[SIT SOBEGI (1)]]&lt;=TDonnéesDélais[[#This Row],[Délai]],"OK","KO"))))</f>
        <v/>
      </c>
      <c r="AD198" s="21" t="str">
        <f>IF(TDonnéesHM[[#This Row],[TELECOM SOBEGI (2)]]&lt;&gt;"",TDonnéesHM[[#This Row],[TELECOM SOBEGI (2)]]/1440,"")</f>
        <v/>
      </c>
      <c r="AE198" s="22" t="str">
        <f>(IF(TDonnéesDélais[[#This Row],[TELECOM SOBEGI (2)]]="","",(IF(TDonnéesDélais[[#This Row],[TELECOM SOBEGI (2)]]&lt;=TDonnéesDélais[[#This Row],[Délai]],"OK","KO"))))</f>
        <v/>
      </c>
      <c r="AF198" s="21" t="str">
        <f>IF(TDonnéesHM[[#This Row],[INEO/ACM (1)]]&lt;&gt;"",TDonnéesHM[[#This Row],[INEO/ACM (1)]]/1440,"")</f>
        <v/>
      </c>
      <c r="AG198" s="22" t="str">
        <f>(IF(TDonnéesDélais[[#This Row],[INEO/ACM (1)]]="","",(IF(TDonnéesDélais[[#This Row],[INEO/ACM (1)]]&lt;=TDonnéesDélais[[#This Row],[Délai]],"OK","KO"))))</f>
        <v/>
      </c>
      <c r="AH198" s="18" t="str">
        <f>IF(TDonnéesHM[[#This Row],[GFI CHRONOTIME (4)]]&lt;&gt;"",TDonnéesHM[[#This Row],[GFI CHRONOTIME (4)]]/1440,"")</f>
        <v/>
      </c>
      <c r="AI198" s="18">
        <f>IF(TDonnéesHM[[#This Row],[En attente]]&lt;&gt;"",TDonnéesHM[[#This Row],[En attente]]/1440,"")</f>
        <v>1.8847222222222222</v>
      </c>
      <c r="AJ198" s="18">
        <f>IF(TDonnéesHM[[#This Row],[Durée de vie du ticket]]&lt;&gt;"",TDonnéesHM[[#This Row],[Durée de vie du ticket]]/1440,"")</f>
        <v>1.8944444444444444</v>
      </c>
      <c r="AK198" s="39"/>
      <c r="AL198" s="39"/>
      <c r="AM198" s="39"/>
      <c r="AN198" s="39"/>
      <c r="AO198" s="39"/>
      <c r="AP198" s="39"/>
      <c r="AQ198" s="39"/>
      <c r="AR198" s="39"/>
      <c r="AS198" s="39"/>
      <c r="AT198" s="39"/>
      <c r="AU198" s="39"/>
      <c r="AV198" s="39"/>
    </row>
    <row r="199" spans="1:48" x14ac:dyDescent="0.2">
      <c r="A199">
        <v>1033</v>
      </c>
      <c r="B199" t="s">
        <v>21</v>
      </c>
      <c r="F199">
        <v>323</v>
      </c>
      <c r="I199">
        <v>253</v>
      </c>
      <c r="L199">
        <v>5</v>
      </c>
      <c r="M199" s="12">
        <f>(IF(TDonnéesHM[[#This Row],[ID]]&lt;&gt;"",SUM(TDonnéesHM[[#This Row],[MCO (4)]:[En attente]]),""))</f>
        <v>581</v>
      </c>
      <c r="N199" s="39"/>
      <c r="O199">
        <f>IF(TDonnéesHM[[#This Row],[ID]]&lt;&gt;"",TDonnéesHM[[#This Row],[ID]],"")</f>
        <v>1033</v>
      </c>
      <c r="P199" s="17" t="str">
        <f>IF(TDonnéesHM[[#This Row],[Type]]="incident","I",IF(TDonnéesHM[[#This Row],[Type]]="demande","D",""))</f>
        <v>D</v>
      </c>
      <c r="Q199" s="18">
        <f>IF(TDonnéesDélais[[#This Row],[Type]]="I",4/24,IF(TDonnéesDélais[[#This Row],[Type]]="D",8/24,""))</f>
        <v>0.33333333333333331</v>
      </c>
      <c r="R199" s="21" t="str">
        <f>IF(TDonnéesHM[[#This Row],[MCO (4)]]&lt;&gt;"",TDonnéesHM[[#This Row],[MCO (4)]]/1440,"")</f>
        <v/>
      </c>
      <c r="S199" s="22" t="str">
        <f>(IF(TDonnéesDélais[[#This Row],[MCO]]="","",(IF(TDonnéesDélais[[#This Row],[MCO]]&lt;=TDonnéesDélais[[#This Row],[Délai]],"OK","KO"))))</f>
        <v/>
      </c>
      <c r="T199" s="21" t="str">
        <f>IF(TDonnéesHM[[#This Row],[HELPDESK (3)]]&lt;&gt;"",TDonnéesHM[[#This Row],[HELPDESK (3)]]/1440,"")</f>
        <v/>
      </c>
      <c r="U199" s="22" t="str">
        <f>(IF(TDonnéesDélais[[#This Row],[HELPDESK]]="","",(IF(TDonnéesDélais[[#This Row],[HELPDESK]]&lt;=TDonnéesDélais[[#This Row],[Délai]],"OK","KO"))))</f>
        <v/>
      </c>
      <c r="V199" s="21" t="str">
        <f>IF(TDonnéesHM[[#This Row],[TELECOM Niv 2 (7)]]&lt;&gt;"",TDonnéesHM[[#This Row],[TELECOM Niv 2 (7)]]/1440,"")</f>
        <v/>
      </c>
      <c r="W199" s="22" t="str">
        <f>(IF(TDonnéesDélais[[#This Row],[TELECOM Niv 2 (7)]]="","",(IF(TDonnéesDélais[[#This Row],[TELECOM Niv 2 (7)]]&lt;=TDonnéesDélais[[#This Row],[Délai]],"OK","KO"))))</f>
        <v/>
      </c>
      <c r="X199" s="21">
        <f>IF(TDonnéesHM[[#This Row],[TELECOM Niv 1 (6)]]&lt;&gt;"",TDonnéesHM[[#This Row],[TELECOM Niv 1 (6)]]/1440,"")</f>
        <v>0.22430555555555556</v>
      </c>
      <c r="Y199" s="22" t="str">
        <f>(IF(TDonnéesDélais[[#This Row],[TELECOM Niv 1 (6)]]="","",(IF(TDonnéesDélais[[#This Row],[TELECOM Niv 1 (6)]]&lt;=TDonnéesDélais[[#This Row],[Délai]],"OK","KO"))))</f>
        <v>OK</v>
      </c>
      <c r="Z199" s="21" t="str">
        <f>IF(TDonnéesHM[[#This Row],[Exploit Infra IBIS (5)]]&lt;&gt;"",TDonnéesHM[[#This Row],[Exploit Infra IBIS (5)]]/1440,"")</f>
        <v/>
      </c>
      <c r="AA199" s="22" t="str">
        <f>(IF(TDonnéesDélais[[#This Row],[Exploit Infra IBIS (5)]]="","",(IF(TDonnéesDélais[[#This Row],[Exploit Infra IBIS (5)]]&lt;=TDonnéesDélais[[#This Row],[Délai]],"OK","KO"))))</f>
        <v/>
      </c>
      <c r="AB199" s="21" t="str">
        <f>IF(TDonnéesHM[[#This Row],[SIT SOBEGI (1)]]&lt;&gt;"",TDonnéesHM[[#This Row],[SIT SOBEGI (1)]]/1440,"")</f>
        <v/>
      </c>
      <c r="AC199" s="22" t="str">
        <f>(IF(TDonnéesDélais[[#This Row],[SIT SOBEGI (1)]]="","",(IF(TDonnéesDélais[[#This Row],[SIT SOBEGI (1)]]&lt;=TDonnéesDélais[[#This Row],[Délai]],"OK","KO"))))</f>
        <v/>
      </c>
      <c r="AD199" s="21">
        <f>IF(TDonnéesHM[[#This Row],[TELECOM SOBEGI (2)]]&lt;&gt;"",TDonnéesHM[[#This Row],[TELECOM SOBEGI (2)]]/1440,"")</f>
        <v>0.17569444444444443</v>
      </c>
      <c r="AE199" s="22" t="str">
        <f>(IF(TDonnéesDélais[[#This Row],[TELECOM SOBEGI (2)]]="","",(IF(TDonnéesDélais[[#This Row],[TELECOM SOBEGI (2)]]&lt;=TDonnéesDélais[[#This Row],[Délai]],"OK","KO"))))</f>
        <v>OK</v>
      </c>
      <c r="AF199" s="21" t="str">
        <f>IF(TDonnéesHM[[#This Row],[INEO/ACM (1)]]&lt;&gt;"",TDonnéesHM[[#This Row],[INEO/ACM (1)]]/1440,"")</f>
        <v/>
      </c>
      <c r="AG199" s="22" t="str">
        <f>(IF(TDonnéesDélais[[#This Row],[INEO/ACM (1)]]="","",(IF(TDonnéesDélais[[#This Row],[INEO/ACM (1)]]&lt;=TDonnéesDélais[[#This Row],[Délai]],"OK","KO"))))</f>
        <v/>
      </c>
      <c r="AH199" s="18" t="str">
        <f>IF(TDonnéesHM[[#This Row],[GFI CHRONOTIME (4)]]&lt;&gt;"",TDonnéesHM[[#This Row],[GFI CHRONOTIME (4)]]/1440,"")</f>
        <v/>
      </c>
      <c r="AI199" s="18">
        <f>IF(TDonnéesHM[[#This Row],[En attente]]&lt;&gt;"",TDonnéesHM[[#This Row],[En attente]]/1440,"")</f>
        <v>3.472222222222222E-3</v>
      </c>
      <c r="AJ199" s="18">
        <f>IF(TDonnéesHM[[#This Row],[Durée de vie du ticket]]&lt;&gt;"",TDonnéesHM[[#This Row],[Durée de vie du ticket]]/1440,"")</f>
        <v>0.40347222222222223</v>
      </c>
      <c r="AK199" s="39"/>
      <c r="AL199" s="39"/>
      <c r="AM199" s="39"/>
      <c r="AN199" s="39"/>
      <c r="AO199" s="39"/>
      <c r="AP199" s="39"/>
      <c r="AQ199" s="39"/>
      <c r="AR199" s="39"/>
      <c r="AS199" s="39"/>
      <c r="AT199" s="39"/>
      <c r="AU199" s="39"/>
      <c r="AV199" s="39"/>
    </row>
    <row r="200" spans="1:48" x14ac:dyDescent="0.2">
      <c r="A200">
        <v>1035</v>
      </c>
      <c r="B200" t="s">
        <v>21</v>
      </c>
      <c r="D200">
        <v>144</v>
      </c>
      <c r="H200">
        <v>546</v>
      </c>
      <c r="L200">
        <v>284</v>
      </c>
      <c r="M200" s="12">
        <f>(IF(TDonnéesHM[[#This Row],[ID]]&lt;&gt;"",SUM(TDonnéesHM[[#This Row],[MCO (4)]:[En attente]]),""))</f>
        <v>974</v>
      </c>
      <c r="N200" s="39"/>
      <c r="O200">
        <f>IF(TDonnéesHM[[#This Row],[ID]]&lt;&gt;"",TDonnéesHM[[#This Row],[ID]],"")</f>
        <v>1035</v>
      </c>
      <c r="P200" s="17" t="str">
        <f>IF(TDonnéesHM[[#This Row],[Type]]="incident","I",IF(TDonnéesHM[[#This Row],[Type]]="demande","D",""))</f>
        <v>D</v>
      </c>
      <c r="Q200" s="18">
        <f>IF(TDonnéesDélais[[#This Row],[Type]]="I",4/24,IF(TDonnéesDélais[[#This Row],[Type]]="D",8/24,""))</f>
        <v>0.33333333333333331</v>
      </c>
      <c r="R200" s="21" t="str">
        <f>IF(TDonnéesHM[[#This Row],[MCO (4)]]&lt;&gt;"",TDonnéesHM[[#This Row],[MCO (4)]]/1440,"")</f>
        <v/>
      </c>
      <c r="S200" s="22" t="str">
        <f>(IF(TDonnéesDélais[[#This Row],[MCO]]="","",(IF(TDonnéesDélais[[#This Row],[MCO]]&lt;=TDonnéesDélais[[#This Row],[Délai]],"OK","KO"))))</f>
        <v/>
      </c>
      <c r="T200" s="21">
        <f>IF(TDonnéesHM[[#This Row],[HELPDESK (3)]]&lt;&gt;"",TDonnéesHM[[#This Row],[HELPDESK (3)]]/1440,"")</f>
        <v>0.1</v>
      </c>
      <c r="U200" s="22" t="str">
        <f>(IF(TDonnéesDélais[[#This Row],[HELPDESK]]="","",(IF(TDonnéesDélais[[#This Row],[HELPDESK]]&lt;=TDonnéesDélais[[#This Row],[Délai]],"OK","KO"))))</f>
        <v>OK</v>
      </c>
      <c r="V200" s="21" t="str">
        <f>IF(TDonnéesHM[[#This Row],[TELECOM Niv 2 (7)]]&lt;&gt;"",TDonnéesHM[[#This Row],[TELECOM Niv 2 (7)]]/1440,"")</f>
        <v/>
      </c>
      <c r="W200" s="22" t="str">
        <f>(IF(TDonnéesDélais[[#This Row],[TELECOM Niv 2 (7)]]="","",(IF(TDonnéesDélais[[#This Row],[TELECOM Niv 2 (7)]]&lt;=TDonnéesDélais[[#This Row],[Délai]],"OK","KO"))))</f>
        <v/>
      </c>
      <c r="X200" s="21" t="str">
        <f>IF(TDonnéesHM[[#This Row],[TELECOM Niv 1 (6)]]&lt;&gt;"",TDonnéesHM[[#This Row],[TELECOM Niv 1 (6)]]/1440,"")</f>
        <v/>
      </c>
      <c r="Y200" s="22" t="str">
        <f>(IF(TDonnéesDélais[[#This Row],[TELECOM Niv 1 (6)]]="","",(IF(TDonnéesDélais[[#This Row],[TELECOM Niv 1 (6)]]&lt;=TDonnéesDélais[[#This Row],[Délai]],"OK","KO"))))</f>
        <v/>
      </c>
      <c r="Z200" s="21" t="str">
        <f>IF(TDonnéesHM[[#This Row],[Exploit Infra IBIS (5)]]&lt;&gt;"",TDonnéesHM[[#This Row],[Exploit Infra IBIS (5)]]/1440,"")</f>
        <v/>
      </c>
      <c r="AA200" s="22" t="str">
        <f>(IF(TDonnéesDélais[[#This Row],[Exploit Infra IBIS (5)]]="","",(IF(TDonnéesDélais[[#This Row],[Exploit Infra IBIS (5)]]&lt;=TDonnéesDélais[[#This Row],[Délai]],"OK","KO"))))</f>
        <v/>
      </c>
      <c r="AB200" s="21">
        <f>IF(TDonnéesHM[[#This Row],[SIT SOBEGI (1)]]&lt;&gt;"",TDonnéesHM[[#This Row],[SIT SOBEGI (1)]]/1440,"")</f>
        <v>0.37916666666666665</v>
      </c>
      <c r="AC200" s="22" t="str">
        <f>(IF(TDonnéesDélais[[#This Row],[SIT SOBEGI (1)]]="","",(IF(TDonnéesDélais[[#This Row],[SIT SOBEGI (1)]]&lt;=TDonnéesDélais[[#This Row],[Délai]],"OK","KO"))))</f>
        <v>KO</v>
      </c>
      <c r="AD200" s="21" t="str">
        <f>IF(TDonnéesHM[[#This Row],[TELECOM SOBEGI (2)]]&lt;&gt;"",TDonnéesHM[[#This Row],[TELECOM SOBEGI (2)]]/1440,"")</f>
        <v/>
      </c>
      <c r="AE200" s="22" t="str">
        <f>(IF(TDonnéesDélais[[#This Row],[TELECOM SOBEGI (2)]]="","",(IF(TDonnéesDélais[[#This Row],[TELECOM SOBEGI (2)]]&lt;=TDonnéesDélais[[#This Row],[Délai]],"OK","KO"))))</f>
        <v/>
      </c>
      <c r="AF200" s="21" t="str">
        <f>IF(TDonnéesHM[[#This Row],[INEO/ACM (1)]]&lt;&gt;"",TDonnéesHM[[#This Row],[INEO/ACM (1)]]/1440,"")</f>
        <v/>
      </c>
      <c r="AG200" s="22" t="str">
        <f>(IF(TDonnéesDélais[[#This Row],[INEO/ACM (1)]]="","",(IF(TDonnéesDélais[[#This Row],[INEO/ACM (1)]]&lt;=TDonnéesDélais[[#This Row],[Délai]],"OK","KO"))))</f>
        <v/>
      </c>
      <c r="AH200" s="18" t="str">
        <f>IF(TDonnéesHM[[#This Row],[GFI CHRONOTIME (4)]]&lt;&gt;"",TDonnéesHM[[#This Row],[GFI CHRONOTIME (4)]]/1440,"")</f>
        <v/>
      </c>
      <c r="AI200" s="18">
        <f>IF(TDonnéesHM[[#This Row],[En attente]]&lt;&gt;"",TDonnéesHM[[#This Row],[En attente]]/1440,"")</f>
        <v>0.19722222222222222</v>
      </c>
      <c r="AJ200" s="18">
        <f>IF(TDonnéesHM[[#This Row],[Durée de vie du ticket]]&lt;&gt;"",TDonnéesHM[[#This Row],[Durée de vie du ticket]]/1440,"")</f>
        <v>0.67638888888888893</v>
      </c>
      <c r="AK200" s="39"/>
      <c r="AL200" s="39"/>
      <c r="AM200" s="39"/>
      <c r="AN200" s="39"/>
      <c r="AO200" s="39"/>
      <c r="AP200" s="39"/>
      <c r="AQ200" s="39"/>
      <c r="AR200" s="39"/>
      <c r="AS200" s="39"/>
      <c r="AT200" s="39"/>
      <c r="AU200" s="39"/>
      <c r="AV200" s="39"/>
    </row>
    <row r="201" spans="1:48" x14ac:dyDescent="0.2">
      <c r="A201">
        <v>1036</v>
      </c>
      <c r="B201" t="s">
        <v>21</v>
      </c>
      <c r="H201">
        <v>80</v>
      </c>
      <c r="M201" s="12">
        <f>(IF(TDonnéesHM[[#This Row],[ID]]&lt;&gt;"",SUM(TDonnéesHM[[#This Row],[MCO (4)]:[En attente]]),""))</f>
        <v>80</v>
      </c>
      <c r="N201" s="39"/>
      <c r="O201">
        <f>IF(TDonnéesHM[[#This Row],[ID]]&lt;&gt;"",TDonnéesHM[[#This Row],[ID]],"")</f>
        <v>1036</v>
      </c>
      <c r="P201" s="17" t="str">
        <f>IF(TDonnéesHM[[#This Row],[Type]]="incident","I",IF(TDonnéesHM[[#This Row],[Type]]="demande","D",""))</f>
        <v>D</v>
      </c>
      <c r="Q201" s="18">
        <f>IF(TDonnéesDélais[[#This Row],[Type]]="I",4/24,IF(TDonnéesDélais[[#This Row],[Type]]="D",8/24,""))</f>
        <v>0.33333333333333331</v>
      </c>
      <c r="R201" s="21" t="str">
        <f>IF(TDonnéesHM[[#This Row],[MCO (4)]]&lt;&gt;"",TDonnéesHM[[#This Row],[MCO (4)]]/1440,"")</f>
        <v/>
      </c>
      <c r="S201" s="22" t="str">
        <f>(IF(TDonnéesDélais[[#This Row],[MCO]]="","",(IF(TDonnéesDélais[[#This Row],[MCO]]&lt;=TDonnéesDélais[[#This Row],[Délai]],"OK","KO"))))</f>
        <v/>
      </c>
      <c r="T201" s="21" t="str">
        <f>IF(TDonnéesHM[[#This Row],[HELPDESK (3)]]&lt;&gt;"",TDonnéesHM[[#This Row],[HELPDESK (3)]]/1440,"")</f>
        <v/>
      </c>
      <c r="U201" s="22" t="str">
        <f>(IF(TDonnéesDélais[[#This Row],[HELPDESK]]="","",(IF(TDonnéesDélais[[#This Row],[HELPDESK]]&lt;=TDonnéesDélais[[#This Row],[Délai]],"OK","KO"))))</f>
        <v/>
      </c>
      <c r="V201" s="21" t="str">
        <f>IF(TDonnéesHM[[#This Row],[TELECOM Niv 2 (7)]]&lt;&gt;"",TDonnéesHM[[#This Row],[TELECOM Niv 2 (7)]]/1440,"")</f>
        <v/>
      </c>
      <c r="W201" s="22" t="str">
        <f>(IF(TDonnéesDélais[[#This Row],[TELECOM Niv 2 (7)]]="","",(IF(TDonnéesDélais[[#This Row],[TELECOM Niv 2 (7)]]&lt;=TDonnéesDélais[[#This Row],[Délai]],"OK","KO"))))</f>
        <v/>
      </c>
      <c r="X201" s="21" t="str">
        <f>IF(TDonnéesHM[[#This Row],[TELECOM Niv 1 (6)]]&lt;&gt;"",TDonnéesHM[[#This Row],[TELECOM Niv 1 (6)]]/1440,"")</f>
        <v/>
      </c>
      <c r="Y201" s="22" t="str">
        <f>(IF(TDonnéesDélais[[#This Row],[TELECOM Niv 1 (6)]]="","",(IF(TDonnéesDélais[[#This Row],[TELECOM Niv 1 (6)]]&lt;=TDonnéesDélais[[#This Row],[Délai]],"OK","KO"))))</f>
        <v/>
      </c>
      <c r="Z201" s="21" t="str">
        <f>IF(TDonnéesHM[[#This Row],[Exploit Infra IBIS (5)]]&lt;&gt;"",TDonnéesHM[[#This Row],[Exploit Infra IBIS (5)]]/1440,"")</f>
        <v/>
      </c>
      <c r="AA201" s="22" t="str">
        <f>(IF(TDonnéesDélais[[#This Row],[Exploit Infra IBIS (5)]]="","",(IF(TDonnéesDélais[[#This Row],[Exploit Infra IBIS (5)]]&lt;=TDonnéesDélais[[#This Row],[Délai]],"OK","KO"))))</f>
        <v/>
      </c>
      <c r="AB201" s="21">
        <f>IF(TDonnéesHM[[#This Row],[SIT SOBEGI (1)]]&lt;&gt;"",TDonnéesHM[[#This Row],[SIT SOBEGI (1)]]/1440,"")</f>
        <v>5.5555555555555552E-2</v>
      </c>
      <c r="AC201" s="22" t="str">
        <f>(IF(TDonnéesDélais[[#This Row],[SIT SOBEGI (1)]]="","",(IF(TDonnéesDélais[[#This Row],[SIT SOBEGI (1)]]&lt;=TDonnéesDélais[[#This Row],[Délai]],"OK","KO"))))</f>
        <v>OK</v>
      </c>
      <c r="AD201" s="21" t="str">
        <f>IF(TDonnéesHM[[#This Row],[TELECOM SOBEGI (2)]]&lt;&gt;"",TDonnéesHM[[#This Row],[TELECOM SOBEGI (2)]]/1440,"")</f>
        <v/>
      </c>
      <c r="AE201" s="22" t="str">
        <f>(IF(TDonnéesDélais[[#This Row],[TELECOM SOBEGI (2)]]="","",(IF(TDonnéesDélais[[#This Row],[TELECOM SOBEGI (2)]]&lt;=TDonnéesDélais[[#This Row],[Délai]],"OK","KO"))))</f>
        <v/>
      </c>
      <c r="AF201" s="21" t="str">
        <f>IF(TDonnéesHM[[#This Row],[INEO/ACM (1)]]&lt;&gt;"",TDonnéesHM[[#This Row],[INEO/ACM (1)]]/1440,"")</f>
        <v/>
      </c>
      <c r="AG201" s="22" t="str">
        <f>(IF(TDonnéesDélais[[#This Row],[INEO/ACM (1)]]="","",(IF(TDonnéesDélais[[#This Row],[INEO/ACM (1)]]&lt;=TDonnéesDélais[[#This Row],[Délai]],"OK","KO"))))</f>
        <v/>
      </c>
      <c r="AH201" s="18" t="str">
        <f>IF(TDonnéesHM[[#This Row],[GFI CHRONOTIME (4)]]&lt;&gt;"",TDonnéesHM[[#This Row],[GFI CHRONOTIME (4)]]/1440,"")</f>
        <v/>
      </c>
      <c r="AI201" s="18" t="str">
        <f>IF(TDonnéesHM[[#This Row],[En attente]]&lt;&gt;"",TDonnéesHM[[#This Row],[En attente]]/1440,"")</f>
        <v/>
      </c>
      <c r="AJ201" s="18">
        <f>IF(TDonnéesHM[[#This Row],[Durée de vie du ticket]]&lt;&gt;"",TDonnéesHM[[#This Row],[Durée de vie du ticket]]/1440,"")</f>
        <v>5.5555555555555552E-2</v>
      </c>
      <c r="AK201" s="3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</row>
    <row r="202" spans="1:48" x14ac:dyDescent="0.2">
      <c r="A202">
        <v>1037</v>
      </c>
      <c r="B202" t="s">
        <v>21</v>
      </c>
      <c r="E202">
        <v>1080</v>
      </c>
      <c r="L202">
        <v>89</v>
      </c>
      <c r="M202" s="12">
        <f>(IF(TDonnéesHM[[#This Row],[ID]]&lt;&gt;"",SUM(TDonnéesHM[[#This Row],[MCO (4)]:[En attente]]),""))</f>
        <v>1169</v>
      </c>
      <c r="N202" s="39"/>
      <c r="O202">
        <f>IF(TDonnéesHM[[#This Row],[ID]]&lt;&gt;"",TDonnéesHM[[#This Row],[ID]],"")</f>
        <v>1037</v>
      </c>
      <c r="P202" s="17" t="str">
        <f>IF(TDonnéesHM[[#This Row],[Type]]="incident","I",IF(TDonnéesHM[[#This Row],[Type]]="demande","D",""))</f>
        <v>D</v>
      </c>
      <c r="Q202" s="18">
        <f>IF(TDonnéesDélais[[#This Row],[Type]]="I",4/24,IF(TDonnéesDélais[[#This Row],[Type]]="D",8/24,""))</f>
        <v>0.33333333333333331</v>
      </c>
      <c r="R202" s="21" t="str">
        <f>IF(TDonnéesHM[[#This Row],[MCO (4)]]&lt;&gt;"",TDonnéesHM[[#This Row],[MCO (4)]]/1440,"")</f>
        <v/>
      </c>
      <c r="S202" s="22" t="str">
        <f>(IF(TDonnéesDélais[[#This Row],[MCO]]="","",(IF(TDonnéesDélais[[#This Row],[MCO]]&lt;=TDonnéesDélais[[#This Row],[Délai]],"OK","KO"))))</f>
        <v/>
      </c>
      <c r="T202" s="21" t="str">
        <f>IF(TDonnéesHM[[#This Row],[HELPDESK (3)]]&lt;&gt;"",TDonnéesHM[[#This Row],[HELPDESK (3)]]/1440,"")</f>
        <v/>
      </c>
      <c r="U202" s="22" t="str">
        <f>(IF(TDonnéesDélais[[#This Row],[HELPDESK]]="","",(IF(TDonnéesDélais[[#This Row],[HELPDESK]]&lt;=TDonnéesDélais[[#This Row],[Délai]],"OK","KO"))))</f>
        <v/>
      </c>
      <c r="V202" s="21">
        <f>IF(TDonnéesHM[[#This Row],[TELECOM Niv 2 (7)]]&lt;&gt;"",TDonnéesHM[[#This Row],[TELECOM Niv 2 (7)]]/1440,"")</f>
        <v>0.75</v>
      </c>
      <c r="W202" s="22" t="str">
        <f>(IF(TDonnéesDélais[[#This Row],[TELECOM Niv 2 (7)]]="","",(IF(TDonnéesDélais[[#This Row],[TELECOM Niv 2 (7)]]&lt;=TDonnéesDélais[[#This Row],[Délai]],"OK","KO"))))</f>
        <v>KO</v>
      </c>
      <c r="X202" s="21" t="str">
        <f>IF(TDonnéesHM[[#This Row],[TELECOM Niv 1 (6)]]&lt;&gt;"",TDonnéesHM[[#This Row],[TELECOM Niv 1 (6)]]/1440,"")</f>
        <v/>
      </c>
      <c r="Y202" s="22" t="str">
        <f>(IF(TDonnéesDélais[[#This Row],[TELECOM Niv 1 (6)]]="","",(IF(TDonnéesDélais[[#This Row],[TELECOM Niv 1 (6)]]&lt;=TDonnéesDélais[[#This Row],[Délai]],"OK","KO"))))</f>
        <v/>
      </c>
      <c r="Z202" s="21" t="str">
        <f>IF(TDonnéesHM[[#This Row],[Exploit Infra IBIS (5)]]&lt;&gt;"",TDonnéesHM[[#This Row],[Exploit Infra IBIS (5)]]/1440,"")</f>
        <v/>
      </c>
      <c r="AA202" s="22" t="str">
        <f>(IF(TDonnéesDélais[[#This Row],[Exploit Infra IBIS (5)]]="","",(IF(TDonnéesDélais[[#This Row],[Exploit Infra IBIS (5)]]&lt;=TDonnéesDélais[[#This Row],[Délai]],"OK","KO"))))</f>
        <v/>
      </c>
      <c r="AB202" s="21" t="str">
        <f>IF(TDonnéesHM[[#This Row],[SIT SOBEGI (1)]]&lt;&gt;"",TDonnéesHM[[#This Row],[SIT SOBEGI (1)]]/1440,"")</f>
        <v/>
      </c>
      <c r="AC202" s="22" t="str">
        <f>(IF(TDonnéesDélais[[#This Row],[SIT SOBEGI (1)]]="","",(IF(TDonnéesDélais[[#This Row],[SIT SOBEGI (1)]]&lt;=TDonnéesDélais[[#This Row],[Délai]],"OK","KO"))))</f>
        <v/>
      </c>
      <c r="AD202" s="21" t="str">
        <f>IF(TDonnéesHM[[#This Row],[TELECOM SOBEGI (2)]]&lt;&gt;"",TDonnéesHM[[#This Row],[TELECOM SOBEGI (2)]]/1440,"")</f>
        <v/>
      </c>
      <c r="AE202" s="22" t="str">
        <f>(IF(TDonnéesDélais[[#This Row],[TELECOM SOBEGI (2)]]="","",(IF(TDonnéesDélais[[#This Row],[TELECOM SOBEGI (2)]]&lt;=TDonnéesDélais[[#This Row],[Délai]],"OK","KO"))))</f>
        <v/>
      </c>
      <c r="AF202" s="21" t="str">
        <f>IF(TDonnéesHM[[#This Row],[INEO/ACM (1)]]&lt;&gt;"",TDonnéesHM[[#This Row],[INEO/ACM (1)]]/1440,"")</f>
        <v/>
      </c>
      <c r="AG202" s="22" t="str">
        <f>(IF(TDonnéesDélais[[#This Row],[INEO/ACM (1)]]="","",(IF(TDonnéesDélais[[#This Row],[INEO/ACM (1)]]&lt;=TDonnéesDélais[[#This Row],[Délai]],"OK","KO"))))</f>
        <v/>
      </c>
      <c r="AH202" s="18" t="str">
        <f>IF(TDonnéesHM[[#This Row],[GFI CHRONOTIME (4)]]&lt;&gt;"",TDonnéesHM[[#This Row],[GFI CHRONOTIME (4)]]/1440,"")</f>
        <v/>
      </c>
      <c r="AI202" s="18">
        <f>IF(TDonnéesHM[[#This Row],[En attente]]&lt;&gt;"",TDonnéesHM[[#This Row],[En attente]]/1440,"")</f>
        <v>6.1805555555555558E-2</v>
      </c>
      <c r="AJ202" s="18">
        <f>IF(TDonnéesHM[[#This Row],[Durée de vie du ticket]]&lt;&gt;"",TDonnéesHM[[#This Row],[Durée de vie du ticket]]/1440,"")</f>
        <v>0.81180555555555556</v>
      </c>
      <c r="AK202" s="39"/>
      <c r="AL202" s="39"/>
      <c r="AM202" s="39"/>
      <c r="AN202" s="39"/>
      <c r="AO202" s="39"/>
      <c r="AP202" s="39"/>
      <c r="AQ202" s="39"/>
      <c r="AR202" s="39"/>
      <c r="AS202" s="39"/>
      <c r="AT202" s="39"/>
      <c r="AU202" s="39"/>
      <c r="AV202" s="39"/>
    </row>
    <row r="203" spans="1:48" x14ac:dyDescent="0.2">
      <c r="A203">
        <v>1038</v>
      </c>
      <c r="B203" t="s">
        <v>21</v>
      </c>
      <c r="E203">
        <v>3</v>
      </c>
      <c r="I203">
        <v>7</v>
      </c>
      <c r="L203">
        <v>1802</v>
      </c>
      <c r="M203" s="12">
        <f>(IF(TDonnéesHM[[#This Row],[ID]]&lt;&gt;"",SUM(TDonnéesHM[[#This Row],[MCO (4)]:[En attente]]),""))</f>
        <v>1812</v>
      </c>
      <c r="N203" s="39"/>
      <c r="O203">
        <f>IF(TDonnéesHM[[#This Row],[ID]]&lt;&gt;"",TDonnéesHM[[#This Row],[ID]],"")</f>
        <v>1038</v>
      </c>
      <c r="P203" s="17" t="str">
        <f>IF(TDonnéesHM[[#This Row],[Type]]="incident","I",IF(TDonnéesHM[[#This Row],[Type]]="demande","D",""))</f>
        <v>D</v>
      </c>
      <c r="Q203" s="18">
        <f>IF(TDonnéesDélais[[#This Row],[Type]]="I",4/24,IF(TDonnéesDélais[[#This Row],[Type]]="D",8/24,""))</f>
        <v>0.33333333333333331</v>
      </c>
      <c r="R203" s="21" t="str">
        <f>IF(TDonnéesHM[[#This Row],[MCO (4)]]&lt;&gt;"",TDonnéesHM[[#This Row],[MCO (4)]]/1440,"")</f>
        <v/>
      </c>
      <c r="S203" s="22" t="str">
        <f>(IF(TDonnéesDélais[[#This Row],[MCO]]="","",(IF(TDonnéesDélais[[#This Row],[MCO]]&lt;=TDonnéesDélais[[#This Row],[Délai]],"OK","KO"))))</f>
        <v/>
      </c>
      <c r="T203" s="21" t="str">
        <f>IF(TDonnéesHM[[#This Row],[HELPDESK (3)]]&lt;&gt;"",TDonnéesHM[[#This Row],[HELPDESK (3)]]/1440,"")</f>
        <v/>
      </c>
      <c r="U203" s="22" t="str">
        <f>(IF(TDonnéesDélais[[#This Row],[HELPDESK]]="","",(IF(TDonnéesDélais[[#This Row],[HELPDESK]]&lt;=TDonnéesDélais[[#This Row],[Délai]],"OK","KO"))))</f>
        <v/>
      </c>
      <c r="V203" s="21">
        <f>IF(TDonnéesHM[[#This Row],[TELECOM Niv 2 (7)]]&lt;&gt;"",TDonnéesHM[[#This Row],[TELECOM Niv 2 (7)]]/1440,"")</f>
        <v>2.0833333333333333E-3</v>
      </c>
      <c r="W203" s="22" t="str">
        <f>(IF(TDonnéesDélais[[#This Row],[TELECOM Niv 2 (7)]]="","",(IF(TDonnéesDélais[[#This Row],[TELECOM Niv 2 (7)]]&lt;=TDonnéesDélais[[#This Row],[Délai]],"OK","KO"))))</f>
        <v>OK</v>
      </c>
      <c r="X203" s="21" t="str">
        <f>IF(TDonnéesHM[[#This Row],[TELECOM Niv 1 (6)]]&lt;&gt;"",TDonnéesHM[[#This Row],[TELECOM Niv 1 (6)]]/1440,"")</f>
        <v/>
      </c>
      <c r="Y203" s="22" t="str">
        <f>(IF(TDonnéesDélais[[#This Row],[TELECOM Niv 1 (6)]]="","",(IF(TDonnéesDélais[[#This Row],[TELECOM Niv 1 (6)]]&lt;=TDonnéesDélais[[#This Row],[Délai]],"OK","KO"))))</f>
        <v/>
      </c>
      <c r="Z203" s="21" t="str">
        <f>IF(TDonnéesHM[[#This Row],[Exploit Infra IBIS (5)]]&lt;&gt;"",TDonnéesHM[[#This Row],[Exploit Infra IBIS (5)]]/1440,"")</f>
        <v/>
      </c>
      <c r="AA203" s="22" t="str">
        <f>(IF(TDonnéesDélais[[#This Row],[Exploit Infra IBIS (5)]]="","",(IF(TDonnéesDélais[[#This Row],[Exploit Infra IBIS (5)]]&lt;=TDonnéesDélais[[#This Row],[Délai]],"OK","KO"))))</f>
        <v/>
      </c>
      <c r="AB203" s="21" t="str">
        <f>IF(TDonnéesHM[[#This Row],[SIT SOBEGI (1)]]&lt;&gt;"",TDonnéesHM[[#This Row],[SIT SOBEGI (1)]]/1440,"")</f>
        <v/>
      </c>
      <c r="AC203" s="22" t="str">
        <f>(IF(TDonnéesDélais[[#This Row],[SIT SOBEGI (1)]]="","",(IF(TDonnéesDélais[[#This Row],[SIT SOBEGI (1)]]&lt;=TDonnéesDélais[[#This Row],[Délai]],"OK","KO"))))</f>
        <v/>
      </c>
      <c r="AD203" s="21">
        <f>IF(TDonnéesHM[[#This Row],[TELECOM SOBEGI (2)]]&lt;&gt;"",TDonnéesHM[[#This Row],[TELECOM SOBEGI (2)]]/1440,"")</f>
        <v>4.8611111111111112E-3</v>
      </c>
      <c r="AE203" s="22" t="str">
        <f>(IF(TDonnéesDélais[[#This Row],[TELECOM SOBEGI (2)]]="","",(IF(TDonnéesDélais[[#This Row],[TELECOM SOBEGI (2)]]&lt;=TDonnéesDélais[[#This Row],[Délai]],"OK","KO"))))</f>
        <v>OK</v>
      </c>
      <c r="AF203" s="21" t="str">
        <f>IF(TDonnéesHM[[#This Row],[INEO/ACM (1)]]&lt;&gt;"",TDonnéesHM[[#This Row],[INEO/ACM (1)]]/1440,"")</f>
        <v/>
      </c>
      <c r="AG203" s="22" t="str">
        <f>(IF(TDonnéesDélais[[#This Row],[INEO/ACM (1)]]="","",(IF(TDonnéesDélais[[#This Row],[INEO/ACM (1)]]&lt;=TDonnéesDélais[[#This Row],[Délai]],"OK","KO"))))</f>
        <v/>
      </c>
      <c r="AH203" s="18" t="str">
        <f>IF(TDonnéesHM[[#This Row],[GFI CHRONOTIME (4)]]&lt;&gt;"",TDonnéesHM[[#This Row],[GFI CHRONOTIME (4)]]/1440,"")</f>
        <v/>
      </c>
      <c r="AI203" s="18">
        <f>IF(TDonnéesHM[[#This Row],[En attente]]&lt;&gt;"",TDonnéesHM[[#This Row],[En attente]]/1440,"")</f>
        <v>1.2513888888888889</v>
      </c>
      <c r="AJ203" s="18">
        <f>IF(TDonnéesHM[[#This Row],[Durée de vie du ticket]]&lt;&gt;"",TDonnéesHM[[#This Row],[Durée de vie du ticket]]/1440,"")</f>
        <v>1.2583333333333333</v>
      </c>
      <c r="AK203" s="39"/>
      <c r="AL203" s="39"/>
      <c r="AM203" s="39"/>
      <c r="AN203" s="39"/>
      <c r="AO203" s="39"/>
      <c r="AP203" s="39"/>
      <c r="AQ203" s="39"/>
      <c r="AR203" s="39"/>
      <c r="AS203" s="39"/>
      <c r="AT203" s="39"/>
      <c r="AU203" s="39"/>
      <c r="AV203" s="39"/>
    </row>
    <row r="204" spans="1:48" x14ac:dyDescent="0.2">
      <c r="A204">
        <v>1039</v>
      </c>
      <c r="B204" t="s">
        <v>21</v>
      </c>
      <c r="F204">
        <v>76</v>
      </c>
      <c r="I204">
        <v>137</v>
      </c>
      <c r="M204" s="12">
        <f>(IF(TDonnéesHM[[#This Row],[ID]]&lt;&gt;"",SUM(TDonnéesHM[[#This Row],[MCO (4)]:[En attente]]),""))</f>
        <v>213</v>
      </c>
      <c r="N204" s="39"/>
      <c r="O204">
        <f>IF(TDonnéesHM[[#This Row],[ID]]&lt;&gt;"",TDonnéesHM[[#This Row],[ID]],"")</f>
        <v>1039</v>
      </c>
      <c r="P204" s="17" t="str">
        <f>IF(TDonnéesHM[[#This Row],[Type]]="incident","I",IF(TDonnéesHM[[#This Row],[Type]]="demande","D",""))</f>
        <v>D</v>
      </c>
      <c r="Q204" s="18">
        <f>IF(TDonnéesDélais[[#This Row],[Type]]="I",4/24,IF(TDonnéesDélais[[#This Row],[Type]]="D",8/24,""))</f>
        <v>0.33333333333333331</v>
      </c>
      <c r="R204" s="21" t="str">
        <f>IF(TDonnéesHM[[#This Row],[MCO (4)]]&lt;&gt;"",TDonnéesHM[[#This Row],[MCO (4)]]/1440,"")</f>
        <v/>
      </c>
      <c r="S204" s="22" t="str">
        <f>(IF(TDonnéesDélais[[#This Row],[MCO]]="","",(IF(TDonnéesDélais[[#This Row],[MCO]]&lt;=TDonnéesDélais[[#This Row],[Délai]],"OK","KO"))))</f>
        <v/>
      </c>
      <c r="T204" s="21" t="str">
        <f>IF(TDonnéesHM[[#This Row],[HELPDESK (3)]]&lt;&gt;"",TDonnéesHM[[#This Row],[HELPDESK (3)]]/1440,"")</f>
        <v/>
      </c>
      <c r="U204" s="22" t="str">
        <f>(IF(TDonnéesDélais[[#This Row],[HELPDESK]]="","",(IF(TDonnéesDélais[[#This Row],[HELPDESK]]&lt;=TDonnéesDélais[[#This Row],[Délai]],"OK","KO"))))</f>
        <v/>
      </c>
      <c r="V204" s="21" t="str">
        <f>IF(TDonnéesHM[[#This Row],[TELECOM Niv 2 (7)]]&lt;&gt;"",TDonnéesHM[[#This Row],[TELECOM Niv 2 (7)]]/1440,"")</f>
        <v/>
      </c>
      <c r="W204" s="22" t="str">
        <f>(IF(TDonnéesDélais[[#This Row],[TELECOM Niv 2 (7)]]="","",(IF(TDonnéesDélais[[#This Row],[TELECOM Niv 2 (7)]]&lt;=TDonnéesDélais[[#This Row],[Délai]],"OK","KO"))))</f>
        <v/>
      </c>
      <c r="X204" s="21">
        <f>IF(TDonnéesHM[[#This Row],[TELECOM Niv 1 (6)]]&lt;&gt;"",TDonnéesHM[[#This Row],[TELECOM Niv 1 (6)]]/1440,"")</f>
        <v>5.2777777777777778E-2</v>
      </c>
      <c r="Y204" s="22" t="str">
        <f>(IF(TDonnéesDélais[[#This Row],[TELECOM Niv 1 (6)]]="","",(IF(TDonnéesDélais[[#This Row],[TELECOM Niv 1 (6)]]&lt;=TDonnéesDélais[[#This Row],[Délai]],"OK","KO"))))</f>
        <v>OK</v>
      </c>
      <c r="Z204" s="21" t="str">
        <f>IF(TDonnéesHM[[#This Row],[Exploit Infra IBIS (5)]]&lt;&gt;"",TDonnéesHM[[#This Row],[Exploit Infra IBIS (5)]]/1440,"")</f>
        <v/>
      </c>
      <c r="AA204" s="22" t="str">
        <f>(IF(TDonnéesDélais[[#This Row],[Exploit Infra IBIS (5)]]="","",(IF(TDonnéesDélais[[#This Row],[Exploit Infra IBIS (5)]]&lt;=TDonnéesDélais[[#This Row],[Délai]],"OK","KO"))))</f>
        <v/>
      </c>
      <c r="AB204" s="21" t="str">
        <f>IF(TDonnéesHM[[#This Row],[SIT SOBEGI (1)]]&lt;&gt;"",TDonnéesHM[[#This Row],[SIT SOBEGI (1)]]/1440,"")</f>
        <v/>
      </c>
      <c r="AC204" s="22" t="str">
        <f>(IF(TDonnéesDélais[[#This Row],[SIT SOBEGI (1)]]="","",(IF(TDonnéesDélais[[#This Row],[SIT SOBEGI (1)]]&lt;=TDonnéesDélais[[#This Row],[Délai]],"OK","KO"))))</f>
        <v/>
      </c>
      <c r="AD204" s="21">
        <f>IF(TDonnéesHM[[#This Row],[TELECOM SOBEGI (2)]]&lt;&gt;"",TDonnéesHM[[#This Row],[TELECOM SOBEGI (2)]]/1440,"")</f>
        <v>9.5138888888888884E-2</v>
      </c>
      <c r="AE204" s="22" t="str">
        <f>(IF(TDonnéesDélais[[#This Row],[TELECOM SOBEGI (2)]]="","",(IF(TDonnéesDélais[[#This Row],[TELECOM SOBEGI (2)]]&lt;=TDonnéesDélais[[#This Row],[Délai]],"OK","KO"))))</f>
        <v>OK</v>
      </c>
      <c r="AF204" s="21" t="str">
        <f>IF(TDonnéesHM[[#This Row],[INEO/ACM (1)]]&lt;&gt;"",TDonnéesHM[[#This Row],[INEO/ACM (1)]]/1440,"")</f>
        <v/>
      </c>
      <c r="AG204" s="22" t="str">
        <f>(IF(TDonnéesDélais[[#This Row],[INEO/ACM (1)]]="","",(IF(TDonnéesDélais[[#This Row],[INEO/ACM (1)]]&lt;=TDonnéesDélais[[#This Row],[Délai]],"OK","KO"))))</f>
        <v/>
      </c>
      <c r="AH204" s="18" t="str">
        <f>IF(TDonnéesHM[[#This Row],[GFI CHRONOTIME (4)]]&lt;&gt;"",TDonnéesHM[[#This Row],[GFI CHRONOTIME (4)]]/1440,"")</f>
        <v/>
      </c>
      <c r="AI204" s="18" t="str">
        <f>IF(TDonnéesHM[[#This Row],[En attente]]&lt;&gt;"",TDonnéesHM[[#This Row],[En attente]]/1440,"")</f>
        <v/>
      </c>
      <c r="AJ204" s="18">
        <f>IF(TDonnéesHM[[#This Row],[Durée de vie du ticket]]&lt;&gt;"",TDonnéesHM[[#This Row],[Durée de vie du ticket]]/1440,"")</f>
        <v>0.14791666666666667</v>
      </c>
      <c r="AK204" s="39"/>
      <c r="AL204" s="39"/>
      <c r="AM204" s="39"/>
      <c r="AN204" s="39"/>
      <c r="AO204" s="39"/>
      <c r="AP204" s="39"/>
      <c r="AQ204" s="39"/>
      <c r="AR204" s="39"/>
      <c r="AS204" s="39"/>
      <c r="AT204" s="39"/>
      <c r="AU204" s="39"/>
      <c r="AV204" s="39"/>
    </row>
    <row r="205" spans="1:48" x14ac:dyDescent="0.2">
      <c r="A205">
        <v>1040</v>
      </c>
      <c r="B205" t="s">
        <v>21</v>
      </c>
      <c r="F205">
        <v>16</v>
      </c>
      <c r="I205">
        <v>78</v>
      </c>
      <c r="M205" s="12">
        <f>(IF(TDonnéesHM[[#This Row],[ID]]&lt;&gt;"",SUM(TDonnéesHM[[#This Row],[MCO (4)]:[En attente]]),""))</f>
        <v>94</v>
      </c>
      <c r="N205" s="39"/>
      <c r="O205">
        <f>IF(TDonnéesHM[[#This Row],[ID]]&lt;&gt;"",TDonnéesHM[[#This Row],[ID]],"")</f>
        <v>1040</v>
      </c>
      <c r="P205" s="17" t="str">
        <f>IF(TDonnéesHM[[#This Row],[Type]]="incident","I",IF(TDonnéesHM[[#This Row],[Type]]="demande","D",""))</f>
        <v>D</v>
      </c>
      <c r="Q205" s="18">
        <f>IF(TDonnéesDélais[[#This Row],[Type]]="I",4/24,IF(TDonnéesDélais[[#This Row],[Type]]="D",8/24,""))</f>
        <v>0.33333333333333331</v>
      </c>
      <c r="R205" s="21" t="str">
        <f>IF(TDonnéesHM[[#This Row],[MCO (4)]]&lt;&gt;"",TDonnéesHM[[#This Row],[MCO (4)]]/1440,"")</f>
        <v/>
      </c>
      <c r="S205" s="22" t="str">
        <f>(IF(TDonnéesDélais[[#This Row],[MCO]]="","",(IF(TDonnéesDélais[[#This Row],[MCO]]&lt;=TDonnéesDélais[[#This Row],[Délai]],"OK","KO"))))</f>
        <v/>
      </c>
      <c r="T205" s="21" t="str">
        <f>IF(TDonnéesHM[[#This Row],[HELPDESK (3)]]&lt;&gt;"",TDonnéesHM[[#This Row],[HELPDESK (3)]]/1440,"")</f>
        <v/>
      </c>
      <c r="U205" s="22" t="str">
        <f>(IF(TDonnéesDélais[[#This Row],[HELPDESK]]="","",(IF(TDonnéesDélais[[#This Row],[HELPDESK]]&lt;=TDonnéesDélais[[#This Row],[Délai]],"OK","KO"))))</f>
        <v/>
      </c>
      <c r="V205" s="21" t="str">
        <f>IF(TDonnéesHM[[#This Row],[TELECOM Niv 2 (7)]]&lt;&gt;"",TDonnéesHM[[#This Row],[TELECOM Niv 2 (7)]]/1440,"")</f>
        <v/>
      </c>
      <c r="W205" s="22" t="str">
        <f>(IF(TDonnéesDélais[[#This Row],[TELECOM Niv 2 (7)]]="","",(IF(TDonnéesDélais[[#This Row],[TELECOM Niv 2 (7)]]&lt;=TDonnéesDélais[[#This Row],[Délai]],"OK","KO"))))</f>
        <v/>
      </c>
      <c r="X205" s="21">
        <f>IF(TDonnéesHM[[#This Row],[TELECOM Niv 1 (6)]]&lt;&gt;"",TDonnéesHM[[#This Row],[TELECOM Niv 1 (6)]]/1440,"")</f>
        <v>1.1111111111111112E-2</v>
      </c>
      <c r="Y205" s="22" t="str">
        <f>(IF(TDonnéesDélais[[#This Row],[TELECOM Niv 1 (6)]]="","",(IF(TDonnéesDélais[[#This Row],[TELECOM Niv 1 (6)]]&lt;=TDonnéesDélais[[#This Row],[Délai]],"OK","KO"))))</f>
        <v>OK</v>
      </c>
      <c r="Z205" s="21" t="str">
        <f>IF(TDonnéesHM[[#This Row],[Exploit Infra IBIS (5)]]&lt;&gt;"",TDonnéesHM[[#This Row],[Exploit Infra IBIS (5)]]/1440,"")</f>
        <v/>
      </c>
      <c r="AA205" s="22" t="str">
        <f>(IF(TDonnéesDélais[[#This Row],[Exploit Infra IBIS (5)]]="","",(IF(TDonnéesDélais[[#This Row],[Exploit Infra IBIS (5)]]&lt;=TDonnéesDélais[[#This Row],[Délai]],"OK","KO"))))</f>
        <v/>
      </c>
      <c r="AB205" s="21" t="str">
        <f>IF(TDonnéesHM[[#This Row],[SIT SOBEGI (1)]]&lt;&gt;"",TDonnéesHM[[#This Row],[SIT SOBEGI (1)]]/1440,"")</f>
        <v/>
      </c>
      <c r="AC205" s="22" t="str">
        <f>(IF(TDonnéesDélais[[#This Row],[SIT SOBEGI (1)]]="","",(IF(TDonnéesDélais[[#This Row],[SIT SOBEGI (1)]]&lt;=TDonnéesDélais[[#This Row],[Délai]],"OK","KO"))))</f>
        <v/>
      </c>
      <c r="AD205" s="21">
        <f>IF(TDonnéesHM[[#This Row],[TELECOM SOBEGI (2)]]&lt;&gt;"",TDonnéesHM[[#This Row],[TELECOM SOBEGI (2)]]/1440,"")</f>
        <v>5.4166666666666669E-2</v>
      </c>
      <c r="AE205" s="22" t="str">
        <f>(IF(TDonnéesDélais[[#This Row],[TELECOM SOBEGI (2)]]="","",(IF(TDonnéesDélais[[#This Row],[TELECOM SOBEGI (2)]]&lt;=TDonnéesDélais[[#This Row],[Délai]],"OK","KO"))))</f>
        <v>OK</v>
      </c>
      <c r="AF205" s="21" t="str">
        <f>IF(TDonnéesHM[[#This Row],[INEO/ACM (1)]]&lt;&gt;"",TDonnéesHM[[#This Row],[INEO/ACM (1)]]/1440,"")</f>
        <v/>
      </c>
      <c r="AG205" s="22" t="str">
        <f>(IF(TDonnéesDélais[[#This Row],[INEO/ACM (1)]]="","",(IF(TDonnéesDélais[[#This Row],[INEO/ACM (1)]]&lt;=TDonnéesDélais[[#This Row],[Délai]],"OK","KO"))))</f>
        <v/>
      </c>
      <c r="AH205" s="18" t="str">
        <f>IF(TDonnéesHM[[#This Row],[GFI CHRONOTIME (4)]]&lt;&gt;"",TDonnéesHM[[#This Row],[GFI CHRONOTIME (4)]]/1440,"")</f>
        <v/>
      </c>
      <c r="AI205" s="18" t="str">
        <f>IF(TDonnéesHM[[#This Row],[En attente]]&lt;&gt;"",TDonnéesHM[[#This Row],[En attente]]/1440,"")</f>
        <v/>
      </c>
      <c r="AJ205" s="18">
        <f>IF(TDonnéesHM[[#This Row],[Durée de vie du ticket]]&lt;&gt;"",TDonnéesHM[[#This Row],[Durée de vie du ticket]]/1440,"")</f>
        <v>6.5277777777777782E-2</v>
      </c>
      <c r="AK205" s="39"/>
      <c r="AL205" s="39"/>
      <c r="AM205" s="39"/>
      <c r="AN205" s="39"/>
      <c r="AO205" s="39"/>
      <c r="AP205" s="39"/>
      <c r="AQ205" s="39"/>
      <c r="AR205" s="39"/>
      <c r="AS205" s="39"/>
      <c r="AT205" s="39"/>
      <c r="AU205" s="39"/>
      <c r="AV205" s="39"/>
    </row>
    <row r="206" spans="1:48" x14ac:dyDescent="0.2">
      <c r="A206">
        <v>1041</v>
      </c>
      <c r="B206" t="s">
        <v>21</v>
      </c>
      <c r="F206">
        <v>12</v>
      </c>
      <c r="I206">
        <v>79</v>
      </c>
      <c r="M206" s="12">
        <f>(IF(TDonnéesHM[[#This Row],[ID]]&lt;&gt;"",SUM(TDonnéesHM[[#This Row],[MCO (4)]:[En attente]]),""))</f>
        <v>91</v>
      </c>
      <c r="N206" s="39"/>
      <c r="O206">
        <f>IF(TDonnéesHM[[#This Row],[ID]]&lt;&gt;"",TDonnéesHM[[#This Row],[ID]],"")</f>
        <v>1041</v>
      </c>
      <c r="P206" s="17" t="str">
        <f>IF(TDonnéesHM[[#This Row],[Type]]="incident","I",IF(TDonnéesHM[[#This Row],[Type]]="demande","D",""))</f>
        <v>D</v>
      </c>
      <c r="Q206" s="18">
        <f>IF(TDonnéesDélais[[#This Row],[Type]]="I",4/24,IF(TDonnéesDélais[[#This Row],[Type]]="D",8/24,""))</f>
        <v>0.33333333333333331</v>
      </c>
      <c r="R206" s="21" t="str">
        <f>IF(TDonnéesHM[[#This Row],[MCO (4)]]&lt;&gt;"",TDonnéesHM[[#This Row],[MCO (4)]]/1440,"")</f>
        <v/>
      </c>
      <c r="S206" s="22" t="str">
        <f>(IF(TDonnéesDélais[[#This Row],[MCO]]="","",(IF(TDonnéesDélais[[#This Row],[MCO]]&lt;=TDonnéesDélais[[#This Row],[Délai]],"OK","KO"))))</f>
        <v/>
      </c>
      <c r="T206" s="21" t="str">
        <f>IF(TDonnéesHM[[#This Row],[HELPDESK (3)]]&lt;&gt;"",TDonnéesHM[[#This Row],[HELPDESK (3)]]/1440,"")</f>
        <v/>
      </c>
      <c r="U206" s="22" t="str">
        <f>(IF(TDonnéesDélais[[#This Row],[HELPDESK]]="","",(IF(TDonnéesDélais[[#This Row],[HELPDESK]]&lt;=TDonnéesDélais[[#This Row],[Délai]],"OK","KO"))))</f>
        <v/>
      </c>
      <c r="V206" s="21" t="str">
        <f>IF(TDonnéesHM[[#This Row],[TELECOM Niv 2 (7)]]&lt;&gt;"",TDonnéesHM[[#This Row],[TELECOM Niv 2 (7)]]/1440,"")</f>
        <v/>
      </c>
      <c r="W206" s="22" t="str">
        <f>(IF(TDonnéesDélais[[#This Row],[TELECOM Niv 2 (7)]]="","",(IF(TDonnéesDélais[[#This Row],[TELECOM Niv 2 (7)]]&lt;=TDonnéesDélais[[#This Row],[Délai]],"OK","KO"))))</f>
        <v/>
      </c>
      <c r="X206" s="21">
        <f>IF(TDonnéesHM[[#This Row],[TELECOM Niv 1 (6)]]&lt;&gt;"",TDonnéesHM[[#This Row],[TELECOM Niv 1 (6)]]/1440,"")</f>
        <v>8.3333333333333332E-3</v>
      </c>
      <c r="Y206" s="22" t="str">
        <f>(IF(TDonnéesDélais[[#This Row],[TELECOM Niv 1 (6)]]="","",(IF(TDonnéesDélais[[#This Row],[TELECOM Niv 1 (6)]]&lt;=TDonnéesDélais[[#This Row],[Délai]],"OK","KO"))))</f>
        <v>OK</v>
      </c>
      <c r="Z206" s="21" t="str">
        <f>IF(TDonnéesHM[[#This Row],[Exploit Infra IBIS (5)]]&lt;&gt;"",TDonnéesHM[[#This Row],[Exploit Infra IBIS (5)]]/1440,"")</f>
        <v/>
      </c>
      <c r="AA206" s="22" t="str">
        <f>(IF(TDonnéesDélais[[#This Row],[Exploit Infra IBIS (5)]]="","",(IF(TDonnéesDélais[[#This Row],[Exploit Infra IBIS (5)]]&lt;=TDonnéesDélais[[#This Row],[Délai]],"OK","KO"))))</f>
        <v/>
      </c>
      <c r="AB206" s="21" t="str">
        <f>IF(TDonnéesHM[[#This Row],[SIT SOBEGI (1)]]&lt;&gt;"",TDonnéesHM[[#This Row],[SIT SOBEGI (1)]]/1440,"")</f>
        <v/>
      </c>
      <c r="AC206" s="22" t="str">
        <f>(IF(TDonnéesDélais[[#This Row],[SIT SOBEGI (1)]]="","",(IF(TDonnéesDélais[[#This Row],[SIT SOBEGI (1)]]&lt;=TDonnéesDélais[[#This Row],[Délai]],"OK","KO"))))</f>
        <v/>
      </c>
      <c r="AD206" s="21">
        <f>IF(TDonnéesHM[[#This Row],[TELECOM SOBEGI (2)]]&lt;&gt;"",TDonnéesHM[[#This Row],[TELECOM SOBEGI (2)]]/1440,"")</f>
        <v>5.486111111111111E-2</v>
      </c>
      <c r="AE206" s="22" t="str">
        <f>(IF(TDonnéesDélais[[#This Row],[TELECOM SOBEGI (2)]]="","",(IF(TDonnéesDélais[[#This Row],[TELECOM SOBEGI (2)]]&lt;=TDonnéesDélais[[#This Row],[Délai]],"OK","KO"))))</f>
        <v>OK</v>
      </c>
      <c r="AF206" s="21" t="str">
        <f>IF(TDonnéesHM[[#This Row],[INEO/ACM (1)]]&lt;&gt;"",TDonnéesHM[[#This Row],[INEO/ACM (1)]]/1440,"")</f>
        <v/>
      </c>
      <c r="AG206" s="22" t="str">
        <f>(IF(TDonnéesDélais[[#This Row],[INEO/ACM (1)]]="","",(IF(TDonnéesDélais[[#This Row],[INEO/ACM (1)]]&lt;=TDonnéesDélais[[#This Row],[Délai]],"OK","KO"))))</f>
        <v/>
      </c>
      <c r="AH206" s="18" t="str">
        <f>IF(TDonnéesHM[[#This Row],[GFI CHRONOTIME (4)]]&lt;&gt;"",TDonnéesHM[[#This Row],[GFI CHRONOTIME (4)]]/1440,"")</f>
        <v/>
      </c>
      <c r="AI206" s="18" t="str">
        <f>IF(TDonnéesHM[[#This Row],[En attente]]&lt;&gt;"",TDonnéesHM[[#This Row],[En attente]]/1440,"")</f>
        <v/>
      </c>
      <c r="AJ206" s="18">
        <f>IF(TDonnéesHM[[#This Row],[Durée de vie du ticket]]&lt;&gt;"",TDonnéesHM[[#This Row],[Durée de vie du ticket]]/1440,"")</f>
        <v>6.3194444444444442E-2</v>
      </c>
      <c r="AK206" s="39"/>
      <c r="AL206" s="39"/>
      <c r="AM206" s="39"/>
      <c r="AN206" s="39"/>
      <c r="AO206" s="39"/>
      <c r="AP206" s="39"/>
      <c r="AQ206" s="39"/>
      <c r="AR206" s="39"/>
      <c r="AS206" s="39"/>
      <c r="AT206" s="39"/>
      <c r="AU206" s="39"/>
      <c r="AV206" s="39"/>
    </row>
    <row r="207" spans="1:48" x14ac:dyDescent="0.2">
      <c r="A207">
        <v>1042</v>
      </c>
      <c r="B207" t="s">
        <v>21</v>
      </c>
      <c r="F207">
        <v>6</v>
      </c>
      <c r="I207">
        <v>112</v>
      </c>
      <c r="M207" s="12">
        <f>(IF(TDonnéesHM[[#This Row],[ID]]&lt;&gt;"",SUM(TDonnéesHM[[#This Row],[MCO (4)]:[En attente]]),""))</f>
        <v>118</v>
      </c>
      <c r="N207" s="39"/>
      <c r="O207">
        <f>IF(TDonnéesHM[[#This Row],[ID]]&lt;&gt;"",TDonnéesHM[[#This Row],[ID]],"")</f>
        <v>1042</v>
      </c>
      <c r="P207" s="17" t="str">
        <f>IF(TDonnéesHM[[#This Row],[Type]]="incident","I",IF(TDonnéesHM[[#This Row],[Type]]="demande","D",""))</f>
        <v>D</v>
      </c>
      <c r="Q207" s="18">
        <f>IF(TDonnéesDélais[[#This Row],[Type]]="I",4/24,IF(TDonnéesDélais[[#This Row],[Type]]="D",8/24,""))</f>
        <v>0.33333333333333331</v>
      </c>
      <c r="R207" s="21" t="str">
        <f>IF(TDonnéesHM[[#This Row],[MCO (4)]]&lt;&gt;"",TDonnéesHM[[#This Row],[MCO (4)]]/1440,"")</f>
        <v/>
      </c>
      <c r="S207" s="22" t="str">
        <f>(IF(TDonnéesDélais[[#This Row],[MCO]]="","",(IF(TDonnéesDélais[[#This Row],[MCO]]&lt;=TDonnéesDélais[[#This Row],[Délai]],"OK","KO"))))</f>
        <v/>
      </c>
      <c r="T207" s="21" t="str">
        <f>IF(TDonnéesHM[[#This Row],[HELPDESK (3)]]&lt;&gt;"",TDonnéesHM[[#This Row],[HELPDESK (3)]]/1440,"")</f>
        <v/>
      </c>
      <c r="U207" s="22" t="str">
        <f>(IF(TDonnéesDélais[[#This Row],[HELPDESK]]="","",(IF(TDonnéesDélais[[#This Row],[HELPDESK]]&lt;=TDonnéesDélais[[#This Row],[Délai]],"OK","KO"))))</f>
        <v/>
      </c>
      <c r="V207" s="21" t="str">
        <f>IF(TDonnéesHM[[#This Row],[TELECOM Niv 2 (7)]]&lt;&gt;"",TDonnéesHM[[#This Row],[TELECOM Niv 2 (7)]]/1440,"")</f>
        <v/>
      </c>
      <c r="W207" s="22" t="str">
        <f>(IF(TDonnéesDélais[[#This Row],[TELECOM Niv 2 (7)]]="","",(IF(TDonnéesDélais[[#This Row],[TELECOM Niv 2 (7)]]&lt;=TDonnéesDélais[[#This Row],[Délai]],"OK","KO"))))</f>
        <v/>
      </c>
      <c r="X207" s="21">
        <f>IF(TDonnéesHM[[#This Row],[TELECOM Niv 1 (6)]]&lt;&gt;"",TDonnéesHM[[#This Row],[TELECOM Niv 1 (6)]]/1440,"")</f>
        <v>4.1666666666666666E-3</v>
      </c>
      <c r="Y207" s="22" t="str">
        <f>(IF(TDonnéesDélais[[#This Row],[TELECOM Niv 1 (6)]]="","",(IF(TDonnéesDélais[[#This Row],[TELECOM Niv 1 (6)]]&lt;=TDonnéesDélais[[#This Row],[Délai]],"OK","KO"))))</f>
        <v>OK</v>
      </c>
      <c r="Z207" s="21" t="str">
        <f>IF(TDonnéesHM[[#This Row],[Exploit Infra IBIS (5)]]&lt;&gt;"",TDonnéesHM[[#This Row],[Exploit Infra IBIS (5)]]/1440,"")</f>
        <v/>
      </c>
      <c r="AA207" s="22" t="str">
        <f>(IF(TDonnéesDélais[[#This Row],[Exploit Infra IBIS (5)]]="","",(IF(TDonnéesDélais[[#This Row],[Exploit Infra IBIS (5)]]&lt;=TDonnéesDélais[[#This Row],[Délai]],"OK","KO"))))</f>
        <v/>
      </c>
      <c r="AB207" s="21" t="str">
        <f>IF(TDonnéesHM[[#This Row],[SIT SOBEGI (1)]]&lt;&gt;"",TDonnéesHM[[#This Row],[SIT SOBEGI (1)]]/1440,"")</f>
        <v/>
      </c>
      <c r="AC207" s="22" t="str">
        <f>(IF(TDonnéesDélais[[#This Row],[SIT SOBEGI (1)]]="","",(IF(TDonnéesDélais[[#This Row],[SIT SOBEGI (1)]]&lt;=TDonnéesDélais[[#This Row],[Délai]],"OK","KO"))))</f>
        <v/>
      </c>
      <c r="AD207" s="21">
        <f>IF(TDonnéesHM[[#This Row],[TELECOM SOBEGI (2)]]&lt;&gt;"",TDonnéesHM[[#This Row],[TELECOM SOBEGI (2)]]/1440,"")</f>
        <v>7.7777777777777779E-2</v>
      </c>
      <c r="AE207" s="22" t="str">
        <f>(IF(TDonnéesDélais[[#This Row],[TELECOM SOBEGI (2)]]="","",(IF(TDonnéesDélais[[#This Row],[TELECOM SOBEGI (2)]]&lt;=TDonnéesDélais[[#This Row],[Délai]],"OK","KO"))))</f>
        <v>OK</v>
      </c>
      <c r="AF207" s="21" t="str">
        <f>IF(TDonnéesHM[[#This Row],[INEO/ACM (1)]]&lt;&gt;"",TDonnéesHM[[#This Row],[INEO/ACM (1)]]/1440,"")</f>
        <v/>
      </c>
      <c r="AG207" s="22" t="str">
        <f>(IF(TDonnéesDélais[[#This Row],[INEO/ACM (1)]]="","",(IF(TDonnéesDélais[[#This Row],[INEO/ACM (1)]]&lt;=TDonnéesDélais[[#This Row],[Délai]],"OK","KO"))))</f>
        <v/>
      </c>
      <c r="AH207" s="18" t="str">
        <f>IF(TDonnéesHM[[#This Row],[GFI CHRONOTIME (4)]]&lt;&gt;"",TDonnéesHM[[#This Row],[GFI CHRONOTIME (4)]]/1440,"")</f>
        <v/>
      </c>
      <c r="AI207" s="18" t="str">
        <f>IF(TDonnéesHM[[#This Row],[En attente]]&lt;&gt;"",TDonnéesHM[[#This Row],[En attente]]/1440,"")</f>
        <v/>
      </c>
      <c r="AJ207" s="18">
        <f>IF(TDonnéesHM[[#This Row],[Durée de vie du ticket]]&lt;&gt;"",TDonnéesHM[[#This Row],[Durée de vie du ticket]]/1440,"")</f>
        <v>8.1944444444444445E-2</v>
      </c>
      <c r="AK207" s="39"/>
      <c r="AL207" s="39"/>
      <c r="AM207" s="39"/>
      <c r="AN207" s="39"/>
      <c r="AO207" s="39"/>
      <c r="AP207" s="39"/>
      <c r="AQ207" s="39"/>
      <c r="AR207" s="39"/>
      <c r="AS207" s="39"/>
      <c r="AT207" s="39"/>
      <c r="AU207" s="39"/>
      <c r="AV207" s="39"/>
    </row>
    <row r="208" spans="1:48" x14ac:dyDescent="0.2">
      <c r="A208">
        <v>1043</v>
      </c>
      <c r="B208" t="s">
        <v>21</v>
      </c>
      <c r="C208">
        <v>1084</v>
      </c>
      <c r="M208" s="12">
        <f>(IF(TDonnéesHM[[#This Row],[ID]]&lt;&gt;"",SUM(TDonnéesHM[[#This Row],[MCO (4)]:[En attente]]),""))</f>
        <v>1084</v>
      </c>
      <c r="N208" s="39"/>
      <c r="O208">
        <f>IF(TDonnéesHM[[#This Row],[ID]]&lt;&gt;"",TDonnéesHM[[#This Row],[ID]],"")</f>
        <v>1043</v>
      </c>
      <c r="P208" s="17" t="str">
        <f>IF(TDonnéesHM[[#This Row],[Type]]="incident","I",IF(TDonnéesHM[[#This Row],[Type]]="demande","D",""))</f>
        <v>D</v>
      </c>
      <c r="Q208" s="18">
        <f>IF(TDonnéesDélais[[#This Row],[Type]]="I",4/24,IF(TDonnéesDélais[[#This Row],[Type]]="D",8/24,""))</f>
        <v>0.33333333333333331</v>
      </c>
      <c r="R208" s="21">
        <f>IF(TDonnéesHM[[#This Row],[MCO (4)]]&lt;&gt;"",TDonnéesHM[[#This Row],[MCO (4)]]/1440,"")</f>
        <v>0.75277777777777777</v>
      </c>
      <c r="S208" s="22" t="str">
        <f>(IF(TDonnéesDélais[[#This Row],[MCO]]="","",(IF(TDonnéesDélais[[#This Row],[MCO]]&lt;=TDonnéesDélais[[#This Row],[Délai]],"OK","KO"))))</f>
        <v>KO</v>
      </c>
      <c r="T208" s="21" t="str">
        <f>IF(TDonnéesHM[[#This Row],[HELPDESK (3)]]&lt;&gt;"",TDonnéesHM[[#This Row],[HELPDESK (3)]]/1440,"")</f>
        <v/>
      </c>
      <c r="U208" s="22" t="str">
        <f>(IF(TDonnéesDélais[[#This Row],[HELPDESK]]="","",(IF(TDonnéesDélais[[#This Row],[HELPDESK]]&lt;=TDonnéesDélais[[#This Row],[Délai]],"OK","KO"))))</f>
        <v/>
      </c>
      <c r="V208" s="21" t="str">
        <f>IF(TDonnéesHM[[#This Row],[TELECOM Niv 2 (7)]]&lt;&gt;"",TDonnéesHM[[#This Row],[TELECOM Niv 2 (7)]]/1440,"")</f>
        <v/>
      </c>
      <c r="W208" s="22" t="str">
        <f>(IF(TDonnéesDélais[[#This Row],[TELECOM Niv 2 (7)]]="","",(IF(TDonnéesDélais[[#This Row],[TELECOM Niv 2 (7)]]&lt;=TDonnéesDélais[[#This Row],[Délai]],"OK","KO"))))</f>
        <v/>
      </c>
      <c r="X208" s="21" t="str">
        <f>IF(TDonnéesHM[[#This Row],[TELECOM Niv 1 (6)]]&lt;&gt;"",TDonnéesHM[[#This Row],[TELECOM Niv 1 (6)]]/1440,"")</f>
        <v/>
      </c>
      <c r="Y208" s="22" t="str">
        <f>(IF(TDonnéesDélais[[#This Row],[TELECOM Niv 1 (6)]]="","",(IF(TDonnéesDélais[[#This Row],[TELECOM Niv 1 (6)]]&lt;=TDonnéesDélais[[#This Row],[Délai]],"OK","KO"))))</f>
        <v/>
      </c>
      <c r="Z208" s="21" t="str">
        <f>IF(TDonnéesHM[[#This Row],[Exploit Infra IBIS (5)]]&lt;&gt;"",TDonnéesHM[[#This Row],[Exploit Infra IBIS (5)]]/1440,"")</f>
        <v/>
      </c>
      <c r="AA208" s="22" t="str">
        <f>(IF(TDonnéesDélais[[#This Row],[Exploit Infra IBIS (5)]]="","",(IF(TDonnéesDélais[[#This Row],[Exploit Infra IBIS (5)]]&lt;=TDonnéesDélais[[#This Row],[Délai]],"OK","KO"))))</f>
        <v/>
      </c>
      <c r="AB208" s="21" t="str">
        <f>IF(TDonnéesHM[[#This Row],[SIT SOBEGI (1)]]&lt;&gt;"",TDonnéesHM[[#This Row],[SIT SOBEGI (1)]]/1440,"")</f>
        <v/>
      </c>
      <c r="AC208" s="22" t="str">
        <f>(IF(TDonnéesDélais[[#This Row],[SIT SOBEGI (1)]]="","",(IF(TDonnéesDélais[[#This Row],[SIT SOBEGI (1)]]&lt;=TDonnéesDélais[[#This Row],[Délai]],"OK","KO"))))</f>
        <v/>
      </c>
      <c r="AD208" s="21" t="str">
        <f>IF(TDonnéesHM[[#This Row],[TELECOM SOBEGI (2)]]&lt;&gt;"",TDonnéesHM[[#This Row],[TELECOM SOBEGI (2)]]/1440,"")</f>
        <v/>
      </c>
      <c r="AE208" s="22" t="str">
        <f>(IF(TDonnéesDélais[[#This Row],[TELECOM SOBEGI (2)]]="","",(IF(TDonnéesDélais[[#This Row],[TELECOM SOBEGI (2)]]&lt;=TDonnéesDélais[[#This Row],[Délai]],"OK","KO"))))</f>
        <v/>
      </c>
      <c r="AF208" s="21" t="str">
        <f>IF(TDonnéesHM[[#This Row],[INEO/ACM (1)]]&lt;&gt;"",TDonnéesHM[[#This Row],[INEO/ACM (1)]]/1440,"")</f>
        <v/>
      </c>
      <c r="AG208" s="22" t="str">
        <f>(IF(TDonnéesDélais[[#This Row],[INEO/ACM (1)]]="","",(IF(TDonnéesDélais[[#This Row],[INEO/ACM (1)]]&lt;=TDonnéesDélais[[#This Row],[Délai]],"OK","KO"))))</f>
        <v/>
      </c>
      <c r="AH208" s="18" t="str">
        <f>IF(TDonnéesHM[[#This Row],[GFI CHRONOTIME (4)]]&lt;&gt;"",TDonnéesHM[[#This Row],[GFI CHRONOTIME (4)]]/1440,"")</f>
        <v/>
      </c>
      <c r="AI208" s="18" t="str">
        <f>IF(TDonnéesHM[[#This Row],[En attente]]&lt;&gt;"",TDonnéesHM[[#This Row],[En attente]]/1440,"")</f>
        <v/>
      </c>
      <c r="AJ208" s="18">
        <f>IF(TDonnéesHM[[#This Row],[Durée de vie du ticket]]&lt;&gt;"",TDonnéesHM[[#This Row],[Durée de vie du ticket]]/1440,"")</f>
        <v>0.75277777777777777</v>
      </c>
      <c r="AK208" s="39"/>
      <c r="AL208" s="39"/>
      <c r="AM208" s="39"/>
      <c r="AN208" s="39"/>
      <c r="AO208" s="39"/>
      <c r="AP208" s="39"/>
      <c r="AQ208" s="39"/>
      <c r="AR208" s="39"/>
      <c r="AS208" s="39"/>
      <c r="AT208" s="39"/>
      <c r="AU208" s="39"/>
      <c r="AV208" s="39"/>
    </row>
    <row r="209" spans="1:48" x14ac:dyDescent="0.2">
      <c r="A209">
        <v>1044</v>
      </c>
      <c r="B209" t="s">
        <v>21</v>
      </c>
      <c r="F209">
        <v>132</v>
      </c>
      <c r="I209">
        <v>112</v>
      </c>
      <c r="L209">
        <v>11</v>
      </c>
      <c r="M209" s="12">
        <f>(IF(TDonnéesHM[[#This Row],[ID]]&lt;&gt;"",SUM(TDonnéesHM[[#This Row],[MCO (4)]:[En attente]]),""))</f>
        <v>255</v>
      </c>
      <c r="N209" s="39"/>
      <c r="O209">
        <f>IF(TDonnéesHM[[#This Row],[ID]]&lt;&gt;"",TDonnéesHM[[#This Row],[ID]],"")</f>
        <v>1044</v>
      </c>
      <c r="P209" s="17" t="str">
        <f>IF(TDonnéesHM[[#This Row],[Type]]="incident","I",IF(TDonnéesHM[[#This Row],[Type]]="demande","D",""))</f>
        <v>D</v>
      </c>
      <c r="Q209" s="18">
        <f>IF(TDonnéesDélais[[#This Row],[Type]]="I",4/24,IF(TDonnéesDélais[[#This Row],[Type]]="D",8/24,""))</f>
        <v>0.33333333333333331</v>
      </c>
      <c r="R209" s="21" t="str">
        <f>IF(TDonnéesHM[[#This Row],[MCO (4)]]&lt;&gt;"",TDonnéesHM[[#This Row],[MCO (4)]]/1440,"")</f>
        <v/>
      </c>
      <c r="S209" s="22" t="str">
        <f>(IF(TDonnéesDélais[[#This Row],[MCO]]="","",(IF(TDonnéesDélais[[#This Row],[MCO]]&lt;=TDonnéesDélais[[#This Row],[Délai]],"OK","KO"))))</f>
        <v/>
      </c>
      <c r="T209" s="21" t="str">
        <f>IF(TDonnéesHM[[#This Row],[HELPDESK (3)]]&lt;&gt;"",TDonnéesHM[[#This Row],[HELPDESK (3)]]/1440,"")</f>
        <v/>
      </c>
      <c r="U209" s="22" t="str">
        <f>(IF(TDonnéesDélais[[#This Row],[HELPDESK]]="","",(IF(TDonnéesDélais[[#This Row],[HELPDESK]]&lt;=TDonnéesDélais[[#This Row],[Délai]],"OK","KO"))))</f>
        <v/>
      </c>
      <c r="V209" s="21" t="str">
        <f>IF(TDonnéesHM[[#This Row],[TELECOM Niv 2 (7)]]&lt;&gt;"",TDonnéesHM[[#This Row],[TELECOM Niv 2 (7)]]/1440,"")</f>
        <v/>
      </c>
      <c r="W209" s="22" t="str">
        <f>(IF(TDonnéesDélais[[#This Row],[TELECOM Niv 2 (7)]]="","",(IF(TDonnéesDélais[[#This Row],[TELECOM Niv 2 (7)]]&lt;=TDonnéesDélais[[#This Row],[Délai]],"OK","KO"))))</f>
        <v/>
      </c>
      <c r="X209" s="21">
        <f>IF(TDonnéesHM[[#This Row],[TELECOM Niv 1 (6)]]&lt;&gt;"",TDonnéesHM[[#This Row],[TELECOM Niv 1 (6)]]/1440,"")</f>
        <v>9.166666666666666E-2</v>
      </c>
      <c r="Y209" s="22" t="str">
        <f>(IF(TDonnéesDélais[[#This Row],[TELECOM Niv 1 (6)]]="","",(IF(TDonnéesDélais[[#This Row],[TELECOM Niv 1 (6)]]&lt;=TDonnéesDélais[[#This Row],[Délai]],"OK","KO"))))</f>
        <v>OK</v>
      </c>
      <c r="Z209" s="21" t="str">
        <f>IF(TDonnéesHM[[#This Row],[Exploit Infra IBIS (5)]]&lt;&gt;"",TDonnéesHM[[#This Row],[Exploit Infra IBIS (5)]]/1440,"")</f>
        <v/>
      </c>
      <c r="AA209" s="22" t="str">
        <f>(IF(TDonnéesDélais[[#This Row],[Exploit Infra IBIS (5)]]="","",(IF(TDonnéesDélais[[#This Row],[Exploit Infra IBIS (5)]]&lt;=TDonnéesDélais[[#This Row],[Délai]],"OK","KO"))))</f>
        <v/>
      </c>
      <c r="AB209" s="21" t="str">
        <f>IF(TDonnéesHM[[#This Row],[SIT SOBEGI (1)]]&lt;&gt;"",TDonnéesHM[[#This Row],[SIT SOBEGI (1)]]/1440,"")</f>
        <v/>
      </c>
      <c r="AC209" s="22" t="str">
        <f>(IF(TDonnéesDélais[[#This Row],[SIT SOBEGI (1)]]="","",(IF(TDonnéesDélais[[#This Row],[SIT SOBEGI (1)]]&lt;=TDonnéesDélais[[#This Row],[Délai]],"OK","KO"))))</f>
        <v/>
      </c>
      <c r="AD209" s="21">
        <f>IF(TDonnéesHM[[#This Row],[TELECOM SOBEGI (2)]]&lt;&gt;"",TDonnéesHM[[#This Row],[TELECOM SOBEGI (2)]]/1440,"")</f>
        <v>7.7777777777777779E-2</v>
      </c>
      <c r="AE209" s="22" t="str">
        <f>(IF(TDonnéesDélais[[#This Row],[TELECOM SOBEGI (2)]]="","",(IF(TDonnéesDélais[[#This Row],[TELECOM SOBEGI (2)]]&lt;=TDonnéesDélais[[#This Row],[Délai]],"OK","KO"))))</f>
        <v>OK</v>
      </c>
      <c r="AF209" s="21" t="str">
        <f>IF(TDonnéesHM[[#This Row],[INEO/ACM (1)]]&lt;&gt;"",TDonnéesHM[[#This Row],[INEO/ACM (1)]]/1440,"")</f>
        <v/>
      </c>
      <c r="AG209" s="22" t="str">
        <f>(IF(TDonnéesDélais[[#This Row],[INEO/ACM (1)]]="","",(IF(TDonnéesDélais[[#This Row],[INEO/ACM (1)]]&lt;=TDonnéesDélais[[#This Row],[Délai]],"OK","KO"))))</f>
        <v/>
      </c>
      <c r="AH209" s="18" t="str">
        <f>IF(TDonnéesHM[[#This Row],[GFI CHRONOTIME (4)]]&lt;&gt;"",TDonnéesHM[[#This Row],[GFI CHRONOTIME (4)]]/1440,"")</f>
        <v/>
      </c>
      <c r="AI209" s="18">
        <f>IF(TDonnéesHM[[#This Row],[En attente]]&lt;&gt;"",TDonnéesHM[[#This Row],[En attente]]/1440,"")</f>
        <v>7.6388888888888886E-3</v>
      </c>
      <c r="AJ209" s="18">
        <f>IF(TDonnéesHM[[#This Row],[Durée de vie du ticket]]&lt;&gt;"",TDonnéesHM[[#This Row],[Durée de vie du ticket]]/1440,"")</f>
        <v>0.17708333333333334</v>
      </c>
      <c r="AK209" s="39"/>
      <c r="AL209" s="39"/>
      <c r="AM209" s="39"/>
      <c r="AN209" s="39"/>
      <c r="AO209" s="39"/>
      <c r="AP209" s="39"/>
      <c r="AQ209" s="39"/>
      <c r="AR209" s="39"/>
      <c r="AS209" s="39"/>
      <c r="AT209" s="39"/>
      <c r="AU209" s="39"/>
      <c r="AV209" s="39"/>
    </row>
    <row r="210" spans="1:48" x14ac:dyDescent="0.2">
      <c r="A210">
        <v>1045</v>
      </c>
      <c r="B210" t="s">
        <v>21</v>
      </c>
      <c r="F210">
        <v>850</v>
      </c>
      <c r="I210">
        <v>162</v>
      </c>
      <c r="M210" s="12">
        <f>(IF(TDonnéesHM[[#This Row],[ID]]&lt;&gt;"",SUM(TDonnéesHM[[#This Row],[MCO (4)]:[En attente]]),""))</f>
        <v>1012</v>
      </c>
      <c r="N210" s="39"/>
      <c r="O210">
        <f>IF(TDonnéesHM[[#This Row],[ID]]&lt;&gt;"",TDonnéesHM[[#This Row],[ID]],"")</f>
        <v>1045</v>
      </c>
      <c r="P210" s="17" t="str">
        <f>IF(TDonnéesHM[[#This Row],[Type]]="incident","I",IF(TDonnéesHM[[#This Row],[Type]]="demande","D",""))</f>
        <v>D</v>
      </c>
      <c r="Q210" s="18">
        <f>IF(TDonnéesDélais[[#This Row],[Type]]="I",4/24,IF(TDonnéesDélais[[#This Row],[Type]]="D",8/24,""))</f>
        <v>0.33333333333333331</v>
      </c>
      <c r="R210" s="21" t="str">
        <f>IF(TDonnéesHM[[#This Row],[MCO (4)]]&lt;&gt;"",TDonnéesHM[[#This Row],[MCO (4)]]/1440,"")</f>
        <v/>
      </c>
      <c r="S210" s="22" t="str">
        <f>(IF(TDonnéesDélais[[#This Row],[MCO]]="","",(IF(TDonnéesDélais[[#This Row],[MCO]]&lt;=TDonnéesDélais[[#This Row],[Délai]],"OK","KO"))))</f>
        <v/>
      </c>
      <c r="T210" s="21" t="str">
        <f>IF(TDonnéesHM[[#This Row],[HELPDESK (3)]]&lt;&gt;"",TDonnéesHM[[#This Row],[HELPDESK (3)]]/1440,"")</f>
        <v/>
      </c>
      <c r="U210" s="22" t="str">
        <f>(IF(TDonnéesDélais[[#This Row],[HELPDESK]]="","",(IF(TDonnéesDélais[[#This Row],[HELPDESK]]&lt;=TDonnéesDélais[[#This Row],[Délai]],"OK","KO"))))</f>
        <v/>
      </c>
      <c r="V210" s="21" t="str">
        <f>IF(TDonnéesHM[[#This Row],[TELECOM Niv 2 (7)]]&lt;&gt;"",TDonnéesHM[[#This Row],[TELECOM Niv 2 (7)]]/1440,"")</f>
        <v/>
      </c>
      <c r="W210" s="22" t="str">
        <f>(IF(TDonnéesDélais[[#This Row],[TELECOM Niv 2 (7)]]="","",(IF(TDonnéesDélais[[#This Row],[TELECOM Niv 2 (7)]]&lt;=TDonnéesDélais[[#This Row],[Délai]],"OK","KO"))))</f>
        <v/>
      </c>
      <c r="X210" s="21">
        <f>IF(TDonnéesHM[[#This Row],[TELECOM Niv 1 (6)]]&lt;&gt;"",TDonnéesHM[[#This Row],[TELECOM Niv 1 (6)]]/1440,"")</f>
        <v>0.59027777777777779</v>
      </c>
      <c r="Y210" s="22" t="str">
        <f>(IF(TDonnéesDélais[[#This Row],[TELECOM Niv 1 (6)]]="","",(IF(TDonnéesDélais[[#This Row],[TELECOM Niv 1 (6)]]&lt;=TDonnéesDélais[[#This Row],[Délai]],"OK","KO"))))</f>
        <v>KO</v>
      </c>
      <c r="Z210" s="21" t="str">
        <f>IF(TDonnéesHM[[#This Row],[Exploit Infra IBIS (5)]]&lt;&gt;"",TDonnéesHM[[#This Row],[Exploit Infra IBIS (5)]]/1440,"")</f>
        <v/>
      </c>
      <c r="AA210" s="22" t="str">
        <f>(IF(TDonnéesDélais[[#This Row],[Exploit Infra IBIS (5)]]="","",(IF(TDonnéesDélais[[#This Row],[Exploit Infra IBIS (5)]]&lt;=TDonnéesDélais[[#This Row],[Délai]],"OK","KO"))))</f>
        <v/>
      </c>
      <c r="AB210" s="21" t="str">
        <f>IF(TDonnéesHM[[#This Row],[SIT SOBEGI (1)]]&lt;&gt;"",TDonnéesHM[[#This Row],[SIT SOBEGI (1)]]/1440,"")</f>
        <v/>
      </c>
      <c r="AC210" s="22" t="str">
        <f>(IF(TDonnéesDélais[[#This Row],[SIT SOBEGI (1)]]="","",(IF(TDonnéesDélais[[#This Row],[SIT SOBEGI (1)]]&lt;=TDonnéesDélais[[#This Row],[Délai]],"OK","KO"))))</f>
        <v/>
      </c>
      <c r="AD210" s="21">
        <f>IF(TDonnéesHM[[#This Row],[TELECOM SOBEGI (2)]]&lt;&gt;"",TDonnéesHM[[#This Row],[TELECOM SOBEGI (2)]]/1440,"")</f>
        <v>0.1125</v>
      </c>
      <c r="AE210" s="22" t="str">
        <f>(IF(TDonnéesDélais[[#This Row],[TELECOM SOBEGI (2)]]="","",(IF(TDonnéesDélais[[#This Row],[TELECOM SOBEGI (2)]]&lt;=TDonnéesDélais[[#This Row],[Délai]],"OK","KO"))))</f>
        <v>OK</v>
      </c>
      <c r="AF210" s="21" t="str">
        <f>IF(TDonnéesHM[[#This Row],[INEO/ACM (1)]]&lt;&gt;"",TDonnéesHM[[#This Row],[INEO/ACM (1)]]/1440,"")</f>
        <v/>
      </c>
      <c r="AG210" s="22" t="str">
        <f>(IF(TDonnéesDélais[[#This Row],[INEO/ACM (1)]]="","",(IF(TDonnéesDélais[[#This Row],[INEO/ACM (1)]]&lt;=TDonnéesDélais[[#This Row],[Délai]],"OK","KO"))))</f>
        <v/>
      </c>
      <c r="AH210" s="18" t="str">
        <f>IF(TDonnéesHM[[#This Row],[GFI CHRONOTIME (4)]]&lt;&gt;"",TDonnéesHM[[#This Row],[GFI CHRONOTIME (4)]]/1440,"")</f>
        <v/>
      </c>
      <c r="AI210" s="18" t="str">
        <f>IF(TDonnéesHM[[#This Row],[En attente]]&lt;&gt;"",TDonnéesHM[[#This Row],[En attente]]/1440,"")</f>
        <v/>
      </c>
      <c r="AJ210" s="18">
        <f>IF(TDonnéesHM[[#This Row],[Durée de vie du ticket]]&lt;&gt;"",TDonnéesHM[[#This Row],[Durée de vie du ticket]]/1440,"")</f>
        <v>0.70277777777777772</v>
      </c>
      <c r="AK210" s="39"/>
      <c r="AL210" s="39"/>
      <c r="AM210" s="39"/>
      <c r="AN210" s="39"/>
      <c r="AO210" s="39"/>
      <c r="AP210" s="39"/>
      <c r="AQ210" s="39"/>
      <c r="AR210" s="39"/>
      <c r="AS210" s="39"/>
      <c r="AT210" s="39"/>
      <c r="AU210" s="39"/>
      <c r="AV210" s="39"/>
    </row>
    <row r="211" spans="1:48" x14ac:dyDescent="0.2">
      <c r="A211">
        <v>1046</v>
      </c>
      <c r="B211" t="s">
        <v>22</v>
      </c>
      <c r="E211">
        <v>71</v>
      </c>
      <c r="M211" s="12">
        <f>(IF(TDonnéesHM[[#This Row],[ID]]&lt;&gt;"",SUM(TDonnéesHM[[#This Row],[MCO (4)]:[En attente]]),""))</f>
        <v>71</v>
      </c>
      <c r="N211" s="39"/>
      <c r="O211">
        <f>IF(TDonnéesHM[[#This Row],[ID]]&lt;&gt;"",TDonnéesHM[[#This Row],[ID]],"")</f>
        <v>1046</v>
      </c>
      <c r="P211" s="17" t="str">
        <f>IF(TDonnéesHM[[#This Row],[Type]]="incident","I",IF(TDonnéesHM[[#This Row],[Type]]="demande","D",""))</f>
        <v>I</v>
      </c>
      <c r="Q211" s="18">
        <f>IF(TDonnéesDélais[[#This Row],[Type]]="I",4/24,IF(TDonnéesDélais[[#This Row],[Type]]="D",8/24,""))</f>
        <v>0.16666666666666666</v>
      </c>
      <c r="R211" s="21" t="str">
        <f>IF(TDonnéesHM[[#This Row],[MCO (4)]]&lt;&gt;"",TDonnéesHM[[#This Row],[MCO (4)]]/1440,"")</f>
        <v/>
      </c>
      <c r="S211" s="22" t="str">
        <f>(IF(TDonnéesDélais[[#This Row],[MCO]]="","",(IF(TDonnéesDélais[[#This Row],[MCO]]&lt;=TDonnéesDélais[[#This Row],[Délai]],"OK","KO"))))</f>
        <v/>
      </c>
      <c r="T211" s="21" t="str">
        <f>IF(TDonnéesHM[[#This Row],[HELPDESK (3)]]&lt;&gt;"",TDonnéesHM[[#This Row],[HELPDESK (3)]]/1440,"")</f>
        <v/>
      </c>
      <c r="U211" s="22" t="str">
        <f>(IF(TDonnéesDélais[[#This Row],[HELPDESK]]="","",(IF(TDonnéesDélais[[#This Row],[HELPDESK]]&lt;=TDonnéesDélais[[#This Row],[Délai]],"OK","KO"))))</f>
        <v/>
      </c>
      <c r="V211" s="21">
        <f>IF(TDonnéesHM[[#This Row],[TELECOM Niv 2 (7)]]&lt;&gt;"",TDonnéesHM[[#This Row],[TELECOM Niv 2 (7)]]/1440,"")</f>
        <v>4.9305555555555554E-2</v>
      </c>
      <c r="W211" s="22" t="str">
        <f>(IF(TDonnéesDélais[[#This Row],[TELECOM Niv 2 (7)]]="","",(IF(TDonnéesDélais[[#This Row],[TELECOM Niv 2 (7)]]&lt;=TDonnéesDélais[[#This Row],[Délai]],"OK","KO"))))</f>
        <v>OK</v>
      </c>
      <c r="X211" s="21" t="str">
        <f>IF(TDonnéesHM[[#This Row],[TELECOM Niv 1 (6)]]&lt;&gt;"",TDonnéesHM[[#This Row],[TELECOM Niv 1 (6)]]/1440,"")</f>
        <v/>
      </c>
      <c r="Y211" s="22" t="str">
        <f>(IF(TDonnéesDélais[[#This Row],[TELECOM Niv 1 (6)]]="","",(IF(TDonnéesDélais[[#This Row],[TELECOM Niv 1 (6)]]&lt;=TDonnéesDélais[[#This Row],[Délai]],"OK","KO"))))</f>
        <v/>
      </c>
      <c r="Z211" s="21" t="str">
        <f>IF(TDonnéesHM[[#This Row],[Exploit Infra IBIS (5)]]&lt;&gt;"",TDonnéesHM[[#This Row],[Exploit Infra IBIS (5)]]/1440,"")</f>
        <v/>
      </c>
      <c r="AA211" s="22" t="str">
        <f>(IF(TDonnéesDélais[[#This Row],[Exploit Infra IBIS (5)]]="","",(IF(TDonnéesDélais[[#This Row],[Exploit Infra IBIS (5)]]&lt;=TDonnéesDélais[[#This Row],[Délai]],"OK","KO"))))</f>
        <v/>
      </c>
      <c r="AB211" s="21" t="str">
        <f>IF(TDonnéesHM[[#This Row],[SIT SOBEGI (1)]]&lt;&gt;"",TDonnéesHM[[#This Row],[SIT SOBEGI (1)]]/1440,"")</f>
        <v/>
      </c>
      <c r="AC211" s="22" t="str">
        <f>(IF(TDonnéesDélais[[#This Row],[SIT SOBEGI (1)]]="","",(IF(TDonnéesDélais[[#This Row],[SIT SOBEGI (1)]]&lt;=TDonnéesDélais[[#This Row],[Délai]],"OK","KO"))))</f>
        <v/>
      </c>
      <c r="AD211" s="21" t="str">
        <f>IF(TDonnéesHM[[#This Row],[TELECOM SOBEGI (2)]]&lt;&gt;"",TDonnéesHM[[#This Row],[TELECOM SOBEGI (2)]]/1440,"")</f>
        <v/>
      </c>
      <c r="AE211" s="22" t="str">
        <f>(IF(TDonnéesDélais[[#This Row],[TELECOM SOBEGI (2)]]="","",(IF(TDonnéesDélais[[#This Row],[TELECOM SOBEGI (2)]]&lt;=TDonnéesDélais[[#This Row],[Délai]],"OK","KO"))))</f>
        <v/>
      </c>
      <c r="AF211" s="21" t="str">
        <f>IF(TDonnéesHM[[#This Row],[INEO/ACM (1)]]&lt;&gt;"",TDonnéesHM[[#This Row],[INEO/ACM (1)]]/1440,"")</f>
        <v/>
      </c>
      <c r="AG211" s="22" t="str">
        <f>(IF(TDonnéesDélais[[#This Row],[INEO/ACM (1)]]="","",(IF(TDonnéesDélais[[#This Row],[INEO/ACM (1)]]&lt;=TDonnéesDélais[[#This Row],[Délai]],"OK","KO"))))</f>
        <v/>
      </c>
      <c r="AH211" s="18" t="str">
        <f>IF(TDonnéesHM[[#This Row],[GFI CHRONOTIME (4)]]&lt;&gt;"",TDonnéesHM[[#This Row],[GFI CHRONOTIME (4)]]/1440,"")</f>
        <v/>
      </c>
      <c r="AI211" s="18" t="str">
        <f>IF(TDonnéesHM[[#This Row],[En attente]]&lt;&gt;"",TDonnéesHM[[#This Row],[En attente]]/1440,"")</f>
        <v/>
      </c>
      <c r="AJ211" s="18">
        <f>IF(TDonnéesHM[[#This Row],[Durée de vie du ticket]]&lt;&gt;"",TDonnéesHM[[#This Row],[Durée de vie du ticket]]/1440,"")</f>
        <v>4.9305555555555554E-2</v>
      </c>
      <c r="AK211" s="39"/>
      <c r="AL211" s="39"/>
      <c r="AM211" s="39"/>
      <c r="AN211" s="39"/>
      <c r="AO211" s="39"/>
      <c r="AP211" s="39"/>
      <c r="AQ211" s="39"/>
      <c r="AR211" s="39"/>
      <c r="AS211" s="39"/>
      <c r="AT211" s="39"/>
      <c r="AU211" s="39"/>
      <c r="AV211" s="39"/>
    </row>
    <row r="212" spans="1:48" x14ac:dyDescent="0.2">
      <c r="A212">
        <v>1047</v>
      </c>
      <c r="B212" t="s">
        <v>22</v>
      </c>
      <c r="E212">
        <v>43</v>
      </c>
      <c r="I212">
        <v>132</v>
      </c>
      <c r="M212" s="12">
        <f>(IF(TDonnéesHM[[#This Row],[ID]]&lt;&gt;"",SUM(TDonnéesHM[[#This Row],[MCO (4)]:[En attente]]),""))</f>
        <v>175</v>
      </c>
      <c r="N212" s="39"/>
      <c r="O212">
        <f>IF(TDonnéesHM[[#This Row],[ID]]&lt;&gt;"",TDonnéesHM[[#This Row],[ID]],"")</f>
        <v>1047</v>
      </c>
      <c r="P212" s="17" t="str">
        <f>IF(TDonnéesHM[[#This Row],[Type]]="incident","I",IF(TDonnéesHM[[#This Row],[Type]]="demande","D",""))</f>
        <v>I</v>
      </c>
      <c r="Q212" s="18">
        <f>IF(TDonnéesDélais[[#This Row],[Type]]="I",4/24,IF(TDonnéesDélais[[#This Row],[Type]]="D",8/24,""))</f>
        <v>0.16666666666666666</v>
      </c>
      <c r="R212" s="21" t="str">
        <f>IF(TDonnéesHM[[#This Row],[MCO (4)]]&lt;&gt;"",TDonnéesHM[[#This Row],[MCO (4)]]/1440,"")</f>
        <v/>
      </c>
      <c r="S212" s="22" t="str">
        <f>(IF(TDonnéesDélais[[#This Row],[MCO]]="","",(IF(TDonnéesDélais[[#This Row],[MCO]]&lt;=TDonnéesDélais[[#This Row],[Délai]],"OK","KO"))))</f>
        <v/>
      </c>
      <c r="T212" s="21" t="str">
        <f>IF(TDonnéesHM[[#This Row],[HELPDESK (3)]]&lt;&gt;"",TDonnéesHM[[#This Row],[HELPDESK (3)]]/1440,"")</f>
        <v/>
      </c>
      <c r="U212" s="22" t="str">
        <f>(IF(TDonnéesDélais[[#This Row],[HELPDESK]]="","",(IF(TDonnéesDélais[[#This Row],[HELPDESK]]&lt;=TDonnéesDélais[[#This Row],[Délai]],"OK","KO"))))</f>
        <v/>
      </c>
      <c r="V212" s="21">
        <f>IF(TDonnéesHM[[#This Row],[TELECOM Niv 2 (7)]]&lt;&gt;"",TDonnéesHM[[#This Row],[TELECOM Niv 2 (7)]]/1440,"")</f>
        <v>2.9861111111111113E-2</v>
      </c>
      <c r="W212" s="22" t="str">
        <f>(IF(TDonnéesDélais[[#This Row],[TELECOM Niv 2 (7)]]="","",(IF(TDonnéesDélais[[#This Row],[TELECOM Niv 2 (7)]]&lt;=TDonnéesDélais[[#This Row],[Délai]],"OK","KO"))))</f>
        <v>OK</v>
      </c>
      <c r="X212" s="21" t="str">
        <f>IF(TDonnéesHM[[#This Row],[TELECOM Niv 1 (6)]]&lt;&gt;"",TDonnéesHM[[#This Row],[TELECOM Niv 1 (6)]]/1440,"")</f>
        <v/>
      </c>
      <c r="Y212" s="22" t="str">
        <f>(IF(TDonnéesDélais[[#This Row],[TELECOM Niv 1 (6)]]="","",(IF(TDonnéesDélais[[#This Row],[TELECOM Niv 1 (6)]]&lt;=TDonnéesDélais[[#This Row],[Délai]],"OK","KO"))))</f>
        <v/>
      </c>
      <c r="Z212" s="21" t="str">
        <f>IF(TDonnéesHM[[#This Row],[Exploit Infra IBIS (5)]]&lt;&gt;"",TDonnéesHM[[#This Row],[Exploit Infra IBIS (5)]]/1440,"")</f>
        <v/>
      </c>
      <c r="AA212" s="22" t="str">
        <f>(IF(TDonnéesDélais[[#This Row],[Exploit Infra IBIS (5)]]="","",(IF(TDonnéesDélais[[#This Row],[Exploit Infra IBIS (5)]]&lt;=TDonnéesDélais[[#This Row],[Délai]],"OK","KO"))))</f>
        <v/>
      </c>
      <c r="AB212" s="21" t="str">
        <f>IF(TDonnéesHM[[#This Row],[SIT SOBEGI (1)]]&lt;&gt;"",TDonnéesHM[[#This Row],[SIT SOBEGI (1)]]/1440,"")</f>
        <v/>
      </c>
      <c r="AC212" s="22" t="str">
        <f>(IF(TDonnéesDélais[[#This Row],[SIT SOBEGI (1)]]="","",(IF(TDonnéesDélais[[#This Row],[SIT SOBEGI (1)]]&lt;=TDonnéesDélais[[#This Row],[Délai]],"OK","KO"))))</f>
        <v/>
      </c>
      <c r="AD212" s="21">
        <f>IF(TDonnéesHM[[#This Row],[TELECOM SOBEGI (2)]]&lt;&gt;"",TDonnéesHM[[#This Row],[TELECOM SOBEGI (2)]]/1440,"")</f>
        <v>9.166666666666666E-2</v>
      </c>
      <c r="AE212" s="22" t="str">
        <f>(IF(TDonnéesDélais[[#This Row],[TELECOM SOBEGI (2)]]="","",(IF(TDonnéesDélais[[#This Row],[TELECOM SOBEGI (2)]]&lt;=TDonnéesDélais[[#This Row],[Délai]],"OK","KO"))))</f>
        <v>OK</v>
      </c>
      <c r="AF212" s="21" t="str">
        <f>IF(TDonnéesHM[[#This Row],[INEO/ACM (1)]]&lt;&gt;"",TDonnéesHM[[#This Row],[INEO/ACM (1)]]/1440,"")</f>
        <v/>
      </c>
      <c r="AG212" s="22" t="str">
        <f>(IF(TDonnéesDélais[[#This Row],[INEO/ACM (1)]]="","",(IF(TDonnéesDélais[[#This Row],[INEO/ACM (1)]]&lt;=TDonnéesDélais[[#This Row],[Délai]],"OK","KO"))))</f>
        <v/>
      </c>
      <c r="AH212" s="18" t="str">
        <f>IF(TDonnéesHM[[#This Row],[GFI CHRONOTIME (4)]]&lt;&gt;"",TDonnéesHM[[#This Row],[GFI CHRONOTIME (4)]]/1440,"")</f>
        <v/>
      </c>
      <c r="AI212" s="18" t="str">
        <f>IF(TDonnéesHM[[#This Row],[En attente]]&lt;&gt;"",TDonnéesHM[[#This Row],[En attente]]/1440,"")</f>
        <v/>
      </c>
      <c r="AJ212" s="18">
        <f>IF(TDonnéesHM[[#This Row],[Durée de vie du ticket]]&lt;&gt;"",TDonnéesHM[[#This Row],[Durée de vie du ticket]]/1440,"")</f>
        <v>0.12152777777777778</v>
      </c>
      <c r="AK212" s="39"/>
      <c r="AL212" s="39"/>
      <c r="AM212" s="39"/>
      <c r="AN212" s="39"/>
      <c r="AO212" s="39"/>
      <c r="AP212" s="39"/>
      <c r="AQ212" s="39"/>
      <c r="AR212" s="39"/>
      <c r="AS212" s="39"/>
      <c r="AT212" s="39"/>
      <c r="AU212" s="39"/>
      <c r="AV212" s="39"/>
    </row>
    <row r="213" spans="1:48" x14ac:dyDescent="0.2">
      <c r="A213">
        <v>1048</v>
      </c>
      <c r="B213" t="s">
        <v>22</v>
      </c>
      <c r="F213">
        <v>381</v>
      </c>
      <c r="M213" s="12">
        <f>(IF(TDonnéesHM[[#This Row],[ID]]&lt;&gt;"",SUM(TDonnéesHM[[#This Row],[MCO (4)]:[En attente]]),""))</f>
        <v>381</v>
      </c>
      <c r="N213" s="39"/>
      <c r="O213">
        <f>IF(TDonnéesHM[[#This Row],[ID]]&lt;&gt;"",TDonnéesHM[[#This Row],[ID]],"")</f>
        <v>1048</v>
      </c>
      <c r="P213" s="17" t="str">
        <f>IF(TDonnéesHM[[#This Row],[Type]]="incident","I",IF(TDonnéesHM[[#This Row],[Type]]="demande","D",""))</f>
        <v>I</v>
      </c>
      <c r="Q213" s="18">
        <f>IF(TDonnéesDélais[[#This Row],[Type]]="I",4/24,IF(TDonnéesDélais[[#This Row],[Type]]="D",8/24,""))</f>
        <v>0.16666666666666666</v>
      </c>
      <c r="R213" s="21" t="str">
        <f>IF(TDonnéesHM[[#This Row],[MCO (4)]]&lt;&gt;"",TDonnéesHM[[#This Row],[MCO (4)]]/1440,"")</f>
        <v/>
      </c>
      <c r="S213" s="22" t="str">
        <f>(IF(TDonnéesDélais[[#This Row],[MCO]]="","",(IF(TDonnéesDélais[[#This Row],[MCO]]&lt;=TDonnéesDélais[[#This Row],[Délai]],"OK","KO"))))</f>
        <v/>
      </c>
      <c r="T213" s="21" t="str">
        <f>IF(TDonnéesHM[[#This Row],[HELPDESK (3)]]&lt;&gt;"",TDonnéesHM[[#This Row],[HELPDESK (3)]]/1440,"")</f>
        <v/>
      </c>
      <c r="U213" s="22" t="str">
        <f>(IF(TDonnéesDélais[[#This Row],[HELPDESK]]="","",(IF(TDonnéesDélais[[#This Row],[HELPDESK]]&lt;=TDonnéesDélais[[#This Row],[Délai]],"OK","KO"))))</f>
        <v/>
      </c>
      <c r="V213" s="21" t="str">
        <f>IF(TDonnéesHM[[#This Row],[TELECOM Niv 2 (7)]]&lt;&gt;"",TDonnéesHM[[#This Row],[TELECOM Niv 2 (7)]]/1440,"")</f>
        <v/>
      </c>
      <c r="W213" s="22" t="str">
        <f>(IF(TDonnéesDélais[[#This Row],[TELECOM Niv 2 (7)]]="","",(IF(TDonnéesDélais[[#This Row],[TELECOM Niv 2 (7)]]&lt;=TDonnéesDélais[[#This Row],[Délai]],"OK","KO"))))</f>
        <v/>
      </c>
      <c r="X213" s="21">
        <f>IF(TDonnéesHM[[#This Row],[TELECOM Niv 1 (6)]]&lt;&gt;"",TDonnéesHM[[#This Row],[TELECOM Niv 1 (6)]]/1440,"")</f>
        <v>0.26458333333333334</v>
      </c>
      <c r="Y213" s="22" t="str">
        <f>(IF(TDonnéesDélais[[#This Row],[TELECOM Niv 1 (6)]]="","",(IF(TDonnéesDélais[[#This Row],[TELECOM Niv 1 (6)]]&lt;=TDonnéesDélais[[#This Row],[Délai]],"OK","KO"))))</f>
        <v>KO</v>
      </c>
      <c r="Z213" s="21" t="str">
        <f>IF(TDonnéesHM[[#This Row],[Exploit Infra IBIS (5)]]&lt;&gt;"",TDonnéesHM[[#This Row],[Exploit Infra IBIS (5)]]/1440,"")</f>
        <v/>
      </c>
      <c r="AA213" s="22" t="str">
        <f>(IF(TDonnéesDélais[[#This Row],[Exploit Infra IBIS (5)]]="","",(IF(TDonnéesDélais[[#This Row],[Exploit Infra IBIS (5)]]&lt;=TDonnéesDélais[[#This Row],[Délai]],"OK","KO"))))</f>
        <v/>
      </c>
      <c r="AB213" s="21" t="str">
        <f>IF(TDonnéesHM[[#This Row],[SIT SOBEGI (1)]]&lt;&gt;"",TDonnéesHM[[#This Row],[SIT SOBEGI (1)]]/1440,"")</f>
        <v/>
      </c>
      <c r="AC213" s="22" t="str">
        <f>(IF(TDonnéesDélais[[#This Row],[SIT SOBEGI (1)]]="","",(IF(TDonnéesDélais[[#This Row],[SIT SOBEGI (1)]]&lt;=TDonnéesDélais[[#This Row],[Délai]],"OK","KO"))))</f>
        <v/>
      </c>
      <c r="AD213" s="21" t="str">
        <f>IF(TDonnéesHM[[#This Row],[TELECOM SOBEGI (2)]]&lt;&gt;"",TDonnéesHM[[#This Row],[TELECOM SOBEGI (2)]]/1440,"")</f>
        <v/>
      </c>
      <c r="AE213" s="22" t="str">
        <f>(IF(TDonnéesDélais[[#This Row],[TELECOM SOBEGI (2)]]="","",(IF(TDonnéesDélais[[#This Row],[TELECOM SOBEGI (2)]]&lt;=TDonnéesDélais[[#This Row],[Délai]],"OK","KO"))))</f>
        <v/>
      </c>
      <c r="AF213" s="21" t="str">
        <f>IF(TDonnéesHM[[#This Row],[INEO/ACM (1)]]&lt;&gt;"",TDonnéesHM[[#This Row],[INEO/ACM (1)]]/1440,"")</f>
        <v/>
      </c>
      <c r="AG213" s="22" t="str">
        <f>(IF(TDonnéesDélais[[#This Row],[INEO/ACM (1)]]="","",(IF(TDonnéesDélais[[#This Row],[INEO/ACM (1)]]&lt;=TDonnéesDélais[[#This Row],[Délai]],"OK","KO"))))</f>
        <v/>
      </c>
      <c r="AH213" s="18" t="str">
        <f>IF(TDonnéesHM[[#This Row],[GFI CHRONOTIME (4)]]&lt;&gt;"",TDonnéesHM[[#This Row],[GFI CHRONOTIME (4)]]/1440,"")</f>
        <v/>
      </c>
      <c r="AI213" s="18" t="str">
        <f>IF(TDonnéesHM[[#This Row],[En attente]]&lt;&gt;"",TDonnéesHM[[#This Row],[En attente]]/1440,"")</f>
        <v/>
      </c>
      <c r="AJ213" s="18">
        <f>IF(TDonnéesHM[[#This Row],[Durée de vie du ticket]]&lt;&gt;"",TDonnéesHM[[#This Row],[Durée de vie du ticket]]/1440,"")</f>
        <v>0.26458333333333334</v>
      </c>
      <c r="AK213" s="39"/>
      <c r="AL213" s="39"/>
      <c r="AM213" s="39"/>
      <c r="AN213" s="39"/>
      <c r="AO213" s="39"/>
      <c r="AP213" s="39"/>
      <c r="AQ213" s="39"/>
      <c r="AR213" s="39"/>
      <c r="AS213" s="39"/>
      <c r="AT213" s="39"/>
      <c r="AU213" s="39"/>
      <c r="AV213" s="39"/>
    </row>
    <row r="214" spans="1:48" x14ac:dyDescent="0.2">
      <c r="A214">
        <v>1049</v>
      </c>
      <c r="B214" t="s">
        <v>21</v>
      </c>
      <c r="F214">
        <v>728</v>
      </c>
      <c r="M214" s="12">
        <f>(IF(TDonnéesHM[[#This Row],[ID]]&lt;&gt;"",SUM(TDonnéesHM[[#This Row],[MCO (4)]:[En attente]]),""))</f>
        <v>728</v>
      </c>
      <c r="N214" s="39"/>
      <c r="O214">
        <f>IF(TDonnéesHM[[#This Row],[ID]]&lt;&gt;"",TDonnéesHM[[#This Row],[ID]],"")</f>
        <v>1049</v>
      </c>
      <c r="P214" s="17" t="str">
        <f>IF(TDonnéesHM[[#This Row],[Type]]="incident","I",IF(TDonnéesHM[[#This Row],[Type]]="demande","D",""))</f>
        <v>D</v>
      </c>
      <c r="Q214" s="18">
        <f>IF(TDonnéesDélais[[#This Row],[Type]]="I",4/24,IF(TDonnéesDélais[[#This Row],[Type]]="D",8/24,""))</f>
        <v>0.33333333333333331</v>
      </c>
      <c r="R214" s="21" t="str">
        <f>IF(TDonnéesHM[[#This Row],[MCO (4)]]&lt;&gt;"",TDonnéesHM[[#This Row],[MCO (4)]]/1440,"")</f>
        <v/>
      </c>
      <c r="S214" s="22" t="str">
        <f>(IF(TDonnéesDélais[[#This Row],[MCO]]="","",(IF(TDonnéesDélais[[#This Row],[MCO]]&lt;=TDonnéesDélais[[#This Row],[Délai]],"OK","KO"))))</f>
        <v/>
      </c>
      <c r="T214" s="21" t="str">
        <f>IF(TDonnéesHM[[#This Row],[HELPDESK (3)]]&lt;&gt;"",TDonnéesHM[[#This Row],[HELPDESK (3)]]/1440,"")</f>
        <v/>
      </c>
      <c r="U214" s="22" t="str">
        <f>(IF(TDonnéesDélais[[#This Row],[HELPDESK]]="","",(IF(TDonnéesDélais[[#This Row],[HELPDESK]]&lt;=TDonnéesDélais[[#This Row],[Délai]],"OK","KO"))))</f>
        <v/>
      </c>
      <c r="V214" s="21" t="str">
        <f>IF(TDonnéesHM[[#This Row],[TELECOM Niv 2 (7)]]&lt;&gt;"",TDonnéesHM[[#This Row],[TELECOM Niv 2 (7)]]/1440,"")</f>
        <v/>
      </c>
      <c r="W214" s="22" t="str">
        <f>(IF(TDonnéesDélais[[#This Row],[TELECOM Niv 2 (7)]]="","",(IF(TDonnéesDélais[[#This Row],[TELECOM Niv 2 (7)]]&lt;=TDonnéesDélais[[#This Row],[Délai]],"OK","KO"))))</f>
        <v/>
      </c>
      <c r="X214" s="21">
        <f>IF(TDonnéesHM[[#This Row],[TELECOM Niv 1 (6)]]&lt;&gt;"",TDonnéesHM[[#This Row],[TELECOM Niv 1 (6)]]/1440,"")</f>
        <v>0.50555555555555554</v>
      </c>
      <c r="Y214" s="22" t="str">
        <f>(IF(TDonnéesDélais[[#This Row],[TELECOM Niv 1 (6)]]="","",(IF(TDonnéesDélais[[#This Row],[TELECOM Niv 1 (6)]]&lt;=TDonnéesDélais[[#This Row],[Délai]],"OK","KO"))))</f>
        <v>KO</v>
      </c>
      <c r="Z214" s="21" t="str">
        <f>IF(TDonnéesHM[[#This Row],[Exploit Infra IBIS (5)]]&lt;&gt;"",TDonnéesHM[[#This Row],[Exploit Infra IBIS (5)]]/1440,"")</f>
        <v/>
      </c>
      <c r="AA214" s="22" t="str">
        <f>(IF(TDonnéesDélais[[#This Row],[Exploit Infra IBIS (5)]]="","",(IF(TDonnéesDélais[[#This Row],[Exploit Infra IBIS (5)]]&lt;=TDonnéesDélais[[#This Row],[Délai]],"OK","KO"))))</f>
        <v/>
      </c>
      <c r="AB214" s="21" t="str">
        <f>IF(TDonnéesHM[[#This Row],[SIT SOBEGI (1)]]&lt;&gt;"",TDonnéesHM[[#This Row],[SIT SOBEGI (1)]]/1440,"")</f>
        <v/>
      </c>
      <c r="AC214" s="22" t="str">
        <f>(IF(TDonnéesDélais[[#This Row],[SIT SOBEGI (1)]]="","",(IF(TDonnéesDélais[[#This Row],[SIT SOBEGI (1)]]&lt;=TDonnéesDélais[[#This Row],[Délai]],"OK","KO"))))</f>
        <v/>
      </c>
      <c r="AD214" s="21" t="str">
        <f>IF(TDonnéesHM[[#This Row],[TELECOM SOBEGI (2)]]&lt;&gt;"",TDonnéesHM[[#This Row],[TELECOM SOBEGI (2)]]/1440,"")</f>
        <v/>
      </c>
      <c r="AE214" s="22" t="str">
        <f>(IF(TDonnéesDélais[[#This Row],[TELECOM SOBEGI (2)]]="","",(IF(TDonnéesDélais[[#This Row],[TELECOM SOBEGI (2)]]&lt;=TDonnéesDélais[[#This Row],[Délai]],"OK","KO"))))</f>
        <v/>
      </c>
      <c r="AF214" s="21" t="str">
        <f>IF(TDonnéesHM[[#This Row],[INEO/ACM (1)]]&lt;&gt;"",TDonnéesHM[[#This Row],[INEO/ACM (1)]]/1440,"")</f>
        <v/>
      </c>
      <c r="AG214" s="22" t="str">
        <f>(IF(TDonnéesDélais[[#This Row],[INEO/ACM (1)]]="","",(IF(TDonnéesDélais[[#This Row],[INEO/ACM (1)]]&lt;=TDonnéesDélais[[#This Row],[Délai]],"OK","KO"))))</f>
        <v/>
      </c>
      <c r="AH214" s="18" t="str">
        <f>IF(TDonnéesHM[[#This Row],[GFI CHRONOTIME (4)]]&lt;&gt;"",TDonnéesHM[[#This Row],[GFI CHRONOTIME (4)]]/1440,"")</f>
        <v/>
      </c>
      <c r="AI214" s="18" t="str">
        <f>IF(TDonnéesHM[[#This Row],[En attente]]&lt;&gt;"",TDonnéesHM[[#This Row],[En attente]]/1440,"")</f>
        <v/>
      </c>
      <c r="AJ214" s="18">
        <f>IF(TDonnéesHM[[#This Row],[Durée de vie du ticket]]&lt;&gt;"",TDonnéesHM[[#This Row],[Durée de vie du ticket]]/1440,"")</f>
        <v>0.50555555555555554</v>
      </c>
      <c r="AK214" s="39"/>
      <c r="AL214" s="39"/>
      <c r="AM214" s="39"/>
      <c r="AN214" s="39"/>
      <c r="AO214" s="39"/>
      <c r="AP214" s="39"/>
      <c r="AQ214" s="39"/>
      <c r="AR214" s="39"/>
      <c r="AS214" s="39"/>
      <c r="AT214" s="39"/>
      <c r="AU214" s="39"/>
      <c r="AV214" s="39"/>
    </row>
    <row r="215" spans="1:48" x14ac:dyDescent="0.2">
      <c r="A215">
        <v>1050</v>
      </c>
      <c r="B215" t="s">
        <v>21</v>
      </c>
      <c r="F215">
        <v>4321</v>
      </c>
      <c r="M215" s="12">
        <f>(IF(TDonnéesHM[[#This Row],[ID]]&lt;&gt;"",SUM(TDonnéesHM[[#This Row],[MCO (4)]:[En attente]]),""))</f>
        <v>4321</v>
      </c>
      <c r="N215" s="39"/>
      <c r="O215">
        <f>IF(TDonnéesHM[[#This Row],[ID]]&lt;&gt;"",TDonnéesHM[[#This Row],[ID]],"")</f>
        <v>1050</v>
      </c>
      <c r="P215" s="17" t="str">
        <f>IF(TDonnéesHM[[#This Row],[Type]]="incident","I",IF(TDonnéesHM[[#This Row],[Type]]="demande","D",""))</f>
        <v>D</v>
      </c>
      <c r="Q215" s="18">
        <f>IF(TDonnéesDélais[[#This Row],[Type]]="I",4/24,IF(TDonnéesDélais[[#This Row],[Type]]="D",8/24,""))</f>
        <v>0.33333333333333331</v>
      </c>
      <c r="R215" s="21" t="str">
        <f>IF(TDonnéesHM[[#This Row],[MCO (4)]]&lt;&gt;"",TDonnéesHM[[#This Row],[MCO (4)]]/1440,"")</f>
        <v/>
      </c>
      <c r="S215" s="22" t="str">
        <f>(IF(TDonnéesDélais[[#This Row],[MCO]]="","",(IF(TDonnéesDélais[[#This Row],[MCO]]&lt;=TDonnéesDélais[[#This Row],[Délai]],"OK","KO"))))</f>
        <v/>
      </c>
      <c r="T215" s="21" t="str">
        <f>IF(TDonnéesHM[[#This Row],[HELPDESK (3)]]&lt;&gt;"",TDonnéesHM[[#This Row],[HELPDESK (3)]]/1440,"")</f>
        <v/>
      </c>
      <c r="U215" s="22" t="str">
        <f>(IF(TDonnéesDélais[[#This Row],[HELPDESK]]="","",(IF(TDonnéesDélais[[#This Row],[HELPDESK]]&lt;=TDonnéesDélais[[#This Row],[Délai]],"OK","KO"))))</f>
        <v/>
      </c>
      <c r="V215" s="21" t="str">
        <f>IF(TDonnéesHM[[#This Row],[TELECOM Niv 2 (7)]]&lt;&gt;"",TDonnéesHM[[#This Row],[TELECOM Niv 2 (7)]]/1440,"")</f>
        <v/>
      </c>
      <c r="W215" s="22" t="str">
        <f>(IF(TDonnéesDélais[[#This Row],[TELECOM Niv 2 (7)]]="","",(IF(TDonnéesDélais[[#This Row],[TELECOM Niv 2 (7)]]&lt;=TDonnéesDélais[[#This Row],[Délai]],"OK","KO"))))</f>
        <v/>
      </c>
      <c r="X215" s="21">
        <f>IF(TDonnéesHM[[#This Row],[TELECOM Niv 1 (6)]]&lt;&gt;"",TDonnéesHM[[#This Row],[TELECOM Niv 1 (6)]]/1440,"")</f>
        <v>3.0006944444444446</v>
      </c>
      <c r="Y215" s="22" t="str">
        <f>(IF(TDonnéesDélais[[#This Row],[TELECOM Niv 1 (6)]]="","",(IF(TDonnéesDélais[[#This Row],[TELECOM Niv 1 (6)]]&lt;=TDonnéesDélais[[#This Row],[Délai]],"OK","KO"))))</f>
        <v>KO</v>
      </c>
      <c r="Z215" s="21" t="str">
        <f>IF(TDonnéesHM[[#This Row],[Exploit Infra IBIS (5)]]&lt;&gt;"",TDonnéesHM[[#This Row],[Exploit Infra IBIS (5)]]/1440,"")</f>
        <v/>
      </c>
      <c r="AA215" s="22" t="str">
        <f>(IF(TDonnéesDélais[[#This Row],[Exploit Infra IBIS (5)]]="","",(IF(TDonnéesDélais[[#This Row],[Exploit Infra IBIS (5)]]&lt;=TDonnéesDélais[[#This Row],[Délai]],"OK","KO"))))</f>
        <v/>
      </c>
      <c r="AB215" s="21" t="str">
        <f>IF(TDonnéesHM[[#This Row],[SIT SOBEGI (1)]]&lt;&gt;"",TDonnéesHM[[#This Row],[SIT SOBEGI (1)]]/1440,"")</f>
        <v/>
      </c>
      <c r="AC215" s="22" t="str">
        <f>(IF(TDonnéesDélais[[#This Row],[SIT SOBEGI (1)]]="","",(IF(TDonnéesDélais[[#This Row],[SIT SOBEGI (1)]]&lt;=TDonnéesDélais[[#This Row],[Délai]],"OK","KO"))))</f>
        <v/>
      </c>
      <c r="AD215" s="21" t="str">
        <f>IF(TDonnéesHM[[#This Row],[TELECOM SOBEGI (2)]]&lt;&gt;"",TDonnéesHM[[#This Row],[TELECOM SOBEGI (2)]]/1440,"")</f>
        <v/>
      </c>
      <c r="AE215" s="22" t="str">
        <f>(IF(TDonnéesDélais[[#This Row],[TELECOM SOBEGI (2)]]="","",(IF(TDonnéesDélais[[#This Row],[TELECOM SOBEGI (2)]]&lt;=TDonnéesDélais[[#This Row],[Délai]],"OK","KO"))))</f>
        <v/>
      </c>
      <c r="AF215" s="21" t="str">
        <f>IF(TDonnéesHM[[#This Row],[INEO/ACM (1)]]&lt;&gt;"",TDonnéesHM[[#This Row],[INEO/ACM (1)]]/1440,"")</f>
        <v/>
      </c>
      <c r="AG215" s="22" t="str">
        <f>(IF(TDonnéesDélais[[#This Row],[INEO/ACM (1)]]="","",(IF(TDonnéesDélais[[#This Row],[INEO/ACM (1)]]&lt;=TDonnéesDélais[[#This Row],[Délai]],"OK","KO"))))</f>
        <v/>
      </c>
      <c r="AH215" s="18" t="str">
        <f>IF(TDonnéesHM[[#This Row],[GFI CHRONOTIME (4)]]&lt;&gt;"",TDonnéesHM[[#This Row],[GFI CHRONOTIME (4)]]/1440,"")</f>
        <v/>
      </c>
      <c r="AI215" s="18" t="str">
        <f>IF(TDonnéesHM[[#This Row],[En attente]]&lt;&gt;"",TDonnéesHM[[#This Row],[En attente]]/1440,"")</f>
        <v/>
      </c>
      <c r="AJ215" s="18">
        <f>IF(TDonnéesHM[[#This Row],[Durée de vie du ticket]]&lt;&gt;"",TDonnéesHM[[#This Row],[Durée de vie du ticket]]/1440,"")</f>
        <v>3.0006944444444446</v>
      </c>
      <c r="AK215" s="39"/>
      <c r="AL215" s="39"/>
      <c r="AM215" s="39"/>
      <c r="AN215" s="39"/>
      <c r="AO215" s="39"/>
      <c r="AP215" s="39"/>
      <c r="AQ215" s="39"/>
      <c r="AR215" s="39"/>
      <c r="AS215" s="39"/>
      <c r="AT215" s="39"/>
      <c r="AU215" s="39"/>
      <c r="AV215" s="39"/>
    </row>
    <row r="216" spans="1:48" x14ac:dyDescent="0.2">
      <c r="A216">
        <v>1051</v>
      </c>
      <c r="B216" t="s">
        <v>22</v>
      </c>
      <c r="D216">
        <v>24</v>
      </c>
      <c r="H216">
        <v>57</v>
      </c>
      <c r="K216">
        <v>1327</v>
      </c>
      <c r="L216">
        <v>0</v>
      </c>
      <c r="M216" s="12">
        <f>(IF(TDonnéesHM[[#This Row],[ID]]&lt;&gt;"",SUM(TDonnéesHM[[#This Row],[MCO (4)]:[En attente]]),""))</f>
        <v>1408</v>
      </c>
      <c r="N216" s="39"/>
      <c r="O216">
        <f>IF(TDonnéesHM[[#This Row],[ID]]&lt;&gt;"",TDonnéesHM[[#This Row],[ID]],"")</f>
        <v>1051</v>
      </c>
      <c r="P216" s="17" t="str">
        <f>IF(TDonnéesHM[[#This Row],[Type]]="incident","I",IF(TDonnéesHM[[#This Row],[Type]]="demande","D",""))</f>
        <v>I</v>
      </c>
      <c r="Q216" s="18">
        <f>IF(TDonnéesDélais[[#This Row],[Type]]="I",4/24,IF(TDonnéesDélais[[#This Row],[Type]]="D",8/24,""))</f>
        <v>0.16666666666666666</v>
      </c>
      <c r="R216" s="21" t="str">
        <f>IF(TDonnéesHM[[#This Row],[MCO (4)]]&lt;&gt;"",TDonnéesHM[[#This Row],[MCO (4)]]/1440,"")</f>
        <v/>
      </c>
      <c r="S216" s="22" t="str">
        <f>(IF(TDonnéesDélais[[#This Row],[MCO]]="","",(IF(TDonnéesDélais[[#This Row],[MCO]]&lt;=TDonnéesDélais[[#This Row],[Délai]],"OK","KO"))))</f>
        <v/>
      </c>
      <c r="T216" s="21">
        <f>IF(TDonnéesHM[[#This Row],[HELPDESK (3)]]&lt;&gt;"",TDonnéesHM[[#This Row],[HELPDESK (3)]]/1440,"")</f>
        <v>1.6666666666666666E-2</v>
      </c>
      <c r="U216" s="22" t="str">
        <f>(IF(TDonnéesDélais[[#This Row],[HELPDESK]]="","",(IF(TDonnéesDélais[[#This Row],[HELPDESK]]&lt;=TDonnéesDélais[[#This Row],[Délai]],"OK","KO"))))</f>
        <v>OK</v>
      </c>
      <c r="V216" s="21" t="str">
        <f>IF(TDonnéesHM[[#This Row],[TELECOM Niv 2 (7)]]&lt;&gt;"",TDonnéesHM[[#This Row],[TELECOM Niv 2 (7)]]/1440,"")</f>
        <v/>
      </c>
      <c r="W216" s="22" t="str">
        <f>(IF(TDonnéesDélais[[#This Row],[TELECOM Niv 2 (7)]]="","",(IF(TDonnéesDélais[[#This Row],[TELECOM Niv 2 (7)]]&lt;=TDonnéesDélais[[#This Row],[Délai]],"OK","KO"))))</f>
        <v/>
      </c>
      <c r="X216" s="21" t="str">
        <f>IF(TDonnéesHM[[#This Row],[TELECOM Niv 1 (6)]]&lt;&gt;"",TDonnéesHM[[#This Row],[TELECOM Niv 1 (6)]]/1440,"")</f>
        <v/>
      </c>
      <c r="Y216" s="22" t="str">
        <f>(IF(TDonnéesDélais[[#This Row],[TELECOM Niv 1 (6)]]="","",(IF(TDonnéesDélais[[#This Row],[TELECOM Niv 1 (6)]]&lt;=TDonnéesDélais[[#This Row],[Délai]],"OK","KO"))))</f>
        <v/>
      </c>
      <c r="Z216" s="21" t="str">
        <f>IF(TDonnéesHM[[#This Row],[Exploit Infra IBIS (5)]]&lt;&gt;"",TDonnéesHM[[#This Row],[Exploit Infra IBIS (5)]]/1440,"")</f>
        <v/>
      </c>
      <c r="AA216" s="22" t="str">
        <f>(IF(TDonnéesDélais[[#This Row],[Exploit Infra IBIS (5)]]="","",(IF(TDonnéesDélais[[#This Row],[Exploit Infra IBIS (5)]]&lt;=TDonnéesDélais[[#This Row],[Délai]],"OK","KO"))))</f>
        <v/>
      </c>
      <c r="AB216" s="21">
        <f>IF(TDonnéesHM[[#This Row],[SIT SOBEGI (1)]]&lt;&gt;"",TDonnéesHM[[#This Row],[SIT SOBEGI (1)]]/1440,"")</f>
        <v>3.9583333333333331E-2</v>
      </c>
      <c r="AC216" s="22" t="str">
        <f>(IF(TDonnéesDélais[[#This Row],[SIT SOBEGI (1)]]="","",(IF(TDonnéesDélais[[#This Row],[SIT SOBEGI (1)]]&lt;=TDonnéesDélais[[#This Row],[Délai]],"OK","KO"))))</f>
        <v>OK</v>
      </c>
      <c r="AD216" s="21" t="str">
        <f>IF(TDonnéesHM[[#This Row],[TELECOM SOBEGI (2)]]&lt;&gt;"",TDonnéesHM[[#This Row],[TELECOM SOBEGI (2)]]/1440,"")</f>
        <v/>
      </c>
      <c r="AE216" s="22" t="str">
        <f>(IF(TDonnéesDélais[[#This Row],[TELECOM SOBEGI (2)]]="","",(IF(TDonnéesDélais[[#This Row],[TELECOM SOBEGI (2)]]&lt;=TDonnéesDélais[[#This Row],[Délai]],"OK","KO"))))</f>
        <v/>
      </c>
      <c r="AF216" s="21" t="str">
        <f>IF(TDonnéesHM[[#This Row],[INEO/ACM (1)]]&lt;&gt;"",TDonnéesHM[[#This Row],[INEO/ACM (1)]]/1440,"")</f>
        <v/>
      </c>
      <c r="AG216" s="22" t="str">
        <f>(IF(TDonnéesDélais[[#This Row],[INEO/ACM (1)]]="","",(IF(TDonnéesDélais[[#This Row],[INEO/ACM (1)]]&lt;=TDonnéesDélais[[#This Row],[Délai]],"OK","KO"))))</f>
        <v/>
      </c>
      <c r="AH216" s="18">
        <f>IF(TDonnéesHM[[#This Row],[GFI CHRONOTIME (4)]]&lt;&gt;"",TDonnéesHM[[#This Row],[GFI CHRONOTIME (4)]]/1440,"")</f>
        <v>0.92152777777777772</v>
      </c>
      <c r="AI216" s="18">
        <f>IF(TDonnéesHM[[#This Row],[En attente]]&lt;&gt;"",TDonnéesHM[[#This Row],[En attente]]/1440,"")</f>
        <v>0</v>
      </c>
      <c r="AJ216" s="18">
        <f>IF(TDonnéesHM[[#This Row],[Durée de vie du ticket]]&lt;&gt;"",TDonnéesHM[[#This Row],[Durée de vie du ticket]]/1440,"")</f>
        <v>0.97777777777777775</v>
      </c>
      <c r="AK216" s="39"/>
      <c r="AL216" s="39"/>
      <c r="AM216" s="39"/>
      <c r="AN216" s="39"/>
      <c r="AO216" s="39"/>
      <c r="AP216" s="39"/>
      <c r="AQ216" s="39"/>
      <c r="AR216" s="39"/>
      <c r="AS216" s="39"/>
      <c r="AT216" s="39"/>
      <c r="AU216" s="39"/>
      <c r="AV216" s="39"/>
    </row>
    <row r="217" spans="1:48" x14ac:dyDescent="0.2">
      <c r="A217">
        <v>1052</v>
      </c>
      <c r="B217" t="s">
        <v>21</v>
      </c>
      <c r="H217">
        <v>66</v>
      </c>
      <c r="M217" s="12">
        <f>(IF(TDonnéesHM[[#This Row],[ID]]&lt;&gt;"",SUM(TDonnéesHM[[#This Row],[MCO (4)]:[En attente]]),""))</f>
        <v>66</v>
      </c>
      <c r="N217" s="39"/>
      <c r="O217">
        <f>IF(TDonnéesHM[[#This Row],[ID]]&lt;&gt;"",TDonnéesHM[[#This Row],[ID]],"")</f>
        <v>1052</v>
      </c>
      <c r="P217" s="17" t="str">
        <f>IF(TDonnéesHM[[#This Row],[Type]]="incident","I",IF(TDonnéesHM[[#This Row],[Type]]="demande","D",""))</f>
        <v>D</v>
      </c>
      <c r="Q217" s="18">
        <f>IF(TDonnéesDélais[[#This Row],[Type]]="I",4/24,IF(TDonnéesDélais[[#This Row],[Type]]="D",8/24,""))</f>
        <v>0.33333333333333331</v>
      </c>
      <c r="R217" s="21" t="str">
        <f>IF(TDonnéesHM[[#This Row],[MCO (4)]]&lt;&gt;"",TDonnéesHM[[#This Row],[MCO (4)]]/1440,"")</f>
        <v/>
      </c>
      <c r="S217" s="22" t="str">
        <f>(IF(TDonnéesDélais[[#This Row],[MCO]]="","",(IF(TDonnéesDélais[[#This Row],[MCO]]&lt;=TDonnéesDélais[[#This Row],[Délai]],"OK","KO"))))</f>
        <v/>
      </c>
      <c r="T217" s="21" t="str">
        <f>IF(TDonnéesHM[[#This Row],[HELPDESK (3)]]&lt;&gt;"",TDonnéesHM[[#This Row],[HELPDESK (3)]]/1440,"")</f>
        <v/>
      </c>
      <c r="U217" s="22" t="str">
        <f>(IF(TDonnéesDélais[[#This Row],[HELPDESK]]="","",(IF(TDonnéesDélais[[#This Row],[HELPDESK]]&lt;=TDonnéesDélais[[#This Row],[Délai]],"OK","KO"))))</f>
        <v/>
      </c>
      <c r="V217" s="21" t="str">
        <f>IF(TDonnéesHM[[#This Row],[TELECOM Niv 2 (7)]]&lt;&gt;"",TDonnéesHM[[#This Row],[TELECOM Niv 2 (7)]]/1440,"")</f>
        <v/>
      </c>
      <c r="W217" s="22" t="str">
        <f>(IF(TDonnéesDélais[[#This Row],[TELECOM Niv 2 (7)]]="","",(IF(TDonnéesDélais[[#This Row],[TELECOM Niv 2 (7)]]&lt;=TDonnéesDélais[[#This Row],[Délai]],"OK","KO"))))</f>
        <v/>
      </c>
      <c r="X217" s="21" t="str">
        <f>IF(TDonnéesHM[[#This Row],[TELECOM Niv 1 (6)]]&lt;&gt;"",TDonnéesHM[[#This Row],[TELECOM Niv 1 (6)]]/1440,"")</f>
        <v/>
      </c>
      <c r="Y217" s="22" t="str">
        <f>(IF(TDonnéesDélais[[#This Row],[TELECOM Niv 1 (6)]]="","",(IF(TDonnéesDélais[[#This Row],[TELECOM Niv 1 (6)]]&lt;=TDonnéesDélais[[#This Row],[Délai]],"OK","KO"))))</f>
        <v/>
      </c>
      <c r="Z217" s="21" t="str">
        <f>IF(TDonnéesHM[[#This Row],[Exploit Infra IBIS (5)]]&lt;&gt;"",TDonnéesHM[[#This Row],[Exploit Infra IBIS (5)]]/1440,"")</f>
        <v/>
      </c>
      <c r="AA217" s="22" t="str">
        <f>(IF(TDonnéesDélais[[#This Row],[Exploit Infra IBIS (5)]]="","",(IF(TDonnéesDélais[[#This Row],[Exploit Infra IBIS (5)]]&lt;=TDonnéesDélais[[#This Row],[Délai]],"OK","KO"))))</f>
        <v/>
      </c>
      <c r="AB217" s="21">
        <f>IF(TDonnéesHM[[#This Row],[SIT SOBEGI (1)]]&lt;&gt;"",TDonnéesHM[[#This Row],[SIT SOBEGI (1)]]/1440,"")</f>
        <v>4.583333333333333E-2</v>
      </c>
      <c r="AC217" s="22" t="str">
        <f>(IF(TDonnéesDélais[[#This Row],[SIT SOBEGI (1)]]="","",(IF(TDonnéesDélais[[#This Row],[SIT SOBEGI (1)]]&lt;=TDonnéesDélais[[#This Row],[Délai]],"OK","KO"))))</f>
        <v>OK</v>
      </c>
      <c r="AD217" s="21" t="str">
        <f>IF(TDonnéesHM[[#This Row],[TELECOM SOBEGI (2)]]&lt;&gt;"",TDonnéesHM[[#This Row],[TELECOM SOBEGI (2)]]/1440,"")</f>
        <v/>
      </c>
      <c r="AE217" s="22" t="str">
        <f>(IF(TDonnéesDélais[[#This Row],[TELECOM SOBEGI (2)]]="","",(IF(TDonnéesDélais[[#This Row],[TELECOM SOBEGI (2)]]&lt;=TDonnéesDélais[[#This Row],[Délai]],"OK","KO"))))</f>
        <v/>
      </c>
      <c r="AF217" s="21" t="str">
        <f>IF(TDonnéesHM[[#This Row],[INEO/ACM (1)]]&lt;&gt;"",TDonnéesHM[[#This Row],[INEO/ACM (1)]]/1440,"")</f>
        <v/>
      </c>
      <c r="AG217" s="22" t="str">
        <f>(IF(TDonnéesDélais[[#This Row],[INEO/ACM (1)]]="","",(IF(TDonnéesDélais[[#This Row],[INEO/ACM (1)]]&lt;=TDonnéesDélais[[#This Row],[Délai]],"OK","KO"))))</f>
        <v/>
      </c>
      <c r="AH217" s="18" t="str">
        <f>IF(TDonnéesHM[[#This Row],[GFI CHRONOTIME (4)]]&lt;&gt;"",TDonnéesHM[[#This Row],[GFI CHRONOTIME (4)]]/1440,"")</f>
        <v/>
      </c>
      <c r="AI217" s="18" t="str">
        <f>IF(TDonnéesHM[[#This Row],[En attente]]&lt;&gt;"",TDonnéesHM[[#This Row],[En attente]]/1440,"")</f>
        <v/>
      </c>
      <c r="AJ217" s="18">
        <f>IF(TDonnéesHM[[#This Row],[Durée de vie du ticket]]&lt;&gt;"",TDonnéesHM[[#This Row],[Durée de vie du ticket]]/1440,"")</f>
        <v>4.583333333333333E-2</v>
      </c>
      <c r="AK217" s="39"/>
      <c r="AL217" s="39"/>
      <c r="AM217" s="39"/>
      <c r="AN217" s="39"/>
      <c r="AO217" s="39"/>
      <c r="AP217" s="39"/>
      <c r="AQ217" s="39"/>
      <c r="AR217" s="39"/>
      <c r="AS217" s="39"/>
      <c r="AT217" s="39"/>
      <c r="AU217" s="39"/>
      <c r="AV217" s="39"/>
    </row>
    <row r="218" spans="1:48" x14ac:dyDescent="0.2">
      <c r="A218">
        <v>1053</v>
      </c>
      <c r="B218" t="s">
        <v>22</v>
      </c>
      <c r="F218">
        <v>169</v>
      </c>
      <c r="I218">
        <v>172</v>
      </c>
      <c r="M218" s="12">
        <f>(IF(TDonnéesHM[[#This Row],[ID]]&lt;&gt;"",SUM(TDonnéesHM[[#This Row],[MCO (4)]:[En attente]]),""))</f>
        <v>341</v>
      </c>
      <c r="N218" s="39"/>
      <c r="O218">
        <f>IF(TDonnéesHM[[#This Row],[ID]]&lt;&gt;"",TDonnéesHM[[#This Row],[ID]],"")</f>
        <v>1053</v>
      </c>
      <c r="P218" s="17" t="str">
        <f>IF(TDonnéesHM[[#This Row],[Type]]="incident","I",IF(TDonnéesHM[[#This Row],[Type]]="demande","D",""))</f>
        <v>I</v>
      </c>
      <c r="Q218" s="18">
        <f>IF(TDonnéesDélais[[#This Row],[Type]]="I",4/24,IF(TDonnéesDélais[[#This Row],[Type]]="D",8/24,""))</f>
        <v>0.16666666666666666</v>
      </c>
      <c r="R218" s="21" t="str">
        <f>IF(TDonnéesHM[[#This Row],[MCO (4)]]&lt;&gt;"",TDonnéesHM[[#This Row],[MCO (4)]]/1440,"")</f>
        <v/>
      </c>
      <c r="S218" s="22" t="str">
        <f>(IF(TDonnéesDélais[[#This Row],[MCO]]="","",(IF(TDonnéesDélais[[#This Row],[MCO]]&lt;=TDonnéesDélais[[#This Row],[Délai]],"OK","KO"))))</f>
        <v/>
      </c>
      <c r="T218" s="21" t="str">
        <f>IF(TDonnéesHM[[#This Row],[HELPDESK (3)]]&lt;&gt;"",TDonnéesHM[[#This Row],[HELPDESK (3)]]/1440,"")</f>
        <v/>
      </c>
      <c r="U218" s="22" t="str">
        <f>(IF(TDonnéesDélais[[#This Row],[HELPDESK]]="","",(IF(TDonnéesDélais[[#This Row],[HELPDESK]]&lt;=TDonnéesDélais[[#This Row],[Délai]],"OK","KO"))))</f>
        <v/>
      </c>
      <c r="V218" s="21" t="str">
        <f>IF(TDonnéesHM[[#This Row],[TELECOM Niv 2 (7)]]&lt;&gt;"",TDonnéesHM[[#This Row],[TELECOM Niv 2 (7)]]/1440,"")</f>
        <v/>
      </c>
      <c r="W218" s="22" t="str">
        <f>(IF(TDonnéesDélais[[#This Row],[TELECOM Niv 2 (7)]]="","",(IF(TDonnéesDélais[[#This Row],[TELECOM Niv 2 (7)]]&lt;=TDonnéesDélais[[#This Row],[Délai]],"OK","KO"))))</f>
        <v/>
      </c>
      <c r="X218" s="21">
        <f>IF(TDonnéesHM[[#This Row],[TELECOM Niv 1 (6)]]&lt;&gt;"",TDonnéesHM[[#This Row],[TELECOM Niv 1 (6)]]/1440,"")</f>
        <v>0.11736111111111111</v>
      </c>
      <c r="Y218" s="22" t="str">
        <f>(IF(TDonnéesDélais[[#This Row],[TELECOM Niv 1 (6)]]="","",(IF(TDonnéesDélais[[#This Row],[TELECOM Niv 1 (6)]]&lt;=TDonnéesDélais[[#This Row],[Délai]],"OK","KO"))))</f>
        <v>OK</v>
      </c>
      <c r="Z218" s="21" t="str">
        <f>IF(TDonnéesHM[[#This Row],[Exploit Infra IBIS (5)]]&lt;&gt;"",TDonnéesHM[[#This Row],[Exploit Infra IBIS (5)]]/1440,"")</f>
        <v/>
      </c>
      <c r="AA218" s="22" t="str">
        <f>(IF(TDonnéesDélais[[#This Row],[Exploit Infra IBIS (5)]]="","",(IF(TDonnéesDélais[[#This Row],[Exploit Infra IBIS (5)]]&lt;=TDonnéesDélais[[#This Row],[Délai]],"OK","KO"))))</f>
        <v/>
      </c>
      <c r="AB218" s="21" t="str">
        <f>IF(TDonnéesHM[[#This Row],[SIT SOBEGI (1)]]&lt;&gt;"",TDonnéesHM[[#This Row],[SIT SOBEGI (1)]]/1440,"")</f>
        <v/>
      </c>
      <c r="AC218" s="22" t="str">
        <f>(IF(TDonnéesDélais[[#This Row],[SIT SOBEGI (1)]]="","",(IF(TDonnéesDélais[[#This Row],[SIT SOBEGI (1)]]&lt;=TDonnéesDélais[[#This Row],[Délai]],"OK","KO"))))</f>
        <v/>
      </c>
      <c r="AD218" s="21">
        <f>IF(TDonnéesHM[[#This Row],[TELECOM SOBEGI (2)]]&lt;&gt;"",TDonnéesHM[[#This Row],[TELECOM SOBEGI (2)]]/1440,"")</f>
        <v>0.11944444444444445</v>
      </c>
      <c r="AE218" s="22" t="str">
        <f>(IF(TDonnéesDélais[[#This Row],[TELECOM SOBEGI (2)]]="","",(IF(TDonnéesDélais[[#This Row],[TELECOM SOBEGI (2)]]&lt;=TDonnéesDélais[[#This Row],[Délai]],"OK","KO"))))</f>
        <v>OK</v>
      </c>
      <c r="AF218" s="21" t="str">
        <f>IF(TDonnéesHM[[#This Row],[INEO/ACM (1)]]&lt;&gt;"",TDonnéesHM[[#This Row],[INEO/ACM (1)]]/1440,"")</f>
        <v/>
      </c>
      <c r="AG218" s="22" t="str">
        <f>(IF(TDonnéesDélais[[#This Row],[INEO/ACM (1)]]="","",(IF(TDonnéesDélais[[#This Row],[INEO/ACM (1)]]&lt;=TDonnéesDélais[[#This Row],[Délai]],"OK","KO"))))</f>
        <v/>
      </c>
      <c r="AH218" s="18" t="str">
        <f>IF(TDonnéesHM[[#This Row],[GFI CHRONOTIME (4)]]&lt;&gt;"",TDonnéesHM[[#This Row],[GFI CHRONOTIME (4)]]/1440,"")</f>
        <v/>
      </c>
      <c r="AI218" s="18" t="str">
        <f>IF(TDonnéesHM[[#This Row],[En attente]]&lt;&gt;"",TDonnéesHM[[#This Row],[En attente]]/1440,"")</f>
        <v/>
      </c>
      <c r="AJ218" s="18">
        <f>IF(TDonnéesHM[[#This Row],[Durée de vie du ticket]]&lt;&gt;"",TDonnéesHM[[#This Row],[Durée de vie du ticket]]/1440,"")</f>
        <v>0.23680555555555555</v>
      </c>
      <c r="AK218" s="39"/>
      <c r="AL218" s="39"/>
      <c r="AM218" s="39"/>
      <c r="AN218" s="39"/>
      <c r="AO218" s="39"/>
      <c r="AP218" s="39"/>
      <c r="AQ218" s="39"/>
      <c r="AR218" s="39"/>
      <c r="AS218" s="39"/>
      <c r="AT218" s="39"/>
      <c r="AU218" s="39"/>
      <c r="AV218" s="39"/>
    </row>
    <row r="219" spans="1:48" x14ac:dyDescent="0.2">
      <c r="A219">
        <v>1054</v>
      </c>
      <c r="B219" t="s">
        <v>21</v>
      </c>
      <c r="C219">
        <v>382</v>
      </c>
      <c r="M219" s="12">
        <f>(IF(TDonnéesHM[[#This Row],[ID]]&lt;&gt;"",SUM(TDonnéesHM[[#This Row],[MCO (4)]:[En attente]]),""))</f>
        <v>382</v>
      </c>
      <c r="N219" s="39"/>
      <c r="O219">
        <f>IF(TDonnéesHM[[#This Row],[ID]]&lt;&gt;"",TDonnéesHM[[#This Row],[ID]],"")</f>
        <v>1054</v>
      </c>
      <c r="P219" s="17" t="str">
        <f>IF(TDonnéesHM[[#This Row],[Type]]="incident","I",IF(TDonnéesHM[[#This Row],[Type]]="demande","D",""))</f>
        <v>D</v>
      </c>
      <c r="Q219" s="18">
        <f>IF(TDonnéesDélais[[#This Row],[Type]]="I",4/24,IF(TDonnéesDélais[[#This Row],[Type]]="D",8/24,""))</f>
        <v>0.33333333333333331</v>
      </c>
      <c r="R219" s="21">
        <f>IF(TDonnéesHM[[#This Row],[MCO (4)]]&lt;&gt;"",TDonnéesHM[[#This Row],[MCO (4)]]/1440,"")</f>
        <v>0.26527777777777778</v>
      </c>
      <c r="S219" s="22" t="str">
        <f>(IF(TDonnéesDélais[[#This Row],[MCO]]="","",(IF(TDonnéesDélais[[#This Row],[MCO]]&lt;=TDonnéesDélais[[#This Row],[Délai]],"OK","KO"))))</f>
        <v>OK</v>
      </c>
      <c r="T219" s="21" t="str">
        <f>IF(TDonnéesHM[[#This Row],[HELPDESK (3)]]&lt;&gt;"",TDonnéesHM[[#This Row],[HELPDESK (3)]]/1440,"")</f>
        <v/>
      </c>
      <c r="U219" s="22" t="str">
        <f>(IF(TDonnéesDélais[[#This Row],[HELPDESK]]="","",(IF(TDonnéesDélais[[#This Row],[HELPDESK]]&lt;=TDonnéesDélais[[#This Row],[Délai]],"OK","KO"))))</f>
        <v/>
      </c>
      <c r="V219" s="21" t="str">
        <f>IF(TDonnéesHM[[#This Row],[TELECOM Niv 2 (7)]]&lt;&gt;"",TDonnéesHM[[#This Row],[TELECOM Niv 2 (7)]]/1440,"")</f>
        <v/>
      </c>
      <c r="W219" s="22" t="str">
        <f>(IF(TDonnéesDélais[[#This Row],[TELECOM Niv 2 (7)]]="","",(IF(TDonnéesDélais[[#This Row],[TELECOM Niv 2 (7)]]&lt;=TDonnéesDélais[[#This Row],[Délai]],"OK","KO"))))</f>
        <v/>
      </c>
      <c r="X219" s="21" t="str">
        <f>IF(TDonnéesHM[[#This Row],[TELECOM Niv 1 (6)]]&lt;&gt;"",TDonnéesHM[[#This Row],[TELECOM Niv 1 (6)]]/1440,"")</f>
        <v/>
      </c>
      <c r="Y219" s="22" t="str">
        <f>(IF(TDonnéesDélais[[#This Row],[TELECOM Niv 1 (6)]]="","",(IF(TDonnéesDélais[[#This Row],[TELECOM Niv 1 (6)]]&lt;=TDonnéesDélais[[#This Row],[Délai]],"OK","KO"))))</f>
        <v/>
      </c>
      <c r="Z219" s="21" t="str">
        <f>IF(TDonnéesHM[[#This Row],[Exploit Infra IBIS (5)]]&lt;&gt;"",TDonnéesHM[[#This Row],[Exploit Infra IBIS (5)]]/1440,"")</f>
        <v/>
      </c>
      <c r="AA219" s="22" t="str">
        <f>(IF(TDonnéesDélais[[#This Row],[Exploit Infra IBIS (5)]]="","",(IF(TDonnéesDélais[[#This Row],[Exploit Infra IBIS (5)]]&lt;=TDonnéesDélais[[#This Row],[Délai]],"OK","KO"))))</f>
        <v/>
      </c>
      <c r="AB219" s="21" t="str">
        <f>IF(TDonnéesHM[[#This Row],[SIT SOBEGI (1)]]&lt;&gt;"",TDonnéesHM[[#This Row],[SIT SOBEGI (1)]]/1440,"")</f>
        <v/>
      </c>
      <c r="AC219" s="22" t="str">
        <f>(IF(TDonnéesDélais[[#This Row],[SIT SOBEGI (1)]]="","",(IF(TDonnéesDélais[[#This Row],[SIT SOBEGI (1)]]&lt;=TDonnéesDélais[[#This Row],[Délai]],"OK","KO"))))</f>
        <v/>
      </c>
      <c r="AD219" s="21" t="str">
        <f>IF(TDonnéesHM[[#This Row],[TELECOM SOBEGI (2)]]&lt;&gt;"",TDonnéesHM[[#This Row],[TELECOM SOBEGI (2)]]/1440,"")</f>
        <v/>
      </c>
      <c r="AE219" s="22" t="str">
        <f>(IF(TDonnéesDélais[[#This Row],[TELECOM SOBEGI (2)]]="","",(IF(TDonnéesDélais[[#This Row],[TELECOM SOBEGI (2)]]&lt;=TDonnéesDélais[[#This Row],[Délai]],"OK","KO"))))</f>
        <v/>
      </c>
      <c r="AF219" s="21" t="str">
        <f>IF(TDonnéesHM[[#This Row],[INEO/ACM (1)]]&lt;&gt;"",TDonnéesHM[[#This Row],[INEO/ACM (1)]]/1440,"")</f>
        <v/>
      </c>
      <c r="AG219" s="22" t="str">
        <f>(IF(TDonnéesDélais[[#This Row],[INEO/ACM (1)]]="","",(IF(TDonnéesDélais[[#This Row],[INEO/ACM (1)]]&lt;=TDonnéesDélais[[#This Row],[Délai]],"OK","KO"))))</f>
        <v/>
      </c>
      <c r="AH219" s="18" t="str">
        <f>IF(TDonnéesHM[[#This Row],[GFI CHRONOTIME (4)]]&lt;&gt;"",TDonnéesHM[[#This Row],[GFI CHRONOTIME (4)]]/1440,"")</f>
        <v/>
      </c>
      <c r="AI219" s="18" t="str">
        <f>IF(TDonnéesHM[[#This Row],[En attente]]&lt;&gt;"",TDonnéesHM[[#This Row],[En attente]]/1440,"")</f>
        <v/>
      </c>
      <c r="AJ219" s="18">
        <f>IF(TDonnéesHM[[#This Row],[Durée de vie du ticket]]&lt;&gt;"",TDonnéesHM[[#This Row],[Durée de vie du ticket]]/1440,"")</f>
        <v>0.26527777777777778</v>
      </c>
      <c r="AK219" s="39"/>
      <c r="AL219" s="39"/>
      <c r="AM219" s="39"/>
      <c r="AN219" s="39"/>
      <c r="AO219" s="39"/>
      <c r="AP219" s="39"/>
      <c r="AQ219" s="39"/>
      <c r="AR219" s="39"/>
      <c r="AS219" s="39"/>
      <c r="AT219" s="39"/>
      <c r="AU219" s="39"/>
      <c r="AV219" s="39"/>
    </row>
    <row r="220" spans="1:48" x14ac:dyDescent="0.2">
      <c r="A220">
        <v>1055</v>
      </c>
      <c r="B220" t="s">
        <v>21</v>
      </c>
      <c r="D220">
        <v>0</v>
      </c>
      <c r="M220" s="12">
        <f>(IF(TDonnéesHM[[#This Row],[ID]]&lt;&gt;"",SUM(TDonnéesHM[[#This Row],[MCO (4)]:[En attente]]),""))</f>
        <v>0</v>
      </c>
      <c r="N220" s="39"/>
      <c r="O220">
        <f>IF(TDonnéesHM[[#This Row],[ID]]&lt;&gt;"",TDonnéesHM[[#This Row],[ID]],"")</f>
        <v>1055</v>
      </c>
      <c r="P220" s="17" t="str">
        <f>IF(TDonnéesHM[[#This Row],[Type]]="incident","I",IF(TDonnéesHM[[#This Row],[Type]]="demande","D",""))</f>
        <v>D</v>
      </c>
      <c r="Q220" s="18">
        <f>IF(TDonnéesDélais[[#This Row],[Type]]="I",4/24,IF(TDonnéesDélais[[#This Row],[Type]]="D",8/24,""))</f>
        <v>0.33333333333333331</v>
      </c>
      <c r="R220" s="21" t="str">
        <f>IF(TDonnéesHM[[#This Row],[MCO (4)]]&lt;&gt;"",TDonnéesHM[[#This Row],[MCO (4)]]/1440,"")</f>
        <v/>
      </c>
      <c r="S220" s="22" t="str">
        <f>(IF(TDonnéesDélais[[#This Row],[MCO]]="","",(IF(TDonnéesDélais[[#This Row],[MCO]]&lt;=TDonnéesDélais[[#This Row],[Délai]],"OK","KO"))))</f>
        <v/>
      </c>
      <c r="T220" s="21">
        <f>IF(TDonnéesHM[[#This Row],[HELPDESK (3)]]&lt;&gt;"",TDonnéesHM[[#This Row],[HELPDESK (3)]]/1440,"")</f>
        <v>0</v>
      </c>
      <c r="U220" s="22" t="str">
        <f>(IF(TDonnéesDélais[[#This Row],[HELPDESK]]="","",(IF(TDonnéesDélais[[#This Row],[HELPDESK]]&lt;=TDonnéesDélais[[#This Row],[Délai]],"OK","KO"))))</f>
        <v>OK</v>
      </c>
      <c r="V220" s="21" t="str">
        <f>IF(TDonnéesHM[[#This Row],[TELECOM Niv 2 (7)]]&lt;&gt;"",TDonnéesHM[[#This Row],[TELECOM Niv 2 (7)]]/1440,"")</f>
        <v/>
      </c>
      <c r="W220" s="22" t="str">
        <f>(IF(TDonnéesDélais[[#This Row],[TELECOM Niv 2 (7)]]="","",(IF(TDonnéesDélais[[#This Row],[TELECOM Niv 2 (7)]]&lt;=TDonnéesDélais[[#This Row],[Délai]],"OK","KO"))))</f>
        <v/>
      </c>
      <c r="X220" s="21" t="str">
        <f>IF(TDonnéesHM[[#This Row],[TELECOM Niv 1 (6)]]&lt;&gt;"",TDonnéesHM[[#This Row],[TELECOM Niv 1 (6)]]/1440,"")</f>
        <v/>
      </c>
      <c r="Y220" s="22" t="str">
        <f>(IF(TDonnéesDélais[[#This Row],[TELECOM Niv 1 (6)]]="","",(IF(TDonnéesDélais[[#This Row],[TELECOM Niv 1 (6)]]&lt;=TDonnéesDélais[[#This Row],[Délai]],"OK","KO"))))</f>
        <v/>
      </c>
      <c r="Z220" s="21" t="str">
        <f>IF(TDonnéesHM[[#This Row],[Exploit Infra IBIS (5)]]&lt;&gt;"",TDonnéesHM[[#This Row],[Exploit Infra IBIS (5)]]/1440,"")</f>
        <v/>
      </c>
      <c r="AA220" s="22" t="str">
        <f>(IF(TDonnéesDélais[[#This Row],[Exploit Infra IBIS (5)]]="","",(IF(TDonnéesDélais[[#This Row],[Exploit Infra IBIS (5)]]&lt;=TDonnéesDélais[[#This Row],[Délai]],"OK","KO"))))</f>
        <v/>
      </c>
      <c r="AB220" s="21" t="str">
        <f>IF(TDonnéesHM[[#This Row],[SIT SOBEGI (1)]]&lt;&gt;"",TDonnéesHM[[#This Row],[SIT SOBEGI (1)]]/1440,"")</f>
        <v/>
      </c>
      <c r="AC220" s="22" t="str">
        <f>(IF(TDonnéesDélais[[#This Row],[SIT SOBEGI (1)]]="","",(IF(TDonnéesDélais[[#This Row],[SIT SOBEGI (1)]]&lt;=TDonnéesDélais[[#This Row],[Délai]],"OK","KO"))))</f>
        <v/>
      </c>
      <c r="AD220" s="21" t="str">
        <f>IF(TDonnéesHM[[#This Row],[TELECOM SOBEGI (2)]]&lt;&gt;"",TDonnéesHM[[#This Row],[TELECOM SOBEGI (2)]]/1440,"")</f>
        <v/>
      </c>
      <c r="AE220" s="22" t="str">
        <f>(IF(TDonnéesDélais[[#This Row],[TELECOM SOBEGI (2)]]="","",(IF(TDonnéesDélais[[#This Row],[TELECOM SOBEGI (2)]]&lt;=TDonnéesDélais[[#This Row],[Délai]],"OK","KO"))))</f>
        <v/>
      </c>
      <c r="AF220" s="21" t="str">
        <f>IF(TDonnéesHM[[#This Row],[INEO/ACM (1)]]&lt;&gt;"",TDonnéesHM[[#This Row],[INEO/ACM (1)]]/1440,"")</f>
        <v/>
      </c>
      <c r="AG220" s="22" t="str">
        <f>(IF(TDonnéesDélais[[#This Row],[INEO/ACM (1)]]="","",(IF(TDonnéesDélais[[#This Row],[INEO/ACM (1)]]&lt;=TDonnéesDélais[[#This Row],[Délai]],"OK","KO"))))</f>
        <v/>
      </c>
      <c r="AH220" s="18" t="str">
        <f>IF(TDonnéesHM[[#This Row],[GFI CHRONOTIME (4)]]&lt;&gt;"",TDonnéesHM[[#This Row],[GFI CHRONOTIME (4)]]/1440,"")</f>
        <v/>
      </c>
      <c r="AI220" s="18" t="str">
        <f>IF(TDonnéesHM[[#This Row],[En attente]]&lt;&gt;"",TDonnéesHM[[#This Row],[En attente]]/1440,"")</f>
        <v/>
      </c>
      <c r="AJ220" s="18">
        <f>IF(TDonnéesHM[[#This Row],[Durée de vie du ticket]]&lt;&gt;"",TDonnéesHM[[#This Row],[Durée de vie du ticket]]/1440,"")</f>
        <v>0</v>
      </c>
      <c r="AK220" s="39"/>
      <c r="AL220" s="39"/>
      <c r="AM220" s="39"/>
      <c r="AN220" s="39"/>
      <c r="AO220" s="39"/>
      <c r="AP220" s="39"/>
      <c r="AQ220" s="39"/>
      <c r="AR220" s="39"/>
      <c r="AS220" s="39"/>
      <c r="AT220" s="39"/>
      <c r="AU220" s="39"/>
      <c r="AV220" s="39"/>
    </row>
    <row r="221" spans="1:48" x14ac:dyDescent="0.2">
      <c r="A221">
        <v>1056</v>
      </c>
      <c r="B221" t="s">
        <v>21</v>
      </c>
      <c r="D221">
        <v>1</v>
      </c>
      <c r="M221" s="12">
        <f>(IF(TDonnéesHM[[#This Row],[ID]]&lt;&gt;"",SUM(TDonnéesHM[[#This Row],[MCO (4)]:[En attente]]),""))</f>
        <v>1</v>
      </c>
      <c r="N221" s="39"/>
      <c r="O221">
        <f>IF(TDonnéesHM[[#This Row],[ID]]&lt;&gt;"",TDonnéesHM[[#This Row],[ID]],"")</f>
        <v>1056</v>
      </c>
      <c r="P221" s="17" t="str">
        <f>IF(TDonnéesHM[[#This Row],[Type]]="incident","I",IF(TDonnéesHM[[#This Row],[Type]]="demande","D",""))</f>
        <v>D</v>
      </c>
      <c r="Q221" s="18">
        <f>IF(TDonnéesDélais[[#This Row],[Type]]="I",4/24,IF(TDonnéesDélais[[#This Row],[Type]]="D",8/24,""))</f>
        <v>0.33333333333333331</v>
      </c>
      <c r="R221" s="21" t="str">
        <f>IF(TDonnéesHM[[#This Row],[MCO (4)]]&lt;&gt;"",TDonnéesHM[[#This Row],[MCO (4)]]/1440,"")</f>
        <v/>
      </c>
      <c r="S221" s="22" t="str">
        <f>(IF(TDonnéesDélais[[#This Row],[MCO]]="","",(IF(TDonnéesDélais[[#This Row],[MCO]]&lt;=TDonnéesDélais[[#This Row],[Délai]],"OK","KO"))))</f>
        <v/>
      </c>
      <c r="T221" s="21">
        <f>IF(TDonnéesHM[[#This Row],[HELPDESK (3)]]&lt;&gt;"",TDonnéesHM[[#This Row],[HELPDESK (3)]]/1440,"")</f>
        <v>6.9444444444444447E-4</v>
      </c>
      <c r="U221" s="22" t="str">
        <f>(IF(TDonnéesDélais[[#This Row],[HELPDESK]]="","",(IF(TDonnéesDélais[[#This Row],[HELPDESK]]&lt;=TDonnéesDélais[[#This Row],[Délai]],"OK","KO"))))</f>
        <v>OK</v>
      </c>
      <c r="V221" s="21" t="str">
        <f>IF(TDonnéesHM[[#This Row],[TELECOM Niv 2 (7)]]&lt;&gt;"",TDonnéesHM[[#This Row],[TELECOM Niv 2 (7)]]/1440,"")</f>
        <v/>
      </c>
      <c r="W221" s="22" t="str">
        <f>(IF(TDonnéesDélais[[#This Row],[TELECOM Niv 2 (7)]]="","",(IF(TDonnéesDélais[[#This Row],[TELECOM Niv 2 (7)]]&lt;=TDonnéesDélais[[#This Row],[Délai]],"OK","KO"))))</f>
        <v/>
      </c>
      <c r="X221" s="21" t="str">
        <f>IF(TDonnéesHM[[#This Row],[TELECOM Niv 1 (6)]]&lt;&gt;"",TDonnéesHM[[#This Row],[TELECOM Niv 1 (6)]]/1440,"")</f>
        <v/>
      </c>
      <c r="Y221" s="22" t="str">
        <f>(IF(TDonnéesDélais[[#This Row],[TELECOM Niv 1 (6)]]="","",(IF(TDonnéesDélais[[#This Row],[TELECOM Niv 1 (6)]]&lt;=TDonnéesDélais[[#This Row],[Délai]],"OK","KO"))))</f>
        <v/>
      </c>
      <c r="Z221" s="21" t="str">
        <f>IF(TDonnéesHM[[#This Row],[Exploit Infra IBIS (5)]]&lt;&gt;"",TDonnéesHM[[#This Row],[Exploit Infra IBIS (5)]]/1440,"")</f>
        <v/>
      </c>
      <c r="AA221" s="22" t="str">
        <f>(IF(TDonnéesDélais[[#This Row],[Exploit Infra IBIS (5)]]="","",(IF(TDonnéesDélais[[#This Row],[Exploit Infra IBIS (5)]]&lt;=TDonnéesDélais[[#This Row],[Délai]],"OK","KO"))))</f>
        <v/>
      </c>
      <c r="AB221" s="21" t="str">
        <f>IF(TDonnéesHM[[#This Row],[SIT SOBEGI (1)]]&lt;&gt;"",TDonnéesHM[[#This Row],[SIT SOBEGI (1)]]/1440,"")</f>
        <v/>
      </c>
      <c r="AC221" s="22" t="str">
        <f>(IF(TDonnéesDélais[[#This Row],[SIT SOBEGI (1)]]="","",(IF(TDonnéesDélais[[#This Row],[SIT SOBEGI (1)]]&lt;=TDonnéesDélais[[#This Row],[Délai]],"OK","KO"))))</f>
        <v/>
      </c>
      <c r="AD221" s="21" t="str">
        <f>IF(TDonnéesHM[[#This Row],[TELECOM SOBEGI (2)]]&lt;&gt;"",TDonnéesHM[[#This Row],[TELECOM SOBEGI (2)]]/1440,"")</f>
        <v/>
      </c>
      <c r="AE221" s="22" t="str">
        <f>(IF(TDonnéesDélais[[#This Row],[TELECOM SOBEGI (2)]]="","",(IF(TDonnéesDélais[[#This Row],[TELECOM SOBEGI (2)]]&lt;=TDonnéesDélais[[#This Row],[Délai]],"OK","KO"))))</f>
        <v/>
      </c>
      <c r="AF221" s="21" t="str">
        <f>IF(TDonnéesHM[[#This Row],[INEO/ACM (1)]]&lt;&gt;"",TDonnéesHM[[#This Row],[INEO/ACM (1)]]/1440,"")</f>
        <v/>
      </c>
      <c r="AG221" s="22" t="str">
        <f>(IF(TDonnéesDélais[[#This Row],[INEO/ACM (1)]]="","",(IF(TDonnéesDélais[[#This Row],[INEO/ACM (1)]]&lt;=TDonnéesDélais[[#This Row],[Délai]],"OK","KO"))))</f>
        <v/>
      </c>
      <c r="AH221" s="18" t="str">
        <f>IF(TDonnéesHM[[#This Row],[GFI CHRONOTIME (4)]]&lt;&gt;"",TDonnéesHM[[#This Row],[GFI CHRONOTIME (4)]]/1440,"")</f>
        <v/>
      </c>
      <c r="AI221" s="18" t="str">
        <f>IF(TDonnéesHM[[#This Row],[En attente]]&lt;&gt;"",TDonnéesHM[[#This Row],[En attente]]/1440,"")</f>
        <v/>
      </c>
      <c r="AJ221" s="18">
        <f>IF(TDonnéesHM[[#This Row],[Durée de vie du ticket]]&lt;&gt;"",TDonnéesHM[[#This Row],[Durée de vie du ticket]]/1440,"")</f>
        <v>6.9444444444444447E-4</v>
      </c>
      <c r="AK221" s="39"/>
      <c r="AL221" s="39"/>
      <c r="AM221" s="39"/>
      <c r="AN221" s="39"/>
      <c r="AO221" s="39"/>
      <c r="AP221" s="39"/>
      <c r="AQ221" s="39"/>
      <c r="AR221" s="39"/>
      <c r="AS221" s="39"/>
      <c r="AT221" s="39"/>
      <c r="AU221" s="39"/>
      <c r="AV221" s="39"/>
    </row>
    <row r="222" spans="1:48" x14ac:dyDescent="0.2">
      <c r="A222">
        <v>1058</v>
      </c>
      <c r="B222" t="s">
        <v>22</v>
      </c>
      <c r="E222">
        <v>303</v>
      </c>
      <c r="I222">
        <v>1965</v>
      </c>
      <c r="M222" s="12">
        <f>(IF(TDonnéesHM[[#This Row],[ID]]&lt;&gt;"",SUM(TDonnéesHM[[#This Row],[MCO (4)]:[En attente]]),""))</f>
        <v>2268</v>
      </c>
      <c r="N222" s="39"/>
      <c r="O222">
        <f>IF(TDonnéesHM[[#This Row],[ID]]&lt;&gt;"",TDonnéesHM[[#This Row],[ID]],"")</f>
        <v>1058</v>
      </c>
      <c r="P222" s="17" t="str">
        <f>IF(TDonnéesHM[[#This Row],[Type]]="incident","I",IF(TDonnéesHM[[#This Row],[Type]]="demande","D",""))</f>
        <v>I</v>
      </c>
      <c r="Q222" s="18">
        <f>IF(TDonnéesDélais[[#This Row],[Type]]="I",4/24,IF(TDonnéesDélais[[#This Row],[Type]]="D",8/24,""))</f>
        <v>0.16666666666666666</v>
      </c>
      <c r="R222" s="21" t="str">
        <f>IF(TDonnéesHM[[#This Row],[MCO (4)]]&lt;&gt;"",TDonnéesHM[[#This Row],[MCO (4)]]/1440,"")</f>
        <v/>
      </c>
      <c r="S222" s="22" t="str">
        <f>(IF(TDonnéesDélais[[#This Row],[MCO]]="","",(IF(TDonnéesDélais[[#This Row],[MCO]]&lt;=TDonnéesDélais[[#This Row],[Délai]],"OK","KO"))))</f>
        <v/>
      </c>
      <c r="T222" s="21" t="str">
        <f>IF(TDonnéesHM[[#This Row],[HELPDESK (3)]]&lt;&gt;"",TDonnéesHM[[#This Row],[HELPDESK (3)]]/1440,"")</f>
        <v/>
      </c>
      <c r="U222" s="22" t="str">
        <f>(IF(TDonnéesDélais[[#This Row],[HELPDESK]]="","",(IF(TDonnéesDélais[[#This Row],[HELPDESK]]&lt;=TDonnéesDélais[[#This Row],[Délai]],"OK","KO"))))</f>
        <v/>
      </c>
      <c r="V222" s="21">
        <f>IF(TDonnéesHM[[#This Row],[TELECOM Niv 2 (7)]]&lt;&gt;"",TDonnéesHM[[#This Row],[TELECOM Niv 2 (7)]]/1440,"")</f>
        <v>0.21041666666666667</v>
      </c>
      <c r="W222" s="22" t="str">
        <f>(IF(TDonnéesDélais[[#This Row],[TELECOM Niv 2 (7)]]="","",(IF(TDonnéesDélais[[#This Row],[TELECOM Niv 2 (7)]]&lt;=TDonnéesDélais[[#This Row],[Délai]],"OK","KO"))))</f>
        <v>KO</v>
      </c>
      <c r="X222" s="21" t="str">
        <f>IF(TDonnéesHM[[#This Row],[TELECOM Niv 1 (6)]]&lt;&gt;"",TDonnéesHM[[#This Row],[TELECOM Niv 1 (6)]]/1440,"")</f>
        <v/>
      </c>
      <c r="Y222" s="22" t="str">
        <f>(IF(TDonnéesDélais[[#This Row],[TELECOM Niv 1 (6)]]="","",(IF(TDonnéesDélais[[#This Row],[TELECOM Niv 1 (6)]]&lt;=TDonnéesDélais[[#This Row],[Délai]],"OK","KO"))))</f>
        <v/>
      </c>
      <c r="Z222" s="21" t="str">
        <f>IF(TDonnéesHM[[#This Row],[Exploit Infra IBIS (5)]]&lt;&gt;"",TDonnéesHM[[#This Row],[Exploit Infra IBIS (5)]]/1440,"")</f>
        <v/>
      </c>
      <c r="AA222" s="22" t="str">
        <f>(IF(TDonnéesDélais[[#This Row],[Exploit Infra IBIS (5)]]="","",(IF(TDonnéesDélais[[#This Row],[Exploit Infra IBIS (5)]]&lt;=TDonnéesDélais[[#This Row],[Délai]],"OK","KO"))))</f>
        <v/>
      </c>
      <c r="AB222" s="21" t="str">
        <f>IF(TDonnéesHM[[#This Row],[SIT SOBEGI (1)]]&lt;&gt;"",TDonnéesHM[[#This Row],[SIT SOBEGI (1)]]/1440,"")</f>
        <v/>
      </c>
      <c r="AC222" s="22" t="str">
        <f>(IF(TDonnéesDélais[[#This Row],[SIT SOBEGI (1)]]="","",(IF(TDonnéesDélais[[#This Row],[SIT SOBEGI (1)]]&lt;=TDonnéesDélais[[#This Row],[Délai]],"OK","KO"))))</f>
        <v/>
      </c>
      <c r="AD222" s="21">
        <f>IF(TDonnéesHM[[#This Row],[TELECOM SOBEGI (2)]]&lt;&gt;"",TDonnéesHM[[#This Row],[TELECOM SOBEGI (2)]]/1440,"")</f>
        <v>1.3645833333333333</v>
      </c>
      <c r="AE222" s="22" t="str">
        <f>(IF(TDonnéesDélais[[#This Row],[TELECOM SOBEGI (2)]]="","",(IF(TDonnéesDélais[[#This Row],[TELECOM SOBEGI (2)]]&lt;=TDonnéesDélais[[#This Row],[Délai]],"OK","KO"))))</f>
        <v>KO</v>
      </c>
      <c r="AF222" s="21" t="str">
        <f>IF(TDonnéesHM[[#This Row],[INEO/ACM (1)]]&lt;&gt;"",TDonnéesHM[[#This Row],[INEO/ACM (1)]]/1440,"")</f>
        <v/>
      </c>
      <c r="AG222" s="22" t="str">
        <f>(IF(TDonnéesDélais[[#This Row],[INEO/ACM (1)]]="","",(IF(TDonnéesDélais[[#This Row],[INEO/ACM (1)]]&lt;=TDonnéesDélais[[#This Row],[Délai]],"OK","KO"))))</f>
        <v/>
      </c>
      <c r="AH222" s="18" t="str">
        <f>IF(TDonnéesHM[[#This Row],[GFI CHRONOTIME (4)]]&lt;&gt;"",TDonnéesHM[[#This Row],[GFI CHRONOTIME (4)]]/1440,"")</f>
        <v/>
      </c>
      <c r="AI222" s="18" t="str">
        <f>IF(TDonnéesHM[[#This Row],[En attente]]&lt;&gt;"",TDonnéesHM[[#This Row],[En attente]]/1440,"")</f>
        <v/>
      </c>
      <c r="AJ222" s="18">
        <f>IF(TDonnéesHM[[#This Row],[Durée de vie du ticket]]&lt;&gt;"",TDonnéesHM[[#This Row],[Durée de vie du ticket]]/1440,"")</f>
        <v>1.575</v>
      </c>
      <c r="AK222" s="39"/>
      <c r="AL222" s="39"/>
      <c r="AM222" s="39"/>
      <c r="AN222" s="39"/>
      <c r="AO222" s="39"/>
      <c r="AP222" s="39"/>
      <c r="AQ222" s="39"/>
      <c r="AR222" s="39"/>
      <c r="AS222" s="39"/>
      <c r="AT222" s="39"/>
      <c r="AU222" s="39"/>
      <c r="AV222" s="39"/>
    </row>
    <row r="223" spans="1:48" x14ac:dyDescent="0.2">
      <c r="A223">
        <v>1060</v>
      </c>
      <c r="B223" t="s">
        <v>21</v>
      </c>
      <c r="D223">
        <v>0</v>
      </c>
      <c r="M223" s="12">
        <f>(IF(TDonnéesHM[[#This Row],[ID]]&lt;&gt;"",SUM(TDonnéesHM[[#This Row],[MCO (4)]:[En attente]]),""))</f>
        <v>0</v>
      </c>
      <c r="N223" s="39"/>
      <c r="O223">
        <f>IF(TDonnéesHM[[#This Row],[ID]]&lt;&gt;"",TDonnéesHM[[#This Row],[ID]],"")</f>
        <v>1060</v>
      </c>
      <c r="P223" s="17" t="str">
        <f>IF(TDonnéesHM[[#This Row],[Type]]="incident","I",IF(TDonnéesHM[[#This Row],[Type]]="demande","D",""))</f>
        <v>D</v>
      </c>
      <c r="Q223" s="18">
        <f>IF(TDonnéesDélais[[#This Row],[Type]]="I",4/24,IF(TDonnéesDélais[[#This Row],[Type]]="D",8/24,""))</f>
        <v>0.33333333333333331</v>
      </c>
      <c r="R223" s="21" t="str">
        <f>IF(TDonnéesHM[[#This Row],[MCO (4)]]&lt;&gt;"",TDonnéesHM[[#This Row],[MCO (4)]]/1440,"")</f>
        <v/>
      </c>
      <c r="S223" s="22" t="str">
        <f>(IF(TDonnéesDélais[[#This Row],[MCO]]="","",(IF(TDonnéesDélais[[#This Row],[MCO]]&lt;=TDonnéesDélais[[#This Row],[Délai]],"OK","KO"))))</f>
        <v/>
      </c>
      <c r="T223" s="21">
        <f>IF(TDonnéesHM[[#This Row],[HELPDESK (3)]]&lt;&gt;"",TDonnéesHM[[#This Row],[HELPDESK (3)]]/1440,"")</f>
        <v>0</v>
      </c>
      <c r="U223" s="22" t="str">
        <f>(IF(TDonnéesDélais[[#This Row],[HELPDESK]]="","",(IF(TDonnéesDélais[[#This Row],[HELPDESK]]&lt;=TDonnéesDélais[[#This Row],[Délai]],"OK","KO"))))</f>
        <v>OK</v>
      </c>
      <c r="V223" s="21" t="str">
        <f>IF(TDonnéesHM[[#This Row],[TELECOM Niv 2 (7)]]&lt;&gt;"",TDonnéesHM[[#This Row],[TELECOM Niv 2 (7)]]/1440,"")</f>
        <v/>
      </c>
      <c r="W223" s="22" t="str">
        <f>(IF(TDonnéesDélais[[#This Row],[TELECOM Niv 2 (7)]]="","",(IF(TDonnéesDélais[[#This Row],[TELECOM Niv 2 (7)]]&lt;=TDonnéesDélais[[#This Row],[Délai]],"OK","KO"))))</f>
        <v/>
      </c>
      <c r="X223" s="21" t="str">
        <f>IF(TDonnéesHM[[#This Row],[TELECOM Niv 1 (6)]]&lt;&gt;"",TDonnéesHM[[#This Row],[TELECOM Niv 1 (6)]]/1440,"")</f>
        <v/>
      </c>
      <c r="Y223" s="22" t="str">
        <f>(IF(TDonnéesDélais[[#This Row],[TELECOM Niv 1 (6)]]="","",(IF(TDonnéesDélais[[#This Row],[TELECOM Niv 1 (6)]]&lt;=TDonnéesDélais[[#This Row],[Délai]],"OK","KO"))))</f>
        <v/>
      </c>
      <c r="Z223" s="21" t="str">
        <f>IF(TDonnéesHM[[#This Row],[Exploit Infra IBIS (5)]]&lt;&gt;"",TDonnéesHM[[#This Row],[Exploit Infra IBIS (5)]]/1440,"")</f>
        <v/>
      </c>
      <c r="AA223" s="22" t="str">
        <f>(IF(TDonnéesDélais[[#This Row],[Exploit Infra IBIS (5)]]="","",(IF(TDonnéesDélais[[#This Row],[Exploit Infra IBIS (5)]]&lt;=TDonnéesDélais[[#This Row],[Délai]],"OK","KO"))))</f>
        <v/>
      </c>
      <c r="AB223" s="21" t="str">
        <f>IF(TDonnéesHM[[#This Row],[SIT SOBEGI (1)]]&lt;&gt;"",TDonnéesHM[[#This Row],[SIT SOBEGI (1)]]/1440,"")</f>
        <v/>
      </c>
      <c r="AC223" s="22" t="str">
        <f>(IF(TDonnéesDélais[[#This Row],[SIT SOBEGI (1)]]="","",(IF(TDonnéesDélais[[#This Row],[SIT SOBEGI (1)]]&lt;=TDonnéesDélais[[#This Row],[Délai]],"OK","KO"))))</f>
        <v/>
      </c>
      <c r="AD223" s="21" t="str">
        <f>IF(TDonnéesHM[[#This Row],[TELECOM SOBEGI (2)]]&lt;&gt;"",TDonnéesHM[[#This Row],[TELECOM SOBEGI (2)]]/1440,"")</f>
        <v/>
      </c>
      <c r="AE223" s="22" t="str">
        <f>(IF(TDonnéesDélais[[#This Row],[TELECOM SOBEGI (2)]]="","",(IF(TDonnéesDélais[[#This Row],[TELECOM SOBEGI (2)]]&lt;=TDonnéesDélais[[#This Row],[Délai]],"OK","KO"))))</f>
        <v/>
      </c>
      <c r="AF223" s="21" t="str">
        <f>IF(TDonnéesHM[[#This Row],[INEO/ACM (1)]]&lt;&gt;"",TDonnéesHM[[#This Row],[INEO/ACM (1)]]/1440,"")</f>
        <v/>
      </c>
      <c r="AG223" s="22" t="str">
        <f>(IF(TDonnéesDélais[[#This Row],[INEO/ACM (1)]]="","",(IF(TDonnéesDélais[[#This Row],[INEO/ACM (1)]]&lt;=TDonnéesDélais[[#This Row],[Délai]],"OK","KO"))))</f>
        <v/>
      </c>
      <c r="AH223" s="18" t="str">
        <f>IF(TDonnéesHM[[#This Row],[GFI CHRONOTIME (4)]]&lt;&gt;"",TDonnéesHM[[#This Row],[GFI CHRONOTIME (4)]]/1440,"")</f>
        <v/>
      </c>
      <c r="AI223" s="18" t="str">
        <f>IF(TDonnéesHM[[#This Row],[En attente]]&lt;&gt;"",TDonnéesHM[[#This Row],[En attente]]/1440,"")</f>
        <v/>
      </c>
      <c r="AJ223" s="18">
        <f>IF(TDonnéesHM[[#This Row],[Durée de vie du ticket]]&lt;&gt;"",TDonnéesHM[[#This Row],[Durée de vie du ticket]]/1440,"")</f>
        <v>0</v>
      </c>
      <c r="AK223" s="39"/>
      <c r="AL223" s="39"/>
      <c r="AM223" s="39"/>
      <c r="AN223" s="39"/>
      <c r="AO223" s="39"/>
      <c r="AP223" s="39"/>
      <c r="AQ223" s="39"/>
      <c r="AR223" s="39"/>
      <c r="AS223" s="39"/>
      <c r="AT223" s="39"/>
      <c r="AU223" s="39"/>
      <c r="AV223" s="39"/>
    </row>
    <row r="224" spans="1:48" x14ac:dyDescent="0.2">
      <c r="A224">
        <v>1061</v>
      </c>
      <c r="B224" t="s">
        <v>22</v>
      </c>
      <c r="C224">
        <v>147</v>
      </c>
      <c r="M224" s="12">
        <f>(IF(TDonnéesHM[[#This Row],[ID]]&lt;&gt;"",SUM(TDonnéesHM[[#This Row],[MCO (4)]:[En attente]]),""))</f>
        <v>147</v>
      </c>
      <c r="N224" s="39"/>
      <c r="O224">
        <f>IF(TDonnéesHM[[#This Row],[ID]]&lt;&gt;"",TDonnéesHM[[#This Row],[ID]],"")</f>
        <v>1061</v>
      </c>
      <c r="P224" s="17" t="str">
        <f>IF(TDonnéesHM[[#This Row],[Type]]="incident","I",IF(TDonnéesHM[[#This Row],[Type]]="demande","D",""))</f>
        <v>I</v>
      </c>
      <c r="Q224" s="18">
        <f>IF(TDonnéesDélais[[#This Row],[Type]]="I",4/24,IF(TDonnéesDélais[[#This Row],[Type]]="D",8/24,""))</f>
        <v>0.16666666666666666</v>
      </c>
      <c r="R224" s="21">
        <f>IF(TDonnéesHM[[#This Row],[MCO (4)]]&lt;&gt;"",TDonnéesHM[[#This Row],[MCO (4)]]/1440,"")</f>
        <v>0.10208333333333333</v>
      </c>
      <c r="S224" s="22" t="str">
        <f>(IF(TDonnéesDélais[[#This Row],[MCO]]="","",(IF(TDonnéesDélais[[#This Row],[MCO]]&lt;=TDonnéesDélais[[#This Row],[Délai]],"OK","KO"))))</f>
        <v>OK</v>
      </c>
      <c r="T224" s="21" t="str">
        <f>IF(TDonnéesHM[[#This Row],[HELPDESK (3)]]&lt;&gt;"",TDonnéesHM[[#This Row],[HELPDESK (3)]]/1440,"")</f>
        <v/>
      </c>
      <c r="U224" s="22" t="str">
        <f>(IF(TDonnéesDélais[[#This Row],[HELPDESK]]="","",(IF(TDonnéesDélais[[#This Row],[HELPDESK]]&lt;=TDonnéesDélais[[#This Row],[Délai]],"OK","KO"))))</f>
        <v/>
      </c>
      <c r="V224" s="21" t="str">
        <f>IF(TDonnéesHM[[#This Row],[TELECOM Niv 2 (7)]]&lt;&gt;"",TDonnéesHM[[#This Row],[TELECOM Niv 2 (7)]]/1440,"")</f>
        <v/>
      </c>
      <c r="W224" s="22" t="str">
        <f>(IF(TDonnéesDélais[[#This Row],[TELECOM Niv 2 (7)]]="","",(IF(TDonnéesDélais[[#This Row],[TELECOM Niv 2 (7)]]&lt;=TDonnéesDélais[[#This Row],[Délai]],"OK","KO"))))</f>
        <v/>
      </c>
      <c r="X224" s="21" t="str">
        <f>IF(TDonnéesHM[[#This Row],[TELECOM Niv 1 (6)]]&lt;&gt;"",TDonnéesHM[[#This Row],[TELECOM Niv 1 (6)]]/1440,"")</f>
        <v/>
      </c>
      <c r="Y224" s="22" t="str">
        <f>(IF(TDonnéesDélais[[#This Row],[TELECOM Niv 1 (6)]]="","",(IF(TDonnéesDélais[[#This Row],[TELECOM Niv 1 (6)]]&lt;=TDonnéesDélais[[#This Row],[Délai]],"OK","KO"))))</f>
        <v/>
      </c>
      <c r="Z224" s="21" t="str">
        <f>IF(TDonnéesHM[[#This Row],[Exploit Infra IBIS (5)]]&lt;&gt;"",TDonnéesHM[[#This Row],[Exploit Infra IBIS (5)]]/1440,"")</f>
        <v/>
      </c>
      <c r="AA224" s="22" t="str">
        <f>(IF(TDonnéesDélais[[#This Row],[Exploit Infra IBIS (5)]]="","",(IF(TDonnéesDélais[[#This Row],[Exploit Infra IBIS (5)]]&lt;=TDonnéesDélais[[#This Row],[Délai]],"OK","KO"))))</f>
        <v/>
      </c>
      <c r="AB224" s="21" t="str">
        <f>IF(TDonnéesHM[[#This Row],[SIT SOBEGI (1)]]&lt;&gt;"",TDonnéesHM[[#This Row],[SIT SOBEGI (1)]]/1440,"")</f>
        <v/>
      </c>
      <c r="AC224" s="22" t="str">
        <f>(IF(TDonnéesDélais[[#This Row],[SIT SOBEGI (1)]]="","",(IF(TDonnéesDélais[[#This Row],[SIT SOBEGI (1)]]&lt;=TDonnéesDélais[[#This Row],[Délai]],"OK","KO"))))</f>
        <v/>
      </c>
      <c r="AD224" s="21" t="str">
        <f>IF(TDonnéesHM[[#This Row],[TELECOM SOBEGI (2)]]&lt;&gt;"",TDonnéesHM[[#This Row],[TELECOM SOBEGI (2)]]/1440,"")</f>
        <v/>
      </c>
      <c r="AE224" s="22" t="str">
        <f>(IF(TDonnéesDélais[[#This Row],[TELECOM SOBEGI (2)]]="","",(IF(TDonnéesDélais[[#This Row],[TELECOM SOBEGI (2)]]&lt;=TDonnéesDélais[[#This Row],[Délai]],"OK","KO"))))</f>
        <v/>
      </c>
      <c r="AF224" s="21" t="str">
        <f>IF(TDonnéesHM[[#This Row],[INEO/ACM (1)]]&lt;&gt;"",TDonnéesHM[[#This Row],[INEO/ACM (1)]]/1440,"")</f>
        <v/>
      </c>
      <c r="AG224" s="22" t="str">
        <f>(IF(TDonnéesDélais[[#This Row],[INEO/ACM (1)]]="","",(IF(TDonnéesDélais[[#This Row],[INEO/ACM (1)]]&lt;=TDonnéesDélais[[#This Row],[Délai]],"OK","KO"))))</f>
        <v/>
      </c>
      <c r="AH224" s="18" t="str">
        <f>IF(TDonnéesHM[[#This Row],[GFI CHRONOTIME (4)]]&lt;&gt;"",TDonnéesHM[[#This Row],[GFI CHRONOTIME (4)]]/1440,"")</f>
        <v/>
      </c>
      <c r="AI224" s="18" t="str">
        <f>IF(TDonnéesHM[[#This Row],[En attente]]&lt;&gt;"",TDonnéesHM[[#This Row],[En attente]]/1440,"")</f>
        <v/>
      </c>
      <c r="AJ224" s="18">
        <f>IF(TDonnéesHM[[#This Row],[Durée de vie du ticket]]&lt;&gt;"",TDonnéesHM[[#This Row],[Durée de vie du ticket]]/1440,"")</f>
        <v>0.10208333333333333</v>
      </c>
      <c r="AK224" s="39"/>
      <c r="AL224" s="39"/>
      <c r="AM224" s="39"/>
      <c r="AN224" s="39"/>
      <c r="AO224" s="39"/>
      <c r="AP224" s="39"/>
      <c r="AQ224" s="39"/>
      <c r="AR224" s="39"/>
      <c r="AS224" s="39"/>
      <c r="AT224" s="39"/>
      <c r="AU224" s="39"/>
      <c r="AV224" s="39"/>
    </row>
    <row r="225" spans="1:48" x14ac:dyDescent="0.2">
      <c r="A225">
        <v>1062</v>
      </c>
      <c r="B225" t="s">
        <v>21</v>
      </c>
      <c r="D225">
        <v>6</v>
      </c>
      <c r="H225">
        <v>479</v>
      </c>
      <c r="M225" s="12">
        <f>(IF(TDonnéesHM[[#This Row],[ID]]&lt;&gt;"",SUM(TDonnéesHM[[#This Row],[MCO (4)]:[En attente]]),""))</f>
        <v>485</v>
      </c>
      <c r="N225" s="39"/>
      <c r="O225">
        <f>IF(TDonnéesHM[[#This Row],[ID]]&lt;&gt;"",TDonnéesHM[[#This Row],[ID]],"")</f>
        <v>1062</v>
      </c>
      <c r="P225" s="17" t="str">
        <f>IF(TDonnéesHM[[#This Row],[Type]]="incident","I",IF(TDonnéesHM[[#This Row],[Type]]="demande","D",""))</f>
        <v>D</v>
      </c>
      <c r="Q225" s="18">
        <f>IF(TDonnéesDélais[[#This Row],[Type]]="I",4/24,IF(TDonnéesDélais[[#This Row],[Type]]="D",8/24,""))</f>
        <v>0.33333333333333331</v>
      </c>
      <c r="R225" s="21" t="str">
        <f>IF(TDonnéesHM[[#This Row],[MCO (4)]]&lt;&gt;"",TDonnéesHM[[#This Row],[MCO (4)]]/1440,"")</f>
        <v/>
      </c>
      <c r="S225" s="22" t="str">
        <f>(IF(TDonnéesDélais[[#This Row],[MCO]]="","",(IF(TDonnéesDélais[[#This Row],[MCO]]&lt;=TDonnéesDélais[[#This Row],[Délai]],"OK","KO"))))</f>
        <v/>
      </c>
      <c r="T225" s="21">
        <f>IF(TDonnéesHM[[#This Row],[HELPDESK (3)]]&lt;&gt;"",TDonnéesHM[[#This Row],[HELPDESK (3)]]/1440,"")</f>
        <v>4.1666666666666666E-3</v>
      </c>
      <c r="U225" s="22" t="str">
        <f>(IF(TDonnéesDélais[[#This Row],[HELPDESK]]="","",(IF(TDonnéesDélais[[#This Row],[HELPDESK]]&lt;=TDonnéesDélais[[#This Row],[Délai]],"OK","KO"))))</f>
        <v>OK</v>
      </c>
      <c r="V225" s="21" t="str">
        <f>IF(TDonnéesHM[[#This Row],[TELECOM Niv 2 (7)]]&lt;&gt;"",TDonnéesHM[[#This Row],[TELECOM Niv 2 (7)]]/1440,"")</f>
        <v/>
      </c>
      <c r="W225" s="22" t="str">
        <f>(IF(TDonnéesDélais[[#This Row],[TELECOM Niv 2 (7)]]="","",(IF(TDonnéesDélais[[#This Row],[TELECOM Niv 2 (7)]]&lt;=TDonnéesDélais[[#This Row],[Délai]],"OK","KO"))))</f>
        <v/>
      </c>
      <c r="X225" s="21" t="str">
        <f>IF(TDonnéesHM[[#This Row],[TELECOM Niv 1 (6)]]&lt;&gt;"",TDonnéesHM[[#This Row],[TELECOM Niv 1 (6)]]/1440,"")</f>
        <v/>
      </c>
      <c r="Y225" s="22" t="str">
        <f>(IF(TDonnéesDélais[[#This Row],[TELECOM Niv 1 (6)]]="","",(IF(TDonnéesDélais[[#This Row],[TELECOM Niv 1 (6)]]&lt;=TDonnéesDélais[[#This Row],[Délai]],"OK","KO"))))</f>
        <v/>
      </c>
      <c r="Z225" s="21" t="str">
        <f>IF(TDonnéesHM[[#This Row],[Exploit Infra IBIS (5)]]&lt;&gt;"",TDonnéesHM[[#This Row],[Exploit Infra IBIS (5)]]/1440,"")</f>
        <v/>
      </c>
      <c r="AA225" s="22" t="str">
        <f>(IF(TDonnéesDélais[[#This Row],[Exploit Infra IBIS (5)]]="","",(IF(TDonnéesDélais[[#This Row],[Exploit Infra IBIS (5)]]&lt;=TDonnéesDélais[[#This Row],[Délai]],"OK","KO"))))</f>
        <v/>
      </c>
      <c r="AB225" s="21">
        <f>IF(TDonnéesHM[[#This Row],[SIT SOBEGI (1)]]&lt;&gt;"",TDonnéesHM[[#This Row],[SIT SOBEGI (1)]]/1440,"")</f>
        <v>0.33263888888888887</v>
      </c>
      <c r="AC225" s="22" t="str">
        <f>(IF(TDonnéesDélais[[#This Row],[SIT SOBEGI (1)]]="","",(IF(TDonnéesDélais[[#This Row],[SIT SOBEGI (1)]]&lt;=TDonnéesDélais[[#This Row],[Délai]],"OK","KO"))))</f>
        <v>OK</v>
      </c>
      <c r="AD225" s="21" t="str">
        <f>IF(TDonnéesHM[[#This Row],[TELECOM SOBEGI (2)]]&lt;&gt;"",TDonnéesHM[[#This Row],[TELECOM SOBEGI (2)]]/1440,"")</f>
        <v/>
      </c>
      <c r="AE225" s="22" t="str">
        <f>(IF(TDonnéesDélais[[#This Row],[TELECOM SOBEGI (2)]]="","",(IF(TDonnéesDélais[[#This Row],[TELECOM SOBEGI (2)]]&lt;=TDonnéesDélais[[#This Row],[Délai]],"OK","KO"))))</f>
        <v/>
      </c>
      <c r="AF225" s="21" t="str">
        <f>IF(TDonnéesHM[[#This Row],[INEO/ACM (1)]]&lt;&gt;"",TDonnéesHM[[#This Row],[INEO/ACM (1)]]/1440,"")</f>
        <v/>
      </c>
      <c r="AG225" s="22" t="str">
        <f>(IF(TDonnéesDélais[[#This Row],[INEO/ACM (1)]]="","",(IF(TDonnéesDélais[[#This Row],[INEO/ACM (1)]]&lt;=TDonnéesDélais[[#This Row],[Délai]],"OK","KO"))))</f>
        <v/>
      </c>
      <c r="AH225" s="18" t="str">
        <f>IF(TDonnéesHM[[#This Row],[GFI CHRONOTIME (4)]]&lt;&gt;"",TDonnéesHM[[#This Row],[GFI CHRONOTIME (4)]]/1440,"")</f>
        <v/>
      </c>
      <c r="AI225" s="18" t="str">
        <f>IF(TDonnéesHM[[#This Row],[En attente]]&lt;&gt;"",TDonnéesHM[[#This Row],[En attente]]/1440,"")</f>
        <v/>
      </c>
      <c r="AJ225" s="18">
        <f>IF(TDonnéesHM[[#This Row],[Durée de vie du ticket]]&lt;&gt;"",TDonnéesHM[[#This Row],[Durée de vie du ticket]]/1440,"")</f>
        <v>0.33680555555555558</v>
      </c>
      <c r="AK225" s="39"/>
      <c r="AL225" s="39"/>
      <c r="AM225" s="39"/>
      <c r="AN225" s="39"/>
      <c r="AO225" s="39"/>
      <c r="AP225" s="39"/>
      <c r="AQ225" s="39"/>
      <c r="AR225" s="39"/>
      <c r="AS225" s="39"/>
      <c r="AT225" s="39"/>
      <c r="AU225" s="39"/>
      <c r="AV225" s="39"/>
    </row>
    <row r="226" spans="1:48" x14ac:dyDescent="0.2">
      <c r="A226">
        <v>1063</v>
      </c>
      <c r="B226" t="s">
        <v>21</v>
      </c>
      <c r="H226">
        <v>397</v>
      </c>
      <c r="M226" s="12">
        <f>(IF(TDonnéesHM[[#This Row],[ID]]&lt;&gt;"",SUM(TDonnéesHM[[#This Row],[MCO (4)]:[En attente]]),""))</f>
        <v>397</v>
      </c>
      <c r="N226" s="39"/>
      <c r="O226">
        <f>IF(TDonnéesHM[[#This Row],[ID]]&lt;&gt;"",TDonnéesHM[[#This Row],[ID]],"")</f>
        <v>1063</v>
      </c>
      <c r="P226" s="17" t="str">
        <f>IF(TDonnéesHM[[#This Row],[Type]]="incident","I",IF(TDonnéesHM[[#This Row],[Type]]="demande","D",""))</f>
        <v>D</v>
      </c>
      <c r="Q226" s="18">
        <f>IF(TDonnéesDélais[[#This Row],[Type]]="I",4/24,IF(TDonnéesDélais[[#This Row],[Type]]="D",8/24,""))</f>
        <v>0.33333333333333331</v>
      </c>
      <c r="R226" s="21" t="str">
        <f>IF(TDonnéesHM[[#This Row],[MCO (4)]]&lt;&gt;"",TDonnéesHM[[#This Row],[MCO (4)]]/1440,"")</f>
        <v/>
      </c>
      <c r="S226" s="22" t="str">
        <f>(IF(TDonnéesDélais[[#This Row],[MCO]]="","",(IF(TDonnéesDélais[[#This Row],[MCO]]&lt;=TDonnéesDélais[[#This Row],[Délai]],"OK","KO"))))</f>
        <v/>
      </c>
      <c r="T226" s="21" t="str">
        <f>IF(TDonnéesHM[[#This Row],[HELPDESK (3)]]&lt;&gt;"",TDonnéesHM[[#This Row],[HELPDESK (3)]]/1440,"")</f>
        <v/>
      </c>
      <c r="U226" s="22" t="str">
        <f>(IF(TDonnéesDélais[[#This Row],[HELPDESK]]="","",(IF(TDonnéesDélais[[#This Row],[HELPDESK]]&lt;=TDonnéesDélais[[#This Row],[Délai]],"OK","KO"))))</f>
        <v/>
      </c>
      <c r="V226" s="21" t="str">
        <f>IF(TDonnéesHM[[#This Row],[TELECOM Niv 2 (7)]]&lt;&gt;"",TDonnéesHM[[#This Row],[TELECOM Niv 2 (7)]]/1440,"")</f>
        <v/>
      </c>
      <c r="W226" s="22" t="str">
        <f>(IF(TDonnéesDélais[[#This Row],[TELECOM Niv 2 (7)]]="","",(IF(TDonnéesDélais[[#This Row],[TELECOM Niv 2 (7)]]&lt;=TDonnéesDélais[[#This Row],[Délai]],"OK","KO"))))</f>
        <v/>
      </c>
      <c r="X226" s="21" t="str">
        <f>IF(TDonnéesHM[[#This Row],[TELECOM Niv 1 (6)]]&lt;&gt;"",TDonnéesHM[[#This Row],[TELECOM Niv 1 (6)]]/1440,"")</f>
        <v/>
      </c>
      <c r="Y226" s="22" t="str">
        <f>(IF(TDonnéesDélais[[#This Row],[TELECOM Niv 1 (6)]]="","",(IF(TDonnéesDélais[[#This Row],[TELECOM Niv 1 (6)]]&lt;=TDonnéesDélais[[#This Row],[Délai]],"OK","KO"))))</f>
        <v/>
      </c>
      <c r="Z226" s="21" t="str">
        <f>IF(TDonnéesHM[[#This Row],[Exploit Infra IBIS (5)]]&lt;&gt;"",TDonnéesHM[[#This Row],[Exploit Infra IBIS (5)]]/1440,"")</f>
        <v/>
      </c>
      <c r="AA226" s="22" t="str">
        <f>(IF(TDonnéesDélais[[#This Row],[Exploit Infra IBIS (5)]]="","",(IF(TDonnéesDélais[[#This Row],[Exploit Infra IBIS (5)]]&lt;=TDonnéesDélais[[#This Row],[Délai]],"OK","KO"))))</f>
        <v/>
      </c>
      <c r="AB226" s="21">
        <f>IF(TDonnéesHM[[#This Row],[SIT SOBEGI (1)]]&lt;&gt;"",TDonnéesHM[[#This Row],[SIT SOBEGI (1)]]/1440,"")</f>
        <v>0.27569444444444446</v>
      </c>
      <c r="AC226" s="22" t="str">
        <f>(IF(TDonnéesDélais[[#This Row],[SIT SOBEGI (1)]]="","",(IF(TDonnéesDélais[[#This Row],[SIT SOBEGI (1)]]&lt;=TDonnéesDélais[[#This Row],[Délai]],"OK","KO"))))</f>
        <v>OK</v>
      </c>
      <c r="AD226" s="21" t="str">
        <f>IF(TDonnéesHM[[#This Row],[TELECOM SOBEGI (2)]]&lt;&gt;"",TDonnéesHM[[#This Row],[TELECOM SOBEGI (2)]]/1440,"")</f>
        <v/>
      </c>
      <c r="AE226" s="22" t="str">
        <f>(IF(TDonnéesDélais[[#This Row],[TELECOM SOBEGI (2)]]="","",(IF(TDonnéesDélais[[#This Row],[TELECOM SOBEGI (2)]]&lt;=TDonnéesDélais[[#This Row],[Délai]],"OK","KO"))))</f>
        <v/>
      </c>
      <c r="AF226" s="21" t="str">
        <f>IF(TDonnéesHM[[#This Row],[INEO/ACM (1)]]&lt;&gt;"",TDonnéesHM[[#This Row],[INEO/ACM (1)]]/1440,"")</f>
        <v/>
      </c>
      <c r="AG226" s="22" t="str">
        <f>(IF(TDonnéesDélais[[#This Row],[INEO/ACM (1)]]="","",(IF(TDonnéesDélais[[#This Row],[INEO/ACM (1)]]&lt;=TDonnéesDélais[[#This Row],[Délai]],"OK","KO"))))</f>
        <v/>
      </c>
      <c r="AH226" s="18" t="str">
        <f>IF(TDonnéesHM[[#This Row],[GFI CHRONOTIME (4)]]&lt;&gt;"",TDonnéesHM[[#This Row],[GFI CHRONOTIME (4)]]/1440,"")</f>
        <v/>
      </c>
      <c r="AI226" s="18" t="str">
        <f>IF(TDonnéesHM[[#This Row],[En attente]]&lt;&gt;"",TDonnéesHM[[#This Row],[En attente]]/1440,"")</f>
        <v/>
      </c>
      <c r="AJ226" s="18">
        <f>IF(TDonnéesHM[[#This Row],[Durée de vie du ticket]]&lt;&gt;"",TDonnéesHM[[#This Row],[Durée de vie du ticket]]/1440,"")</f>
        <v>0.27569444444444446</v>
      </c>
      <c r="AK226" s="39"/>
      <c r="AL226" s="39"/>
      <c r="AM226" s="39"/>
      <c r="AN226" s="39"/>
      <c r="AO226" s="39"/>
      <c r="AP226" s="39"/>
      <c r="AQ226" s="39"/>
      <c r="AR226" s="39"/>
      <c r="AS226" s="39"/>
      <c r="AT226" s="39"/>
      <c r="AU226" s="39"/>
      <c r="AV226" s="39"/>
    </row>
    <row r="227" spans="1:48" x14ac:dyDescent="0.2">
      <c r="A227">
        <v>1064</v>
      </c>
      <c r="B227" t="s">
        <v>21</v>
      </c>
      <c r="H227">
        <v>532</v>
      </c>
      <c r="L227">
        <v>1479</v>
      </c>
      <c r="M227" s="12">
        <f>(IF(TDonnéesHM[[#This Row],[ID]]&lt;&gt;"",SUM(TDonnéesHM[[#This Row],[MCO (4)]:[En attente]]),""))</f>
        <v>2011</v>
      </c>
      <c r="N227" s="39"/>
      <c r="O227">
        <f>IF(TDonnéesHM[[#This Row],[ID]]&lt;&gt;"",TDonnéesHM[[#This Row],[ID]],"")</f>
        <v>1064</v>
      </c>
      <c r="P227" s="17" t="str">
        <f>IF(TDonnéesHM[[#This Row],[Type]]="incident","I",IF(TDonnéesHM[[#This Row],[Type]]="demande","D",""))</f>
        <v>D</v>
      </c>
      <c r="Q227" s="18">
        <f>IF(TDonnéesDélais[[#This Row],[Type]]="I",4/24,IF(TDonnéesDélais[[#This Row],[Type]]="D",8/24,""))</f>
        <v>0.33333333333333331</v>
      </c>
      <c r="R227" s="21" t="str">
        <f>IF(TDonnéesHM[[#This Row],[MCO (4)]]&lt;&gt;"",TDonnéesHM[[#This Row],[MCO (4)]]/1440,"")</f>
        <v/>
      </c>
      <c r="S227" s="22" t="str">
        <f>(IF(TDonnéesDélais[[#This Row],[MCO]]="","",(IF(TDonnéesDélais[[#This Row],[MCO]]&lt;=TDonnéesDélais[[#This Row],[Délai]],"OK","KO"))))</f>
        <v/>
      </c>
      <c r="T227" s="21" t="str">
        <f>IF(TDonnéesHM[[#This Row],[HELPDESK (3)]]&lt;&gt;"",TDonnéesHM[[#This Row],[HELPDESK (3)]]/1440,"")</f>
        <v/>
      </c>
      <c r="U227" s="22" t="str">
        <f>(IF(TDonnéesDélais[[#This Row],[HELPDESK]]="","",(IF(TDonnéesDélais[[#This Row],[HELPDESK]]&lt;=TDonnéesDélais[[#This Row],[Délai]],"OK","KO"))))</f>
        <v/>
      </c>
      <c r="V227" s="21" t="str">
        <f>IF(TDonnéesHM[[#This Row],[TELECOM Niv 2 (7)]]&lt;&gt;"",TDonnéesHM[[#This Row],[TELECOM Niv 2 (7)]]/1440,"")</f>
        <v/>
      </c>
      <c r="W227" s="22" t="str">
        <f>(IF(TDonnéesDélais[[#This Row],[TELECOM Niv 2 (7)]]="","",(IF(TDonnéesDélais[[#This Row],[TELECOM Niv 2 (7)]]&lt;=TDonnéesDélais[[#This Row],[Délai]],"OK","KO"))))</f>
        <v/>
      </c>
      <c r="X227" s="21" t="str">
        <f>IF(TDonnéesHM[[#This Row],[TELECOM Niv 1 (6)]]&lt;&gt;"",TDonnéesHM[[#This Row],[TELECOM Niv 1 (6)]]/1440,"")</f>
        <v/>
      </c>
      <c r="Y227" s="22" t="str">
        <f>(IF(TDonnéesDélais[[#This Row],[TELECOM Niv 1 (6)]]="","",(IF(TDonnéesDélais[[#This Row],[TELECOM Niv 1 (6)]]&lt;=TDonnéesDélais[[#This Row],[Délai]],"OK","KO"))))</f>
        <v/>
      </c>
      <c r="Z227" s="21" t="str">
        <f>IF(TDonnéesHM[[#This Row],[Exploit Infra IBIS (5)]]&lt;&gt;"",TDonnéesHM[[#This Row],[Exploit Infra IBIS (5)]]/1440,"")</f>
        <v/>
      </c>
      <c r="AA227" s="22" t="str">
        <f>(IF(TDonnéesDélais[[#This Row],[Exploit Infra IBIS (5)]]="","",(IF(TDonnéesDélais[[#This Row],[Exploit Infra IBIS (5)]]&lt;=TDonnéesDélais[[#This Row],[Délai]],"OK","KO"))))</f>
        <v/>
      </c>
      <c r="AB227" s="21">
        <f>IF(TDonnéesHM[[#This Row],[SIT SOBEGI (1)]]&lt;&gt;"",TDonnéesHM[[#This Row],[SIT SOBEGI (1)]]/1440,"")</f>
        <v>0.36944444444444446</v>
      </c>
      <c r="AC227" s="22" t="str">
        <f>(IF(TDonnéesDélais[[#This Row],[SIT SOBEGI (1)]]="","",(IF(TDonnéesDélais[[#This Row],[SIT SOBEGI (1)]]&lt;=TDonnéesDélais[[#This Row],[Délai]],"OK","KO"))))</f>
        <v>KO</v>
      </c>
      <c r="AD227" s="21" t="str">
        <f>IF(TDonnéesHM[[#This Row],[TELECOM SOBEGI (2)]]&lt;&gt;"",TDonnéesHM[[#This Row],[TELECOM SOBEGI (2)]]/1440,"")</f>
        <v/>
      </c>
      <c r="AE227" s="22" t="str">
        <f>(IF(TDonnéesDélais[[#This Row],[TELECOM SOBEGI (2)]]="","",(IF(TDonnéesDélais[[#This Row],[TELECOM SOBEGI (2)]]&lt;=TDonnéesDélais[[#This Row],[Délai]],"OK","KO"))))</f>
        <v/>
      </c>
      <c r="AF227" s="21" t="str">
        <f>IF(TDonnéesHM[[#This Row],[INEO/ACM (1)]]&lt;&gt;"",TDonnéesHM[[#This Row],[INEO/ACM (1)]]/1440,"")</f>
        <v/>
      </c>
      <c r="AG227" s="22" t="str">
        <f>(IF(TDonnéesDélais[[#This Row],[INEO/ACM (1)]]="","",(IF(TDonnéesDélais[[#This Row],[INEO/ACM (1)]]&lt;=TDonnéesDélais[[#This Row],[Délai]],"OK","KO"))))</f>
        <v/>
      </c>
      <c r="AH227" s="18" t="str">
        <f>IF(TDonnéesHM[[#This Row],[GFI CHRONOTIME (4)]]&lt;&gt;"",TDonnéesHM[[#This Row],[GFI CHRONOTIME (4)]]/1440,"")</f>
        <v/>
      </c>
      <c r="AI227" s="18">
        <f>IF(TDonnéesHM[[#This Row],[En attente]]&lt;&gt;"",TDonnéesHM[[#This Row],[En attente]]/1440,"")</f>
        <v>1.0270833333333333</v>
      </c>
      <c r="AJ227" s="18">
        <f>IF(TDonnéesHM[[#This Row],[Durée de vie du ticket]]&lt;&gt;"",TDonnéesHM[[#This Row],[Durée de vie du ticket]]/1440,"")</f>
        <v>1.3965277777777778</v>
      </c>
      <c r="AK227" s="39"/>
      <c r="AL227" s="39"/>
      <c r="AM227" s="39"/>
      <c r="AN227" s="39"/>
      <c r="AO227" s="39"/>
      <c r="AP227" s="39"/>
      <c r="AQ227" s="39"/>
      <c r="AR227" s="39"/>
      <c r="AS227" s="39"/>
      <c r="AT227" s="39"/>
      <c r="AU227" s="39"/>
      <c r="AV227" s="39"/>
    </row>
    <row r="228" spans="1:48" x14ac:dyDescent="0.2">
      <c r="A228">
        <v>1065</v>
      </c>
      <c r="B228" t="s">
        <v>21</v>
      </c>
      <c r="F228">
        <v>118</v>
      </c>
      <c r="M228" s="12">
        <f>(IF(TDonnéesHM[[#This Row],[ID]]&lt;&gt;"",SUM(TDonnéesHM[[#This Row],[MCO (4)]:[En attente]]),""))</f>
        <v>118</v>
      </c>
      <c r="N228" s="39"/>
      <c r="O228">
        <f>IF(TDonnéesHM[[#This Row],[ID]]&lt;&gt;"",TDonnéesHM[[#This Row],[ID]],"")</f>
        <v>1065</v>
      </c>
      <c r="P228" s="17" t="str">
        <f>IF(TDonnéesHM[[#This Row],[Type]]="incident","I",IF(TDonnéesHM[[#This Row],[Type]]="demande","D",""))</f>
        <v>D</v>
      </c>
      <c r="Q228" s="18">
        <f>IF(TDonnéesDélais[[#This Row],[Type]]="I",4/24,IF(TDonnéesDélais[[#This Row],[Type]]="D",8/24,""))</f>
        <v>0.33333333333333331</v>
      </c>
      <c r="R228" s="21" t="str">
        <f>IF(TDonnéesHM[[#This Row],[MCO (4)]]&lt;&gt;"",TDonnéesHM[[#This Row],[MCO (4)]]/1440,"")</f>
        <v/>
      </c>
      <c r="S228" s="22" t="str">
        <f>(IF(TDonnéesDélais[[#This Row],[MCO]]="","",(IF(TDonnéesDélais[[#This Row],[MCO]]&lt;=TDonnéesDélais[[#This Row],[Délai]],"OK","KO"))))</f>
        <v/>
      </c>
      <c r="T228" s="21" t="str">
        <f>IF(TDonnéesHM[[#This Row],[HELPDESK (3)]]&lt;&gt;"",TDonnéesHM[[#This Row],[HELPDESK (3)]]/1440,"")</f>
        <v/>
      </c>
      <c r="U228" s="22" t="str">
        <f>(IF(TDonnéesDélais[[#This Row],[HELPDESK]]="","",(IF(TDonnéesDélais[[#This Row],[HELPDESK]]&lt;=TDonnéesDélais[[#This Row],[Délai]],"OK","KO"))))</f>
        <v/>
      </c>
      <c r="V228" s="21" t="str">
        <f>IF(TDonnéesHM[[#This Row],[TELECOM Niv 2 (7)]]&lt;&gt;"",TDonnéesHM[[#This Row],[TELECOM Niv 2 (7)]]/1440,"")</f>
        <v/>
      </c>
      <c r="W228" s="22" t="str">
        <f>(IF(TDonnéesDélais[[#This Row],[TELECOM Niv 2 (7)]]="","",(IF(TDonnéesDélais[[#This Row],[TELECOM Niv 2 (7)]]&lt;=TDonnéesDélais[[#This Row],[Délai]],"OK","KO"))))</f>
        <v/>
      </c>
      <c r="X228" s="21">
        <f>IF(TDonnéesHM[[#This Row],[TELECOM Niv 1 (6)]]&lt;&gt;"",TDonnéesHM[[#This Row],[TELECOM Niv 1 (6)]]/1440,"")</f>
        <v>8.1944444444444445E-2</v>
      </c>
      <c r="Y228" s="22" t="str">
        <f>(IF(TDonnéesDélais[[#This Row],[TELECOM Niv 1 (6)]]="","",(IF(TDonnéesDélais[[#This Row],[TELECOM Niv 1 (6)]]&lt;=TDonnéesDélais[[#This Row],[Délai]],"OK","KO"))))</f>
        <v>OK</v>
      </c>
      <c r="Z228" s="21" t="str">
        <f>IF(TDonnéesHM[[#This Row],[Exploit Infra IBIS (5)]]&lt;&gt;"",TDonnéesHM[[#This Row],[Exploit Infra IBIS (5)]]/1440,"")</f>
        <v/>
      </c>
      <c r="AA228" s="22" t="str">
        <f>(IF(TDonnéesDélais[[#This Row],[Exploit Infra IBIS (5)]]="","",(IF(TDonnéesDélais[[#This Row],[Exploit Infra IBIS (5)]]&lt;=TDonnéesDélais[[#This Row],[Délai]],"OK","KO"))))</f>
        <v/>
      </c>
      <c r="AB228" s="21" t="str">
        <f>IF(TDonnéesHM[[#This Row],[SIT SOBEGI (1)]]&lt;&gt;"",TDonnéesHM[[#This Row],[SIT SOBEGI (1)]]/1440,"")</f>
        <v/>
      </c>
      <c r="AC228" s="22" t="str">
        <f>(IF(TDonnéesDélais[[#This Row],[SIT SOBEGI (1)]]="","",(IF(TDonnéesDélais[[#This Row],[SIT SOBEGI (1)]]&lt;=TDonnéesDélais[[#This Row],[Délai]],"OK","KO"))))</f>
        <v/>
      </c>
      <c r="AD228" s="21" t="str">
        <f>IF(TDonnéesHM[[#This Row],[TELECOM SOBEGI (2)]]&lt;&gt;"",TDonnéesHM[[#This Row],[TELECOM SOBEGI (2)]]/1440,"")</f>
        <v/>
      </c>
      <c r="AE228" s="22" t="str">
        <f>(IF(TDonnéesDélais[[#This Row],[TELECOM SOBEGI (2)]]="","",(IF(TDonnéesDélais[[#This Row],[TELECOM SOBEGI (2)]]&lt;=TDonnéesDélais[[#This Row],[Délai]],"OK","KO"))))</f>
        <v/>
      </c>
      <c r="AF228" s="21" t="str">
        <f>IF(TDonnéesHM[[#This Row],[INEO/ACM (1)]]&lt;&gt;"",TDonnéesHM[[#This Row],[INEO/ACM (1)]]/1440,"")</f>
        <v/>
      </c>
      <c r="AG228" s="22" t="str">
        <f>(IF(TDonnéesDélais[[#This Row],[INEO/ACM (1)]]="","",(IF(TDonnéesDélais[[#This Row],[INEO/ACM (1)]]&lt;=TDonnéesDélais[[#This Row],[Délai]],"OK","KO"))))</f>
        <v/>
      </c>
      <c r="AH228" s="18" t="str">
        <f>IF(TDonnéesHM[[#This Row],[GFI CHRONOTIME (4)]]&lt;&gt;"",TDonnéesHM[[#This Row],[GFI CHRONOTIME (4)]]/1440,"")</f>
        <v/>
      </c>
      <c r="AI228" s="18" t="str">
        <f>IF(TDonnéesHM[[#This Row],[En attente]]&lt;&gt;"",TDonnéesHM[[#This Row],[En attente]]/1440,"")</f>
        <v/>
      </c>
      <c r="AJ228" s="18">
        <f>IF(TDonnéesHM[[#This Row],[Durée de vie du ticket]]&lt;&gt;"",TDonnéesHM[[#This Row],[Durée de vie du ticket]]/1440,"")</f>
        <v>8.1944444444444445E-2</v>
      </c>
      <c r="AK228" s="39"/>
      <c r="AL228" s="39"/>
      <c r="AM228" s="39"/>
      <c r="AN228" s="39"/>
      <c r="AO228" s="39"/>
      <c r="AP228" s="39"/>
      <c r="AQ228" s="39"/>
      <c r="AR228" s="39"/>
      <c r="AS228" s="39"/>
      <c r="AT228" s="39"/>
      <c r="AU228" s="39"/>
      <c r="AV228" s="39"/>
    </row>
    <row r="229" spans="1:48" x14ac:dyDescent="0.2">
      <c r="A229">
        <v>1066</v>
      </c>
      <c r="B229" t="s">
        <v>21</v>
      </c>
      <c r="F229">
        <v>303</v>
      </c>
      <c r="I229">
        <v>3</v>
      </c>
      <c r="L229">
        <v>443</v>
      </c>
      <c r="M229" s="12">
        <f>(IF(TDonnéesHM[[#This Row],[ID]]&lt;&gt;"",SUM(TDonnéesHM[[#This Row],[MCO (4)]:[En attente]]),""))</f>
        <v>749</v>
      </c>
      <c r="N229" s="39"/>
      <c r="O229">
        <f>IF(TDonnéesHM[[#This Row],[ID]]&lt;&gt;"",TDonnéesHM[[#This Row],[ID]],"")</f>
        <v>1066</v>
      </c>
      <c r="P229" s="17" t="str">
        <f>IF(TDonnéesHM[[#This Row],[Type]]="incident","I",IF(TDonnéesHM[[#This Row],[Type]]="demande","D",""))</f>
        <v>D</v>
      </c>
      <c r="Q229" s="18">
        <f>IF(TDonnéesDélais[[#This Row],[Type]]="I",4/24,IF(TDonnéesDélais[[#This Row],[Type]]="D",8/24,""))</f>
        <v>0.33333333333333331</v>
      </c>
      <c r="R229" s="21" t="str">
        <f>IF(TDonnéesHM[[#This Row],[MCO (4)]]&lt;&gt;"",TDonnéesHM[[#This Row],[MCO (4)]]/1440,"")</f>
        <v/>
      </c>
      <c r="S229" s="22" t="str">
        <f>(IF(TDonnéesDélais[[#This Row],[MCO]]="","",(IF(TDonnéesDélais[[#This Row],[MCO]]&lt;=TDonnéesDélais[[#This Row],[Délai]],"OK","KO"))))</f>
        <v/>
      </c>
      <c r="T229" s="21" t="str">
        <f>IF(TDonnéesHM[[#This Row],[HELPDESK (3)]]&lt;&gt;"",TDonnéesHM[[#This Row],[HELPDESK (3)]]/1440,"")</f>
        <v/>
      </c>
      <c r="U229" s="22" t="str">
        <f>(IF(TDonnéesDélais[[#This Row],[HELPDESK]]="","",(IF(TDonnéesDélais[[#This Row],[HELPDESK]]&lt;=TDonnéesDélais[[#This Row],[Délai]],"OK","KO"))))</f>
        <v/>
      </c>
      <c r="V229" s="21" t="str">
        <f>IF(TDonnéesHM[[#This Row],[TELECOM Niv 2 (7)]]&lt;&gt;"",TDonnéesHM[[#This Row],[TELECOM Niv 2 (7)]]/1440,"")</f>
        <v/>
      </c>
      <c r="W229" s="22" t="str">
        <f>(IF(TDonnéesDélais[[#This Row],[TELECOM Niv 2 (7)]]="","",(IF(TDonnéesDélais[[#This Row],[TELECOM Niv 2 (7)]]&lt;=TDonnéesDélais[[#This Row],[Délai]],"OK","KO"))))</f>
        <v/>
      </c>
      <c r="X229" s="21">
        <f>IF(TDonnéesHM[[#This Row],[TELECOM Niv 1 (6)]]&lt;&gt;"",TDonnéesHM[[#This Row],[TELECOM Niv 1 (6)]]/1440,"")</f>
        <v>0.21041666666666667</v>
      </c>
      <c r="Y229" s="22" t="str">
        <f>(IF(TDonnéesDélais[[#This Row],[TELECOM Niv 1 (6)]]="","",(IF(TDonnéesDélais[[#This Row],[TELECOM Niv 1 (6)]]&lt;=TDonnéesDélais[[#This Row],[Délai]],"OK","KO"))))</f>
        <v>OK</v>
      </c>
      <c r="Z229" s="21" t="str">
        <f>IF(TDonnéesHM[[#This Row],[Exploit Infra IBIS (5)]]&lt;&gt;"",TDonnéesHM[[#This Row],[Exploit Infra IBIS (5)]]/1440,"")</f>
        <v/>
      </c>
      <c r="AA229" s="22" t="str">
        <f>(IF(TDonnéesDélais[[#This Row],[Exploit Infra IBIS (5)]]="","",(IF(TDonnéesDélais[[#This Row],[Exploit Infra IBIS (5)]]&lt;=TDonnéesDélais[[#This Row],[Délai]],"OK","KO"))))</f>
        <v/>
      </c>
      <c r="AB229" s="21" t="str">
        <f>IF(TDonnéesHM[[#This Row],[SIT SOBEGI (1)]]&lt;&gt;"",TDonnéesHM[[#This Row],[SIT SOBEGI (1)]]/1440,"")</f>
        <v/>
      </c>
      <c r="AC229" s="22" t="str">
        <f>(IF(TDonnéesDélais[[#This Row],[SIT SOBEGI (1)]]="","",(IF(TDonnéesDélais[[#This Row],[SIT SOBEGI (1)]]&lt;=TDonnéesDélais[[#This Row],[Délai]],"OK","KO"))))</f>
        <v/>
      </c>
      <c r="AD229" s="21">
        <f>IF(TDonnéesHM[[#This Row],[TELECOM SOBEGI (2)]]&lt;&gt;"",TDonnéesHM[[#This Row],[TELECOM SOBEGI (2)]]/1440,"")</f>
        <v>2.0833333333333333E-3</v>
      </c>
      <c r="AE229" s="22" t="str">
        <f>(IF(TDonnéesDélais[[#This Row],[TELECOM SOBEGI (2)]]="","",(IF(TDonnéesDélais[[#This Row],[TELECOM SOBEGI (2)]]&lt;=TDonnéesDélais[[#This Row],[Délai]],"OK","KO"))))</f>
        <v>OK</v>
      </c>
      <c r="AF229" s="21" t="str">
        <f>IF(TDonnéesHM[[#This Row],[INEO/ACM (1)]]&lt;&gt;"",TDonnéesHM[[#This Row],[INEO/ACM (1)]]/1440,"")</f>
        <v/>
      </c>
      <c r="AG229" s="22" t="str">
        <f>(IF(TDonnéesDélais[[#This Row],[INEO/ACM (1)]]="","",(IF(TDonnéesDélais[[#This Row],[INEO/ACM (1)]]&lt;=TDonnéesDélais[[#This Row],[Délai]],"OK","KO"))))</f>
        <v/>
      </c>
      <c r="AH229" s="18" t="str">
        <f>IF(TDonnéesHM[[#This Row],[GFI CHRONOTIME (4)]]&lt;&gt;"",TDonnéesHM[[#This Row],[GFI CHRONOTIME (4)]]/1440,"")</f>
        <v/>
      </c>
      <c r="AI229" s="18">
        <f>IF(TDonnéesHM[[#This Row],[En attente]]&lt;&gt;"",TDonnéesHM[[#This Row],[En attente]]/1440,"")</f>
        <v>0.30763888888888891</v>
      </c>
      <c r="AJ229" s="18">
        <f>IF(TDonnéesHM[[#This Row],[Durée de vie du ticket]]&lt;&gt;"",TDonnéesHM[[#This Row],[Durée de vie du ticket]]/1440,"")</f>
        <v>0.52013888888888893</v>
      </c>
      <c r="AK229" s="39"/>
      <c r="AL229" s="39"/>
      <c r="AM229" s="39"/>
      <c r="AN229" s="39"/>
      <c r="AO229" s="39"/>
      <c r="AP229" s="39"/>
      <c r="AQ229" s="39"/>
      <c r="AR229" s="39"/>
      <c r="AS229" s="39"/>
      <c r="AT229" s="39"/>
      <c r="AU229" s="39"/>
      <c r="AV229" s="39"/>
    </row>
    <row r="230" spans="1:48" x14ac:dyDescent="0.2">
      <c r="A230">
        <v>1067</v>
      </c>
      <c r="B230" t="s">
        <v>21</v>
      </c>
      <c r="F230">
        <v>1258</v>
      </c>
      <c r="I230">
        <v>1684</v>
      </c>
      <c r="L230">
        <v>609</v>
      </c>
      <c r="M230" s="12">
        <f>(IF(TDonnéesHM[[#This Row],[ID]]&lt;&gt;"",SUM(TDonnéesHM[[#This Row],[MCO (4)]:[En attente]]),""))</f>
        <v>3551</v>
      </c>
      <c r="N230" s="39"/>
      <c r="O230">
        <f>IF(TDonnéesHM[[#This Row],[ID]]&lt;&gt;"",TDonnéesHM[[#This Row],[ID]],"")</f>
        <v>1067</v>
      </c>
      <c r="P230" s="17" t="str">
        <f>IF(TDonnéesHM[[#This Row],[Type]]="incident","I",IF(TDonnéesHM[[#This Row],[Type]]="demande","D",""))</f>
        <v>D</v>
      </c>
      <c r="Q230" s="18">
        <f>IF(TDonnéesDélais[[#This Row],[Type]]="I",4/24,IF(TDonnéesDélais[[#This Row],[Type]]="D",8/24,""))</f>
        <v>0.33333333333333331</v>
      </c>
      <c r="R230" s="21" t="str">
        <f>IF(TDonnéesHM[[#This Row],[MCO (4)]]&lt;&gt;"",TDonnéesHM[[#This Row],[MCO (4)]]/1440,"")</f>
        <v/>
      </c>
      <c r="S230" s="22" t="str">
        <f>(IF(TDonnéesDélais[[#This Row],[MCO]]="","",(IF(TDonnéesDélais[[#This Row],[MCO]]&lt;=TDonnéesDélais[[#This Row],[Délai]],"OK","KO"))))</f>
        <v/>
      </c>
      <c r="T230" s="21" t="str">
        <f>IF(TDonnéesHM[[#This Row],[HELPDESK (3)]]&lt;&gt;"",TDonnéesHM[[#This Row],[HELPDESK (3)]]/1440,"")</f>
        <v/>
      </c>
      <c r="U230" s="22" t="str">
        <f>(IF(TDonnéesDélais[[#This Row],[HELPDESK]]="","",(IF(TDonnéesDélais[[#This Row],[HELPDESK]]&lt;=TDonnéesDélais[[#This Row],[Délai]],"OK","KO"))))</f>
        <v/>
      </c>
      <c r="V230" s="21" t="str">
        <f>IF(TDonnéesHM[[#This Row],[TELECOM Niv 2 (7)]]&lt;&gt;"",TDonnéesHM[[#This Row],[TELECOM Niv 2 (7)]]/1440,"")</f>
        <v/>
      </c>
      <c r="W230" s="22" t="str">
        <f>(IF(TDonnéesDélais[[#This Row],[TELECOM Niv 2 (7)]]="","",(IF(TDonnéesDélais[[#This Row],[TELECOM Niv 2 (7)]]&lt;=TDonnéesDélais[[#This Row],[Délai]],"OK","KO"))))</f>
        <v/>
      </c>
      <c r="X230" s="21">
        <f>IF(TDonnéesHM[[#This Row],[TELECOM Niv 1 (6)]]&lt;&gt;"",TDonnéesHM[[#This Row],[TELECOM Niv 1 (6)]]/1440,"")</f>
        <v>0.87361111111111112</v>
      </c>
      <c r="Y230" s="22" t="str">
        <f>(IF(TDonnéesDélais[[#This Row],[TELECOM Niv 1 (6)]]="","",(IF(TDonnéesDélais[[#This Row],[TELECOM Niv 1 (6)]]&lt;=TDonnéesDélais[[#This Row],[Délai]],"OK","KO"))))</f>
        <v>KO</v>
      </c>
      <c r="Z230" s="21" t="str">
        <f>IF(TDonnéesHM[[#This Row],[Exploit Infra IBIS (5)]]&lt;&gt;"",TDonnéesHM[[#This Row],[Exploit Infra IBIS (5)]]/1440,"")</f>
        <v/>
      </c>
      <c r="AA230" s="22" t="str">
        <f>(IF(TDonnéesDélais[[#This Row],[Exploit Infra IBIS (5)]]="","",(IF(TDonnéesDélais[[#This Row],[Exploit Infra IBIS (5)]]&lt;=TDonnéesDélais[[#This Row],[Délai]],"OK","KO"))))</f>
        <v/>
      </c>
      <c r="AB230" s="21" t="str">
        <f>IF(TDonnéesHM[[#This Row],[SIT SOBEGI (1)]]&lt;&gt;"",TDonnéesHM[[#This Row],[SIT SOBEGI (1)]]/1440,"")</f>
        <v/>
      </c>
      <c r="AC230" s="22" t="str">
        <f>(IF(TDonnéesDélais[[#This Row],[SIT SOBEGI (1)]]="","",(IF(TDonnéesDélais[[#This Row],[SIT SOBEGI (1)]]&lt;=TDonnéesDélais[[#This Row],[Délai]],"OK","KO"))))</f>
        <v/>
      </c>
      <c r="AD230" s="21">
        <f>IF(TDonnéesHM[[#This Row],[TELECOM SOBEGI (2)]]&lt;&gt;"",TDonnéesHM[[#This Row],[TELECOM SOBEGI (2)]]/1440,"")</f>
        <v>1.1694444444444445</v>
      </c>
      <c r="AE230" s="22" t="str">
        <f>(IF(TDonnéesDélais[[#This Row],[TELECOM SOBEGI (2)]]="","",(IF(TDonnéesDélais[[#This Row],[TELECOM SOBEGI (2)]]&lt;=TDonnéesDélais[[#This Row],[Délai]],"OK","KO"))))</f>
        <v>KO</v>
      </c>
      <c r="AF230" s="21" t="str">
        <f>IF(TDonnéesHM[[#This Row],[INEO/ACM (1)]]&lt;&gt;"",TDonnéesHM[[#This Row],[INEO/ACM (1)]]/1440,"")</f>
        <v/>
      </c>
      <c r="AG230" s="22" t="str">
        <f>(IF(TDonnéesDélais[[#This Row],[INEO/ACM (1)]]="","",(IF(TDonnéesDélais[[#This Row],[INEO/ACM (1)]]&lt;=TDonnéesDélais[[#This Row],[Délai]],"OK","KO"))))</f>
        <v/>
      </c>
      <c r="AH230" s="18" t="str">
        <f>IF(TDonnéesHM[[#This Row],[GFI CHRONOTIME (4)]]&lt;&gt;"",TDonnéesHM[[#This Row],[GFI CHRONOTIME (4)]]/1440,"")</f>
        <v/>
      </c>
      <c r="AI230" s="18">
        <f>IF(TDonnéesHM[[#This Row],[En attente]]&lt;&gt;"",TDonnéesHM[[#This Row],[En attente]]/1440,"")</f>
        <v>0.42291666666666666</v>
      </c>
      <c r="AJ230" s="18">
        <f>IF(TDonnéesHM[[#This Row],[Durée de vie du ticket]]&lt;&gt;"",TDonnéesHM[[#This Row],[Durée de vie du ticket]]/1440,"")</f>
        <v>2.4659722222222222</v>
      </c>
      <c r="AK230" s="39"/>
      <c r="AL230" s="39"/>
      <c r="AM230" s="39"/>
      <c r="AN230" s="39"/>
      <c r="AO230" s="39"/>
      <c r="AP230" s="39"/>
      <c r="AQ230" s="39"/>
      <c r="AR230" s="39"/>
      <c r="AS230" s="39"/>
      <c r="AT230" s="39"/>
      <c r="AU230" s="39"/>
      <c r="AV230" s="39"/>
    </row>
    <row r="231" spans="1:48" x14ac:dyDescent="0.2">
      <c r="A231">
        <v>1068</v>
      </c>
      <c r="B231" t="s">
        <v>21</v>
      </c>
      <c r="F231">
        <v>920</v>
      </c>
      <c r="M231" s="12">
        <f>(IF(TDonnéesHM[[#This Row],[ID]]&lt;&gt;"",SUM(TDonnéesHM[[#This Row],[MCO (4)]:[En attente]]),""))</f>
        <v>920</v>
      </c>
      <c r="N231" s="39"/>
      <c r="O231">
        <f>IF(TDonnéesHM[[#This Row],[ID]]&lt;&gt;"",TDonnéesHM[[#This Row],[ID]],"")</f>
        <v>1068</v>
      </c>
      <c r="P231" s="17" t="str">
        <f>IF(TDonnéesHM[[#This Row],[Type]]="incident","I",IF(TDonnéesHM[[#This Row],[Type]]="demande","D",""))</f>
        <v>D</v>
      </c>
      <c r="Q231" s="18">
        <f>IF(TDonnéesDélais[[#This Row],[Type]]="I",4/24,IF(TDonnéesDélais[[#This Row],[Type]]="D",8/24,""))</f>
        <v>0.33333333333333331</v>
      </c>
      <c r="R231" s="21" t="str">
        <f>IF(TDonnéesHM[[#This Row],[MCO (4)]]&lt;&gt;"",TDonnéesHM[[#This Row],[MCO (4)]]/1440,"")</f>
        <v/>
      </c>
      <c r="S231" s="22" t="str">
        <f>(IF(TDonnéesDélais[[#This Row],[MCO]]="","",(IF(TDonnéesDélais[[#This Row],[MCO]]&lt;=TDonnéesDélais[[#This Row],[Délai]],"OK","KO"))))</f>
        <v/>
      </c>
      <c r="T231" s="21" t="str">
        <f>IF(TDonnéesHM[[#This Row],[HELPDESK (3)]]&lt;&gt;"",TDonnéesHM[[#This Row],[HELPDESK (3)]]/1440,"")</f>
        <v/>
      </c>
      <c r="U231" s="22" t="str">
        <f>(IF(TDonnéesDélais[[#This Row],[HELPDESK]]="","",(IF(TDonnéesDélais[[#This Row],[HELPDESK]]&lt;=TDonnéesDélais[[#This Row],[Délai]],"OK","KO"))))</f>
        <v/>
      </c>
      <c r="V231" s="21" t="str">
        <f>IF(TDonnéesHM[[#This Row],[TELECOM Niv 2 (7)]]&lt;&gt;"",TDonnéesHM[[#This Row],[TELECOM Niv 2 (7)]]/1440,"")</f>
        <v/>
      </c>
      <c r="W231" s="22" t="str">
        <f>(IF(TDonnéesDélais[[#This Row],[TELECOM Niv 2 (7)]]="","",(IF(TDonnéesDélais[[#This Row],[TELECOM Niv 2 (7)]]&lt;=TDonnéesDélais[[#This Row],[Délai]],"OK","KO"))))</f>
        <v/>
      </c>
      <c r="X231" s="21">
        <f>IF(TDonnéesHM[[#This Row],[TELECOM Niv 1 (6)]]&lt;&gt;"",TDonnéesHM[[#This Row],[TELECOM Niv 1 (6)]]/1440,"")</f>
        <v>0.63888888888888884</v>
      </c>
      <c r="Y231" s="22" t="str">
        <f>(IF(TDonnéesDélais[[#This Row],[TELECOM Niv 1 (6)]]="","",(IF(TDonnéesDélais[[#This Row],[TELECOM Niv 1 (6)]]&lt;=TDonnéesDélais[[#This Row],[Délai]],"OK","KO"))))</f>
        <v>KO</v>
      </c>
      <c r="Z231" s="21" t="str">
        <f>IF(TDonnéesHM[[#This Row],[Exploit Infra IBIS (5)]]&lt;&gt;"",TDonnéesHM[[#This Row],[Exploit Infra IBIS (5)]]/1440,"")</f>
        <v/>
      </c>
      <c r="AA231" s="22" t="str">
        <f>(IF(TDonnéesDélais[[#This Row],[Exploit Infra IBIS (5)]]="","",(IF(TDonnéesDélais[[#This Row],[Exploit Infra IBIS (5)]]&lt;=TDonnéesDélais[[#This Row],[Délai]],"OK","KO"))))</f>
        <v/>
      </c>
      <c r="AB231" s="21" t="str">
        <f>IF(TDonnéesHM[[#This Row],[SIT SOBEGI (1)]]&lt;&gt;"",TDonnéesHM[[#This Row],[SIT SOBEGI (1)]]/1440,"")</f>
        <v/>
      </c>
      <c r="AC231" s="22" t="str">
        <f>(IF(TDonnéesDélais[[#This Row],[SIT SOBEGI (1)]]="","",(IF(TDonnéesDélais[[#This Row],[SIT SOBEGI (1)]]&lt;=TDonnéesDélais[[#This Row],[Délai]],"OK","KO"))))</f>
        <v/>
      </c>
      <c r="AD231" s="21" t="str">
        <f>IF(TDonnéesHM[[#This Row],[TELECOM SOBEGI (2)]]&lt;&gt;"",TDonnéesHM[[#This Row],[TELECOM SOBEGI (2)]]/1440,"")</f>
        <v/>
      </c>
      <c r="AE231" s="22" t="str">
        <f>(IF(TDonnéesDélais[[#This Row],[TELECOM SOBEGI (2)]]="","",(IF(TDonnéesDélais[[#This Row],[TELECOM SOBEGI (2)]]&lt;=TDonnéesDélais[[#This Row],[Délai]],"OK","KO"))))</f>
        <v/>
      </c>
      <c r="AF231" s="21" t="str">
        <f>IF(TDonnéesHM[[#This Row],[INEO/ACM (1)]]&lt;&gt;"",TDonnéesHM[[#This Row],[INEO/ACM (1)]]/1440,"")</f>
        <v/>
      </c>
      <c r="AG231" s="22" t="str">
        <f>(IF(TDonnéesDélais[[#This Row],[INEO/ACM (1)]]="","",(IF(TDonnéesDélais[[#This Row],[INEO/ACM (1)]]&lt;=TDonnéesDélais[[#This Row],[Délai]],"OK","KO"))))</f>
        <v/>
      </c>
      <c r="AH231" s="18" t="str">
        <f>IF(TDonnéesHM[[#This Row],[GFI CHRONOTIME (4)]]&lt;&gt;"",TDonnéesHM[[#This Row],[GFI CHRONOTIME (4)]]/1440,"")</f>
        <v/>
      </c>
      <c r="AI231" s="18" t="str">
        <f>IF(TDonnéesHM[[#This Row],[En attente]]&lt;&gt;"",TDonnéesHM[[#This Row],[En attente]]/1440,"")</f>
        <v/>
      </c>
      <c r="AJ231" s="18">
        <f>IF(TDonnéesHM[[#This Row],[Durée de vie du ticket]]&lt;&gt;"",TDonnéesHM[[#This Row],[Durée de vie du ticket]]/1440,"")</f>
        <v>0.63888888888888884</v>
      </c>
      <c r="AK231" s="39"/>
      <c r="AL231" s="39"/>
      <c r="AM231" s="39"/>
      <c r="AN231" s="39"/>
      <c r="AO231" s="39"/>
      <c r="AP231" s="39"/>
      <c r="AQ231" s="39"/>
      <c r="AR231" s="39"/>
      <c r="AS231" s="39"/>
      <c r="AT231" s="39"/>
      <c r="AU231" s="39"/>
      <c r="AV231" s="39"/>
    </row>
    <row r="232" spans="1:48" x14ac:dyDescent="0.2">
      <c r="A232">
        <v>1069</v>
      </c>
      <c r="B232" t="s">
        <v>21</v>
      </c>
      <c r="C232">
        <v>84</v>
      </c>
      <c r="L232">
        <v>558</v>
      </c>
      <c r="M232" s="12">
        <f>(IF(TDonnéesHM[[#This Row],[ID]]&lt;&gt;"",SUM(TDonnéesHM[[#This Row],[MCO (4)]:[En attente]]),""))</f>
        <v>642</v>
      </c>
      <c r="N232" s="39"/>
      <c r="O232">
        <f>IF(TDonnéesHM[[#This Row],[ID]]&lt;&gt;"",TDonnéesHM[[#This Row],[ID]],"")</f>
        <v>1069</v>
      </c>
      <c r="P232" s="17" t="str">
        <f>IF(TDonnéesHM[[#This Row],[Type]]="incident","I",IF(TDonnéesHM[[#This Row],[Type]]="demande","D",""))</f>
        <v>D</v>
      </c>
      <c r="Q232" s="18">
        <f>IF(TDonnéesDélais[[#This Row],[Type]]="I",4/24,IF(TDonnéesDélais[[#This Row],[Type]]="D",8/24,""))</f>
        <v>0.33333333333333331</v>
      </c>
      <c r="R232" s="21">
        <f>IF(TDonnéesHM[[#This Row],[MCO (4)]]&lt;&gt;"",TDonnéesHM[[#This Row],[MCO (4)]]/1440,"")</f>
        <v>5.8333333333333334E-2</v>
      </c>
      <c r="S232" s="22" t="str">
        <f>(IF(TDonnéesDélais[[#This Row],[MCO]]="","",(IF(TDonnéesDélais[[#This Row],[MCO]]&lt;=TDonnéesDélais[[#This Row],[Délai]],"OK","KO"))))</f>
        <v>OK</v>
      </c>
      <c r="T232" s="21" t="str">
        <f>IF(TDonnéesHM[[#This Row],[HELPDESK (3)]]&lt;&gt;"",TDonnéesHM[[#This Row],[HELPDESK (3)]]/1440,"")</f>
        <v/>
      </c>
      <c r="U232" s="22" t="str">
        <f>(IF(TDonnéesDélais[[#This Row],[HELPDESK]]="","",(IF(TDonnéesDélais[[#This Row],[HELPDESK]]&lt;=TDonnéesDélais[[#This Row],[Délai]],"OK","KO"))))</f>
        <v/>
      </c>
      <c r="V232" s="21" t="str">
        <f>IF(TDonnéesHM[[#This Row],[TELECOM Niv 2 (7)]]&lt;&gt;"",TDonnéesHM[[#This Row],[TELECOM Niv 2 (7)]]/1440,"")</f>
        <v/>
      </c>
      <c r="W232" s="22" t="str">
        <f>(IF(TDonnéesDélais[[#This Row],[TELECOM Niv 2 (7)]]="","",(IF(TDonnéesDélais[[#This Row],[TELECOM Niv 2 (7)]]&lt;=TDonnéesDélais[[#This Row],[Délai]],"OK","KO"))))</f>
        <v/>
      </c>
      <c r="X232" s="21" t="str">
        <f>IF(TDonnéesHM[[#This Row],[TELECOM Niv 1 (6)]]&lt;&gt;"",TDonnéesHM[[#This Row],[TELECOM Niv 1 (6)]]/1440,"")</f>
        <v/>
      </c>
      <c r="Y232" s="22" t="str">
        <f>(IF(TDonnéesDélais[[#This Row],[TELECOM Niv 1 (6)]]="","",(IF(TDonnéesDélais[[#This Row],[TELECOM Niv 1 (6)]]&lt;=TDonnéesDélais[[#This Row],[Délai]],"OK","KO"))))</f>
        <v/>
      </c>
      <c r="Z232" s="21" t="str">
        <f>IF(TDonnéesHM[[#This Row],[Exploit Infra IBIS (5)]]&lt;&gt;"",TDonnéesHM[[#This Row],[Exploit Infra IBIS (5)]]/1440,"")</f>
        <v/>
      </c>
      <c r="AA232" s="22" t="str">
        <f>(IF(TDonnéesDélais[[#This Row],[Exploit Infra IBIS (5)]]="","",(IF(TDonnéesDélais[[#This Row],[Exploit Infra IBIS (5)]]&lt;=TDonnéesDélais[[#This Row],[Délai]],"OK","KO"))))</f>
        <v/>
      </c>
      <c r="AB232" s="21" t="str">
        <f>IF(TDonnéesHM[[#This Row],[SIT SOBEGI (1)]]&lt;&gt;"",TDonnéesHM[[#This Row],[SIT SOBEGI (1)]]/1440,"")</f>
        <v/>
      </c>
      <c r="AC232" s="22" t="str">
        <f>(IF(TDonnéesDélais[[#This Row],[SIT SOBEGI (1)]]="","",(IF(TDonnéesDélais[[#This Row],[SIT SOBEGI (1)]]&lt;=TDonnéesDélais[[#This Row],[Délai]],"OK","KO"))))</f>
        <v/>
      </c>
      <c r="AD232" s="21" t="str">
        <f>IF(TDonnéesHM[[#This Row],[TELECOM SOBEGI (2)]]&lt;&gt;"",TDonnéesHM[[#This Row],[TELECOM SOBEGI (2)]]/1440,"")</f>
        <v/>
      </c>
      <c r="AE232" s="22" t="str">
        <f>(IF(TDonnéesDélais[[#This Row],[TELECOM SOBEGI (2)]]="","",(IF(TDonnéesDélais[[#This Row],[TELECOM SOBEGI (2)]]&lt;=TDonnéesDélais[[#This Row],[Délai]],"OK","KO"))))</f>
        <v/>
      </c>
      <c r="AF232" s="21" t="str">
        <f>IF(TDonnéesHM[[#This Row],[INEO/ACM (1)]]&lt;&gt;"",TDonnéesHM[[#This Row],[INEO/ACM (1)]]/1440,"")</f>
        <v/>
      </c>
      <c r="AG232" s="22" t="str">
        <f>(IF(TDonnéesDélais[[#This Row],[INEO/ACM (1)]]="","",(IF(TDonnéesDélais[[#This Row],[INEO/ACM (1)]]&lt;=TDonnéesDélais[[#This Row],[Délai]],"OK","KO"))))</f>
        <v/>
      </c>
      <c r="AH232" s="18" t="str">
        <f>IF(TDonnéesHM[[#This Row],[GFI CHRONOTIME (4)]]&lt;&gt;"",TDonnéesHM[[#This Row],[GFI CHRONOTIME (4)]]/1440,"")</f>
        <v/>
      </c>
      <c r="AI232" s="18">
        <f>IF(TDonnéesHM[[#This Row],[En attente]]&lt;&gt;"",TDonnéesHM[[#This Row],[En attente]]/1440,"")</f>
        <v>0.38750000000000001</v>
      </c>
      <c r="AJ232" s="18">
        <f>IF(TDonnéesHM[[#This Row],[Durée de vie du ticket]]&lt;&gt;"",TDonnéesHM[[#This Row],[Durée de vie du ticket]]/1440,"")</f>
        <v>0.44583333333333336</v>
      </c>
      <c r="AK232" s="39"/>
      <c r="AL232" s="39"/>
      <c r="AM232" s="39"/>
      <c r="AN232" s="39"/>
      <c r="AO232" s="39"/>
      <c r="AP232" s="39"/>
      <c r="AQ232" s="39"/>
      <c r="AR232" s="39"/>
      <c r="AS232" s="39"/>
      <c r="AT232" s="39"/>
      <c r="AU232" s="39"/>
      <c r="AV232" s="39"/>
    </row>
    <row r="233" spans="1:48" x14ac:dyDescent="0.2">
      <c r="A233">
        <v>1070</v>
      </c>
      <c r="B233" t="s">
        <v>21</v>
      </c>
      <c r="F233">
        <v>267</v>
      </c>
      <c r="I233">
        <v>13</v>
      </c>
      <c r="M233" s="12">
        <f>(IF(TDonnéesHM[[#This Row],[ID]]&lt;&gt;"",SUM(TDonnéesHM[[#This Row],[MCO (4)]:[En attente]]),""))</f>
        <v>280</v>
      </c>
      <c r="N233" s="39"/>
      <c r="O233">
        <f>IF(TDonnéesHM[[#This Row],[ID]]&lt;&gt;"",TDonnéesHM[[#This Row],[ID]],"")</f>
        <v>1070</v>
      </c>
      <c r="P233" s="17" t="str">
        <f>IF(TDonnéesHM[[#This Row],[Type]]="incident","I",IF(TDonnéesHM[[#This Row],[Type]]="demande","D",""))</f>
        <v>D</v>
      </c>
      <c r="Q233" s="18">
        <f>IF(TDonnéesDélais[[#This Row],[Type]]="I",4/24,IF(TDonnéesDélais[[#This Row],[Type]]="D",8/24,""))</f>
        <v>0.33333333333333331</v>
      </c>
      <c r="R233" s="21" t="str">
        <f>IF(TDonnéesHM[[#This Row],[MCO (4)]]&lt;&gt;"",TDonnéesHM[[#This Row],[MCO (4)]]/1440,"")</f>
        <v/>
      </c>
      <c r="S233" s="22" t="str">
        <f>(IF(TDonnéesDélais[[#This Row],[MCO]]="","",(IF(TDonnéesDélais[[#This Row],[MCO]]&lt;=TDonnéesDélais[[#This Row],[Délai]],"OK","KO"))))</f>
        <v/>
      </c>
      <c r="T233" s="21" t="str">
        <f>IF(TDonnéesHM[[#This Row],[HELPDESK (3)]]&lt;&gt;"",TDonnéesHM[[#This Row],[HELPDESK (3)]]/1440,"")</f>
        <v/>
      </c>
      <c r="U233" s="22" t="str">
        <f>(IF(TDonnéesDélais[[#This Row],[HELPDESK]]="","",(IF(TDonnéesDélais[[#This Row],[HELPDESK]]&lt;=TDonnéesDélais[[#This Row],[Délai]],"OK","KO"))))</f>
        <v/>
      </c>
      <c r="V233" s="21" t="str">
        <f>IF(TDonnéesHM[[#This Row],[TELECOM Niv 2 (7)]]&lt;&gt;"",TDonnéesHM[[#This Row],[TELECOM Niv 2 (7)]]/1440,"")</f>
        <v/>
      </c>
      <c r="W233" s="22" t="str">
        <f>(IF(TDonnéesDélais[[#This Row],[TELECOM Niv 2 (7)]]="","",(IF(TDonnéesDélais[[#This Row],[TELECOM Niv 2 (7)]]&lt;=TDonnéesDélais[[#This Row],[Délai]],"OK","KO"))))</f>
        <v/>
      </c>
      <c r="X233" s="21">
        <f>IF(TDonnéesHM[[#This Row],[TELECOM Niv 1 (6)]]&lt;&gt;"",TDonnéesHM[[#This Row],[TELECOM Niv 1 (6)]]/1440,"")</f>
        <v>0.18541666666666667</v>
      </c>
      <c r="Y233" s="22" t="str">
        <f>(IF(TDonnéesDélais[[#This Row],[TELECOM Niv 1 (6)]]="","",(IF(TDonnéesDélais[[#This Row],[TELECOM Niv 1 (6)]]&lt;=TDonnéesDélais[[#This Row],[Délai]],"OK","KO"))))</f>
        <v>OK</v>
      </c>
      <c r="Z233" s="21" t="str">
        <f>IF(TDonnéesHM[[#This Row],[Exploit Infra IBIS (5)]]&lt;&gt;"",TDonnéesHM[[#This Row],[Exploit Infra IBIS (5)]]/1440,"")</f>
        <v/>
      </c>
      <c r="AA233" s="22" t="str">
        <f>(IF(TDonnéesDélais[[#This Row],[Exploit Infra IBIS (5)]]="","",(IF(TDonnéesDélais[[#This Row],[Exploit Infra IBIS (5)]]&lt;=TDonnéesDélais[[#This Row],[Délai]],"OK","KO"))))</f>
        <v/>
      </c>
      <c r="AB233" s="21" t="str">
        <f>IF(TDonnéesHM[[#This Row],[SIT SOBEGI (1)]]&lt;&gt;"",TDonnéesHM[[#This Row],[SIT SOBEGI (1)]]/1440,"")</f>
        <v/>
      </c>
      <c r="AC233" s="22" t="str">
        <f>(IF(TDonnéesDélais[[#This Row],[SIT SOBEGI (1)]]="","",(IF(TDonnéesDélais[[#This Row],[SIT SOBEGI (1)]]&lt;=TDonnéesDélais[[#This Row],[Délai]],"OK","KO"))))</f>
        <v/>
      </c>
      <c r="AD233" s="21">
        <f>IF(TDonnéesHM[[#This Row],[TELECOM SOBEGI (2)]]&lt;&gt;"",TDonnéesHM[[#This Row],[TELECOM SOBEGI (2)]]/1440,"")</f>
        <v>9.0277777777777769E-3</v>
      </c>
      <c r="AE233" s="22" t="str">
        <f>(IF(TDonnéesDélais[[#This Row],[TELECOM SOBEGI (2)]]="","",(IF(TDonnéesDélais[[#This Row],[TELECOM SOBEGI (2)]]&lt;=TDonnéesDélais[[#This Row],[Délai]],"OK","KO"))))</f>
        <v>OK</v>
      </c>
      <c r="AF233" s="21" t="str">
        <f>IF(TDonnéesHM[[#This Row],[INEO/ACM (1)]]&lt;&gt;"",TDonnéesHM[[#This Row],[INEO/ACM (1)]]/1440,"")</f>
        <v/>
      </c>
      <c r="AG233" s="22" t="str">
        <f>(IF(TDonnéesDélais[[#This Row],[INEO/ACM (1)]]="","",(IF(TDonnéesDélais[[#This Row],[INEO/ACM (1)]]&lt;=TDonnéesDélais[[#This Row],[Délai]],"OK","KO"))))</f>
        <v/>
      </c>
      <c r="AH233" s="18" t="str">
        <f>IF(TDonnéesHM[[#This Row],[GFI CHRONOTIME (4)]]&lt;&gt;"",TDonnéesHM[[#This Row],[GFI CHRONOTIME (4)]]/1440,"")</f>
        <v/>
      </c>
      <c r="AI233" s="18" t="str">
        <f>IF(TDonnéesHM[[#This Row],[En attente]]&lt;&gt;"",TDonnéesHM[[#This Row],[En attente]]/1440,"")</f>
        <v/>
      </c>
      <c r="AJ233" s="18">
        <f>IF(TDonnéesHM[[#This Row],[Durée de vie du ticket]]&lt;&gt;"",TDonnéesHM[[#This Row],[Durée de vie du ticket]]/1440,"")</f>
        <v>0.19444444444444445</v>
      </c>
      <c r="AK233" s="39"/>
      <c r="AL233" s="39"/>
      <c r="AM233" s="39"/>
      <c r="AN233" s="39"/>
      <c r="AO233" s="39"/>
      <c r="AP233" s="39"/>
      <c r="AQ233" s="39"/>
      <c r="AR233" s="39"/>
      <c r="AS233" s="39"/>
      <c r="AT233" s="39"/>
      <c r="AU233" s="39"/>
      <c r="AV233" s="39"/>
    </row>
    <row r="234" spans="1:48" x14ac:dyDescent="0.2">
      <c r="A234">
        <v>1071</v>
      </c>
      <c r="B234" t="s">
        <v>21</v>
      </c>
      <c r="F234">
        <v>148</v>
      </c>
      <c r="I234">
        <v>36</v>
      </c>
      <c r="M234" s="12">
        <f>(IF(TDonnéesHM[[#This Row],[ID]]&lt;&gt;"",SUM(TDonnéesHM[[#This Row],[MCO (4)]:[En attente]]),""))</f>
        <v>184</v>
      </c>
      <c r="N234" s="39"/>
      <c r="O234">
        <f>IF(TDonnéesHM[[#This Row],[ID]]&lt;&gt;"",TDonnéesHM[[#This Row],[ID]],"")</f>
        <v>1071</v>
      </c>
      <c r="P234" s="17" t="str">
        <f>IF(TDonnéesHM[[#This Row],[Type]]="incident","I",IF(TDonnéesHM[[#This Row],[Type]]="demande","D",""))</f>
        <v>D</v>
      </c>
      <c r="Q234" s="18">
        <f>IF(TDonnéesDélais[[#This Row],[Type]]="I",4/24,IF(TDonnéesDélais[[#This Row],[Type]]="D",8/24,""))</f>
        <v>0.33333333333333331</v>
      </c>
      <c r="R234" s="21" t="str">
        <f>IF(TDonnéesHM[[#This Row],[MCO (4)]]&lt;&gt;"",TDonnéesHM[[#This Row],[MCO (4)]]/1440,"")</f>
        <v/>
      </c>
      <c r="S234" s="22" t="str">
        <f>(IF(TDonnéesDélais[[#This Row],[MCO]]="","",(IF(TDonnéesDélais[[#This Row],[MCO]]&lt;=TDonnéesDélais[[#This Row],[Délai]],"OK","KO"))))</f>
        <v/>
      </c>
      <c r="T234" s="21" t="str">
        <f>IF(TDonnéesHM[[#This Row],[HELPDESK (3)]]&lt;&gt;"",TDonnéesHM[[#This Row],[HELPDESK (3)]]/1440,"")</f>
        <v/>
      </c>
      <c r="U234" s="22" t="str">
        <f>(IF(TDonnéesDélais[[#This Row],[HELPDESK]]="","",(IF(TDonnéesDélais[[#This Row],[HELPDESK]]&lt;=TDonnéesDélais[[#This Row],[Délai]],"OK","KO"))))</f>
        <v/>
      </c>
      <c r="V234" s="21" t="str">
        <f>IF(TDonnéesHM[[#This Row],[TELECOM Niv 2 (7)]]&lt;&gt;"",TDonnéesHM[[#This Row],[TELECOM Niv 2 (7)]]/1440,"")</f>
        <v/>
      </c>
      <c r="W234" s="22" t="str">
        <f>(IF(TDonnéesDélais[[#This Row],[TELECOM Niv 2 (7)]]="","",(IF(TDonnéesDélais[[#This Row],[TELECOM Niv 2 (7)]]&lt;=TDonnéesDélais[[#This Row],[Délai]],"OK","KO"))))</f>
        <v/>
      </c>
      <c r="X234" s="21">
        <f>IF(TDonnéesHM[[#This Row],[TELECOM Niv 1 (6)]]&lt;&gt;"",TDonnéesHM[[#This Row],[TELECOM Niv 1 (6)]]/1440,"")</f>
        <v>0.10277777777777777</v>
      </c>
      <c r="Y234" s="22" t="str">
        <f>(IF(TDonnéesDélais[[#This Row],[TELECOM Niv 1 (6)]]="","",(IF(TDonnéesDélais[[#This Row],[TELECOM Niv 1 (6)]]&lt;=TDonnéesDélais[[#This Row],[Délai]],"OK","KO"))))</f>
        <v>OK</v>
      </c>
      <c r="Z234" s="21" t="str">
        <f>IF(TDonnéesHM[[#This Row],[Exploit Infra IBIS (5)]]&lt;&gt;"",TDonnéesHM[[#This Row],[Exploit Infra IBIS (5)]]/1440,"")</f>
        <v/>
      </c>
      <c r="AA234" s="22" t="str">
        <f>(IF(TDonnéesDélais[[#This Row],[Exploit Infra IBIS (5)]]="","",(IF(TDonnéesDélais[[#This Row],[Exploit Infra IBIS (5)]]&lt;=TDonnéesDélais[[#This Row],[Délai]],"OK","KO"))))</f>
        <v/>
      </c>
      <c r="AB234" s="21" t="str">
        <f>IF(TDonnéesHM[[#This Row],[SIT SOBEGI (1)]]&lt;&gt;"",TDonnéesHM[[#This Row],[SIT SOBEGI (1)]]/1440,"")</f>
        <v/>
      </c>
      <c r="AC234" s="22" t="str">
        <f>(IF(TDonnéesDélais[[#This Row],[SIT SOBEGI (1)]]="","",(IF(TDonnéesDélais[[#This Row],[SIT SOBEGI (1)]]&lt;=TDonnéesDélais[[#This Row],[Délai]],"OK","KO"))))</f>
        <v/>
      </c>
      <c r="AD234" s="21">
        <f>IF(TDonnéesHM[[#This Row],[TELECOM SOBEGI (2)]]&lt;&gt;"",TDonnéesHM[[#This Row],[TELECOM SOBEGI (2)]]/1440,"")</f>
        <v>2.5000000000000001E-2</v>
      </c>
      <c r="AE234" s="22" t="str">
        <f>(IF(TDonnéesDélais[[#This Row],[TELECOM SOBEGI (2)]]="","",(IF(TDonnéesDélais[[#This Row],[TELECOM SOBEGI (2)]]&lt;=TDonnéesDélais[[#This Row],[Délai]],"OK","KO"))))</f>
        <v>OK</v>
      </c>
      <c r="AF234" s="21" t="str">
        <f>IF(TDonnéesHM[[#This Row],[INEO/ACM (1)]]&lt;&gt;"",TDonnéesHM[[#This Row],[INEO/ACM (1)]]/1440,"")</f>
        <v/>
      </c>
      <c r="AG234" s="22" t="str">
        <f>(IF(TDonnéesDélais[[#This Row],[INEO/ACM (1)]]="","",(IF(TDonnéesDélais[[#This Row],[INEO/ACM (1)]]&lt;=TDonnéesDélais[[#This Row],[Délai]],"OK","KO"))))</f>
        <v/>
      </c>
      <c r="AH234" s="18" t="str">
        <f>IF(TDonnéesHM[[#This Row],[GFI CHRONOTIME (4)]]&lt;&gt;"",TDonnéesHM[[#This Row],[GFI CHRONOTIME (4)]]/1440,"")</f>
        <v/>
      </c>
      <c r="AI234" s="18" t="str">
        <f>IF(TDonnéesHM[[#This Row],[En attente]]&lt;&gt;"",TDonnéesHM[[#This Row],[En attente]]/1440,"")</f>
        <v/>
      </c>
      <c r="AJ234" s="18">
        <f>IF(TDonnéesHM[[#This Row],[Durée de vie du ticket]]&lt;&gt;"",TDonnéesHM[[#This Row],[Durée de vie du ticket]]/1440,"")</f>
        <v>0.12777777777777777</v>
      </c>
      <c r="AK234" s="39"/>
      <c r="AL234" s="39"/>
      <c r="AM234" s="39"/>
      <c r="AN234" s="39"/>
      <c r="AO234" s="39"/>
      <c r="AP234" s="39"/>
      <c r="AQ234" s="39"/>
      <c r="AR234" s="39"/>
      <c r="AS234" s="39"/>
      <c r="AT234" s="39"/>
      <c r="AU234" s="39"/>
      <c r="AV234" s="39"/>
    </row>
    <row r="235" spans="1:48" x14ac:dyDescent="0.2">
      <c r="A235">
        <v>1072</v>
      </c>
      <c r="B235" t="s">
        <v>21</v>
      </c>
      <c r="F235">
        <v>89</v>
      </c>
      <c r="I235">
        <v>4</v>
      </c>
      <c r="M235" s="12">
        <f>(IF(TDonnéesHM[[#This Row],[ID]]&lt;&gt;"",SUM(TDonnéesHM[[#This Row],[MCO (4)]:[En attente]]),""))</f>
        <v>93</v>
      </c>
      <c r="N235" s="39"/>
      <c r="O235">
        <f>IF(TDonnéesHM[[#This Row],[ID]]&lt;&gt;"",TDonnéesHM[[#This Row],[ID]],"")</f>
        <v>1072</v>
      </c>
      <c r="P235" s="17" t="str">
        <f>IF(TDonnéesHM[[#This Row],[Type]]="incident","I",IF(TDonnéesHM[[#This Row],[Type]]="demande","D",""))</f>
        <v>D</v>
      </c>
      <c r="Q235" s="18">
        <f>IF(TDonnéesDélais[[#This Row],[Type]]="I",4/24,IF(TDonnéesDélais[[#This Row],[Type]]="D",8/24,""))</f>
        <v>0.33333333333333331</v>
      </c>
      <c r="R235" s="21" t="str">
        <f>IF(TDonnéesHM[[#This Row],[MCO (4)]]&lt;&gt;"",TDonnéesHM[[#This Row],[MCO (4)]]/1440,"")</f>
        <v/>
      </c>
      <c r="S235" s="22" t="str">
        <f>(IF(TDonnéesDélais[[#This Row],[MCO]]="","",(IF(TDonnéesDélais[[#This Row],[MCO]]&lt;=TDonnéesDélais[[#This Row],[Délai]],"OK","KO"))))</f>
        <v/>
      </c>
      <c r="T235" s="21" t="str">
        <f>IF(TDonnéesHM[[#This Row],[HELPDESK (3)]]&lt;&gt;"",TDonnéesHM[[#This Row],[HELPDESK (3)]]/1440,"")</f>
        <v/>
      </c>
      <c r="U235" s="22" t="str">
        <f>(IF(TDonnéesDélais[[#This Row],[HELPDESK]]="","",(IF(TDonnéesDélais[[#This Row],[HELPDESK]]&lt;=TDonnéesDélais[[#This Row],[Délai]],"OK","KO"))))</f>
        <v/>
      </c>
      <c r="V235" s="21" t="str">
        <f>IF(TDonnéesHM[[#This Row],[TELECOM Niv 2 (7)]]&lt;&gt;"",TDonnéesHM[[#This Row],[TELECOM Niv 2 (7)]]/1440,"")</f>
        <v/>
      </c>
      <c r="W235" s="22" t="str">
        <f>(IF(TDonnéesDélais[[#This Row],[TELECOM Niv 2 (7)]]="","",(IF(TDonnéesDélais[[#This Row],[TELECOM Niv 2 (7)]]&lt;=TDonnéesDélais[[#This Row],[Délai]],"OK","KO"))))</f>
        <v/>
      </c>
      <c r="X235" s="21">
        <f>IF(TDonnéesHM[[#This Row],[TELECOM Niv 1 (6)]]&lt;&gt;"",TDonnéesHM[[#This Row],[TELECOM Niv 1 (6)]]/1440,"")</f>
        <v>6.1805555555555558E-2</v>
      </c>
      <c r="Y235" s="22" t="str">
        <f>(IF(TDonnéesDélais[[#This Row],[TELECOM Niv 1 (6)]]="","",(IF(TDonnéesDélais[[#This Row],[TELECOM Niv 1 (6)]]&lt;=TDonnéesDélais[[#This Row],[Délai]],"OK","KO"))))</f>
        <v>OK</v>
      </c>
      <c r="Z235" s="21" t="str">
        <f>IF(TDonnéesHM[[#This Row],[Exploit Infra IBIS (5)]]&lt;&gt;"",TDonnéesHM[[#This Row],[Exploit Infra IBIS (5)]]/1440,"")</f>
        <v/>
      </c>
      <c r="AA235" s="22" t="str">
        <f>(IF(TDonnéesDélais[[#This Row],[Exploit Infra IBIS (5)]]="","",(IF(TDonnéesDélais[[#This Row],[Exploit Infra IBIS (5)]]&lt;=TDonnéesDélais[[#This Row],[Délai]],"OK","KO"))))</f>
        <v/>
      </c>
      <c r="AB235" s="21" t="str">
        <f>IF(TDonnéesHM[[#This Row],[SIT SOBEGI (1)]]&lt;&gt;"",TDonnéesHM[[#This Row],[SIT SOBEGI (1)]]/1440,"")</f>
        <v/>
      </c>
      <c r="AC235" s="22" t="str">
        <f>(IF(TDonnéesDélais[[#This Row],[SIT SOBEGI (1)]]="","",(IF(TDonnéesDélais[[#This Row],[SIT SOBEGI (1)]]&lt;=TDonnéesDélais[[#This Row],[Délai]],"OK","KO"))))</f>
        <v/>
      </c>
      <c r="AD235" s="21">
        <f>IF(TDonnéesHM[[#This Row],[TELECOM SOBEGI (2)]]&lt;&gt;"",TDonnéesHM[[#This Row],[TELECOM SOBEGI (2)]]/1440,"")</f>
        <v>2.7777777777777779E-3</v>
      </c>
      <c r="AE235" s="22" t="str">
        <f>(IF(TDonnéesDélais[[#This Row],[TELECOM SOBEGI (2)]]="","",(IF(TDonnéesDélais[[#This Row],[TELECOM SOBEGI (2)]]&lt;=TDonnéesDélais[[#This Row],[Délai]],"OK","KO"))))</f>
        <v>OK</v>
      </c>
      <c r="AF235" s="21" t="str">
        <f>IF(TDonnéesHM[[#This Row],[INEO/ACM (1)]]&lt;&gt;"",TDonnéesHM[[#This Row],[INEO/ACM (1)]]/1440,"")</f>
        <v/>
      </c>
      <c r="AG235" s="22" t="str">
        <f>(IF(TDonnéesDélais[[#This Row],[INEO/ACM (1)]]="","",(IF(TDonnéesDélais[[#This Row],[INEO/ACM (1)]]&lt;=TDonnéesDélais[[#This Row],[Délai]],"OK","KO"))))</f>
        <v/>
      </c>
      <c r="AH235" s="18" t="str">
        <f>IF(TDonnéesHM[[#This Row],[GFI CHRONOTIME (4)]]&lt;&gt;"",TDonnéesHM[[#This Row],[GFI CHRONOTIME (4)]]/1440,"")</f>
        <v/>
      </c>
      <c r="AI235" s="18" t="str">
        <f>IF(TDonnéesHM[[#This Row],[En attente]]&lt;&gt;"",TDonnéesHM[[#This Row],[En attente]]/1440,"")</f>
        <v/>
      </c>
      <c r="AJ235" s="18">
        <f>IF(TDonnéesHM[[#This Row],[Durée de vie du ticket]]&lt;&gt;"",TDonnéesHM[[#This Row],[Durée de vie du ticket]]/1440,"")</f>
        <v>6.458333333333334E-2</v>
      </c>
      <c r="AK235" s="39"/>
      <c r="AL235" s="39"/>
      <c r="AM235" s="39"/>
      <c r="AN235" s="39"/>
      <c r="AO235" s="39"/>
      <c r="AP235" s="39"/>
      <c r="AQ235" s="39"/>
      <c r="AR235" s="39"/>
      <c r="AS235" s="39"/>
      <c r="AT235" s="39"/>
      <c r="AU235" s="39"/>
      <c r="AV235" s="39"/>
    </row>
    <row r="236" spans="1:48" x14ac:dyDescent="0.2">
      <c r="A236">
        <v>1073</v>
      </c>
      <c r="B236" t="s">
        <v>21</v>
      </c>
      <c r="H236">
        <v>8</v>
      </c>
      <c r="M236" s="12">
        <f>(IF(TDonnéesHM[[#This Row],[ID]]&lt;&gt;"",SUM(TDonnéesHM[[#This Row],[MCO (4)]:[En attente]]),""))</f>
        <v>8</v>
      </c>
      <c r="N236" s="39"/>
      <c r="O236">
        <f>IF(TDonnéesHM[[#This Row],[ID]]&lt;&gt;"",TDonnéesHM[[#This Row],[ID]],"")</f>
        <v>1073</v>
      </c>
      <c r="P236" s="17" t="str">
        <f>IF(TDonnéesHM[[#This Row],[Type]]="incident","I",IF(TDonnéesHM[[#This Row],[Type]]="demande","D",""))</f>
        <v>D</v>
      </c>
      <c r="Q236" s="18">
        <f>IF(TDonnéesDélais[[#This Row],[Type]]="I",4/24,IF(TDonnéesDélais[[#This Row],[Type]]="D",8/24,""))</f>
        <v>0.33333333333333331</v>
      </c>
      <c r="R236" s="21" t="str">
        <f>IF(TDonnéesHM[[#This Row],[MCO (4)]]&lt;&gt;"",TDonnéesHM[[#This Row],[MCO (4)]]/1440,"")</f>
        <v/>
      </c>
      <c r="S236" s="22" t="str">
        <f>(IF(TDonnéesDélais[[#This Row],[MCO]]="","",(IF(TDonnéesDélais[[#This Row],[MCO]]&lt;=TDonnéesDélais[[#This Row],[Délai]],"OK","KO"))))</f>
        <v/>
      </c>
      <c r="T236" s="21" t="str">
        <f>IF(TDonnéesHM[[#This Row],[HELPDESK (3)]]&lt;&gt;"",TDonnéesHM[[#This Row],[HELPDESK (3)]]/1440,"")</f>
        <v/>
      </c>
      <c r="U236" s="22" t="str">
        <f>(IF(TDonnéesDélais[[#This Row],[HELPDESK]]="","",(IF(TDonnéesDélais[[#This Row],[HELPDESK]]&lt;=TDonnéesDélais[[#This Row],[Délai]],"OK","KO"))))</f>
        <v/>
      </c>
      <c r="V236" s="21" t="str">
        <f>IF(TDonnéesHM[[#This Row],[TELECOM Niv 2 (7)]]&lt;&gt;"",TDonnéesHM[[#This Row],[TELECOM Niv 2 (7)]]/1440,"")</f>
        <v/>
      </c>
      <c r="W236" s="22" t="str">
        <f>(IF(TDonnéesDélais[[#This Row],[TELECOM Niv 2 (7)]]="","",(IF(TDonnéesDélais[[#This Row],[TELECOM Niv 2 (7)]]&lt;=TDonnéesDélais[[#This Row],[Délai]],"OK","KO"))))</f>
        <v/>
      </c>
      <c r="X236" s="21" t="str">
        <f>IF(TDonnéesHM[[#This Row],[TELECOM Niv 1 (6)]]&lt;&gt;"",TDonnéesHM[[#This Row],[TELECOM Niv 1 (6)]]/1440,"")</f>
        <v/>
      </c>
      <c r="Y236" s="22" t="str">
        <f>(IF(TDonnéesDélais[[#This Row],[TELECOM Niv 1 (6)]]="","",(IF(TDonnéesDélais[[#This Row],[TELECOM Niv 1 (6)]]&lt;=TDonnéesDélais[[#This Row],[Délai]],"OK","KO"))))</f>
        <v/>
      </c>
      <c r="Z236" s="21" t="str">
        <f>IF(TDonnéesHM[[#This Row],[Exploit Infra IBIS (5)]]&lt;&gt;"",TDonnéesHM[[#This Row],[Exploit Infra IBIS (5)]]/1440,"")</f>
        <v/>
      </c>
      <c r="AA236" s="22" t="str">
        <f>(IF(TDonnéesDélais[[#This Row],[Exploit Infra IBIS (5)]]="","",(IF(TDonnéesDélais[[#This Row],[Exploit Infra IBIS (5)]]&lt;=TDonnéesDélais[[#This Row],[Délai]],"OK","KO"))))</f>
        <v/>
      </c>
      <c r="AB236" s="21">
        <f>IF(TDonnéesHM[[#This Row],[SIT SOBEGI (1)]]&lt;&gt;"",TDonnéesHM[[#This Row],[SIT SOBEGI (1)]]/1440,"")</f>
        <v>5.5555555555555558E-3</v>
      </c>
      <c r="AC236" s="22" t="str">
        <f>(IF(TDonnéesDélais[[#This Row],[SIT SOBEGI (1)]]="","",(IF(TDonnéesDélais[[#This Row],[SIT SOBEGI (1)]]&lt;=TDonnéesDélais[[#This Row],[Délai]],"OK","KO"))))</f>
        <v>OK</v>
      </c>
      <c r="AD236" s="21" t="str">
        <f>IF(TDonnéesHM[[#This Row],[TELECOM SOBEGI (2)]]&lt;&gt;"",TDonnéesHM[[#This Row],[TELECOM SOBEGI (2)]]/1440,"")</f>
        <v/>
      </c>
      <c r="AE236" s="22" t="str">
        <f>(IF(TDonnéesDélais[[#This Row],[TELECOM SOBEGI (2)]]="","",(IF(TDonnéesDélais[[#This Row],[TELECOM SOBEGI (2)]]&lt;=TDonnéesDélais[[#This Row],[Délai]],"OK","KO"))))</f>
        <v/>
      </c>
      <c r="AF236" s="21" t="str">
        <f>IF(TDonnéesHM[[#This Row],[INEO/ACM (1)]]&lt;&gt;"",TDonnéesHM[[#This Row],[INEO/ACM (1)]]/1440,"")</f>
        <v/>
      </c>
      <c r="AG236" s="22" t="str">
        <f>(IF(TDonnéesDélais[[#This Row],[INEO/ACM (1)]]="","",(IF(TDonnéesDélais[[#This Row],[INEO/ACM (1)]]&lt;=TDonnéesDélais[[#This Row],[Délai]],"OK","KO"))))</f>
        <v/>
      </c>
      <c r="AH236" s="18" t="str">
        <f>IF(TDonnéesHM[[#This Row],[GFI CHRONOTIME (4)]]&lt;&gt;"",TDonnéesHM[[#This Row],[GFI CHRONOTIME (4)]]/1440,"")</f>
        <v/>
      </c>
      <c r="AI236" s="18" t="str">
        <f>IF(TDonnéesHM[[#This Row],[En attente]]&lt;&gt;"",TDonnéesHM[[#This Row],[En attente]]/1440,"")</f>
        <v/>
      </c>
      <c r="AJ236" s="18">
        <f>IF(TDonnéesHM[[#This Row],[Durée de vie du ticket]]&lt;&gt;"",TDonnéesHM[[#This Row],[Durée de vie du ticket]]/1440,"")</f>
        <v>5.5555555555555558E-3</v>
      </c>
      <c r="AK236" s="39"/>
      <c r="AL236" s="39"/>
      <c r="AM236" s="39"/>
      <c r="AN236" s="39"/>
      <c r="AO236" s="39"/>
      <c r="AP236" s="39"/>
      <c r="AQ236" s="39"/>
      <c r="AR236" s="39"/>
      <c r="AS236" s="39"/>
      <c r="AT236" s="39"/>
      <c r="AU236" s="39"/>
      <c r="AV236" s="39"/>
    </row>
    <row r="237" spans="1:48" x14ac:dyDescent="0.2">
      <c r="A237">
        <v>1074</v>
      </c>
      <c r="B237" t="s">
        <v>21</v>
      </c>
      <c r="H237">
        <v>1</v>
      </c>
      <c r="M237" s="12">
        <f>(IF(TDonnéesHM[[#This Row],[ID]]&lt;&gt;"",SUM(TDonnéesHM[[#This Row],[MCO (4)]:[En attente]]),""))</f>
        <v>1</v>
      </c>
      <c r="N237" s="39"/>
      <c r="O237">
        <f>IF(TDonnéesHM[[#This Row],[ID]]&lt;&gt;"",TDonnéesHM[[#This Row],[ID]],"")</f>
        <v>1074</v>
      </c>
      <c r="P237" s="17" t="str">
        <f>IF(TDonnéesHM[[#This Row],[Type]]="incident","I",IF(TDonnéesHM[[#This Row],[Type]]="demande","D",""))</f>
        <v>D</v>
      </c>
      <c r="Q237" s="18">
        <f>IF(TDonnéesDélais[[#This Row],[Type]]="I",4/24,IF(TDonnéesDélais[[#This Row],[Type]]="D",8/24,""))</f>
        <v>0.33333333333333331</v>
      </c>
      <c r="R237" s="21" t="str">
        <f>IF(TDonnéesHM[[#This Row],[MCO (4)]]&lt;&gt;"",TDonnéesHM[[#This Row],[MCO (4)]]/1440,"")</f>
        <v/>
      </c>
      <c r="S237" s="22" t="str">
        <f>(IF(TDonnéesDélais[[#This Row],[MCO]]="","",(IF(TDonnéesDélais[[#This Row],[MCO]]&lt;=TDonnéesDélais[[#This Row],[Délai]],"OK","KO"))))</f>
        <v/>
      </c>
      <c r="T237" s="21" t="str">
        <f>IF(TDonnéesHM[[#This Row],[HELPDESK (3)]]&lt;&gt;"",TDonnéesHM[[#This Row],[HELPDESK (3)]]/1440,"")</f>
        <v/>
      </c>
      <c r="U237" s="22" t="str">
        <f>(IF(TDonnéesDélais[[#This Row],[HELPDESK]]="","",(IF(TDonnéesDélais[[#This Row],[HELPDESK]]&lt;=TDonnéesDélais[[#This Row],[Délai]],"OK","KO"))))</f>
        <v/>
      </c>
      <c r="V237" s="21" t="str">
        <f>IF(TDonnéesHM[[#This Row],[TELECOM Niv 2 (7)]]&lt;&gt;"",TDonnéesHM[[#This Row],[TELECOM Niv 2 (7)]]/1440,"")</f>
        <v/>
      </c>
      <c r="W237" s="22" t="str">
        <f>(IF(TDonnéesDélais[[#This Row],[TELECOM Niv 2 (7)]]="","",(IF(TDonnéesDélais[[#This Row],[TELECOM Niv 2 (7)]]&lt;=TDonnéesDélais[[#This Row],[Délai]],"OK","KO"))))</f>
        <v/>
      </c>
      <c r="X237" s="21" t="str">
        <f>IF(TDonnéesHM[[#This Row],[TELECOM Niv 1 (6)]]&lt;&gt;"",TDonnéesHM[[#This Row],[TELECOM Niv 1 (6)]]/1440,"")</f>
        <v/>
      </c>
      <c r="Y237" s="22" t="str">
        <f>(IF(TDonnéesDélais[[#This Row],[TELECOM Niv 1 (6)]]="","",(IF(TDonnéesDélais[[#This Row],[TELECOM Niv 1 (6)]]&lt;=TDonnéesDélais[[#This Row],[Délai]],"OK","KO"))))</f>
        <v/>
      </c>
      <c r="Z237" s="21" t="str">
        <f>IF(TDonnéesHM[[#This Row],[Exploit Infra IBIS (5)]]&lt;&gt;"",TDonnéesHM[[#This Row],[Exploit Infra IBIS (5)]]/1440,"")</f>
        <v/>
      </c>
      <c r="AA237" s="22" t="str">
        <f>(IF(TDonnéesDélais[[#This Row],[Exploit Infra IBIS (5)]]="","",(IF(TDonnéesDélais[[#This Row],[Exploit Infra IBIS (5)]]&lt;=TDonnéesDélais[[#This Row],[Délai]],"OK","KO"))))</f>
        <v/>
      </c>
      <c r="AB237" s="21">
        <f>IF(TDonnéesHM[[#This Row],[SIT SOBEGI (1)]]&lt;&gt;"",TDonnéesHM[[#This Row],[SIT SOBEGI (1)]]/1440,"")</f>
        <v>6.9444444444444447E-4</v>
      </c>
      <c r="AC237" s="22" t="str">
        <f>(IF(TDonnéesDélais[[#This Row],[SIT SOBEGI (1)]]="","",(IF(TDonnéesDélais[[#This Row],[SIT SOBEGI (1)]]&lt;=TDonnéesDélais[[#This Row],[Délai]],"OK","KO"))))</f>
        <v>OK</v>
      </c>
      <c r="AD237" s="21" t="str">
        <f>IF(TDonnéesHM[[#This Row],[TELECOM SOBEGI (2)]]&lt;&gt;"",TDonnéesHM[[#This Row],[TELECOM SOBEGI (2)]]/1440,"")</f>
        <v/>
      </c>
      <c r="AE237" s="22" t="str">
        <f>(IF(TDonnéesDélais[[#This Row],[TELECOM SOBEGI (2)]]="","",(IF(TDonnéesDélais[[#This Row],[TELECOM SOBEGI (2)]]&lt;=TDonnéesDélais[[#This Row],[Délai]],"OK","KO"))))</f>
        <v/>
      </c>
      <c r="AF237" s="21" t="str">
        <f>IF(TDonnéesHM[[#This Row],[INEO/ACM (1)]]&lt;&gt;"",TDonnéesHM[[#This Row],[INEO/ACM (1)]]/1440,"")</f>
        <v/>
      </c>
      <c r="AG237" s="22" t="str">
        <f>(IF(TDonnéesDélais[[#This Row],[INEO/ACM (1)]]="","",(IF(TDonnéesDélais[[#This Row],[INEO/ACM (1)]]&lt;=TDonnéesDélais[[#This Row],[Délai]],"OK","KO"))))</f>
        <v/>
      </c>
      <c r="AH237" s="18" t="str">
        <f>IF(TDonnéesHM[[#This Row],[GFI CHRONOTIME (4)]]&lt;&gt;"",TDonnéesHM[[#This Row],[GFI CHRONOTIME (4)]]/1440,"")</f>
        <v/>
      </c>
      <c r="AI237" s="18" t="str">
        <f>IF(TDonnéesHM[[#This Row],[En attente]]&lt;&gt;"",TDonnéesHM[[#This Row],[En attente]]/1440,"")</f>
        <v/>
      </c>
      <c r="AJ237" s="18">
        <f>IF(TDonnéesHM[[#This Row],[Durée de vie du ticket]]&lt;&gt;"",TDonnéesHM[[#This Row],[Durée de vie du ticket]]/1440,"")</f>
        <v>6.9444444444444447E-4</v>
      </c>
      <c r="AK237" s="39"/>
      <c r="AL237" s="39"/>
      <c r="AM237" s="39"/>
      <c r="AN237" s="39"/>
      <c r="AO237" s="39"/>
      <c r="AP237" s="39"/>
      <c r="AQ237" s="39"/>
      <c r="AR237" s="39"/>
      <c r="AS237" s="39"/>
      <c r="AT237" s="39"/>
      <c r="AU237" s="39"/>
      <c r="AV237" s="39"/>
    </row>
    <row r="238" spans="1:48" x14ac:dyDescent="0.2">
      <c r="A238">
        <v>1075</v>
      </c>
      <c r="B238" t="s">
        <v>21</v>
      </c>
      <c r="C238">
        <v>564</v>
      </c>
      <c r="M238" s="12">
        <f>(IF(TDonnéesHM[[#This Row],[ID]]&lt;&gt;"",SUM(TDonnéesHM[[#This Row],[MCO (4)]:[En attente]]),""))</f>
        <v>564</v>
      </c>
      <c r="N238" s="39"/>
      <c r="O238">
        <f>IF(TDonnéesHM[[#This Row],[ID]]&lt;&gt;"",TDonnéesHM[[#This Row],[ID]],"")</f>
        <v>1075</v>
      </c>
      <c r="P238" s="17" t="str">
        <f>IF(TDonnéesHM[[#This Row],[Type]]="incident","I",IF(TDonnéesHM[[#This Row],[Type]]="demande","D",""))</f>
        <v>D</v>
      </c>
      <c r="Q238" s="18">
        <f>IF(TDonnéesDélais[[#This Row],[Type]]="I",4/24,IF(TDonnéesDélais[[#This Row],[Type]]="D",8/24,""))</f>
        <v>0.33333333333333331</v>
      </c>
      <c r="R238" s="21">
        <f>IF(TDonnéesHM[[#This Row],[MCO (4)]]&lt;&gt;"",TDonnéesHM[[#This Row],[MCO (4)]]/1440,"")</f>
        <v>0.39166666666666666</v>
      </c>
      <c r="S238" s="22" t="str">
        <f>(IF(TDonnéesDélais[[#This Row],[MCO]]="","",(IF(TDonnéesDélais[[#This Row],[MCO]]&lt;=TDonnéesDélais[[#This Row],[Délai]],"OK","KO"))))</f>
        <v>KO</v>
      </c>
      <c r="T238" s="21" t="str">
        <f>IF(TDonnéesHM[[#This Row],[HELPDESK (3)]]&lt;&gt;"",TDonnéesHM[[#This Row],[HELPDESK (3)]]/1440,"")</f>
        <v/>
      </c>
      <c r="U238" s="22" t="str">
        <f>(IF(TDonnéesDélais[[#This Row],[HELPDESK]]="","",(IF(TDonnéesDélais[[#This Row],[HELPDESK]]&lt;=TDonnéesDélais[[#This Row],[Délai]],"OK","KO"))))</f>
        <v/>
      </c>
      <c r="V238" s="21" t="str">
        <f>IF(TDonnéesHM[[#This Row],[TELECOM Niv 2 (7)]]&lt;&gt;"",TDonnéesHM[[#This Row],[TELECOM Niv 2 (7)]]/1440,"")</f>
        <v/>
      </c>
      <c r="W238" s="22" t="str">
        <f>(IF(TDonnéesDélais[[#This Row],[TELECOM Niv 2 (7)]]="","",(IF(TDonnéesDélais[[#This Row],[TELECOM Niv 2 (7)]]&lt;=TDonnéesDélais[[#This Row],[Délai]],"OK","KO"))))</f>
        <v/>
      </c>
      <c r="X238" s="21" t="str">
        <f>IF(TDonnéesHM[[#This Row],[TELECOM Niv 1 (6)]]&lt;&gt;"",TDonnéesHM[[#This Row],[TELECOM Niv 1 (6)]]/1440,"")</f>
        <v/>
      </c>
      <c r="Y238" s="22" t="str">
        <f>(IF(TDonnéesDélais[[#This Row],[TELECOM Niv 1 (6)]]="","",(IF(TDonnéesDélais[[#This Row],[TELECOM Niv 1 (6)]]&lt;=TDonnéesDélais[[#This Row],[Délai]],"OK","KO"))))</f>
        <v/>
      </c>
      <c r="Z238" s="21" t="str">
        <f>IF(TDonnéesHM[[#This Row],[Exploit Infra IBIS (5)]]&lt;&gt;"",TDonnéesHM[[#This Row],[Exploit Infra IBIS (5)]]/1440,"")</f>
        <v/>
      </c>
      <c r="AA238" s="22" t="str">
        <f>(IF(TDonnéesDélais[[#This Row],[Exploit Infra IBIS (5)]]="","",(IF(TDonnéesDélais[[#This Row],[Exploit Infra IBIS (5)]]&lt;=TDonnéesDélais[[#This Row],[Délai]],"OK","KO"))))</f>
        <v/>
      </c>
      <c r="AB238" s="21" t="str">
        <f>IF(TDonnéesHM[[#This Row],[SIT SOBEGI (1)]]&lt;&gt;"",TDonnéesHM[[#This Row],[SIT SOBEGI (1)]]/1440,"")</f>
        <v/>
      </c>
      <c r="AC238" s="22" t="str">
        <f>(IF(TDonnéesDélais[[#This Row],[SIT SOBEGI (1)]]="","",(IF(TDonnéesDélais[[#This Row],[SIT SOBEGI (1)]]&lt;=TDonnéesDélais[[#This Row],[Délai]],"OK","KO"))))</f>
        <v/>
      </c>
      <c r="AD238" s="21" t="str">
        <f>IF(TDonnéesHM[[#This Row],[TELECOM SOBEGI (2)]]&lt;&gt;"",TDonnéesHM[[#This Row],[TELECOM SOBEGI (2)]]/1440,"")</f>
        <v/>
      </c>
      <c r="AE238" s="22" t="str">
        <f>(IF(TDonnéesDélais[[#This Row],[TELECOM SOBEGI (2)]]="","",(IF(TDonnéesDélais[[#This Row],[TELECOM SOBEGI (2)]]&lt;=TDonnéesDélais[[#This Row],[Délai]],"OK","KO"))))</f>
        <v/>
      </c>
      <c r="AF238" s="21" t="str">
        <f>IF(TDonnéesHM[[#This Row],[INEO/ACM (1)]]&lt;&gt;"",TDonnéesHM[[#This Row],[INEO/ACM (1)]]/1440,"")</f>
        <v/>
      </c>
      <c r="AG238" s="22" t="str">
        <f>(IF(TDonnéesDélais[[#This Row],[INEO/ACM (1)]]="","",(IF(TDonnéesDélais[[#This Row],[INEO/ACM (1)]]&lt;=TDonnéesDélais[[#This Row],[Délai]],"OK","KO"))))</f>
        <v/>
      </c>
      <c r="AH238" s="18" t="str">
        <f>IF(TDonnéesHM[[#This Row],[GFI CHRONOTIME (4)]]&lt;&gt;"",TDonnéesHM[[#This Row],[GFI CHRONOTIME (4)]]/1440,"")</f>
        <v/>
      </c>
      <c r="AI238" s="18" t="str">
        <f>IF(TDonnéesHM[[#This Row],[En attente]]&lt;&gt;"",TDonnéesHM[[#This Row],[En attente]]/1440,"")</f>
        <v/>
      </c>
      <c r="AJ238" s="18">
        <f>IF(TDonnéesHM[[#This Row],[Durée de vie du ticket]]&lt;&gt;"",TDonnéesHM[[#This Row],[Durée de vie du ticket]]/1440,"")</f>
        <v>0.39166666666666666</v>
      </c>
      <c r="AK238" s="39"/>
      <c r="AL238" s="39"/>
      <c r="AM238" s="39"/>
      <c r="AN238" s="39"/>
      <c r="AO238" s="39"/>
      <c r="AP238" s="39"/>
      <c r="AQ238" s="39"/>
      <c r="AR238" s="39"/>
      <c r="AS238" s="39"/>
      <c r="AT238" s="39"/>
      <c r="AU238" s="39"/>
      <c r="AV238" s="39"/>
    </row>
    <row r="239" spans="1:48" x14ac:dyDescent="0.2">
      <c r="A239">
        <v>1077</v>
      </c>
      <c r="B239" t="s">
        <v>21</v>
      </c>
      <c r="F239">
        <v>56</v>
      </c>
      <c r="M239" s="12">
        <f>(IF(TDonnéesHM[[#This Row],[ID]]&lt;&gt;"",SUM(TDonnéesHM[[#This Row],[MCO (4)]:[En attente]]),""))</f>
        <v>56</v>
      </c>
      <c r="N239" s="39"/>
      <c r="O239">
        <f>IF(TDonnéesHM[[#This Row],[ID]]&lt;&gt;"",TDonnéesHM[[#This Row],[ID]],"")</f>
        <v>1077</v>
      </c>
      <c r="P239" s="17" t="str">
        <f>IF(TDonnéesHM[[#This Row],[Type]]="incident","I",IF(TDonnéesHM[[#This Row],[Type]]="demande","D",""))</f>
        <v>D</v>
      </c>
      <c r="Q239" s="18">
        <f>IF(TDonnéesDélais[[#This Row],[Type]]="I",4/24,IF(TDonnéesDélais[[#This Row],[Type]]="D",8/24,""))</f>
        <v>0.33333333333333331</v>
      </c>
      <c r="R239" s="21" t="str">
        <f>IF(TDonnéesHM[[#This Row],[MCO (4)]]&lt;&gt;"",TDonnéesHM[[#This Row],[MCO (4)]]/1440,"")</f>
        <v/>
      </c>
      <c r="S239" s="22" t="str">
        <f>(IF(TDonnéesDélais[[#This Row],[MCO]]="","",(IF(TDonnéesDélais[[#This Row],[MCO]]&lt;=TDonnéesDélais[[#This Row],[Délai]],"OK","KO"))))</f>
        <v/>
      </c>
      <c r="T239" s="21" t="str">
        <f>IF(TDonnéesHM[[#This Row],[HELPDESK (3)]]&lt;&gt;"",TDonnéesHM[[#This Row],[HELPDESK (3)]]/1440,"")</f>
        <v/>
      </c>
      <c r="U239" s="22" t="str">
        <f>(IF(TDonnéesDélais[[#This Row],[HELPDESK]]="","",(IF(TDonnéesDélais[[#This Row],[HELPDESK]]&lt;=TDonnéesDélais[[#This Row],[Délai]],"OK","KO"))))</f>
        <v/>
      </c>
      <c r="V239" s="21" t="str">
        <f>IF(TDonnéesHM[[#This Row],[TELECOM Niv 2 (7)]]&lt;&gt;"",TDonnéesHM[[#This Row],[TELECOM Niv 2 (7)]]/1440,"")</f>
        <v/>
      </c>
      <c r="W239" s="22" t="str">
        <f>(IF(TDonnéesDélais[[#This Row],[TELECOM Niv 2 (7)]]="","",(IF(TDonnéesDélais[[#This Row],[TELECOM Niv 2 (7)]]&lt;=TDonnéesDélais[[#This Row],[Délai]],"OK","KO"))))</f>
        <v/>
      </c>
      <c r="X239" s="21">
        <f>IF(TDonnéesHM[[#This Row],[TELECOM Niv 1 (6)]]&lt;&gt;"",TDonnéesHM[[#This Row],[TELECOM Niv 1 (6)]]/1440,"")</f>
        <v>3.888888888888889E-2</v>
      </c>
      <c r="Y239" s="22" t="str">
        <f>(IF(TDonnéesDélais[[#This Row],[TELECOM Niv 1 (6)]]="","",(IF(TDonnéesDélais[[#This Row],[TELECOM Niv 1 (6)]]&lt;=TDonnéesDélais[[#This Row],[Délai]],"OK","KO"))))</f>
        <v>OK</v>
      </c>
      <c r="Z239" s="21" t="str">
        <f>IF(TDonnéesHM[[#This Row],[Exploit Infra IBIS (5)]]&lt;&gt;"",TDonnéesHM[[#This Row],[Exploit Infra IBIS (5)]]/1440,"")</f>
        <v/>
      </c>
      <c r="AA239" s="22" t="str">
        <f>(IF(TDonnéesDélais[[#This Row],[Exploit Infra IBIS (5)]]="","",(IF(TDonnéesDélais[[#This Row],[Exploit Infra IBIS (5)]]&lt;=TDonnéesDélais[[#This Row],[Délai]],"OK","KO"))))</f>
        <v/>
      </c>
      <c r="AB239" s="21" t="str">
        <f>IF(TDonnéesHM[[#This Row],[SIT SOBEGI (1)]]&lt;&gt;"",TDonnéesHM[[#This Row],[SIT SOBEGI (1)]]/1440,"")</f>
        <v/>
      </c>
      <c r="AC239" s="22" t="str">
        <f>(IF(TDonnéesDélais[[#This Row],[SIT SOBEGI (1)]]="","",(IF(TDonnéesDélais[[#This Row],[SIT SOBEGI (1)]]&lt;=TDonnéesDélais[[#This Row],[Délai]],"OK","KO"))))</f>
        <v/>
      </c>
      <c r="AD239" s="21" t="str">
        <f>IF(TDonnéesHM[[#This Row],[TELECOM SOBEGI (2)]]&lt;&gt;"",TDonnéesHM[[#This Row],[TELECOM SOBEGI (2)]]/1440,"")</f>
        <v/>
      </c>
      <c r="AE239" s="22" t="str">
        <f>(IF(TDonnéesDélais[[#This Row],[TELECOM SOBEGI (2)]]="","",(IF(TDonnéesDélais[[#This Row],[TELECOM SOBEGI (2)]]&lt;=TDonnéesDélais[[#This Row],[Délai]],"OK","KO"))))</f>
        <v/>
      </c>
      <c r="AF239" s="21" t="str">
        <f>IF(TDonnéesHM[[#This Row],[INEO/ACM (1)]]&lt;&gt;"",TDonnéesHM[[#This Row],[INEO/ACM (1)]]/1440,"")</f>
        <v/>
      </c>
      <c r="AG239" s="22" t="str">
        <f>(IF(TDonnéesDélais[[#This Row],[INEO/ACM (1)]]="","",(IF(TDonnéesDélais[[#This Row],[INEO/ACM (1)]]&lt;=TDonnéesDélais[[#This Row],[Délai]],"OK","KO"))))</f>
        <v/>
      </c>
      <c r="AH239" s="18" t="str">
        <f>IF(TDonnéesHM[[#This Row],[GFI CHRONOTIME (4)]]&lt;&gt;"",TDonnéesHM[[#This Row],[GFI CHRONOTIME (4)]]/1440,"")</f>
        <v/>
      </c>
      <c r="AI239" s="18" t="str">
        <f>IF(TDonnéesHM[[#This Row],[En attente]]&lt;&gt;"",TDonnéesHM[[#This Row],[En attente]]/1440,"")</f>
        <v/>
      </c>
      <c r="AJ239" s="18">
        <f>IF(TDonnéesHM[[#This Row],[Durée de vie du ticket]]&lt;&gt;"",TDonnéesHM[[#This Row],[Durée de vie du ticket]]/1440,"")</f>
        <v>3.888888888888889E-2</v>
      </c>
      <c r="AK239" s="39"/>
      <c r="AL239" s="39"/>
      <c r="AM239" s="39"/>
      <c r="AN239" s="39"/>
      <c r="AO239" s="39"/>
      <c r="AP239" s="39"/>
      <c r="AQ239" s="39"/>
      <c r="AR239" s="39"/>
      <c r="AS239" s="39"/>
      <c r="AT239" s="39"/>
      <c r="AU239" s="39"/>
      <c r="AV239" s="39"/>
    </row>
    <row r="240" spans="1:48" x14ac:dyDescent="0.2">
      <c r="A240">
        <v>1078</v>
      </c>
      <c r="B240" t="s">
        <v>21</v>
      </c>
      <c r="D240">
        <v>7</v>
      </c>
      <c r="H240">
        <v>6</v>
      </c>
      <c r="M240" s="12">
        <f>(IF(TDonnéesHM[[#This Row],[ID]]&lt;&gt;"",SUM(TDonnéesHM[[#This Row],[MCO (4)]:[En attente]]),""))</f>
        <v>13</v>
      </c>
      <c r="N240" s="39"/>
      <c r="O240">
        <f>IF(TDonnéesHM[[#This Row],[ID]]&lt;&gt;"",TDonnéesHM[[#This Row],[ID]],"")</f>
        <v>1078</v>
      </c>
      <c r="P240" s="17" t="str">
        <f>IF(TDonnéesHM[[#This Row],[Type]]="incident","I",IF(TDonnéesHM[[#This Row],[Type]]="demande","D",""))</f>
        <v>D</v>
      </c>
      <c r="Q240" s="18">
        <f>IF(TDonnéesDélais[[#This Row],[Type]]="I",4/24,IF(TDonnéesDélais[[#This Row],[Type]]="D",8/24,""))</f>
        <v>0.33333333333333331</v>
      </c>
      <c r="R240" s="21" t="str">
        <f>IF(TDonnéesHM[[#This Row],[MCO (4)]]&lt;&gt;"",TDonnéesHM[[#This Row],[MCO (4)]]/1440,"")</f>
        <v/>
      </c>
      <c r="S240" s="22" t="str">
        <f>(IF(TDonnéesDélais[[#This Row],[MCO]]="","",(IF(TDonnéesDélais[[#This Row],[MCO]]&lt;=TDonnéesDélais[[#This Row],[Délai]],"OK","KO"))))</f>
        <v/>
      </c>
      <c r="T240" s="21">
        <f>IF(TDonnéesHM[[#This Row],[HELPDESK (3)]]&lt;&gt;"",TDonnéesHM[[#This Row],[HELPDESK (3)]]/1440,"")</f>
        <v>4.8611111111111112E-3</v>
      </c>
      <c r="U240" s="22" t="str">
        <f>(IF(TDonnéesDélais[[#This Row],[HELPDESK]]="","",(IF(TDonnéesDélais[[#This Row],[HELPDESK]]&lt;=TDonnéesDélais[[#This Row],[Délai]],"OK","KO"))))</f>
        <v>OK</v>
      </c>
      <c r="V240" s="21" t="str">
        <f>IF(TDonnéesHM[[#This Row],[TELECOM Niv 2 (7)]]&lt;&gt;"",TDonnéesHM[[#This Row],[TELECOM Niv 2 (7)]]/1440,"")</f>
        <v/>
      </c>
      <c r="W240" s="22" t="str">
        <f>(IF(TDonnéesDélais[[#This Row],[TELECOM Niv 2 (7)]]="","",(IF(TDonnéesDélais[[#This Row],[TELECOM Niv 2 (7)]]&lt;=TDonnéesDélais[[#This Row],[Délai]],"OK","KO"))))</f>
        <v/>
      </c>
      <c r="X240" s="21" t="str">
        <f>IF(TDonnéesHM[[#This Row],[TELECOM Niv 1 (6)]]&lt;&gt;"",TDonnéesHM[[#This Row],[TELECOM Niv 1 (6)]]/1440,"")</f>
        <v/>
      </c>
      <c r="Y240" s="22" t="str">
        <f>(IF(TDonnéesDélais[[#This Row],[TELECOM Niv 1 (6)]]="","",(IF(TDonnéesDélais[[#This Row],[TELECOM Niv 1 (6)]]&lt;=TDonnéesDélais[[#This Row],[Délai]],"OK","KO"))))</f>
        <v/>
      </c>
      <c r="Z240" s="21" t="str">
        <f>IF(TDonnéesHM[[#This Row],[Exploit Infra IBIS (5)]]&lt;&gt;"",TDonnéesHM[[#This Row],[Exploit Infra IBIS (5)]]/1440,"")</f>
        <v/>
      </c>
      <c r="AA240" s="22" t="str">
        <f>(IF(TDonnéesDélais[[#This Row],[Exploit Infra IBIS (5)]]="","",(IF(TDonnéesDélais[[#This Row],[Exploit Infra IBIS (5)]]&lt;=TDonnéesDélais[[#This Row],[Délai]],"OK","KO"))))</f>
        <v/>
      </c>
      <c r="AB240" s="21">
        <f>IF(TDonnéesHM[[#This Row],[SIT SOBEGI (1)]]&lt;&gt;"",TDonnéesHM[[#This Row],[SIT SOBEGI (1)]]/1440,"")</f>
        <v>4.1666666666666666E-3</v>
      </c>
      <c r="AC240" s="22" t="str">
        <f>(IF(TDonnéesDélais[[#This Row],[SIT SOBEGI (1)]]="","",(IF(TDonnéesDélais[[#This Row],[SIT SOBEGI (1)]]&lt;=TDonnéesDélais[[#This Row],[Délai]],"OK","KO"))))</f>
        <v>OK</v>
      </c>
      <c r="AD240" s="21" t="str">
        <f>IF(TDonnéesHM[[#This Row],[TELECOM SOBEGI (2)]]&lt;&gt;"",TDonnéesHM[[#This Row],[TELECOM SOBEGI (2)]]/1440,"")</f>
        <v/>
      </c>
      <c r="AE240" s="22" t="str">
        <f>(IF(TDonnéesDélais[[#This Row],[TELECOM SOBEGI (2)]]="","",(IF(TDonnéesDélais[[#This Row],[TELECOM SOBEGI (2)]]&lt;=TDonnéesDélais[[#This Row],[Délai]],"OK","KO"))))</f>
        <v/>
      </c>
      <c r="AF240" s="21" t="str">
        <f>IF(TDonnéesHM[[#This Row],[INEO/ACM (1)]]&lt;&gt;"",TDonnéesHM[[#This Row],[INEO/ACM (1)]]/1440,"")</f>
        <v/>
      </c>
      <c r="AG240" s="22" t="str">
        <f>(IF(TDonnéesDélais[[#This Row],[INEO/ACM (1)]]="","",(IF(TDonnéesDélais[[#This Row],[INEO/ACM (1)]]&lt;=TDonnéesDélais[[#This Row],[Délai]],"OK","KO"))))</f>
        <v/>
      </c>
      <c r="AH240" s="18" t="str">
        <f>IF(TDonnéesHM[[#This Row],[GFI CHRONOTIME (4)]]&lt;&gt;"",TDonnéesHM[[#This Row],[GFI CHRONOTIME (4)]]/1440,"")</f>
        <v/>
      </c>
      <c r="AI240" s="18" t="str">
        <f>IF(TDonnéesHM[[#This Row],[En attente]]&lt;&gt;"",TDonnéesHM[[#This Row],[En attente]]/1440,"")</f>
        <v/>
      </c>
      <c r="AJ240" s="18">
        <f>IF(TDonnéesHM[[#This Row],[Durée de vie du ticket]]&lt;&gt;"",TDonnéesHM[[#This Row],[Durée de vie du ticket]]/1440,"")</f>
        <v>9.0277777777777769E-3</v>
      </c>
      <c r="AK240" s="39"/>
      <c r="AL240" s="39"/>
      <c r="AM240" s="39"/>
      <c r="AN240" s="39"/>
      <c r="AO240" s="39"/>
      <c r="AP240" s="39"/>
      <c r="AQ240" s="39"/>
      <c r="AR240" s="39"/>
      <c r="AS240" s="39"/>
      <c r="AT240" s="39"/>
      <c r="AU240" s="39"/>
      <c r="AV240" s="39"/>
    </row>
    <row r="241" spans="1:48" x14ac:dyDescent="0.2">
      <c r="A241">
        <v>1079</v>
      </c>
      <c r="B241" t="s">
        <v>21</v>
      </c>
      <c r="H241">
        <v>92</v>
      </c>
      <c r="M241" s="12">
        <f>(IF(TDonnéesHM[[#This Row],[ID]]&lt;&gt;"",SUM(TDonnéesHM[[#This Row],[MCO (4)]:[En attente]]),""))</f>
        <v>92</v>
      </c>
      <c r="N241" s="39"/>
      <c r="O241">
        <f>IF(TDonnéesHM[[#This Row],[ID]]&lt;&gt;"",TDonnéesHM[[#This Row],[ID]],"")</f>
        <v>1079</v>
      </c>
      <c r="P241" s="17" t="str">
        <f>IF(TDonnéesHM[[#This Row],[Type]]="incident","I",IF(TDonnéesHM[[#This Row],[Type]]="demande","D",""))</f>
        <v>D</v>
      </c>
      <c r="Q241" s="18">
        <f>IF(TDonnéesDélais[[#This Row],[Type]]="I",4/24,IF(TDonnéesDélais[[#This Row],[Type]]="D",8/24,""))</f>
        <v>0.33333333333333331</v>
      </c>
      <c r="R241" s="21" t="str">
        <f>IF(TDonnéesHM[[#This Row],[MCO (4)]]&lt;&gt;"",TDonnéesHM[[#This Row],[MCO (4)]]/1440,"")</f>
        <v/>
      </c>
      <c r="S241" s="22" t="str">
        <f>(IF(TDonnéesDélais[[#This Row],[MCO]]="","",(IF(TDonnéesDélais[[#This Row],[MCO]]&lt;=TDonnéesDélais[[#This Row],[Délai]],"OK","KO"))))</f>
        <v/>
      </c>
      <c r="T241" s="21" t="str">
        <f>IF(TDonnéesHM[[#This Row],[HELPDESK (3)]]&lt;&gt;"",TDonnéesHM[[#This Row],[HELPDESK (3)]]/1440,"")</f>
        <v/>
      </c>
      <c r="U241" s="22" t="str">
        <f>(IF(TDonnéesDélais[[#This Row],[HELPDESK]]="","",(IF(TDonnéesDélais[[#This Row],[HELPDESK]]&lt;=TDonnéesDélais[[#This Row],[Délai]],"OK","KO"))))</f>
        <v/>
      </c>
      <c r="V241" s="21" t="str">
        <f>IF(TDonnéesHM[[#This Row],[TELECOM Niv 2 (7)]]&lt;&gt;"",TDonnéesHM[[#This Row],[TELECOM Niv 2 (7)]]/1440,"")</f>
        <v/>
      </c>
      <c r="W241" s="22" t="str">
        <f>(IF(TDonnéesDélais[[#This Row],[TELECOM Niv 2 (7)]]="","",(IF(TDonnéesDélais[[#This Row],[TELECOM Niv 2 (7)]]&lt;=TDonnéesDélais[[#This Row],[Délai]],"OK","KO"))))</f>
        <v/>
      </c>
      <c r="X241" s="21" t="str">
        <f>IF(TDonnéesHM[[#This Row],[TELECOM Niv 1 (6)]]&lt;&gt;"",TDonnéesHM[[#This Row],[TELECOM Niv 1 (6)]]/1440,"")</f>
        <v/>
      </c>
      <c r="Y241" s="22" t="str">
        <f>(IF(TDonnéesDélais[[#This Row],[TELECOM Niv 1 (6)]]="","",(IF(TDonnéesDélais[[#This Row],[TELECOM Niv 1 (6)]]&lt;=TDonnéesDélais[[#This Row],[Délai]],"OK","KO"))))</f>
        <v/>
      </c>
      <c r="Z241" s="21" t="str">
        <f>IF(TDonnéesHM[[#This Row],[Exploit Infra IBIS (5)]]&lt;&gt;"",TDonnéesHM[[#This Row],[Exploit Infra IBIS (5)]]/1440,"")</f>
        <v/>
      </c>
      <c r="AA241" s="22" t="str">
        <f>(IF(TDonnéesDélais[[#This Row],[Exploit Infra IBIS (5)]]="","",(IF(TDonnéesDélais[[#This Row],[Exploit Infra IBIS (5)]]&lt;=TDonnéesDélais[[#This Row],[Délai]],"OK","KO"))))</f>
        <v/>
      </c>
      <c r="AB241" s="21">
        <f>IF(TDonnéesHM[[#This Row],[SIT SOBEGI (1)]]&lt;&gt;"",TDonnéesHM[[#This Row],[SIT SOBEGI (1)]]/1440,"")</f>
        <v>6.3888888888888884E-2</v>
      </c>
      <c r="AC241" s="22" t="str">
        <f>(IF(TDonnéesDélais[[#This Row],[SIT SOBEGI (1)]]="","",(IF(TDonnéesDélais[[#This Row],[SIT SOBEGI (1)]]&lt;=TDonnéesDélais[[#This Row],[Délai]],"OK","KO"))))</f>
        <v>OK</v>
      </c>
      <c r="AD241" s="21" t="str">
        <f>IF(TDonnéesHM[[#This Row],[TELECOM SOBEGI (2)]]&lt;&gt;"",TDonnéesHM[[#This Row],[TELECOM SOBEGI (2)]]/1440,"")</f>
        <v/>
      </c>
      <c r="AE241" s="22" t="str">
        <f>(IF(TDonnéesDélais[[#This Row],[TELECOM SOBEGI (2)]]="","",(IF(TDonnéesDélais[[#This Row],[TELECOM SOBEGI (2)]]&lt;=TDonnéesDélais[[#This Row],[Délai]],"OK","KO"))))</f>
        <v/>
      </c>
      <c r="AF241" s="21" t="str">
        <f>IF(TDonnéesHM[[#This Row],[INEO/ACM (1)]]&lt;&gt;"",TDonnéesHM[[#This Row],[INEO/ACM (1)]]/1440,"")</f>
        <v/>
      </c>
      <c r="AG241" s="22" t="str">
        <f>(IF(TDonnéesDélais[[#This Row],[INEO/ACM (1)]]="","",(IF(TDonnéesDélais[[#This Row],[INEO/ACM (1)]]&lt;=TDonnéesDélais[[#This Row],[Délai]],"OK","KO"))))</f>
        <v/>
      </c>
      <c r="AH241" s="18" t="str">
        <f>IF(TDonnéesHM[[#This Row],[GFI CHRONOTIME (4)]]&lt;&gt;"",TDonnéesHM[[#This Row],[GFI CHRONOTIME (4)]]/1440,"")</f>
        <v/>
      </c>
      <c r="AI241" s="18" t="str">
        <f>IF(TDonnéesHM[[#This Row],[En attente]]&lt;&gt;"",TDonnéesHM[[#This Row],[En attente]]/1440,"")</f>
        <v/>
      </c>
      <c r="AJ241" s="18">
        <f>IF(TDonnéesHM[[#This Row],[Durée de vie du ticket]]&lt;&gt;"",TDonnéesHM[[#This Row],[Durée de vie du ticket]]/1440,"")</f>
        <v>6.3888888888888884E-2</v>
      </c>
      <c r="AK241" s="39"/>
      <c r="AL241" s="39"/>
      <c r="AM241" s="39"/>
      <c r="AN241" s="39"/>
      <c r="AO241" s="39"/>
      <c r="AP241" s="39"/>
      <c r="AQ241" s="39"/>
      <c r="AR241" s="39"/>
      <c r="AS241" s="39"/>
      <c r="AT241" s="39"/>
      <c r="AU241" s="39"/>
      <c r="AV241" s="39"/>
    </row>
    <row r="242" spans="1:48" x14ac:dyDescent="0.2">
      <c r="A242">
        <v>1080</v>
      </c>
      <c r="B242" t="s">
        <v>22</v>
      </c>
      <c r="D242">
        <v>1</v>
      </c>
      <c r="M242" s="12">
        <f>(IF(TDonnéesHM[[#This Row],[ID]]&lt;&gt;"",SUM(TDonnéesHM[[#This Row],[MCO (4)]:[En attente]]),""))</f>
        <v>1</v>
      </c>
      <c r="N242" s="39"/>
      <c r="O242">
        <f>IF(TDonnéesHM[[#This Row],[ID]]&lt;&gt;"",TDonnéesHM[[#This Row],[ID]],"")</f>
        <v>1080</v>
      </c>
      <c r="P242" s="17" t="str">
        <f>IF(TDonnéesHM[[#This Row],[Type]]="incident","I",IF(TDonnéesHM[[#This Row],[Type]]="demande","D",""))</f>
        <v>I</v>
      </c>
      <c r="Q242" s="18">
        <f>IF(TDonnéesDélais[[#This Row],[Type]]="I",4/24,IF(TDonnéesDélais[[#This Row],[Type]]="D",8/24,""))</f>
        <v>0.16666666666666666</v>
      </c>
      <c r="R242" s="21" t="str">
        <f>IF(TDonnéesHM[[#This Row],[MCO (4)]]&lt;&gt;"",TDonnéesHM[[#This Row],[MCO (4)]]/1440,"")</f>
        <v/>
      </c>
      <c r="S242" s="22" t="str">
        <f>(IF(TDonnéesDélais[[#This Row],[MCO]]="","",(IF(TDonnéesDélais[[#This Row],[MCO]]&lt;=TDonnéesDélais[[#This Row],[Délai]],"OK","KO"))))</f>
        <v/>
      </c>
      <c r="T242" s="21">
        <f>IF(TDonnéesHM[[#This Row],[HELPDESK (3)]]&lt;&gt;"",TDonnéesHM[[#This Row],[HELPDESK (3)]]/1440,"")</f>
        <v>6.9444444444444447E-4</v>
      </c>
      <c r="U242" s="22" t="str">
        <f>(IF(TDonnéesDélais[[#This Row],[HELPDESK]]="","",(IF(TDonnéesDélais[[#This Row],[HELPDESK]]&lt;=TDonnéesDélais[[#This Row],[Délai]],"OK","KO"))))</f>
        <v>OK</v>
      </c>
      <c r="V242" s="21" t="str">
        <f>IF(TDonnéesHM[[#This Row],[TELECOM Niv 2 (7)]]&lt;&gt;"",TDonnéesHM[[#This Row],[TELECOM Niv 2 (7)]]/1440,"")</f>
        <v/>
      </c>
      <c r="W242" s="22" t="str">
        <f>(IF(TDonnéesDélais[[#This Row],[TELECOM Niv 2 (7)]]="","",(IF(TDonnéesDélais[[#This Row],[TELECOM Niv 2 (7)]]&lt;=TDonnéesDélais[[#This Row],[Délai]],"OK","KO"))))</f>
        <v/>
      </c>
      <c r="X242" s="21" t="str">
        <f>IF(TDonnéesHM[[#This Row],[TELECOM Niv 1 (6)]]&lt;&gt;"",TDonnéesHM[[#This Row],[TELECOM Niv 1 (6)]]/1440,"")</f>
        <v/>
      </c>
      <c r="Y242" s="22" t="str">
        <f>(IF(TDonnéesDélais[[#This Row],[TELECOM Niv 1 (6)]]="","",(IF(TDonnéesDélais[[#This Row],[TELECOM Niv 1 (6)]]&lt;=TDonnéesDélais[[#This Row],[Délai]],"OK","KO"))))</f>
        <v/>
      </c>
      <c r="Z242" s="21" t="str">
        <f>IF(TDonnéesHM[[#This Row],[Exploit Infra IBIS (5)]]&lt;&gt;"",TDonnéesHM[[#This Row],[Exploit Infra IBIS (5)]]/1440,"")</f>
        <v/>
      </c>
      <c r="AA242" s="22" t="str">
        <f>(IF(TDonnéesDélais[[#This Row],[Exploit Infra IBIS (5)]]="","",(IF(TDonnéesDélais[[#This Row],[Exploit Infra IBIS (5)]]&lt;=TDonnéesDélais[[#This Row],[Délai]],"OK","KO"))))</f>
        <v/>
      </c>
      <c r="AB242" s="21" t="str">
        <f>IF(TDonnéesHM[[#This Row],[SIT SOBEGI (1)]]&lt;&gt;"",TDonnéesHM[[#This Row],[SIT SOBEGI (1)]]/1440,"")</f>
        <v/>
      </c>
      <c r="AC242" s="22" t="str">
        <f>(IF(TDonnéesDélais[[#This Row],[SIT SOBEGI (1)]]="","",(IF(TDonnéesDélais[[#This Row],[SIT SOBEGI (1)]]&lt;=TDonnéesDélais[[#This Row],[Délai]],"OK","KO"))))</f>
        <v/>
      </c>
      <c r="AD242" s="21" t="str">
        <f>IF(TDonnéesHM[[#This Row],[TELECOM SOBEGI (2)]]&lt;&gt;"",TDonnéesHM[[#This Row],[TELECOM SOBEGI (2)]]/1440,"")</f>
        <v/>
      </c>
      <c r="AE242" s="22" t="str">
        <f>(IF(TDonnéesDélais[[#This Row],[TELECOM SOBEGI (2)]]="","",(IF(TDonnéesDélais[[#This Row],[TELECOM SOBEGI (2)]]&lt;=TDonnéesDélais[[#This Row],[Délai]],"OK","KO"))))</f>
        <v/>
      </c>
      <c r="AF242" s="21" t="str">
        <f>IF(TDonnéesHM[[#This Row],[INEO/ACM (1)]]&lt;&gt;"",TDonnéesHM[[#This Row],[INEO/ACM (1)]]/1440,"")</f>
        <v/>
      </c>
      <c r="AG242" s="22" t="str">
        <f>(IF(TDonnéesDélais[[#This Row],[INEO/ACM (1)]]="","",(IF(TDonnéesDélais[[#This Row],[INEO/ACM (1)]]&lt;=TDonnéesDélais[[#This Row],[Délai]],"OK","KO"))))</f>
        <v/>
      </c>
      <c r="AH242" s="18" t="str">
        <f>IF(TDonnéesHM[[#This Row],[GFI CHRONOTIME (4)]]&lt;&gt;"",TDonnéesHM[[#This Row],[GFI CHRONOTIME (4)]]/1440,"")</f>
        <v/>
      </c>
      <c r="AI242" s="18" t="str">
        <f>IF(TDonnéesHM[[#This Row],[En attente]]&lt;&gt;"",TDonnéesHM[[#This Row],[En attente]]/1440,"")</f>
        <v/>
      </c>
      <c r="AJ242" s="18">
        <f>IF(TDonnéesHM[[#This Row],[Durée de vie du ticket]]&lt;&gt;"",TDonnéesHM[[#This Row],[Durée de vie du ticket]]/1440,"")</f>
        <v>6.9444444444444447E-4</v>
      </c>
      <c r="AK242" s="39"/>
      <c r="AL242" s="39"/>
      <c r="AM242" s="39"/>
      <c r="AN242" s="39"/>
      <c r="AO242" s="39"/>
      <c r="AP242" s="39"/>
      <c r="AQ242" s="39"/>
      <c r="AR242" s="39"/>
      <c r="AS242" s="39"/>
      <c r="AT242" s="39"/>
      <c r="AU242" s="39"/>
      <c r="AV242" s="39"/>
    </row>
    <row r="243" spans="1:48" x14ac:dyDescent="0.2">
      <c r="A243">
        <v>1081</v>
      </c>
      <c r="B243" t="s">
        <v>21</v>
      </c>
      <c r="I243">
        <v>413</v>
      </c>
      <c r="M243" s="12">
        <f>(IF(TDonnéesHM[[#This Row],[ID]]&lt;&gt;"",SUM(TDonnéesHM[[#This Row],[MCO (4)]:[En attente]]),""))</f>
        <v>413</v>
      </c>
      <c r="N243" s="39"/>
      <c r="O243">
        <f>IF(TDonnéesHM[[#This Row],[ID]]&lt;&gt;"",TDonnéesHM[[#This Row],[ID]],"")</f>
        <v>1081</v>
      </c>
      <c r="P243" s="17" t="str">
        <f>IF(TDonnéesHM[[#This Row],[Type]]="incident","I",IF(TDonnéesHM[[#This Row],[Type]]="demande","D",""))</f>
        <v>D</v>
      </c>
      <c r="Q243" s="18">
        <f>IF(TDonnéesDélais[[#This Row],[Type]]="I",4/24,IF(TDonnéesDélais[[#This Row],[Type]]="D",8/24,""))</f>
        <v>0.33333333333333331</v>
      </c>
      <c r="R243" s="21" t="str">
        <f>IF(TDonnéesHM[[#This Row],[MCO (4)]]&lt;&gt;"",TDonnéesHM[[#This Row],[MCO (4)]]/1440,"")</f>
        <v/>
      </c>
      <c r="S243" s="22" t="str">
        <f>(IF(TDonnéesDélais[[#This Row],[MCO]]="","",(IF(TDonnéesDélais[[#This Row],[MCO]]&lt;=TDonnéesDélais[[#This Row],[Délai]],"OK","KO"))))</f>
        <v/>
      </c>
      <c r="T243" s="21" t="str">
        <f>IF(TDonnéesHM[[#This Row],[HELPDESK (3)]]&lt;&gt;"",TDonnéesHM[[#This Row],[HELPDESK (3)]]/1440,"")</f>
        <v/>
      </c>
      <c r="U243" s="22" t="str">
        <f>(IF(TDonnéesDélais[[#This Row],[HELPDESK]]="","",(IF(TDonnéesDélais[[#This Row],[HELPDESK]]&lt;=TDonnéesDélais[[#This Row],[Délai]],"OK","KO"))))</f>
        <v/>
      </c>
      <c r="V243" s="21" t="str">
        <f>IF(TDonnéesHM[[#This Row],[TELECOM Niv 2 (7)]]&lt;&gt;"",TDonnéesHM[[#This Row],[TELECOM Niv 2 (7)]]/1440,"")</f>
        <v/>
      </c>
      <c r="W243" s="22" t="str">
        <f>(IF(TDonnéesDélais[[#This Row],[TELECOM Niv 2 (7)]]="","",(IF(TDonnéesDélais[[#This Row],[TELECOM Niv 2 (7)]]&lt;=TDonnéesDélais[[#This Row],[Délai]],"OK","KO"))))</f>
        <v/>
      </c>
      <c r="X243" s="21" t="str">
        <f>IF(TDonnéesHM[[#This Row],[TELECOM Niv 1 (6)]]&lt;&gt;"",TDonnéesHM[[#This Row],[TELECOM Niv 1 (6)]]/1440,"")</f>
        <v/>
      </c>
      <c r="Y243" s="22" t="str">
        <f>(IF(TDonnéesDélais[[#This Row],[TELECOM Niv 1 (6)]]="","",(IF(TDonnéesDélais[[#This Row],[TELECOM Niv 1 (6)]]&lt;=TDonnéesDélais[[#This Row],[Délai]],"OK","KO"))))</f>
        <v/>
      </c>
      <c r="Z243" s="21" t="str">
        <f>IF(TDonnéesHM[[#This Row],[Exploit Infra IBIS (5)]]&lt;&gt;"",TDonnéesHM[[#This Row],[Exploit Infra IBIS (5)]]/1440,"")</f>
        <v/>
      </c>
      <c r="AA243" s="22" t="str">
        <f>(IF(TDonnéesDélais[[#This Row],[Exploit Infra IBIS (5)]]="","",(IF(TDonnéesDélais[[#This Row],[Exploit Infra IBIS (5)]]&lt;=TDonnéesDélais[[#This Row],[Délai]],"OK","KO"))))</f>
        <v/>
      </c>
      <c r="AB243" s="21" t="str">
        <f>IF(TDonnéesHM[[#This Row],[SIT SOBEGI (1)]]&lt;&gt;"",TDonnéesHM[[#This Row],[SIT SOBEGI (1)]]/1440,"")</f>
        <v/>
      </c>
      <c r="AC243" s="22" t="str">
        <f>(IF(TDonnéesDélais[[#This Row],[SIT SOBEGI (1)]]="","",(IF(TDonnéesDélais[[#This Row],[SIT SOBEGI (1)]]&lt;=TDonnéesDélais[[#This Row],[Délai]],"OK","KO"))))</f>
        <v/>
      </c>
      <c r="AD243" s="21">
        <f>IF(TDonnéesHM[[#This Row],[TELECOM SOBEGI (2)]]&lt;&gt;"",TDonnéesHM[[#This Row],[TELECOM SOBEGI (2)]]/1440,"")</f>
        <v>0.28680555555555554</v>
      </c>
      <c r="AE243" s="22" t="str">
        <f>(IF(TDonnéesDélais[[#This Row],[TELECOM SOBEGI (2)]]="","",(IF(TDonnéesDélais[[#This Row],[TELECOM SOBEGI (2)]]&lt;=TDonnéesDélais[[#This Row],[Délai]],"OK","KO"))))</f>
        <v>OK</v>
      </c>
      <c r="AF243" s="21" t="str">
        <f>IF(TDonnéesHM[[#This Row],[INEO/ACM (1)]]&lt;&gt;"",TDonnéesHM[[#This Row],[INEO/ACM (1)]]/1440,"")</f>
        <v/>
      </c>
      <c r="AG243" s="22" t="str">
        <f>(IF(TDonnéesDélais[[#This Row],[INEO/ACM (1)]]="","",(IF(TDonnéesDélais[[#This Row],[INEO/ACM (1)]]&lt;=TDonnéesDélais[[#This Row],[Délai]],"OK","KO"))))</f>
        <v/>
      </c>
      <c r="AH243" s="18" t="str">
        <f>IF(TDonnéesHM[[#This Row],[GFI CHRONOTIME (4)]]&lt;&gt;"",TDonnéesHM[[#This Row],[GFI CHRONOTIME (4)]]/1440,"")</f>
        <v/>
      </c>
      <c r="AI243" s="18" t="str">
        <f>IF(TDonnéesHM[[#This Row],[En attente]]&lt;&gt;"",TDonnéesHM[[#This Row],[En attente]]/1440,"")</f>
        <v/>
      </c>
      <c r="AJ243" s="18">
        <f>IF(TDonnéesHM[[#This Row],[Durée de vie du ticket]]&lt;&gt;"",TDonnéesHM[[#This Row],[Durée de vie du ticket]]/1440,"")</f>
        <v>0.28680555555555554</v>
      </c>
      <c r="AK243" s="39"/>
      <c r="AL243" s="39"/>
      <c r="AM243" s="39"/>
      <c r="AN243" s="39"/>
      <c r="AO243" s="39"/>
      <c r="AP243" s="39"/>
      <c r="AQ243" s="39"/>
      <c r="AR243" s="39"/>
      <c r="AS243" s="39"/>
      <c r="AT243" s="39"/>
      <c r="AU243" s="39"/>
      <c r="AV243" s="39"/>
    </row>
    <row r="244" spans="1:48" x14ac:dyDescent="0.2">
      <c r="A244">
        <v>1082</v>
      </c>
      <c r="B244" t="s">
        <v>21</v>
      </c>
      <c r="F244">
        <v>452</v>
      </c>
      <c r="I244">
        <v>35</v>
      </c>
      <c r="M244" s="12">
        <f>(IF(TDonnéesHM[[#This Row],[ID]]&lt;&gt;"",SUM(TDonnéesHM[[#This Row],[MCO (4)]:[En attente]]),""))</f>
        <v>487</v>
      </c>
      <c r="N244" s="39"/>
      <c r="O244">
        <f>IF(TDonnéesHM[[#This Row],[ID]]&lt;&gt;"",TDonnéesHM[[#This Row],[ID]],"")</f>
        <v>1082</v>
      </c>
      <c r="P244" s="17" t="str">
        <f>IF(TDonnéesHM[[#This Row],[Type]]="incident","I",IF(TDonnéesHM[[#This Row],[Type]]="demande","D",""))</f>
        <v>D</v>
      </c>
      <c r="Q244" s="18">
        <f>IF(TDonnéesDélais[[#This Row],[Type]]="I",4/24,IF(TDonnéesDélais[[#This Row],[Type]]="D",8/24,""))</f>
        <v>0.33333333333333331</v>
      </c>
      <c r="R244" s="21" t="str">
        <f>IF(TDonnéesHM[[#This Row],[MCO (4)]]&lt;&gt;"",TDonnéesHM[[#This Row],[MCO (4)]]/1440,"")</f>
        <v/>
      </c>
      <c r="S244" s="22" t="str">
        <f>(IF(TDonnéesDélais[[#This Row],[MCO]]="","",(IF(TDonnéesDélais[[#This Row],[MCO]]&lt;=TDonnéesDélais[[#This Row],[Délai]],"OK","KO"))))</f>
        <v/>
      </c>
      <c r="T244" s="21" t="str">
        <f>IF(TDonnéesHM[[#This Row],[HELPDESK (3)]]&lt;&gt;"",TDonnéesHM[[#This Row],[HELPDESK (3)]]/1440,"")</f>
        <v/>
      </c>
      <c r="U244" s="22" t="str">
        <f>(IF(TDonnéesDélais[[#This Row],[HELPDESK]]="","",(IF(TDonnéesDélais[[#This Row],[HELPDESK]]&lt;=TDonnéesDélais[[#This Row],[Délai]],"OK","KO"))))</f>
        <v/>
      </c>
      <c r="V244" s="21" t="str">
        <f>IF(TDonnéesHM[[#This Row],[TELECOM Niv 2 (7)]]&lt;&gt;"",TDonnéesHM[[#This Row],[TELECOM Niv 2 (7)]]/1440,"")</f>
        <v/>
      </c>
      <c r="W244" s="22" t="str">
        <f>(IF(TDonnéesDélais[[#This Row],[TELECOM Niv 2 (7)]]="","",(IF(TDonnéesDélais[[#This Row],[TELECOM Niv 2 (7)]]&lt;=TDonnéesDélais[[#This Row],[Délai]],"OK","KO"))))</f>
        <v/>
      </c>
      <c r="X244" s="21">
        <f>IF(TDonnéesHM[[#This Row],[TELECOM Niv 1 (6)]]&lt;&gt;"",TDonnéesHM[[#This Row],[TELECOM Niv 1 (6)]]/1440,"")</f>
        <v>0.31388888888888888</v>
      </c>
      <c r="Y244" s="22" t="str">
        <f>(IF(TDonnéesDélais[[#This Row],[TELECOM Niv 1 (6)]]="","",(IF(TDonnéesDélais[[#This Row],[TELECOM Niv 1 (6)]]&lt;=TDonnéesDélais[[#This Row],[Délai]],"OK","KO"))))</f>
        <v>OK</v>
      </c>
      <c r="Z244" s="21" t="str">
        <f>IF(TDonnéesHM[[#This Row],[Exploit Infra IBIS (5)]]&lt;&gt;"",TDonnéesHM[[#This Row],[Exploit Infra IBIS (5)]]/1440,"")</f>
        <v/>
      </c>
      <c r="AA244" s="22" t="str">
        <f>(IF(TDonnéesDélais[[#This Row],[Exploit Infra IBIS (5)]]="","",(IF(TDonnéesDélais[[#This Row],[Exploit Infra IBIS (5)]]&lt;=TDonnéesDélais[[#This Row],[Délai]],"OK","KO"))))</f>
        <v/>
      </c>
      <c r="AB244" s="21" t="str">
        <f>IF(TDonnéesHM[[#This Row],[SIT SOBEGI (1)]]&lt;&gt;"",TDonnéesHM[[#This Row],[SIT SOBEGI (1)]]/1440,"")</f>
        <v/>
      </c>
      <c r="AC244" s="22" t="str">
        <f>(IF(TDonnéesDélais[[#This Row],[SIT SOBEGI (1)]]="","",(IF(TDonnéesDélais[[#This Row],[SIT SOBEGI (1)]]&lt;=TDonnéesDélais[[#This Row],[Délai]],"OK","KO"))))</f>
        <v/>
      </c>
      <c r="AD244" s="21">
        <f>IF(TDonnéesHM[[#This Row],[TELECOM SOBEGI (2)]]&lt;&gt;"",TDonnéesHM[[#This Row],[TELECOM SOBEGI (2)]]/1440,"")</f>
        <v>2.4305555555555556E-2</v>
      </c>
      <c r="AE244" s="22" t="str">
        <f>(IF(TDonnéesDélais[[#This Row],[TELECOM SOBEGI (2)]]="","",(IF(TDonnéesDélais[[#This Row],[TELECOM SOBEGI (2)]]&lt;=TDonnéesDélais[[#This Row],[Délai]],"OK","KO"))))</f>
        <v>OK</v>
      </c>
      <c r="AF244" s="21" t="str">
        <f>IF(TDonnéesHM[[#This Row],[INEO/ACM (1)]]&lt;&gt;"",TDonnéesHM[[#This Row],[INEO/ACM (1)]]/1440,"")</f>
        <v/>
      </c>
      <c r="AG244" s="22" t="str">
        <f>(IF(TDonnéesDélais[[#This Row],[INEO/ACM (1)]]="","",(IF(TDonnéesDélais[[#This Row],[INEO/ACM (1)]]&lt;=TDonnéesDélais[[#This Row],[Délai]],"OK","KO"))))</f>
        <v/>
      </c>
      <c r="AH244" s="18" t="str">
        <f>IF(TDonnéesHM[[#This Row],[GFI CHRONOTIME (4)]]&lt;&gt;"",TDonnéesHM[[#This Row],[GFI CHRONOTIME (4)]]/1440,"")</f>
        <v/>
      </c>
      <c r="AI244" s="18" t="str">
        <f>IF(TDonnéesHM[[#This Row],[En attente]]&lt;&gt;"",TDonnéesHM[[#This Row],[En attente]]/1440,"")</f>
        <v/>
      </c>
      <c r="AJ244" s="18">
        <f>IF(TDonnéesHM[[#This Row],[Durée de vie du ticket]]&lt;&gt;"",TDonnéesHM[[#This Row],[Durée de vie du ticket]]/1440,"")</f>
        <v>0.33819444444444446</v>
      </c>
      <c r="AK244" s="39"/>
      <c r="AL244" s="39"/>
      <c r="AM244" s="39"/>
      <c r="AN244" s="39"/>
      <c r="AO244" s="39"/>
      <c r="AP244" s="39"/>
      <c r="AQ244" s="39"/>
      <c r="AR244" s="39"/>
      <c r="AS244" s="39"/>
      <c r="AT244" s="39"/>
      <c r="AU244" s="39"/>
      <c r="AV244" s="39"/>
    </row>
    <row r="245" spans="1:48" x14ac:dyDescent="0.2">
      <c r="A245">
        <v>1084</v>
      </c>
      <c r="B245" t="s">
        <v>22</v>
      </c>
      <c r="F245">
        <v>238</v>
      </c>
      <c r="M245" s="12">
        <f>(IF(TDonnéesHM[[#This Row],[ID]]&lt;&gt;"",SUM(TDonnéesHM[[#This Row],[MCO (4)]:[En attente]]),""))</f>
        <v>238</v>
      </c>
      <c r="N245" s="39"/>
      <c r="O245">
        <f>IF(TDonnéesHM[[#This Row],[ID]]&lt;&gt;"",TDonnéesHM[[#This Row],[ID]],"")</f>
        <v>1084</v>
      </c>
      <c r="P245" s="17" t="str">
        <f>IF(TDonnéesHM[[#This Row],[Type]]="incident","I",IF(TDonnéesHM[[#This Row],[Type]]="demande","D",""))</f>
        <v>I</v>
      </c>
      <c r="Q245" s="18">
        <f>IF(TDonnéesDélais[[#This Row],[Type]]="I",4/24,IF(TDonnéesDélais[[#This Row],[Type]]="D",8/24,""))</f>
        <v>0.16666666666666666</v>
      </c>
      <c r="R245" s="21" t="str">
        <f>IF(TDonnéesHM[[#This Row],[MCO (4)]]&lt;&gt;"",TDonnéesHM[[#This Row],[MCO (4)]]/1440,"")</f>
        <v/>
      </c>
      <c r="S245" s="22" t="str">
        <f>(IF(TDonnéesDélais[[#This Row],[MCO]]="","",(IF(TDonnéesDélais[[#This Row],[MCO]]&lt;=TDonnéesDélais[[#This Row],[Délai]],"OK","KO"))))</f>
        <v/>
      </c>
      <c r="T245" s="21" t="str">
        <f>IF(TDonnéesHM[[#This Row],[HELPDESK (3)]]&lt;&gt;"",TDonnéesHM[[#This Row],[HELPDESK (3)]]/1440,"")</f>
        <v/>
      </c>
      <c r="U245" s="22" t="str">
        <f>(IF(TDonnéesDélais[[#This Row],[HELPDESK]]="","",(IF(TDonnéesDélais[[#This Row],[HELPDESK]]&lt;=TDonnéesDélais[[#This Row],[Délai]],"OK","KO"))))</f>
        <v/>
      </c>
      <c r="V245" s="21" t="str">
        <f>IF(TDonnéesHM[[#This Row],[TELECOM Niv 2 (7)]]&lt;&gt;"",TDonnéesHM[[#This Row],[TELECOM Niv 2 (7)]]/1440,"")</f>
        <v/>
      </c>
      <c r="W245" s="22" t="str">
        <f>(IF(TDonnéesDélais[[#This Row],[TELECOM Niv 2 (7)]]="","",(IF(TDonnéesDélais[[#This Row],[TELECOM Niv 2 (7)]]&lt;=TDonnéesDélais[[#This Row],[Délai]],"OK","KO"))))</f>
        <v/>
      </c>
      <c r="X245" s="21">
        <f>IF(TDonnéesHM[[#This Row],[TELECOM Niv 1 (6)]]&lt;&gt;"",TDonnéesHM[[#This Row],[TELECOM Niv 1 (6)]]/1440,"")</f>
        <v>0.16527777777777777</v>
      </c>
      <c r="Y245" s="22" t="str">
        <f>(IF(TDonnéesDélais[[#This Row],[TELECOM Niv 1 (6)]]="","",(IF(TDonnéesDélais[[#This Row],[TELECOM Niv 1 (6)]]&lt;=TDonnéesDélais[[#This Row],[Délai]],"OK","KO"))))</f>
        <v>OK</v>
      </c>
      <c r="Z245" s="21" t="str">
        <f>IF(TDonnéesHM[[#This Row],[Exploit Infra IBIS (5)]]&lt;&gt;"",TDonnéesHM[[#This Row],[Exploit Infra IBIS (5)]]/1440,"")</f>
        <v/>
      </c>
      <c r="AA245" s="22" t="str">
        <f>(IF(TDonnéesDélais[[#This Row],[Exploit Infra IBIS (5)]]="","",(IF(TDonnéesDélais[[#This Row],[Exploit Infra IBIS (5)]]&lt;=TDonnéesDélais[[#This Row],[Délai]],"OK","KO"))))</f>
        <v/>
      </c>
      <c r="AB245" s="21" t="str">
        <f>IF(TDonnéesHM[[#This Row],[SIT SOBEGI (1)]]&lt;&gt;"",TDonnéesHM[[#This Row],[SIT SOBEGI (1)]]/1440,"")</f>
        <v/>
      </c>
      <c r="AC245" s="22" t="str">
        <f>(IF(TDonnéesDélais[[#This Row],[SIT SOBEGI (1)]]="","",(IF(TDonnéesDélais[[#This Row],[SIT SOBEGI (1)]]&lt;=TDonnéesDélais[[#This Row],[Délai]],"OK","KO"))))</f>
        <v/>
      </c>
      <c r="AD245" s="21" t="str">
        <f>IF(TDonnéesHM[[#This Row],[TELECOM SOBEGI (2)]]&lt;&gt;"",TDonnéesHM[[#This Row],[TELECOM SOBEGI (2)]]/1440,"")</f>
        <v/>
      </c>
      <c r="AE245" s="22" t="str">
        <f>(IF(TDonnéesDélais[[#This Row],[TELECOM SOBEGI (2)]]="","",(IF(TDonnéesDélais[[#This Row],[TELECOM SOBEGI (2)]]&lt;=TDonnéesDélais[[#This Row],[Délai]],"OK","KO"))))</f>
        <v/>
      </c>
      <c r="AF245" s="21" t="str">
        <f>IF(TDonnéesHM[[#This Row],[INEO/ACM (1)]]&lt;&gt;"",TDonnéesHM[[#This Row],[INEO/ACM (1)]]/1440,"")</f>
        <v/>
      </c>
      <c r="AG245" s="22" t="str">
        <f>(IF(TDonnéesDélais[[#This Row],[INEO/ACM (1)]]="","",(IF(TDonnéesDélais[[#This Row],[INEO/ACM (1)]]&lt;=TDonnéesDélais[[#This Row],[Délai]],"OK","KO"))))</f>
        <v/>
      </c>
      <c r="AH245" s="18" t="str">
        <f>IF(TDonnéesHM[[#This Row],[GFI CHRONOTIME (4)]]&lt;&gt;"",TDonnéesHM[[#This Row],[GFI CHRONOTIME (4)]]/1440,"")</f>
        <v/>
      </c>
      <c r="AI245" s="18" t="str">
        <f>IF(TDonnéesHM[[#This Row],[En attente]]&lt;&gt;"",TDonnéesHM[[#This Row],[En attente]]/1440,"")</f>
        <v/>
      </c>
      <c r="AJ245" s="18">
        <f>IF(TDonnéesHM[[#This Row],[Durée de vie du ticket]]&lt;&gt;"",TDonnéesHM[[#This Row],[Durée de vie du ticket]]/1440,"")</f>
        <v>0.16527777777777777</v>
      </c>
      <c r="AK245" s="39"/>
      <c r="AL245" s="39"/>
      <c r="AM245" s="39"/>
      <c r="AN245" s="39"/>
      <c r="AO245" s="39"/>
      <c r="AP245" s="39"/>
      <c r="AQ245" s="39"/>
      <c r="AR245" s="39"/>
      <c r="AS245" s="39"/>
      <c r="AT245" s="39"/>
      <c r="AU245" s="39"/>
      <c r="AV245" s="39"/>
    </row>
    <row r="246" spans="1:48" x14ac:dyDescent="0.2">
      <c r="A246">
        <v>1085</v>
      </c>
      <c r="B246" t="s">
        <v>22</v>
      </c>
      <c r="H246">
        <v>14</v>
      </c>
      <c r="M246" s="12">
        <f>(IF(TDonnéesHM[[#This Row],[ID]]&lt;&gt;"",SUM(TDonnéesHM[[#This Row],[MCO (4)]:[En attente]]),""))</f>
        <v>14</v>
      </c>
      <c r="N246" s="39"/>
      <c r="O246">
        <f>IF(TDonnéesHM[[#This Row],[ID]]&lt;&gt;"",TDonnéesHM[[#This Row],[ID]],"")</f>
        <v>1085</v>
      </c>
      <c r="P246" s="17" t="str">
        <f>IF(TDonnéesHM[[#This Row],[Type]]="incident","I",IF(TDonnéesHM[[#This Row],[Type]]="demande","D",""))</f>
        <v>I</v>
      </c>
      <c r="Q246" s="18">
        <f>IF(TDonnéesDélais[[#This Row],[Type]]="I",4/24,IF(TDonnéesDélais[[#This Row],[Type]]="D",8/24,""))</f>
        <v>0.16666666666666666</v>
      </c>
      <c r="R246" s="21" t="str">
        <f>IF(TDonnéesHM[[#This Row],[MCO (4)]]&lt;&gt;"",TDonnéesHM[[#This Row],[MCO (4)]]/1440,"")</f>
        <v/>
      </c>
      <c r="S246" s="22" t="str">
        <f>(IF(TDonnéesDélais[[#This Row],[MCO]]="","",(IF(TDonnéesDélais[[#This Row],[MCO]]&lt;=TDonnéesDélais[[#This Row],[Délai]],"OK","KO"))))</f>
        <v/>
      </c>
      <c r="T246" s="21" t="str">
        <f>IF(TDonnéesHM[[#This Row],[HELPDESK (3)]]&lt;&gt;"",TDonnéesHM[[#This Row],[HELPDESK (3)]]/1440,"")</f>
        <v/>
      </c>
      <c r="U246" s="22" t="str">
        <f>(IF(TDonnéesDélais[[#This Row],[HELPDESK]]="","",(IF(TDonnéesDélais[[#This Row],[HELPDESK]]&lt;=TDonnéesDélais[[#This Row],[Délai]],"OK","KO"))))</f>
        <v/>
      </c>
      <c r="V246" s="21" t="str">
        <f>IF(TDonnéesHM[[#This Row],[TELECOM Niv 2 (7)]]&lt;&gt;"",TDonnéesHM[[#This Row],[TELECOM Niv 2 (7)]]/1440,"")</f>
        <v/>
      </c>
      <c r="W246" s="22" t="str">
        <f>(IF(TDonnéesDélais[[#This Row],[TELECOM Niv 2 (7)]]="","",(IF(TDonnéesDélais[[#This Row],[TELECOM Niv 2 (7)]]&lt;=TDonnéesDélais[[#This Row],[Délai]],"OK","KO"))))</f>
        <v/>
      </c>
      <c r="X246" s="21" t="str">
        <f>IF(TDonnéesHM[[#This Row],[TELECOM Niv 1 (6)]]&lt;&gt;"",TDonnéesHM[[#This Row],[TELECOM Niv 1 (6)]]/1440,"")</f>
        <v/>
      </c>
      <c r="Y246" s="22" t="str">
        <f>(IF(TDonnéesDélais[[#This Row],[TELECOM Niv 1 (6)]]="","",(IF(TDonnéesDélais[[#This Row],[TELECOM Niv 1 (6)]]&lt;=TDonnéesDélais[[#This Row],[Délai]],"OK","KO"))))</f>
        <v/>
      </c>
      <c r="Z246" s="21" t="str">
        <f>IF(TDonnéesHM[[#This Row],[Exploit Infra IBIS (5)]]&lt;&gt;"",TDonnéesHM[[#This Row],[Exploit Infra IBIS (5)]]/1440,"")</f>
        <v/>
      </c>
      <c r="AA246" s="22" t="str">
        <f>(IF(TDonnéesDélais[[#This Row],[Exploit Infra IBIS (5)]]="","",(IF(TDonnéesDélais[[#This Row],[Exploit Infra IBIS (5)]]&lt;=TDonnéesDélais[[#This Row],[Délai]],"OK","KO"))))</f>
        <v/>
      </c>
      <c r="AB246" s="21">
        <f>IF(TDonnéesHM[[#This Row],[SIT SOBEGI (1)]]&lt;&gt;"",TDonnéesHM[[#This Row],[SIT SOBEGI (1)]]/1440,"")</f>
        <v>9.7222222222222224E-3</v>
      </c>
      <c r="AC246" s="22" t="str">
        <f>(IF(TDonnéesDélais[[#This Row],[SIT SOBEGI (1)]]="","",(IF(TDonnéesDélais[[#This Row],[SIT SOBEGI (1)]]&lt;=TDonnéesDélais[[#This Row],[Délai]],"OK","KO"))))</f>
        <v>OK</v>
      </c>
      <c r="AD246" s="21" t="str">
        <f>IF(TDonnéesHM[[#This Row],[TELECOM SOBEGI (2)]]&lt;&gt;"",TDonnéesHM[[#This Row],[TELECOM SOBEGI (2)]]/1440,"")</f>
        <v/>
      </c>
      <c r="AE246" s="22" t="str">
        <f>(IF(TDonnéesDélais[[#This Row],[TELECOM SOBEGI (2)]]="","",(IF(TDonnéesDélais[[#This Row],[TELECOM SOBEGI (2)]]&lt;=TDonnéesDélais[[#This Row],[Délai]],"OK","KO"))))</f>
        <v/>
      </c>
      <c r="AF246" s="21" t="str">
        <f>IF(TDonnéesHM[[#This Row],[INEO/ACM (1)]]&lt;&gt;"",TDonnéesHM[[#This Row],[INEO/ACM (1)]]/1440,"")</f>
        <v/>
      </c>
      <c r="AG246" s="22" t="str">
        <f>(IF(TDonnéesDélais[[#This Row],[INEO/ACM (1)]]="","",(IF(TDonnéesDélais[[#This Row],[INEO/ACM (1)]]&lt;=TDonnéesDélais[[#This Row],[Délai]],"OK","KO"))))</f>
        <v/>
      </c>
      <c r="AH246" s="18" t="str">
        <f>IF(TDonnéesHM[[#This Row],[GFI CHRONOTIME (4)]]&lt;&gt;"",TDonnéesHM[[#This Row],[GFI CHRONOTIME (4)]]/1440,"")</f>
        <v/>
      </c>
      <c r="AI246" s="18" t="str">
        <f>IF(TDonnéesHM[[#This Row],[En attente]]&lt;&gt;"",TDonnéesHM[[#This Row],[En attente]]/1440,"")</f>
        <v/>
      </c>
      <c r="AJ246" s="18">
        <f>IF(TDonnéesHM[[#This Row],[Durée de vie du ticket]]&lt;&gt;"",TDonnéesHM[[#This Row],[Durée de vie du ticket]]/1440,"")</f>
        <v>9.7222222222222224E-3</v>
      </c>
      <c r="AK246" s="39"/>
      <c r="AL246" s="39"/>
      <c r="AM246" s="39"/>
      <c r="AN246" s="39"/>
      <c r="AO246" s="39"/>
      <c r="AP246" s="39"/>
      <c r="AQ246" s="39"/>
      <c r="AR246" s="39"/>
      <c r="AS246" s="39"/>
      <c r="AT246" s="39"/>
      <c r="AU246" s="39"/>
      <c r="AV246" s="39"/>
    </row>
    <row r="247" spans="1:48" x14ac:dyDescent="0.2">
      <c r="A247">
        <v>1086</v>
      </c>
      <c r="B247" t="s">
        <v>21</v>
      </c>
      <c r="F247">
        <v>440</v>
      </c>
      <c r="M247" s="12">
        <f>(IF(TDonnéesHM[[#This Row],[ID]]&lt;&gt;"",SUM(TDonnéesHM[[#This Row],[MCO (4)]:[En attente]]),""))</f>
        <v>440</v>
      </c>
      <c r="N247" s="39"/>
      <c r="O247">
        <f>IF(TDonnéesHM[[#This Row],[ID]]&lt;&gt;"",TDonnéesHM[[#This Row],[ID]],"")</f>
        <v>1086</v>
      </c>
      <c r="P247" s="17" t="str">
        <f>IF(TDonnéesHM[[#This Row],[Type]]="incident","I",IF(TDonnéesHM[[#This Row],[Type]]="demande","D",""))</f>
        <v>D</v>
      </c>
      <c r="Q247" s="18">
        <f>IF(TDonnéesDélais[[#This Row],[Type]]="I",4/24,IF(TDonnéesDélais[[#This Row],[Type]]="D",8/24,""))</f>
        <v>0.33333333333333331</v>
      </c>
      <c r="R247" s="21" t="str">
        <f>IF(TDonnéesHM[[#This Row],[MCO (4)]]&lt;&gt;"",TDonnéesHM[[#This Row],[MCO (4)]]/1440,"")</f>
        <v/>
      </c>
      <c r="S247" s="22" t="str">
        <f>(IF(TDonnéesDélais[[#This Row],[MCO]]="","",(IF(TDonnéesDélais[[#This Row],[MCO]]&lt;=TDonnéesDélais[[#This Row],[Délai]],"OK","KO"))))</f>
        <v/>
      </c>
      <c r="T247" s="21" t="str">
        <f>IF(TDonnéesHM[[#This Row],[HELPDESK (3)]]&lt;&gt;"",TDonnéesHM[[#This Row],[HELPDESK (3)]]/1440,"")</f>
        <v/>
      </c>
      <c r="U247" s="22" t="str">
        <f>(IF(TDonnéesDélais[[#This Row],[HELPDESK]]="","",(IF(TDonnéesDélais[[#This Row],[HELPDESK]]&lt;=TDonnéesDélais[[#This Row],[Délai]],"OK","KO"))))</f>
        <v/>
      </c>
      <c r="V247" s="21" t="str">
        <f>IF(TDonnéesHM[[#This Row],[TELECOM Niv 2 (7)]]&lt;&gt;"",TDonnéesHM[[#This Row],[TELECOM Niv 2 (7)]]/1440,"")</f>
        <v/>
      </c>
      <c r="W247" s="22" t="str">
        <f>(IF(TDonnéesDélais[[#This Row],[TELECOM Niv 2 (7)]]="","",(IF(TDonnéesDélais[[#This Row],[TELECOM Niv 2 (7)]]&lt;=TDonnéesDélais[[#This Row],[Délai]],"OK","KO"))))</f>
        <v/>
      </c>
      <c r="X247" s="21">
        <f>IF(TDonnéesHM[[#This Row],[TELECOM Niv 1 (6)]]&lt;&gt;"",TDonnéesHM[[#This Row],[TELECOM Niv 1 (6)]]/1440,"")</f>
        <v>0.30555555555555558</v>
      </c>
      <c r="Y247" s="22" t="str">
        <f>(IF(TDonnéesDélais[[#This Row],[TELECOM Niv 1 (6)]]="","",(IF(TDonnéesDélais[[#This Row],[TELECOM Niv 1 (6)]]&lt;=TDonnéesDélais[[#This Row],[Délai]],"OK","KO"))))</f>
        <v>OK</v>
      </c>
      <c r="Z247" s="21" t="str">
        <f>IF(TDonnéesHM[[#This Row],[Exploit Infra IBIS (5)]]&lt;&gt;"",TDonnéesHM[[#This Row],[Exploit Infra IBIS (5)]]/1440,"")</f>
        <v/>
      </c>
      <c r="AA247" s="22" t="str">
        <f>(IF(TDonnéesDélais[[#This Row],[Exploit Infra IBIS (5)]]="","",(IF(TDonnéesDélais[[#This Row],[Exploit Infra IBIS (5)]]&lt;=TDonnéesDélais[[#This Row],[Délai]],"OK","KO"))))</f>
        <v/>
      </c>
      <c r="AB247" s="21" t="str">
        <f>IF(TDonnéesHM[[#This Row],[SIT SOBEGI (1)]]&lt;&gt;"",TDonnéesHM[[#This Row],[SIT SOBEGI (1)]]/1440,"")</f>
        <v/>
      </c>
      <c r="AC247" s="22" t="str">
        <f>(IF(TDonnéesDélais[[#This Row],[SIT SOBEGI (1)]]="","",(IF(TDonnéesDélais[[#This Row],[SIT SOBEGI (1)]]&lt;=TDonnéesDélais[[#This Row],[Délai]],"OK","KO"))))</f>
        <v/>
      </c>
      <c r="AD247" s="21" t="str">
        <f>IF(TDonnéesHM[[#This Row],[TELECOM SOBEGI (2)]]&lt;&gt;"",TDonnéesHM[[#This Row],[TELECOM SOBEGI (2)]]/1440,"")</f>
        <v/>
      </c>
      <c r="AE247" s="22" t="str">
        <f>(IF(TDonnéesDélais[[#This Row],[TELECOM SOBEGI (2)]]="","",(IF(TDonnéesDélais[[#This Row],[TELECOM SOBEGI (2)]]&lt;=TDonnéesDélais[[#This Row],[Délai]],"OK","KO"))))</f>
        <v/>
      </c>
      <c r="AF247" s="21" t="str">
        <f>IF(TDonnéesHM[[#This Row],[INEO/ACM (1)]]&lt;&gt;"",TDonnéesHM[[#This Row],[INEO/ACM (1)]]/1440,"")</f>
        <v/>
      </c>
      <c r="AG247" s="22" t="str">
        <f>(IF(TDonnéesDélais[[#This Row],[INEO/ACM (1)]]="","",(IF(TDonnéesDélais[[#This Row],[INEO/ACM (1)]]&lt;=TDonnéesDélais[[#This Row],[Délai]],"OK","KO"))))</f>
        <v/>
      </c>
      <c r="AH247" s="18" t="str">
        <f>IF(TDonnéesHM[[#This Row],[GFI CHRONOTIME (4)]]&lt;&gt;"",TDonnéesHM[[#This Row],[GFI CHRONOTIME (4)]]/1440,"")</f>
        <v/>
      </c>
      <c r="AI247" s="18" t="str">
        <f>IF(TDonnéesHM[[#This Row],[En attente]]&lt;&gt;"",TDonnéesHM[[#This Row],[En attente]]/1440,"")</f>
        <v/>
      </c>
      <c r="AJ247" s="18">
        <f>IF(TDonnéesHM[[#This Row],[Durée de vie du ticket]]&lt;&gt;"",TDonnéesHM[[#This Row],[Durée de vie du ticket]]/1440,"")</f>
        <v>0.30555555555555558</v>
      </c>
      <c r="AK247" s="39"/>
      <c r="AL247" s="39"/>
      <c r="AM247" s="39"/>
      <c r="AN247" s="39"/>
      <c r="AO247" s="39"/>
      <c r="AP247" s="39"/>
      <c r="AQ247" s="39"/>
      <c r="AR247" s="39"/>
      <c r="AS247" s="39"/>
      <c r="AT247" s="39"/>
      <c r="AU247" s="39"/>
      <c r="AV247" s="39"/>
    </row>
    <row r="248" spans="1:48" x14ac:dyDescent="0.2">
      <c r="A248">
        <v>1087</v>
      </c>
      <c r="B248" t="s">
        <v>21</v>
      </c>
      <c r="D248">
        <v>2</v>
      </c>
      <c r="H248">
        <v>67</v>
      </c>
      <c r="L248">
        <v>1302</v>
      </c>
      <c r="M248" s="12">
        <f>(IF(TDonnéesHM[[#This Row],[ID]]&lt;&gt;"",SUM(TDonnéesHM[[#This Row],[MCO (4)]:[En attente]]),""))</f>
        <v>1371</v>
      </c>
      <c r="N248" s="39"/>
      <c r="O248">
        <f>IF(TDonnéesHM[[#This Row],[ID]]&lt;&gt;"",TDonnéesHM[[#This Row],[ID]],"")</f>
        <v>1087</v>
      </c>
      <c r="P248" s="17" t="str">
        <f>IF(TDonnéesHM[[#This Row],[Type]]="incident","I",IF(TDonnéesHM[[#This Row],[Type]]="demande","D",""))</f>
        <v>D</v>
      </c>
      <c r="Q248" s="18">
        <f>IF(TDonnéesDélais[[#This Row],[Type]]="I",4/24,IF(TDonnéesDélais[[#This Row],[Type]]="D",8/24,""))</f>
        <v>0.33333333333333331</v>
      </c>
      <c r="R248" s="21" t="str">
        <f>IF(TDonnéesHM[[#This Row],[MCO (4)]]&lt;&gt;"",TDonnéesHM[[#This Row],[MCO (4)]]/1440,"")</f>
        <v/>
      </c>
      <c r="S248" s="22" t="str">
        <f>(IF(TDonnéesDélais[[#This Row],[MCO]]="","",(IF(TDonnéesDélais[[#This Row],[MCO]]&lt;=TDonnéesDélais[[#This Row],[Délai]],"OK","KO"))))</f>
        <v/>
      </c>
      <c r="T248" s="21">
        <f>IF(TDonnéesHM[[#This Row],[HELPDESK (3)]]&lt;&gt;"",TDonnéesHM[[#This Row],[HELPDESK (3)]]/1440,"")</f>
        <v>1.3888888888888889E-3</v>
      </c>
      <c r="U248" s="22" t="str">
        <f>(IF(TDonnéesDélais[[#This Row],[HELPDESK]]="","",(IF(TDonnéesDélais[[#This Row],[HELPDESK]]&lt;=TDonnéesDélais[[#This Row],[Délai]],"OK","KO"))))</f>
        <v>OK</v>
      </c>
      <c r="V248" s="21" t="str">
        <f>IF(TDonnéesHM[[#This Row],[TELECOM Niv 2 (7)]]&lt;&gt;"",TDonnéesHM[[#This Row],[TELECOM Niv 2 (7)]]/1440,"")</f>
        <v/>
      </c>
      <c r="W248" s="22" t="str">
        <f>(IF(TDonnéesDélais[[#This Row],[TELECOM Niv 2 (7)]]="","",(IF(TDonnéesDélais[[#This Row],[TELECOM Niv 2 (7)]]&lt;=TDonnéesDélais[[#This Row],[Délai]],"OK","KO"))))</f>
        <v/>
      </c>
      <c r="X248" s="21" t="str">
        <f>IF(TDonnéesHM[[#This Row],[TELECOM Niv 1 (6)]]&lt;&gt;"",TDonnéesHM[[#This Row],[TELECOM Niv 1 (6)]]/1440,"")</f>
        <v/>
      </c>
      <c r="Y248" s="22" t="str">
        <f>(IF(TDonnéesDélais[[#This Row],[TELECOM Niv 1 (6)]]="","",(IF(TDonnéesDélais[[#This Row],[TELECOM Niv 1 (6)]]&lt;=TDonnéesDélais[[#This Row],[Délai]],"OK","KO"))))</f>
        <v/>
      </c>
      <c r="Z248" s="21" t="str">
        <f>IF(TDonnéesHM[[#This Row],[Exploit Infra IBIS (5)]]&lt;&gt;"",TDonnéesHM[[#This Row],[Exploit Infra IBIS (5)]]/1440,"")</f>
        <v/>
      </c>
      <c r="AA248" s="22" t="str">
        <f>(IF(TDonnéesDélais[[#This Row],[Exploit Infra IBIS (5)]]="","",(IF(TDonnéesDélais[[#This Row],[Exploit Infra IBIS (5)]]&lt;=TDonnéesDélais[[#This Row],[Délai]],"OK","KO"))))</f>
        <v/>
      </c>
      <c r="AB248" s="21">
        <f>IF(TDonnéesHM[[#This Row],[SIT SOBEGI (1)]]&lt;&gt;"",TDonnéesHM[[#This Row],[SIT SOBEGI (1)]]/1440,"")</f>
        <v>4.6527777777777779E-2</v>
      </c>
      <c r="AC248" s="22" t="str">
        <f>(IF(TDonnéesDélais[[#This Row],[SIT SOBEGI (1)]]="","",(IF(TDonnéesDélais[[#This Row],[SIT SOBEGI (1)]]&lt;=TDonnéesDélais[[#This Row],[Délai]],"OK","KO"))))</f>
        <v>OK</v>
      </c>
      <c r="AD248" s="21" t="str">
        <f>IF(TDonnéesHM[[#This Row],[TELECOM SOBEGI (2)]]&lt;&gt;"",TDonnéesHM[[#This Row],[TELECOM SOBEGI (2)]]/1440,"")</f>
        <v/>
      </c>
      <c r="AE248" s="22" t="str">
        <f>(IF(TDonnéesDélais[[#This Row],[TELECOM SOBEGI (2)]]="","",(IF(TDonnéesDélais[[#This Row],[TELECOM SOBEGI (2)]]&lt;=TDonnéesDélais[[#This Row],[Délai]],"OK","KO"))))</f>
        <v/>
      </c>
      <c r="AF248" s="21" t="str">
        <f>IF(TDonnéesHM[[#This Row],[INEO/ACM (1)]]&lt;&gt;"",TDonnéesHM[[#This Row],[INEO/ACM (1)]]/1440,"")</f>
        <v/>
      </c>
      <c r="AG248" s="22" t="str">
        <f>(IF(TDonnéesDélais[[#This Row],[INEO/ACM (1)]]="","",(IF(TDonnéesDélais[[#This Row],[INEO/ACM (1)]]&lt;=TDonnéesDélais[[#This Row],[Délai]],"OK","KO"))))</f>
        <v/>
      </c>
      <c r="AH248" s="18" t="str">
        <f>IF(TDonnéesHM[[#This Row],[GFI CHRONOTIME (4)]]&lt;&gt;"",TDonnéesHM[[#This Row],[GFI CHRONOTIME (4)]]/1440,"")</f>
        <v/>
      </c>
      <c r="AI248" s="18">
        <f>IF(TDonnéesHM[[#This Row],[En attente]]&lt;&gt;"",TDonnéesHM[[#This Row],[En attente]]/1440,"")</f>
        <v>0.90416666666666667</v>
      </c>
      <c r="AJ248" s="18">
        <f>IF(TDonnéesHM[[#This Row],[Durée de vie du ticket]]&lt;&gt;"",TDonnéesHM[[#This Row],[Durée de vie du ticket]]/1440,"")</f>
        <v>0.95208333333333328</v>
      </c>
      <c r="AK248" s="39"/>
      <c r="AL248" s="39"/>
      <c r="AM248" s="39"/>
      <c r="AN248" s="39"/>
      <c r="AO248" s="39"/>
      <c r="AP248" s="39"/>
      <c r="AQ248" s="39"/>
      <c r="AR248" s="39"/>
      <c r="AS248" s="39"/>
      <c r="AT248" s="39"/>
      <c r="AU248" s="39"/>
      <c r="AV248" s="39"/>
    </row>
    <row r="249" spans="1:48" x14ac:dyDescent="0.2">
      <c r="A249">
        <v>1088</v>
      </c>
      <c r="B249" t="s">
        <v>21</v>
      </c>
      <c r="D249">
        <v>78</v>
      </c>
      <c r="G249">
        <v>522</v>
      </c>
      <c r="H249">
        <v>308</v>
      </c>
      <c r="M249" s="12">
        <f>(IF(TDonnéesHM[[#This Row],[ID]]&lt;&gt;"",SUM(TDonnéesHM[[#This Row],[MCO (4)]:[En attente]]),""))</f>
        <v>908</v>
      </c>
      <c r="N249" s="39"/>
      <c r="O249">
        <f>IF(TDonnéesHM[[#This Row],[ID]]&lt;&gt;"",TDonnéesHM[[#This Row],[ID]],"")</f>
        <v>1088</v>
      </c>
      <c r="P249" s="17" t="str">
        <f>IF(TDonnéesHM[[#This Row],[Type]]="incident","I",IF(TDonnéesHM[[#This Row],[Type]]="demande","D",""))</f>
        <v>D</v>
      </c>
      <c r="Q249" s="18">
        <f>IF(TDonnéesDélais[[#This Row],[Type]]="I",4/24,IF(TDonnéesDélais[[#This Row],[Type]]="D",8/24,""))</f>
        <v>0.33333333333333331</v>
      </c>
      <c r="R249" s="21" t="str">
        <f>IF(TDonnéesHM[[#This Row],[MCO (4)]]&lt;&gt;"",TDonnéesHM[[#This Row],[MCO (4)]]/1440,"")</f>
        <v/>
      </c>
      <c r="S249" s="22" t="str">
        <f>(IF(TDonnéesDélais[[#This Row],[MCO]]="","",(IF(TDonnéesDélais[[#This Row],[MCO]]&lt;=TDonnéesDélais[[#This Row],[Délai]],"OK","KO"))))</f>
        <v/>
      </c>
      <c r="T249" s="21">
        <f>IF(TDonnéesHM[[#This Row],[HELPDESK (3)]]&lt;&gt;"",TDonnéesHM[[#This Row],[HELPDESK (3)]]/1440,"")</f>
        <v>5.4166666666666669E-2</v>
      </c>
      <c r="U249" s="22" t="str">
        <f>(IF(TDonnéesDélais[[#This Row],[HELPDESK]]="","",(IF(TDonnéesDélais[[#This Row],[HELPDESK]]&lt;=TDonnéesDélais[[#This Row],[Délai]],"OK","KO"))))</f>
        <v>OK</v>
      </c>
      <c r="V249" s="21" t="str">
        <f>IF(TDonnéesHM[[#This Row],[TELECOM Niv 2 (7)]]&lt;&gt;"",TDonnéesHM[[#This Row],[TELECOM Niv 2 (7)]]/1440,"")</f>
        <v/>
      </c>
      <c r="W249" s="22" t="str">
        <f>(IF(TDonnéesDélais[[#This Row],[TELECOM Niv 2 (7)]]="","",(IF(TDonnéesDélais[[#This Row],[TELECOM Niv 2 (7)]]&lt;=TDonnéesDélais[[#This Row],[Délai]],"OK","KO"))))</f>
        <v/>
      </c>
      <c r="X249" s="21" t="str">
        <f>IF(TDonnéesHM[[#This Row],[TELECOM Niv 1 (6)]]&lt;&gt;"",TDonnéesHM[[#This Row],[TELECOM Niv 1 (6)]]/1440,"")</f>
        <v/>
      </c>
      <c r="Y249" s="22" t="str">
        <f>(IF(TDonnéesDélais[[#This Row],[TELECOM Niv 1 (6)]]="","",(IF(TDonnéesDélais[[#This Row],[TELECOM Niv 1 (6)]]&lt;=TDonnéesDélais[[#This Row],[Délai]],"OK","KO"))))</f>
        <v/>
      </c>
      <c r="Z249" s="21">
        <f>IF(TDonnéesHM[[#This Row],[Exploit Infra IBIS (5)]]&lt;&gt;"",TDonnéesHM[[#This Row],[Exploit Infra IBIS (5)]]/1440,"")</f>
        <v>0.36249999999999999</v>
      </c>
      <c r="AA249" s="22" t="str">
        <f>(IF(TDonnéesDélais[[#This Row],[Exploit Infra IBIS (5)]]="","",(IF(TDonnéesDélais[[#This Row],[Exploit Infra IBIS (5)]]&lt;=TDonnéesDélais[[#This Row],[Délai]],"OK","KO"))))</f>
        <v>KO</v>
      </c>
      <c r="AB249" s="21">
        <f>IF(TDonnéesHM[[#This Row],[SIT SOBEGI (1)]]&lt;&gt;"",TDonnéesHM[[#This Row],[SIT SOBEGI (1)]]/1440,"")</f>
        <v>0.21388888888888888</v>
      </c>
      <c r="AC249" s="22" t="str">
        <f>(IF(TDonnéesDélais[[#This Row],[SIT SOBEGI (1)]]="","",(IF(TDonnéesDélais[[#This Row],[SIT SOBEGI (1)]]&lt;=TDonnéesDélais[[#This Row],[Délai]],"OK","KO"))))</f>
        <v>OK</v>
      </c>
      <c r="AD249" s="21" t="str">
        <f>IF(TDonnéesHM[[#This Row],[TELECOM SOBEGI (2)]]&lt;&gt;"",TDonnéesHM[[#This Row],[TELECOM SOBEGI (2)]]/1440,"")</f>
        <v/>
      </c>
      <c r="AE249" s="22" t="str">
        <f>(IF(TDonnéesDélais[[#This Row],[TELECOM SOBEGI (2)]]="","",(IF(TDonnéesDélais[[#This Row],[TELECOM SOBEGI (2)]]&lt;=TDonnéesDélais[[#This Row],[Délai]],"OK","KO"))))</f>
        <v/>
      </c>
      <c r="AF249" s="21" t="str">
        <f>IF(TDonnéesHM[[#This Row],[INEO/ACM (1)]]&lt;&gt;"",TDonnéesHM[[#This Row],[INEO/ACM (1)]]/1440,"")</f>
        <v/>
      </c>
      <c r="AG249" s="22" t="str">
        <f>(IF(TDonnéesDélais[[#This Row],[INEO/ACM (1)]]="","",(IF(TDonnéesDélais[[#This Row],[INEO/ACM (1)]]&lt;=TDonnéesDélais[[#This Row],[Délai]],"OK","KO"))))</f>
        <v/>
      </c>
      <c r="AH249" s="18" t="str">
        <f>IF(TDonnéesHM[[#This Row],[GFI CHRONOTIME (4)]]&lt;&gt;"",TDonnéesHM[[#This Row],[GFI CHRONOTIME (4)]]/1440,"")</f>
        <v/>
      </c>
      <c r="AI249" s="18" t="str">
        <f>IF(TDonnéesHM[[#This Row],[En attente]]&lt;&gt;"",TDonnéesHM[[#This Row],[En attente]]/1440,"")</f>
        <v/>
      </c>
      <c r="AJ249" s="18">
        <f>IF(TDonnéesHM[[#This Row],[Durée de vie du ticket]]&lt;&gt;"",TDonnéesHM[[#This Row],[Durée de vie du ticket]]/1440,"")</f>
        <v>0.63055555555555554</v>
      </c>
      <c r="AK249" s="39"/>
      <c r="AL249" s="39"/>
      <c r="AM249" s="39"/>
      <c r="AN249" s="39"/>
      <c r="AO249" s="39"/>
      <c r="AP249" s="39"/>
      <c r="AQ249" s="39"/>
      <c r="AR249" s="39"/>
      <c r="AS249" s="39"/>
      <c r="AT249" s="39"/>
      <c r="AU249" s="39"/>
      <c r="AV249" s="39"/>
    </row>
    <row r="250" spans="1:48" x14ac:dyDescent="0.2">
      <c r="A250">
        <v>1089</v>
      </c>
      <c r="B250" t="s">
        <v>21</v>
      </c>
      <c r="F250">
        <v>129</v>
      </c>
      <c r="M250" s="12">
        <f>(IF(TDonnéesHM[[#This Row],[ID]]&lt;&gt;"",SUM(TDonnéesHM[[#This Row],[MCO (4)]:[En attente]]),""))</f>
        <v>129</v>
      </c>
      <c r="N250" s="39"/>
      <c r="O250">
        <f>IF(TDonnéesHM[[#This Row],[ID]]&lt;&gt;"",TDonnéesHM[[#This Row],[ID]],"")</f>
        <v>1089</v>
      </c>
      <c r="P250" s="17" t="str">
        <f>IF(TDonnéesHM[[#This Row],[Type]]="incident","I",IF(TDonnéesHM[[#This Row],[Type]]="demande","D",""))</f>
        <v>D</v>
      </c>
      <c r="Q250" s="18">
        <f>IF(TDonnéesDélais[[#This Row],[Type]]="I",4/24,IF(TDonnéesDélais[[#This Row],[Type]]="D",8/24,""))</f>
        <v>0.33333333333333331</v>
      </c>
      <c r="R250" s="21" t="str">
        <f>IF(TDonnéesHM[[#This Row],[MCO (4)]]&lt;&gt;"",TDonnéesHM[[#This Row],[MCO (4)]]/1440,"")</f>
        <v/>
      </c>
      <c r="S250" s="22" t="str">
        <f>(IF(TDonnéesDélais[[#This Row],[MCO]]="","",(IF(TDonnéesDélais[[#This Row],[MCO]]&lt;=TDonnéesDélais[[#This Row],[Délai]],"OK","KO"))))</f>
        <v/>
      </c>
      <c r="T250" s="21" t="str">
        <f>IF(TDonnéesHM[[#This Row],[HELPDESK (3)]]&lt;&gt;"",TDonnéesHM[[#This Row],[HELPDESK (3)]]/1440,"")</f>
        <v/>
      </c>
      <c r="U250" s="22" t="str">
        <f>(IF(TDonnéesDélais[[#This Row],[HELPDESK]]="","",(IF(TDonnéesDélais[[#This Row],[HELPDESK]]&lt;=TDonnéesDélais[[#This Row],[Délai]],"OK","KO"))))</f>
        <v/>
      </c>
      <c r="V250" s="21" t="str">
        <f>IF(TDonnéesHM[[#This Row],[TELECOM Niv 2 (7)]]&lt;&gt;"",TDonnéesHM[[#This Row],[TELECOM Niv 2 (7)]]/1440,"")</f>
        <v/>
      </c>
      <c r="W250" s="22" t="str">
        <f>(IF(TDonnéesDélais[[#This Row],[TELECOM Niv 2 (7)]]="","",(IF(TDonnéesDélais[[#This Row],[TELECOM Niv 2 (7)]]&lt;=TDonnéesDélais[[#This Row],[Délai]],"OK","KO"))))</f>
        <v/>
      </c>
      <c r="X250" s="21">
        <f>IF(TDonnéesHM[[#This Row],[TELECOM Niv 1 (6)]]&lt;&gt;"",TDonnéesHM[[#This Row],[TELECOM Niv 1 (6)]]/1440,"")</f>
        <v>8.9583333333333334E-2</v>
      </c>
      <c r="Y250" s="22" t="str">
        <f>(IF(TDonnéesDélais[[#This Row],[TELECOM Niv 1 (6)]]="","",(IF(TDonnéesDélais[[#This Row],[TELECOM Niv 1 (6)]]&lt;=TDonnéesDélais[[#This Row],[Délai]],"OK","KO"))))</f>
        <v>OK</v>
      </c>
      <c r="Z250" s="21" t="str">
        <f>IF(TDonnéesHM[[#This Row],[Exploit Infra IBIS (5)]]&lt;&gt;"",TDonnéesHM[[#This Row],[Exploit Infra IBIS (5)]]/1440,"")</f>
        <v/>
      </c>
      <c r="AA250" s="22" t="str">
        <f>(IF(TDonnéesDélais[[#This Row],[Exploit Infra IBIS (5)]]="","",(IF(TDonnéesDélais[[#This Row],[Exploit Infra IBIS (5)]]&lt;=TDonnéesDélais[[#This Row],[Délai]],"OK","KO"))))</f>
        <v/>
      </c>
      <c r="AB250" s="21" t="str">
        <f>IF(TDonnéesHM[[#This Row],[SIT SOBEGI (1)]]&lt;&gt;"",TDonnéesHM[[#This Row],[SIT SOBEGI (1)]]/1440,"")</f>
        <v/>
      </c>
      <c r="AC250" s="22" t="str">
        <f>(IF(TDonnéesDélais[[#This Row],[SIT SOBEGI (1)]]="","",(IF(TDonnéesDélais[[#This Row],[SIT SOBEGI (1)]]&lt;=TDonnéesDélais[[#This Row],[Délai]],"OK","KO"))))</f>
        <v/>
      </c>
      <c r="AD250" s="21" t="str">
        <f>IF(TDonnéesHM[[#This Row],[TELECOM SOBEGI (2)]]&lt;&gt;"",TDonnéesHM[[#This Row],[TELECOM SOBEGI (2)]]/1440,"")</f>
        <v/>
      </c>
      <c r="AE250" s="22" t="str">
        <f>(IF(TDonnéesDélais[[#This Row],[TELECOM SOBEGI (2)]]="","",(IF(TDonnéesDélais[[#This Row],[TELECOM SOBEGI (2)]]&lt;=TDonnéesDélais[[#This Row],[Délai]],"OK","KO"))))</f>
        <v/>
      </c>
      <c r="AF250" s="21" t="str">
        <f>IF(TDonnéesHM[[#This Row],[INEO/ACM (1)]]&lt;&gt;"",TDonnéesHM[[#This Row],[INEO/ACM (1)]]/1440,"")</f>
        <v/>
      </c>
      <c r="AG250" s="22" t="str">
        <f>(IF(TDonnéesDélais[[#This Row],[INEO/ACM (1)]]="","",(IF(TDonnéesDélais[[#This Row],[INEO/ACM (1)]]&lt;=TDonnéesDélais[[#This Row],[Délai]],"OK","KO"))))</f>
        <v/>
      </c>
      <c r="AH250" s="18" t="str">
        <f>IF(TDonnéesHM[[#This Row],[GFI CHRONOTIME (4)]]&lt;&gt;"",TDonnéesHM[[#This Row],[GFI CHRONOTIME (4)]]/1440,"")</f>
        <v/>
      </c>
      <c r="AI250" s="18" t="str">
        <f>IF(TDonnéesHM[[#This Row],[En attente]]&lt;&gt;"",TDonnéesHM[[#This Row],[En attente]]/1440,"")</f>
        <v/>
      </c>
      <c r="AJ250" s="18">
        <f>IF(TDonnéesHM[[#This Row],[Durée de vie du ticket]]&lt;&gt;"",TDonnéesHM[[#This Row],[Durée de vie du ticket]]/1440,"")</f>
        <v>8.9583333333333334E-2</v>
      </c>
      <c r="AK250" s="39"/>
      <c r="AL250" s="39"/>
      <c r="AM250" s="39"/>
      <c r="AN250" s="39"/>
      <c r="AO250" s="39"/>
      <c r="AP250" s="39"/>
      <c r="AQ250" s="39"/>
      <c r="AR250" s="39"/>
      <c r="AS250" s="39"/>
      <c r="AT250" s="39"/>
      <c r="AU250" s="39"/>
      <c r="AV250" s="39"/>
    </row>
    <row r="251" spans="1:48" x14ac:dyDescent="0.2">
      <c r="A251">
        <v>1091</v>
      </c>
      <c r="B251" t="s">
        <v>21</v>
      </c>
      <c r="E251">
        <v>121</v>
      </c>
      <c r="L251">
        <v>406</v>
      </c>
      <c r="M251" s="12">
        <f>(IF(TDonnéesHM[[#This Row],[ID]]&lt;&gt;"",SUM(TDonnéesHM[[#This Row],[MCO (4)]:[En attente]]),""))</f>
        <v>527</v>
      </c>
      <c r="N251" s="39"/>
      <c r="O251">
        <f>IF(TDonnéesHM[[#This Row],[ID]]&lt;&gt;"",TDonnéesHM[[#This Row],[ID]],"")</f>
        <v>1091</v>
      </c>
      <c r="P251" s="17" t="str">
        <f>IF(TDonnéesHM[[#This Row],[Type]]="incident","I",IF(TDonnéesHM[[#This Row],[Type]]="demande","D",""))</f>
        <v>D</v>
      </c>
      <c r="Q251" s="18">
        <f>IF(TDonnéesDélais[[#This Row],[Type]]="I",4/24,IF(TDonnéesDélais[[#This Row],[Type]]="D",8/24,""))</f>
        <v>0.33333333333333331</v>
      </c>
      <c r="R251" s="21" t="str">
        <f>IF(TDonnéesHM[[#This Row],[MCO (4)]]&lt;&gt;"",TDonnéesHM[[#This Row],[MCO (4)]]/1440,"")</f>
        <v/>
      </c>
      <c r="S251" s="22" t="str">
        <f>(IF(TDonnéesDélais[[#This Row],[MCO]]="","",(IF(TDonnéesDélais[[#This Row],[MCO]]&lt;=TDonnéesDélais[[#This Row],[Délai]],"OK","KO"))))</f>
        <v/>
      </c>
      <c r="T251" s="21" t="str">
        <f>IF(TDonnéesHM[[#This Row],[HELPDESK (3)]]&lt;&gt;"",TDonnéesHM[[#This Row],[HELPDESK (3)]]/1440,"")</f>
        <v/>
      </c>
      <c r="U251" s="22" t="str">
        <f>(IF(TDonnéesDélais[[#This Row],[HELPDESK]]="","",(IF(TDonnéesDélais[[#This Row],[HELPDESK]]&lt;=TDonnéesDélais[[#This Row],[Délai]],"OK","KO"))))</f>
        <v/>
      </c>
      <c r="V251" s="21">
        <f>IF(TDonnéesHM[[#This Row],[TELECOM Niv 2 (7)]]&lt;&gt;"",TDonnéesHM[[#This Row],[TELECOM Niv 2 (7)]]/1440,"")</f>
        <v>8.4027777777777785E-2</v>
      </c>
      <c r="W251" s="22" t="str">
        <f>(IF(TDonnéesDélais[[#This Row],[TELECOM Niv 2 (7)]]="","",(IF(TDonnéesDélais[[#This Row],[TELECOM Niv 2 (7)]]&lt;=TDonnéesDélais[[#This Row],[Délai]],"OK","KO"))))</f>
        <v>OK</v>
      </c>
      <c r="X251" s="21" t="str">
        <f>IF(TDonnéesHM[[#This Row],[TELECOM Niv 1 (6)]]&lt;&gt;"",TDonnéesHM[[#This Row],[TELECOM Niv 1 (6)]]/1440,"")</f>
        <v/>
      </c>
      <c r="Y251" s="22" t="str">
        <f>(IF(TDonnéesDélais[[#This Row],[TELECOM Niv 1 (6)]]="","",(IF(TDonnéesDélais[[#This Row],[TELECOM Niv 1 (6)]]&lt;=TDonnéesDélais[[#This Row],[Délai]],"OK","KO"))))</f>
        <v/>
      </c>
      <c r="Z251" s="21" t="str">
        <f>IF(TDonnéesHM[[#This Row],[Exploit Infra IBIS (5)]]&lt;&gt;"",TDonnéesHM[[#This Row],[Exploit Infra IBIS (5)]]/1440,"")</f>
        <v/>
      </c>
      <c r="AA251" s="22" t="str">
        <f>(IF(TDonnéesDélais[[#This Row],[Exploit Infra IBIS (5)]]="","",(IF(TDonnéesDélais[[#This Row],[Exploit Infra IBIS (5)]]&lt;=TDonnéesDélais[[#This Row],[Délai]],"OK","KO"))))</f>
        <v/>
      </c>
      <c r="AB251" s="21" t="str">
        <f>IF(TDonnéesHM[[#This Row],[SIT SOBEGI (1)]]&lt;&gt;"",TDonnéesHM[[#This Row],[SIT SOBEGI (1)]]/1440,"")</f>
        <v/>
      </c>
      <c r="AC251" s="22" t="str">
        <f>(IF(TDonnéesDélais[[#This Row],[SIT SOBEGI (1)]]="","",(IF(TDonnéesDélais[[#This Row],[SIT SOBEGI (1)]]&lt;=TDonnéesDélais[[#This Row],[Délai]],"OK","KO"))))</f>
        <v/>
      </c>
      <c r="AD251" s="21" t="str">
        <f>IF(TDonnéesHM[[#This Row],[TELECOM SOBEGI (2)]]&lt;&gt;"",TDonnéesHM[[#This Row],[TELECOM SOBEGI (2)]]/1440,"")</f>
        <v/>
      </c>
      <c r="AE251" s="22" t="str">
        <f>(IF(TDonnéesDélais[[#This Row],[TELECOM SOBEGI (2)]]="","",(IF(TDonnéesDélais[[#This Row],[TELECOM SOBEGI (2)]]&lt;=TDonnéesDélais[[#This Row],[Délai]],"OK","KO"))))</f>
        <v/>
      </c>
      <c r="AF251" s="21" t="str">
        <f>IF(TDonnéesHM[[#This Row],[INEO/ACM (1)]]&lt;&gt;"",TDonnéesHM[[#This Row],[INEO/ACM (1)]]/1440,"")</f>
        <v/>
      </c>
      <c r="AG251" s="22" t="str">
        <f>(IF(TDonnéesDélais[[#This Row],[INEO/ACM (1)]]="","",(IF(TDonnéesDélais[[#This Row],[INEO/ACM (1)]]&lt;=TDonnéesDélais[[#This Row],[Délai]],"OK","KO"))))</f>
        <v/>
      </c>
      <c r="AH251" s="18" t="str">
        <f>IF(TDonnéesHM[[#This Row],[GFI CHRONOTIME (4)]]&lt;&gt;"",TDonnéesHM[[#This Row],[GFI CHRONOTIME (4)]]/1440,"")</f>
        <v/>
      </c>
      <c r="AI251" s="18">
        <f>IF(TDonnéesHM[[#This Row],[En attente]]&lt;&gt;"",TDonnéesHM[[#This Row],[En attente]]/1440,"")</f>
        <v>0.28194444444444444</v>
      </c>
      <c r="AJ251" s="18">
        <f>IF(TDonnéesHM[[#This Row],[Durée de vie du ticket]]&lt;&gt;"",TDonnéesHM[[#This Row],[Durée de vie du ticket]]/1440,"")</f>
        <v>0.3659722222222222</v>
      </c>
      <c r="AK251" s="39"/>
      <c r="AL251" s="39"/>
      <c r="AM251" s="39"/>
      <c r="AN251" s="39"/>
      <c r="AO251" s="39"/>
      <c r="AP251" s="39"/>
      <c r="AQ251" s="39"/>
      <c r="AR251" s="39"/>
      <c r="AS251" s="39"/>
      <c r="AT251" s="39"/>
      <c r="AU251" s="39"/>
      <c r="AV251" s="39"/>
    </row>
    <row r="252" spans="1:48" x14ac:dyDescent="0.2">
      <c r="A252">
        <v>1092</v>
      </c>
      <c r="B252" t="s">
        <v>21</v>
      </c>
      <c r="G252">
        <v>578</v>
      </c>
      <c r="H252">
        <v>172</v>
      </c>
      <c r="L252">
        <v>2084</v>
      </c>
      <c r="M252" s="12">
        <f>(IF(TDonnéesHM[[#This Row],[ID]]&lt;&gt;"",SUM(TDonnéesHM[[#This Row],[MCO (4)]:[En attente]]),""))</f>
        <v>2834</v>
      </c>
      <c r="N252" s="39"/>
      <c r="O252">
        <f>IF(TDonnéesHM[[#This Row],[ID]]&lt;&gt;"",TDonnéesHM[[#This Row],[ID]],"")</f>
        <v>1092</v>
      </c>
      <c r="P252" s="17" t="str">
        <f>IF(TDonnéesHM[[#This Row],[Type]]="incident","I",IF(TDonnéesHM[[#This Row],[Type]]="demande","D",""))</f>
        <v>D</v>
      </c>
      <c r="Q252" s="18">
        <f>IF(TDonnéesDélais[[#This Row],[Type]]="I",4/24,IF(TDonnéesDélais[[#This Row],[Type]]="D",8/24,""))</f>
        <v>0.33333333333333331</v>
      </c>
      <c r="R252" s="21" t="str">
        <f>IF(TDonnéesHM[[#This Row],[MCO (4)]]&lt;&gt;"",TDonnéesHM[[#This Row],[MCO (4)]]/1440,"")</f>
        <v/>
      </c>
      <c r="S252" s="22" t="str">
        <f>(IF(TDonnéesDélais[[#This Row],[MCO]]="","",(IF(TDonnéesDélais[[#This Row],[MCO]]&lt;=TDonnéesDélais[[#This Row],[Délai]],"OK","KO"))))</f>
        <v/>
      </c>
      <c r="T252" s="21" t="str">
        <f>IF(TDonnéesHM[[#This Row],[HELPDESK (3)]]&lt;&gt;"",TDonnéesHM[[#This Row],[HELPDESK (3)]]/1440,"")</f>
        <v/>
      </c>
      <c r="U252" s="22" t="str">
        <f>(IF(TDonnéesDélais[[#This Row],[HELPDESK]]="","",(IF(TDonnéesDélais[[#This Row],[HELPDESK]]&lt;=TDonnéesDélais[[#This Row],[Délai]],"OK","KO"))))</f>
        <v/>
      </c>
      <c r="V252" s="21" t="str">
        <f>IF(TDonnéesHM[[#This Row],[TELECOM Niv 2 (7)]]&lt;&gt;"",TDonnéesHM[[#This Row],[TELECOM Niv 2 (7)]]/1440,"")</f>
        <v/>
      </c>
      <c r="W252" s="22" t="str">
        <f>(IF(TDonnéesDélais[[#This Row],[TELECOM Niv 2 (7)]]="","",(IF(TDonnéesDélais[[#This Row],[TELECOM Niv 2 (7)]]&lt;=TDonnéesDélais[[#This Row],[Délai]],"OK","KO"))))</f>
        <v/>
      </c>
      <c r="X252" s="21" t="str">
        <f>IF(TDonnéesHM[[#This Row],[TELECOM Niv 1 (6)]]&lt;&gt;"",TDonnéesHM[[#This Row],[TELECOM Niv 1 (6)]]/1440,"")</f>
        <v/>
      </c>
      <c r="Y252" s="22" t="str">
        <f>(IF(TDonnéesDélais[[#This Row],[TELECOM Niv 1 (6)]]="","",(IF(TDonnéesDélais[[#This Row],[TELECOM Niv 1 (6)]]&lt;=TDonnéesDélais[[#This Row],[Délai]],"OK","KO"))))</f>
        <v/>
      </c>
      <c r="Z252" s="21">
        <f>IF(TDonnéesHM[[#This Row],[Exploit Infra IBIS (5)]]&lt;&gt;"",TDonnéesHM[[#This Row],[Exploit Infra IBIS (5)]]/1440,"")</f>
        <v>0.40138888888888891</v>
      </c>
      <c r="AA252" s="22" t="str">
        <f>(IF(TDonnéesDélais[[#This Row],[Exploit Infra IBIS (5)]]="","",(IF(TDonnéesDélais[[#This Row],[Exploit Infra IBIS (5)]]&lt;=TDonnéesDélais[[#This Row],[Délai]],"OK","KO"))))</f>
        <v>KO</v>
      </c>
      <c r="AB252" s="21">
        <f>IF(TDonnéesHM[[#This Row],[SIT SOBEGI (1)]]&lt;&gt;"",TDonnéesHM[[#This Row],[SIT SOBEGI (1)]]/1440,"")</f>
        <v>0.11944444444444445</v>
      </c>
      <c r="AC252" s="22" t="str">
        <f>(IF(TDonnéesDélais[[#This Row],[SIT SOBEGI (1)]]="","",(IF(TDonnéesDélais[[#This Row],[SIT SOBEGI (1)]]&lt;=TDonnéesDélais[[#This Row],[Délai]],"OK","KO"))))</f>
        <v>OK</v>
      </c>
      <c r="AD252" s="21" t="str">
        <f>IF(TDonnéesHM[[#This Row],[TELECOM SOBEGI (2)]]&lt;&gt;"",TDonnéesHM[[#This Row],[TELECOM SOBEGI (2)]]/1440,"")</f>
        <v/>
      </c>
      <c r="AE252" s="22" t="str">
        <f>(IF(TDonnéesDélais[[#This Row],[TELECOM SOBEGI (2)]]="","",(IF(TDonnéesDélais[[#This Row],[TELECOM SOBEGI (2)]]&lt;=TDonnéesDélais[[#This Row],[Délai]],"OK","KO"))))</f>
        <v/>
      </c>
      <c r="AF252" s="21" t="str">
        <f>IF(TDonnéesHM[[#This Row],[INEO/ACM (1)]]&lt;&gt;"",TDonnéesHM[[#This Row],[INEO/ACM (1)]]/1440,"")</f>
        <v/>
      </c>
      <c r="AG252" s="22" t="str">
        <f>(IF(TDonnéesDélais[[#This Row],[INEO/ACM (1)]]="","",(IF(TDonnéesDélais[[#This Row],[INEO/ACM (1)]]&lt;=TDonnéesDélais[[#This Row],[Délai]],"OK","KO"))))</f>
        <v/>
      </c>
      <c r="AH252" s="18" t="str">
        <f>IF(TDonnéesHM[[#This Row],[GFI CHRONOTIME (4)]]&lt;&gt;"",TDonnéesHM[[#This Row],[GFI CHRONOTIME (4)]]/1440,"")</f>
        <v/>
      </c>
      <c r="AI252" s="18">
        <f>IF(TDonnéesHM[[#This Row],[En attente]]&lt;&gt;"",TDonnéesHM[[#This Row],[En attente]]/1440,"")</f>
        <v>1.4472222222222222</v>
      </c>
      <c r="AJ252" s="18">
        <f>IF(TDonnéesHM[[#This Row],[Durée de vie du ticket]]&lt;&gt;"",TDonnéesHM[[#This Row],[Durée de vie du ticket]]/1440,"")</f>
        <v>1.9680555555555554</v>
      </c>
      <c r="AK252" s="39"/>
      <c r="AL252" s="39"/>
      <c r="AM252" s="39"/>
      <c r="AN252" s="39"/>
      <c r="AO252" s="39"/>
      <c r="AP252" s="39"/>
      <c r="AQ252" s="39"/>
      <c r="AR252" s="39"/>
      <c r="AS252" s="39"/>
      <c r="AT252" s="39"/>
      <c r="AU252" s="39"/>
      <c r="AV252" s="39"/>
    </row>
    <row r="253" spans="1:48" x14ac:dyDescent="0.2">
      <c r="A253">
        <v>1093</v>
      </c>
      <c r="B253" t="s">
        <v>21</v>
      </c>
      <c r="F253">
        <v>91</v>
      </c>
      <c r="M253" s="12">
        <f>(IF(TDonnéesHM[[#This Row],[ID]]&lt;&gt;"",SUM(TDonnéesHM[[#This Row],[MCO (4)]:[En attente]]),""))</f>
        <v>91</v>
      </c>
      <c r="N253" s="39"/>
      <c r="O253">
        <f>IF(TDonnéesHM[[#This Row],[ID]]&lt;&gt;"",TDonnéesHM[[#This Row],[ID]],"")</f>
        <v>1093</v>
      </c>
      <c r="P253" s="17" t="str">
        <f>IF(TDonnéesHM[[#This Row],[Type]]="incident","I",IF(TDonnéesHM[[#This Row],[Type]]="demande","D",""))</f>
        <v>D</v>
      </c>
      <c r="Q253" s="18">
        <f>IF(TDonnéesDélais[[#This Row],[Type]]="I",4/24,IF(TDonnéesDélais[[#This Row],[Type]]="D",8/24,""))</f>
        <v>0.33333333333333331</v>
      </c>
      <c r="R253" s="21" t="str">
        <f>IF(TDonnéesHM[[#This Row],[MCO (4)]]&lt;&gt;"",TDonnéesHM[[#This Row],[MCO (4)]]/1440,"")</f>
        <v/>
      </c>
      <c r="S253" s="22" t="str">
        <f>(IF(TDonnéesDélais[[#This Row],[MCO]]="","",(IF(TDonnéesDélais[[#This Row],[MCO]]&lt;=TDonnéesDélais[[#This Row],[Délai]],"OK","KO"))))</f>
        <v/>
      </c>
      <c r="T253" s="21" t="str">
        <f>IF(TDonnéesHM[[#This Row],[HELPDESK (3)]]&lt;&gt;"",TDonnéesHM[[#This Row],[HELPDESK (3)]]/1440,"")</f>
        <v/>
      </c>
      <c r="U253" s="22" t="str">
        <f>(IF(TDonnéesDélais[[#This Row],[HELPDESK]]="","",(IF(TDonnéesDélais[[#This Row],[HELPDESK]]&lt;=TDonnéesDélais[[#This Row],[Délai]],"OK","KO"))))</f>
        <v/>
      </c>
      <c r="V253" s="21" t="str">
        <f>IF(TDonnéesHM[[#This Row],[TELECOM Niv 2 (7)]]&lt;&gt;"",TDonnéesHM[[#This Row],[TELECOM Niv 2 (7)]]/1440,"")</f>
        <v/>
      </c>
      <c r="W253" s="22" t="str">
        <f>(IF(TDonnéesDélais[[#This Row],[TELECOM Niv 2 (7)]]="","",(IF(TDonnéesDélais[[#This Row],[TELECOM Niv 2 (7)]]&lt;=TDonnéesDélais[[#This Row],[Délai]],"OK","KO"))))</f>
        <v/>
      </c>
      <c r="X253" s="21">
        <f>IF(TDonnéesHM[[#This Row],[TELECOM Niv 1 (6)]]&lt;&gt;"",TDonnéesHM[[#This Row],[TELECOM Niv 1 (6)]]/1440,"")</f>
        <v>6.3194444444444442E-2</v>
      </c>
      <c r="Y253" s="22" t="str">
        <f>(IF(TDonnéesDélais[[#This Row],[TELECOM Niv 1 (6)]]="","",(IF(TDonnéesDélais[[#This Row],[TELECOM Niv 1 (6)]]&lt;=TDonnéesDélais[[#This Row],[Délai]],"OK","KO"))))</f>
        <v>OK</v>
      </c>
      <c r="Z253" s="21" t="str">
        <f>IF(TDonnéesHM[[#This Row],[Exploit Infra IBIS (5)]]&lt;&gt;"",TDonnéesHM[[#This Row],[Exploit Infra IBIS (5)]]/1440,"")</f>
        <v/>
      </c>
      <c r="AA253" s="22" t="str">
        <f>(IF(TDonnéesDélais[[#This Row],[Exploit Infra IBIS (5)]]="","",(IF(TDonnéesDélais[[#This Row],[Exploit Infra IBIS (5)]]&lt;=TDonnéesDélais[[#This Row],[Délai]],"OK","KO"))))</f>
        <v/>
      </c>
      <c r="AB253" s="21" t="str">
        <f>IF(TDonnéesHM[[#This Row],[SIT SOBEGI (1)]]&lt;&gt;"",TDonnéesHM[[#This Row],[SIT SOBEGI (1)]]/1440,"")</f>
        <v/>
      </c>
      <c r="AC253" s="22" t="str">
        <f>(IF(TDonnéesDélais[[#This Row],[SIT SOBEGI (1)]]="","",(IF(TDonnéesDélais[[#This Row],[SIT SOBEGI (1)]]&lt;=TDonnéesDélais[[#This Row],[Délai]],"OK","KO"))))</f>
        <v/>
      </c>
      <c r="AD253" s="21" t="str">
        <f>IF(TDonnéesHM[[#This Row],[TELECOM SOBEGI (2)]]&lt;&gt;"",TDonnéesHM[[#This Row],[TELECOM SOBEGI (2)]]/1440,"")</f>
        <v/>
      </c>
      <c r="AE253" s="22" t="str">
        <f>(IF(TDonnéesDélais[[#This Row],[TELECOM SOBEGI (2)]]="","",(IF(TDonnéesDélais[[#This Row],[TELECOM SOBEGI (2)]]&lt;=TDonnéesDélais[[#This Row],[Délai]],"OK","KO"))))</f>
        <v/>
      </c>
      <c r="AF253" s="21" t="str">
        <f>IF(TDonnéesHM[[#This Row],[INEO/ACM (1)]]&lt;&gt;"",TDonnéesHM[[#This Row],[INEO/ACM (1)]]/1440,"")</f>
        <v/>
      </c>
      <c r="AG253" s="22" t="str">
        <f>(IF(TDonnéesDélais[[#This Row],[INEO/ACM (1)]]="","",(IF(TDonnéesDélais[[#This Row],[INEO/ACM (1)]]&lt;=TDonnéesDélais[[#This Row],[Délai]],"OK","KO"))))</f>
        <v/>
      </c>
      <c r="AH253" s="18" t="str">
        <f>IF(TDonnéesHM[[#This Row],[GFI CHRONOTIME (4)]]&lt;&gt;"",TDonnéesHM[[#This Row],[GFI CHRONOTIME (4)]]/1440,"")</f>
        <v/>
      </c>
      <c r="AI253" s="18" t="str">
        <f>IF(TDonnéesHM[[#This Row],[En attente]]&lt;&gt;"",TDonnéesHM[[#This Row],[En attente]]/1440,"")</f>
        <v/>
      </c>
      <c r="AJ253" s="18">
        <f>IF(TDonnéesHM[[#This Row],[Durée de vie du ticket]]&lt;&gt;"",TDonnéesHM[[#This Row],[Durée de vie du ticket]]/1440,"")</f>
        <v>6.3194444444444442E-2</v>
      </c>
      <c r="AK253" s="39"/>
      <c r="AL253" s="39"/>
      <c r="AM253" s="39"/>
      <c r="AN253" s="39"/>
      <c r="AO253" s="39"/>
      <c r="AP253" s="39"/>
      <c r="AQ253" s="39"/>
      <c r="AR253" s="39"/>
      <c r="AS253" s="39"/>
      <c r="AT253" s="39"/>
      <c r="AU253" s="39"/>
      <c r="AV253" s="39"/>
    </row>
    <row r="254" spans="1:48" x14ac:dyDescent="0.2">
      <c r="A254">
        <v>1094</v>
      </c>
      <c r="B254" t="s">
        <v>21</v>
      </c>
      <c r="F254">
        <v>119</v>
      </c>
      <c r="M254" s="12">
        <f>(IF(TDonnéesHM[[#This Row],[ID]]&lt;&gt;"",SUM(TDonnéesHM[[#This Row],[MCO (4)]:[En attente]]),""))</f>
        <v>119</v>
      </c>
      <c r="N254" s="39"/>
      <c r="O254">
        <f>IF(TDonnéesHM[[#This Row],[ID]]&lt;&gt;"",TDonnéesHM[[#This Row],[ID]],"")</f>
        <v>1094</v>
      </c>
      <c r="P254" s="17" t="str">
        <f>IF(TDonnéesHM[[#This Row],[Type]]="incident","I",IF(TDonnéesHM[[#This Row],[Type]]="demande","D",""))</f>
        <v>D</v>
      </c>
      <c r="Q254" s="18">
        <f>IF(TDonnéesDélais[[#This Row],[Type]]="I",4/24,IF(TDonnéesDélais[[#This Row],[Type]]="D",8/24,""))</f>
        <v>0.33333333333333331</v>
      </c>
      <c r="R254" s="21" t="str">
        <f>IF(TDonnéesHM[[#This Row],[MCO (4)]]&lt;&gt;"",TDonnéesHM[[#This Row],[MCO (4)]]/1440,"")</f>
        <v/>
      </c>
      <c r="S254" s="22" t="str">
        <f>(IF(TDonnéesDélais[[#This Row],[MCO]]="","",(IF(TDonnéesDélais[[#This Row],[MCO]]&lt;=TDonnéesDélais[[#This Row],[Délai]],"OK","KO"))))</f>
        <v/>
      </c>
      <c r="T254" s="21" t="str">
        <f>IF(TDonnéesHM[[#This Row],[HELPDESK (3)]]&lt;&gt;"",TDonnéesHM[[#This Row],[HELPDESK (3)]]/1440,"")</f>
        <v/>
      </c>
      <c r="U254" s="22" t="str">
        <f>(IF(TDonnéesDélais[[#This Row],[HELPDESK]]="","",(IF(TDonnéesDélais[[#This Row],[HELPDESK]]&lt;=TDonnéesDélais[[#This Row],[Délai]],"OK","KO"))))</f>
        <v/>
      </c>
      <c r="V254" s="21" t="str">
        <f>IF(TDonnéesHM[[#This Row],[TELECOM Niv 2 (7)]]&lt;&gt;"",TDonnéesHM[[#This Row],[TELECOM Niv 2 (7)]]/1440,"")</f>
        <v/>
      </c>
      <c r="W254" s="22" t="str">
        <f>(IF(TDonnéesDélais[[#This Row],[TELECOM Niv 2 (7)]]="","",(IF(TDonnéesDélais[[#This Row],[TELECOM Niv 2 (7)]]&lt;=TDonnéesDélais[[#This Row],[Délai]],"OK","KO"))))</f>
        <v/>
      </c>
      <c r="X254" s="21">
        <f>IF(TDonnéesHM[[#This Row],[TELECOM Niv 1 (6)]]&lt;&gt;"",TDonnéesHM[[#This Row],[TELECOM Niv 1 (6)]]/1440,"")</f>
        <v>8.2638888888888887E-2</v>
      </c>
      <c r="Y254" s="22" t="str">
        <f>(IF(TDonnéesDélais[[#This Row],[TELECOM Niv 1 (6)]]="","",(IF(TDonnéesDélais[[#This Row],[TELECOM Niv 1 (6)]]&lt;=TDonnéesDélais[[#This Row],[Délai]],"OK","KO"))))</f>
        <v>OK</v>
      </c>
      <c r="Z254" s="21" t="str">
        <f>IF(TDonnéesHM[[#This Row],[Exploit Infra IBIS (5)]]&lt;&gt;"",TDonnéesHM[[#This Row],[Exploit Infra IBIS (5)]]/1440,"")</f>
        <v/>
      </c>
      <c r="AA254" s="22" t="str">
        <f>(IF(TDonnéesDélais[[#This Row],[Exploit Infra IBIS (5)]]="","",(IF(TDonnéesDélais[[#This Row],[Exploit Infra IBIS (5)]]&lt;=TDonnéesDélais[[#This Row],[Délai]],"OK","KO"))))</f>
        <v/>
      </c>
      <c r="AB254" s="21" t="str">
        <f>IF(TDonnéesHM[[#This Row],[SIT SOBEGI (1)]]&lt;&gt;"",TDonnéesHM[[#This Row],[SIT SOBEGI (1)]]/1440,"")</f>
        <v/>
      </c>
      <c r="AC254" s="22" t="str">
        <f>(IF(TDonnéesDélais[[#This Row],[SIT SOBEGI (1)]]="","",(IF(TDonnéesDélais[[#This Row],[SIT SOBEGI (1)]]&lt;=TDonnéesDélais[[#This Row],[Délai]],"OK","KO"))))</f>
        <v/>
      </c>
      <c r="AD254" s="21" t="str">
        <f>IF(TDonnéesHM[[#This Row],[TELECOM SOBEGI (2)]]&lt;&gt;"",TDonnéesHM[[#This Row],[TELECOM SOBEGI (2)]]/1440,"")</f>
        <v/>
      </c>
      <c r="AE254" s="22" t="str">
        <f>(IF(TDonnéesDélais[[#This Row],[TELECOM SOBEGI (2)]]="","",(IF(TDonnéesDélais[[#This Row],[TELECOM SOBEGI (2)]]&lt;=TDonnéesDélais[[#This Row],[Délai]],"OK","KO"))))</f>
        <v/>
      </c>
      <c r="AF254" s="21" t="str">
        <f>IF(TDonnéesHM[[#This Row],[INEO/ACM (1)]]&lt;&gt;"",TDonnéesHM[[#This Row],[INEO/ACM (1)]]/1440,"")</f>
        <v/>
      </c>
      <c r="AG254" s="22" t="str">
        <f>(IF(TDonnéesDélais[[#This Row],[INEO/ACM (1)]]="","",(IF(TDonnéesDélais[[#This Row],[INEO/ACM (1)]]&lt;=TDonnéesDélais[[#This Row],[Délai]],"OK","KO"))))</f>
        <v/>
      </c>
      <c r="AH254" s="18" t="str">
        <f>IF(TDonnéesHM[[#This Row],[GFI CHRONOTIME (4)]]&lt;&gt;"",TDonnéesHM[[#This Row],[GFI CHRONOTIME (4)]]/1440,"")</f>
        <v/>
      </c>
      <c r="AI254" s="18" t="str">
        <f>IF(TDonnéesHM[[#This Row],[En attente]]&lt;&gt;"",TDonnéesHM[[#This Row],[En attente]]/1440,"")</f>
        <v/>
      </c>
      <c r="AJ254" s="18">
        <f>IF(TDonnéesHM[[#This Row],[Durée de vie du ticket]]&lt;&gt;"",TDonnéesHM[[#This Row],[Durée de vie du ticket]]/1440,"")</f>
        <v>8.2638888888888887E-2</v>
      </c>
      <c r="AK254" s="39"/>
      <c r="AL254" s="39"/>
      <c r="AM254" s="39"/>
      <c r="AN254" s="39"/>
      <c r="AO254" s="39"/>
      <c r="AP254" s="39"/>
      <c r="AQ254" s="39"/>
      <c r="AR254" s="39"/>
      <c r="AS254" s="39"/>
      <c r="AT254" s="39"/>
      <c r="AU254" s="39"/>
      <c r="AV254" s="39"/>
    </row>
    <row r="255" spans="1:48" x14ac:dyDescent="0.2">
      <c r="A255">
        <v>1095</v>
      </c>
      <c r="B255" t="s">
        <v>22</v>
      </c>
      <c r="D255">
        <v>3</v>
      </c>
      <c r="H255">
        <v>0</v>
      </c>
      <c r="K255">
        <v>374</v>
      </c>
      <c r="L255">
        <v>1</v>
      </c>
      <c r="M255" s="12">
        <f>(IF(TDonnéesHM[[#This Row],[ID]]&lt;&gt;"",SUM(TDonnéesHM[[#This Row],[MCO (4)]:[En attente]]),""))</f>
        <v>378</v>
      </c>
      <c r="N255" s="39"/>
      <c r="O255">
        <f>IF(TDonnéesHM[[#This Row],[ID]]&lt;&gt;"",TDonnéesHM[[#This Row],[ID]],"")</f>
        <v>1095</v>
      </c>
      <c r="P255" s="17" t="str">
        <f>IF(TDonnéesHM[[#This Row],[Type]]="incident","I",IF(TDonnéesHM[[#This Row],[Type]]="demande","D",""))</f>
        <v>I</v>
      </c>
      <c r="Q255" s="18">
        <f>IF(TDonnéesDélais[[#This Row],[Type]]="I",4/24,IF(TDonnéesDélais[[#This Row],[Type]]="D",8/24,""))</f>
        <v>0.16666666666666666</v>
      </c>
      <c r="R255" s="21" t="str">
        <f>IF(TDonnéesHM[[#This Row],[MCO (4)]]&lt;&gt;"",TDonnéesHM[[#This Row],[MCO (4)]]/1440,"")</f>
        <v/>
      </c>
      <c r="S255" s="22" t="str">
        <f>(IF(TDonnéesDélais[[#This Row],[MCO]]="","",(IF(TDonnéesDélais[[#This Row],[MCO]]&lt;=TDonnéesDélais[[#This Row],[Délai]],"OK","KO"))))</f>
        <v/>
      </c>
      <c r="T255" s="21">
        <f>IF(TDonnéesHM[[#This Row],[HELPDESK (3)]]&lt;&gt;"",TDonnéesHM[[#This Row],[HELPDESK (3)]]/1440,"")</f>
        <v>2.0833333333333333E-3</v>
      </c>
      <c r="U255" s="22" t="str">
        <f>(IF(TDonnéesDélais[[#This Row],[HELPDESK]]="","",(IF(TDonnéesDélais[[#This Row],[HELPDESK]]&lt;=TDonnéesDélais[[#This Row],[Délai]],"OK","KO"))))</f>
        <v>OK</v>
      </c>
      <c r="V255" s="21" t="str">
        <f>IF(TDonnéesHM[[#This Row],[TELECOM Niv 2 (7)]]&lt;&gt;"",TDonnéesHM[[#This Row],[TELECOM Niv 2 (7)]]/1440,"")</f>
        <v/>
      </c>
      <c r="W255" s="22" t="str">
        <f>(IF(TDonnéesDélais[[#This Row],[TELECOM Niv 2 (7)]]="","",(IF(TDonnéesDélais[[#This Row],[TELECOM Niv 2 (7)]]&lt;=TDonnéesDélais[[#This Row],[Délai]],"OK","KO"))))</f>
        <v/>
      </c>
      <c r="X255" s="21" t="str">
        <f>IF(TDonnéesHM[[#This Row],[TELECOM Niv 1 (6)]]&lt;&gt;"",TDonnéesHM[[#This Row],[TELECOM Niv 1 (6)]]/1440,"")</f>
        <v/>
      </c>
      <c r="Y255" s="22" t="str">
        <f>(IF(TDonnéesDélais[[#This Row],[TELECOM Niv 1 (6)]]="","",(IF(TDonnéesDélais[[#This Row],[TELECOM Niv 1 (6)]]&lt;=TDonnéesDélais[[#This Row],[Délai]],"OK","KO"))))</f>
        <v/>
      </c>
      <c r="Z255" s="21" t="str">
        <f>IF(TDonnéesHM[[#This Row],[Exploit Infra IBIS (5)]]&lt;&gt;"",TDonnéesHM[[#This Row],[Exploit Infra IBIS (5)]]/1440,"")</f>
        <v/>
      </c>
      <c r="AA255" s="22" t="str">
        <f>(IF(TDonnéesDélais[[#This Row],[Exploit Infra IBIS (5)]]="","",(IF(TDonnéesDélais[[#This Row],[Exploit Infra IBIS (5)]]&lt;=TDonnéesDélais[[#This Row],[Délai]],"OK","KO"))))</f>
        <v/>
      </c>
      <c r="AB255" s="21">
        <f>IF(TDonnéesHM[[#This Row],[SIT SOBEGI (1)]]&lt;&gt;"",TDonnéesHM[[#This Row],[SIT SOBEGI (1)]]/1440,"")</f>
        <v>0</v>
      </c>
      <c r="AC255" s="22" t="str">
        <f>(IF(TDonnéesDélais[[#This Row],[SIT SOBEGI (1)]]="","",(IF(TDonnéesDélais[[#This Row],[SIT SOBEGI (1)]]&lt;=TDonnéesDélais[[#This Row],[Délai]],"OK","KO"))))</f>
        <v>OK</v>
      </c>
      <c r="AD255" s="21" t="str">
        <f>IF(TDonnéesHM[[#This Row],[TELECOM SOBEGI (2)]]&lt;&gt;"",TDonnéesHM[[#This Row],[TELECOM SOBEGI (2)]]/1440,"")</f>
        <v/>
      </c>
      <c r="AE255" s="22" t="str">
        <f>(IF(TDonnéesDélais[[#This Row],[TELECOM SOBEGI (2)]]="","",(IF(TDonnéesDélais[[#This Row],[TELECOM SOBEGI (2)]]&lt;=TDonnéesDélais[[#This Row],[Délai]],"OK","KO"))))</f>
        <v/>
      </c>
      <c r="AF255" s="21" t="str">
        <f>IF(TDonnéesHM[[#This Row],[INEO/ACM (1)]]&lt;&gt;"",TDonnéesHM[[#This Row],[INEO/ACM (1)]]/1440,"")</f>
        <v/>
      </c>
      <c r="AG255" s="22" t="str">
        <f>(IF(TDonnéesDélais[[#This Row],[INEO/ACM (1)]]="","",(IF(TDonnéesDélais[[#This Row],[INEO/ACM (1)]]&lt;=TDonnéesDélais[[#This Row],[Délai]],"OK","KO"))))</f>
        <v/>
      </c>
      <c r="AH255" s="18">
        <f>IF(TDonnéesHM[[#This Row],[GFI CHRONOTIME (4)]]&lt;&gt;"",TDonnéesHM[[#This Row],[GFI CHRONOTIME (4)]]/1440,"")</f>
        <v>0.25972222222222224</v>
      </c>
      <c r="AI255" s="18">
        <f>IF(TDonnéesHM[[#This Row],[En attente]]&lt;&gt;"",TDonnéesHM[[#This Row],[En attente]]/1440,"")</f>
        <v>6.9444444444444447E-4</v>
      </c>
      <c r="AJ255" s="18">
        <f>IF(TDonnéesHM[[#This Row],[Durée de vie du ticket]]&lt;&gt;"",TDonnéesHM[[#This Row],[Durée de vie du ticket]]/1440,"")</f>
        <v>0.26250000000000001</v>
      </c>
      <c r="AK255" s="39"/>
      <c r="AL255" s="39"/>
      <c r="AM255" s="39"/>
      <c r="AN255" s="39"/>
      <c r="AO255" s="39"/>
      <c r="AP255" s="39"/>
      <c r="AQ255" s="39"/>
      <c r="AR255" s="39"/>
      <c r="AS255" s="39"/>
      <c r="AT255" s="39"/>
      <c r="AU255" s="39"/>
      <c r="AV255" s="39"/>
    </row>
    <row r="256" spans="1:48" x14ac:dyDescent="0.2">
      <c r="A256">
        <v>1096</v>
      </c>
      <c r="B256" t="s">
        <v>21</v>
      </c>
      <c r="D256">
        <v>68</v>
      </c>
      <c r="H256">
        <v>48</v>
      </c>
      <c r="M256" s="12">
        <f>(IF(TDonnéesHM[[#This Row],[ID]]&lt;&gt;"",SUM(TDonnéesHM[[#This Row],[MCO (4)]:[En attente]]),""))</f>
        <v>116</v>
      </c>
      <c r="N256" s="39"/>
      <c r="O256">
        <f>IF(TDonnéesHM[[#This Row],[ID]]&lt;&gt;"",TDonnéesHM[[#This Row],[ID]],"")</f>
        <v>1096</v>
      </c>
      <c r="P256" s="17" t="str">
        <f>IF(TDonnéesHM[[#This Row],[Type]]="incident","I",IF(TDonnéesHM[[#This Row],[Type]]="demande","D",""))</f>
        <v>D</v>
      </c>
      <c r="Q256" s="18">
        <f>IF(TDonnéesDélais[[#This Row],[Type]]="I",4/24,IF(TDonnéesDélais[[#This Row],[Type]]="D",8/24,""))</f>
        <v>0.33333333333333331</v>
      </c>
      <c r="R256" s="21" t="str">
        <f>IF(TDonnéesHM[[#This Row],[MCO (4)]]&lt;&gt;"",TDonnéesHM[[#This Row],[MCO (4)]]/1440,"")</f>
        <v/>
      </c>
      <c r="S256" s="22" t="str">
        <f>(IF(TDonnéesDélais[[#This Row],[MCO]]="","",(IF(TDonnéesDélais[[#This Row],[MCO]]&lt;=TDonnéesDélais[[#This Row],[Délai]],"OK","KO"))))</f>
        <v/>
      </c>
      <c r="T256" s="21">
        <f>IF(TDonnéesHM[[#This Row],[HELPDESK (3)]]&lt;&gt;"",TDonnéesHM[[#This Row],[HELPDESK (3)]]/1440,"")</f>
        <v>4.7222222222222221E-2</v>
      </c>
      <c r="U256" s="22" t="str">
        <f>(IF(TDonnéesDélais[[#This Row],[HELPDESK]]="","",(IF(TDonnéesDélais[[#This Row],[HELPDESK]]&lt;=TDonnéesDélais[[#This Row],[Délai]],"OK","KO"))))</f>
        <v>OK</v>
      </c>
      <c r="V256" s="21" t="str">
        <f>IF(TDonnéesHM[[#This Row],[TELECOM Niv 2 (7)]]&lt;&gt;"",TDonnéesHM[[#This Row],[TELECOM Niv 2 (7)]]/1440,"")</f>
        <v/>
      </c>
      <c r="W256" s="22" t="str">
        <f>(IF(TDonnéesDélais[[#This Row],[TELECOM Niv 2 (7)]]="","",(IF(TDonnéesDélais[[#This Row],[TELECOM Niv 2 (7)]]&lt;=TDonnéesDélais[[#This Row],[Délai]],"OK","KO"))))</f>
        <v/>
      </c>
      <c r="X256" s="21" t="str">
        <f>IF(TDonnéesHM[[#This Row],[TELECOM Niv 1 (6)]]&lt;&gt;"",TDonnéesHM[[#This Row],[TELECOM Niv 1 (6)]]/1440,"")</f>
        <v/>
      </c>
      <c r="Y256" s="22" t="str">
        <f>(IF(TDonnéesDélais[[#This Row],[TELECOM Niv 1 (6)]]="","",(IF(TDonnéesDélais[[#This Row],[TELECOM Niv 1 (6)]]&lt;=TDonnéesDélais[[#This Row],[Délai]],"OK","KO"))))</f>
        <v/>
      </c>
      <c r="Z256" s="21" t="str">
        <f>IF(TDonnéesHM[[#This Row],[Exploit Infra IBIS (5)]]&lt;&gt;"",TDonnéesHM[[#This Row],[Exploit Infra IBIS (5)]]/1440,"")</f>
        <v/>
      </c>
      <c r="AA256" s="22" t="str">
        <f>(IF(TDonnéesDélais[[#This Row],[Exploit Infra IBIS (5)]]="","",(IF(TDonnéesDélais[[#This Row],[Exploit Infra IBIS (5)]]&lt;=TDonnéesDélais[[#This Row],[Délai]],"OK","KO"))))</f>
        <v/>
      </c>
      <c r="AB256" s="21">
        <f>IF(TDonnéesHM[[#This Row],[SIT SOBEGI (1)]]&lt;&gt;"",TDonnéesHM[[#This Row],[SIT SOBEGI (1)]]/1440,"")</f>
        <v>3.3333333333333333E-2</v>
      </c>
      <c r="AC256" s="22" t="str">
        <f>(IF(TDonnéesDélais[[#This Row],[SIT SOBEGI (1)]]="","",(IF(TDonnéesDélais[[#This Row],[SIT SOBEGI (1)]]&lt;=TDonnéesDélais[[#This Row],[Délai]],"OK","KO"))))</f>
        <v>OK</v>
      </c>
      <c r="AD256" s="21" t="str">
        <f>IF(TDonnéesHM[[#This Row],[TELECOM SOBEGI (2)]]&lt;&gt;"",TDonnéesHM[[#This Row],[TELECOM SOBEGI (2)]]/1440,"")</f>
        <v/>
      </c>
      <c r="AE256" s="22" t="str">
        <f>(IF(TDonnéesDélais[[#This Row],[TELECOM SOBEGI (2)]]="","",(IF(TDonnéesDélais[[#This Row],[TELECOM SOBEGI (2)]]&lt;=TDonnéesDélais[[#This Row],[Délai]],"OK","KO"))))</f>
        <v/>
      </c>
      <c r="AF256" s="21" t="str">
        <f>IF(TDonnéesHM[[#This Row],[INEO/ACM (1)]]&lt;&gt;"",TDonnéesHM[[#This Row],[INEO/ACM (1)]]/1440,"")</f>
        <v/>
      </c>
      <c r="AG256" s="22" t="str">
        <f>(IF(TDonnéesDélais[[#This Row],[INEO/ACM (1)]]="","",(IF(TDonnéesDélais[[#This Row],[INEO/ACM (1)]]&lt;=TDonnéesDélais[[#This Row],[Délai]],"OK","KO"))))</f>
        <v/>
      </c>
      <c r="AH256" s="18" t="str">
        <f>IF(TDonnéesHM[[#This Row],[GFI CHRONOTIME (4)]]&lt;&gt;"",TDonnéesHM[[#This Row],[GFI CHRONOTIME (4)]]/1440,"")</f>
        <v/>
      </c>
      <c r="AI256" s="18" t="str">
        <f>IF(TDonnéesHM[[#This Row],[En attente]]&lt;&gt;"",TDonnéesHM[[#This Row],[En attente]]/1440,"")</f>
        <v/>
      </c>
      <c r="AJ256" s="18">
        <f>IF(TDonnéesHM[[#This Row],[Durée de vie du ticket]]&lt;&gt;"",TDonnéesHM[[#This Row],[Durée de vie du ticket]]/1440,"")</f>
        <v>8.0555555555555561E-2</v>
      </c>
      <c r="AK256" s="39"/>
      <c r="AL256" s="39"/>
      <c r="AM256" s="39"/>
      <c r="AN256" s="39"/>
      <c r="AO256" s="39"/>
      <c r="AP256" s="39"/>
      <c r="AQ256" s="39"/>
      <c r="AR256" s="39"/>
      <c r="AS256" s="39"/>
      <c r="AT256" s="39"/>
      <c r="AU256" s="39"/>
      <c r="AV256" s="39"/>
    </row>
    <row r="257" spans="1:48" x14ac:dyDescent="0.2">
      <c r="A257">
        <v>1097</v>
      </c>
      <c r="B257" t="s">
        <v>22</v>
      </c>
      <c r="D257">
        <v>4</v>
      </c>
      <c r="K257">
        <v>0</v>
      </c>
      <c r="L257">
        <v>70</v>
      </c>
      <c r="M257" s="12">
        <f>(IF(TDonnéesHM[[#This Row],[ID]]&lt;&gt;"",SUM(TDonnéesHM[[#This Row],[MCO (4)]:[En attente]]),""))</f>
        <v>74</v>
      </c>
      <c r="N257" s="39"/>
      <c r="O257">
        <f>IF(TDonnéesHM[[#This Row],[ID]]&lt;&gt;"",TDonnéesHM[[#This Row],[ID]],"")</f>
        <v>1097</v>
      </c>
      <c r="P257" s="17" t="str">
        <f>IF(TDonnéesHM[[#This Row],[Type]]="incident","I",IF(TDonnéesHM[[#This Row],[Type]]="demande","D",""))</f>
        <v>I</v>
      </c>
      <c r="Q257" s="18">
        <f>IF(TDonnéesDélais[[#This Row],[Type]]="I",4/24,IF(TDonnéesDélais[[#This Row],[Type]]="D",8/24,""))</f>
        <v>0.16666666666666666</v>
      </c>
      <c r="R257" s="21" t="str">
        <f>IF(TDonnéesHM[[#This Row],[MCO (4)]]&lt;&gt;"",TDonnéesHM[[#This Row],[MCO (4)]]/1440,"")</f>
        <v/>
      </c>
      <c r="S257" s="22" t="str">
        <f>(IF(TDonnéesDélais[[#This Row],[MCO]]="","",(IF(TDonnéesDélais[[#This Row],[MCO]]&lt;=TDonnéesDélais[[#This Row],[Délai]],"OK","KO"))))</f>
        <v/>
      </c>
      <c r="T257" s="21">
        <f>IF(TDonnéesHM[[#This Row],[HELPDESK (3)]]&lt;&gt;"",TDonnéesHM[[#This Row],[HELPDESK (3)]]/1440,"")</f>
        <v>2.7777777777777779E-3</v>
      </c>
      <c r="U257" s="22" t="str">
        <f>(IF(TDonnéesDélais[[#This Row],[HELPDESK]]="","",(IF(TDonnéesDélais[[#This Row],[HELPDESK]]&lt;=TDonnéesDélais[[#This Row],[Délai]],"OK","KO"))))</f>
        <v>OK</v>
      </c>
      <c r="V257" s="21" t="str">
        <f>IF(TDonnéesHM[[#This Row],[TELECOM Niv 2 (7)]]&lt;&gt;"",TDonnéesHM[[#This Row],[TELECOM Niv 2 (7)]]/1440,"")</f>
        <v/>
      </c>
      <c r="W257" s="22" t="str">
        <f>(IF(TDonnéesDélais[[#This Row],[TELECOM Niv 2 (7)]]="","",(IF(TDonnéesDélais[[#This Row],[TELECOM Niv 2 (7)]]&lt;=TDonnéesDélais[[#This Row],[Délai]],"OK","KO"))))</f>
        <v/>
      </c>
      <c r="X257" s="21" t="str">
        <f>IF(TDonnéesHM[[#This Row],[TELECOM Niv 1 (6)]]&lt;&gt;"",TDonnéesHM[[#This Row],[TELECOM Niv 1 (6)]]/1440,"")</f>
        <v/>
      </c>
      <c r="Y257" s="22" t="str">
        <f>(IF(TDonnéesDélais[[#This Row],[TELECOM Niv 1 (6)]]="","",(IF(TDonnéesDélais[[#This Row],[TELECOM Niv 1 (6)]]&lt;=TDonnéesDélais[[#This Row],[Délai]],"OK","KO"))))</f>
        <v/>
      </c>
      <c r="Z257" s="21" t="str">
        <f>IF(TDonnéesHM[[#This Row],[Exploit Infra IBIS (5)]]&lt;&gt;"",TDonnéesHM[[#This Row],[Exploit Infra IBIS (5)]]/1440,"")</f>
        <v/>
      </c>
      <c r="AA257" s="22" t="str">
        <f>(IF(TDonnéesDélais[[#This Row],[Exploit Infra IBIS (5)]]="","",(IF(TDonnéesDélais[[#This Row],[Exploit Infra IBIS (5)]]&lt;=TDonnéesDélais[[#This Row],[Délai]],"OK","KO"))))</f>
        <v/>
      </c>
      <c r="AB257" s="21" t="str">
        <f>IF(TDonnéesHM[[#This Row],[SIT SOBEGI (1)]]&lt;&gt;"",TDonnéesHM[[#This Row],[SIT SOBEGI (1)]]/1440,"")</f>
        <v/>
      </c>
      <c r="AC257" s="22" t="str">
        <f>(IF(TDonnéesDélais[[#This Row],[SIT SOBEGI (1)]]="","",(IF(TDonnéesDélais[[#This Row],[SIT SOBEGI (1)]]&lt;=TDonnéesDélais[[#This Row],[Délai]],"OK","KO"))))</f>
        <v/>
      </c>
      <c r="AD257" s="21" t="str">
        <f>IF(TDonnéesHM[[#This Row],[TELECOM SOBEGI (2)]]&lt;&gt;"",TDonnéesHM[[#This Row],[TELECOM SOBEGI (2)]]/1440,"")</f>
        <v/>
      </c>
      <c r="AE257" s="22" t="str">
        <f>(IF(TDonnéesDélais[[#This Row],[TELECOM SOBEGI (2)]]="","",(IF(TDonnéesDélais[[#This Row],[TELECOM SOBEGI (2)]]&lt;=TDonnéesDélais[[#This Row],[Délai]],"OK","KO"))))</f>
        <v/>
      </c>
      <c r="AF257" s="21" t="str">
        <f>IF(TDonnéesHM[[#This Row],[INEO/ACM (1)]]&lt;&gt;"",TDonnéesHM[[#This Row],[INEO/ACM (1)]]/1440,"")</f>
        <v/>
      </c>
      <c r="AG257" s="22" t="str">
        <f>(IF(TDonnéesDélais[[#This Row],[INEO/ACM (1)]]="","",(IF(TDonnéesDélais[[#This Row],[INEO/ACM (1)]]&lt;=TDonnéesDélais[[#This Row],[Délai]],"OK","KO"))))</f>
        <v/>
      </c>
      <c r="AH257" s="18">
        <f>IF(TDonnéesHM[[#This Row],[GFI CHRONOTIME (4)]]&lt;&gt;"",TDonnéesHM[[#This Row],[GFI CHRONOTIME (4)]]/1440,"")</f>
        <v>0</v>
      </c>
      <c r="AI257" s="18">
        <f>IF(TDonnéesHM[[#This Row],[En attente]]&lt;&gt;"",TDonnéesHM[[#This Row],[En attente]]/1440,"")</f>
        <v>4.8611111111111112E-2</v>
      </c>
      <c r="AJ257" s="18">
        <f>IF(TDonnéesHM[[#This Row],[Durée de vie du ticket]]&lt;&gt;"",TDonnéesHM[[#This Row],[Durée de vie du ticket]]/1440,"")</f>
        <v>5.1388888888888887E-2</v>
      </c>
      <c r="AK257" s="39"/>
      <c r="AL257" s="39"/>
      <c r="AM257" s="39"/>
      <c r="AN257" s="39"/>
      <c r="AO257" s="39"/>
      <c r="AP257" s="39"/>
      <c r="AQ257" s="39"/>
      <c r="AR257" s="39"/>
      <c r="AS257" s="39"/>
      <c r="AT257" s="39"/>
      <c r="AU257" s="39"/>
      <c r="AV257" s="39"/>
    </row>
    <row r="258" spans="1:48" x14ac:dyDescent="0.2">
      <c r="A258">
        <v>1098</v>
      </c>
      <c r="B258" t="s">
        <v>22</v>
      </c>
      <c r="H258">
        <v>69</v>
      </c>
      <c r="M258" s="12">
        <f>(IF(TDonnéesHM[[#This Row],[ID]]&lt;&gt;"",SUM(TDonnéesHM[[#This Row],[MCO (4)]:[En attente]]),""))</f>
        <v>69</v>
      </c>
      <c r="N258" s="39"/>
      <c r="O258">
        <f>IF(TDonnéesHM[[#This Row],[ID]]&lt;&gt;"",TDonnéesHM[[#This Row],[ID]],"")</f>
        <v>1098</v>
      </c>
      <c r="P258" s="17" t="str">
        <f>IF(TDonnéesHM[[#This Row],[Type]]="incident","I",IF(TDonnéesHM[[#This Row],[Type]]="demande","D",""))</f>
        <v>I</v>
      </c>
      <c r="Q258" s="18">
        <f>IF(TDonnéesDélais[[#This Row],[Type]]="I",4/24,IF(TDonnéesDélais[[#This Row],[Type]]="D",8/24,""))</f>
        <v>0.16666666666666666</v>
      </c>
      <c r="R258" s="21" t="str">
        <f>IF(TDonnéesHM[[#This Row],[MCO (4)]]&lt;&gt;"",TDonnéesHM[[#This Row],[MCO (4)]]/1440,"")</f>
        <v/>
      </c>
      <c r="S258" s="22" t="str">
        <f>(IF(TDonnéesDélais[[#This Row],[MCO]]="","",(IF(TDonnéesDélais[[#This Row],[MCO]]&lt;=TDonnéesDélais[[#This Row],[Délai]],"OK","KO"))))</f>
        <v/>
      </c>
      <c r="T258" s="21" t="str">
        <f>IF(TDonnéesHM[[#This Row],[HELPDESK (3)]]&lt;&gt;"",TDonnéesHM[[#This Row],[HELPDESK (3)]]/1440,"")</f>
        <v/>
      </c>
      <c r="U258" s="22" t="str">
        <f>(IF(TDonnéesDélais[[#This Row],[HELPDESK]]="","",(IF(TDonnéesDélais[[#This Row],[HELPDESK]]&lt;=TDonnéesDélais[[#This Row],[Délai]],"OK","KO"))))</f>
        <v/>
      </c>
      <c r="V258" s="21" t="str">
        <f>IF(TDonnéesHM[[#This Row],[TELECOM Niv 2 (7)]]&lt;&gt;"",TDonnéesHM[[#This Row],[TELECOM Niv 2 (7)]]/1440,"")</f>
        <v/>
      </c>
      <c r="W258" s="22" t="str">
        <f>(IF(TDonnéesDélais[[#This Row],[TELECOM Niv 2 (7)]]="","",(IF(TDonnéesDélais[[#This Row],[TELECOM Niv 2 (7)]]&lt;=TDonnéesDélais[[#This Row],[Délai]],"OK","KO"))))</f>
        <v/>
      </c>
      <c r="X258" s="21" t="str">
        <f>IF(TDonnéesHM[[#This Row],[TELECOM Niv 1 (6)]]&lt;&gt;"",TDonnéesHM[[#This Row],[TELECOM Niv 1 (6)]]/1440,"")</f>
        <v/>
      </c>
      <c r="Y258" s="22" t="str">
        <f>(IF(TDonnéesDélais[[#This Row],[TELECOM Niv 1 (6)]]="","",(IF(TDonnéesDélais[[#This Row],[TELECOM Niv 1 (6)]]&lt;=TDonnéesDélais[[#This Row],[Délai]],"OK","KO"))))</f>
        <v/>
      </c>
      <c r="Z258" s="21" t="str">
        <f>IF(TDonnéesHM[[#This Row],[Exploit Infra IBIS (5)]]&lt;&gt;"",TDonnéesHM[[#This Row],[Exploit Infra IBIS (5)]]/1440,"")</f>
        <v/>
      </c>
      <c r="AA258" s="22" t="str">
        <f>(IF(TDonnéesDélais[[#This Row],[Exploit Infra IBIS (5)]]="","",(IF(TDonnéesDélais[[#This Row],[Exploit Infra IBIS (5)]]&lt;=TDonnéesDélais[[#This Row],[Délai]],"OK","KO"))))</f>
        <v/>
      </c>
      <c r="AB258" s="21">
        <f>IF(TDonnéesHM[[#This Row],[SIT SOBEGI (1)]]&lt;&gt;"",TDonnéesHM[[#This Row],[SIT SOBEGI (1)]]/1440,"")</f>
        <v>4.791666666666667E-2</v>
      </c>
      <c r="AC258" s="22" t="str">
        <f>(IF(TDonnéesDélais[[#This Row],[SIT SOBEGI (1)]]="","",(IF(TDonnéesDélais[[#This Row],[SIT SOBEGI (1)]]&lt;=TDonnéesDélais[[#This Row],[Délai]],"OK","KO"))))</f>
        <v>OK</v>
      </c>
      <c r="AD258" s="21" t="str">
        <f>IF(TDonnéesHM[[#This Row],[TELECOM SOBEGI (2)]]&lt;&gt;"",TDonnéesHM[[#This Row],[TELECOM SOBEGI (2)]]/1440,"")</f>
        <v/>
      </c>
      <c r="AE258" s="22" t="str">
        <f>(IF(TDonnéesDélais[[#This Row],[TELECOM SOBEGI (2)]]="","",(IF(TDonnéesDélais[[#This Row],[TELECOM SOBEGI (2)]]&lt;=TDonnéesDélais[[#This Row],[Délai]],"OK","KO"))))</f>
        <v/>
      </c>
      <c r="AF258" s="21" t="str">
        <f>IF(TDonnéesHM[[#This Row],[INEO/ACM (1)]]&lt;&gt;"",TDonnéesHM[[#This Row],[INEO/ACM (1)]]/1440,"")</f>
        <v/>
      </c>
      <c r="AG258" s="22" t="str">
        <f>(IF(TDonnéesDélais[[#This Row],[INEO/ACM (1)]]="","",(IF(TDonnéesDélais[[#This Row],[INEO/ACM (1)]]&lt;=TDonnéesDélais[[#This Row],[Délai]],"OK","KO"))))</f>
        <v/>
      </c>
      <c r="AH258" s="18" t="str">
        <f>IF(TDonnéesHM[[#This Row],[GFI CHRONOTIME (4)]]&lt;&gt;"",TDonnéesHM[[#This Row],[GFI CHRONOTIME (4)]]/1440,"")</f>
        <v/>
      </c>
      <c r="AI258" s="18" t="str">
        <f>IF(TDonnéesHM[[#This Row],[En attente]]&lt;&gt;"",TDonnéesHM[[#This Row],[En attente]]/1440,"")</f>
        <v/>
      </c>
      <c r="AJ258" s="18">
        <f>IF(TDonnéesHM[[#This Row],[Durée de vie du ticket]]&lt;&gt;"",TDonnéesHM[[#This Row],[Durée de vie du ticket]]/1440,"")</f>
        <v>4.791666666666667E-2</v>
      </c>
      <c r="AK258" s="39"/>
      <c r="AL258" s="39"/>
      <c r="AM258" s="39"/>
      <c r="AN258" s="39"/>
      <c r="AO258" s="39"/>
      <c r="AP258" s="39"/>
      <c r="AQ258" s="39"/>
      <c r="AR258" s="39"/>
      <c r="AS258" s="39"/>
      <c r="AT258" s="39"/>
      <c r="AU258" s="39"/>
      <c r="AV258" s="39"/>
    </row>
    <row r="259" spans="1:48" x14ac:dyDescent="0.2">
      <c r="A259">
        <v>1099</v>
      </c>
      <c r="B259" t="s">
        <v>22</v>
      </c>
      <c r="F259">
        <v>170</v>
      </c>
      <c r="I259">
        <v>93</v>
      </c>
      <c r="M259" s="12">
        <f>(IF(TDonnéesHM[[#This Row],[ID]]&lt;&gt;"",SUM(TDonnéesHM[[#This Row],[MCO (4)]:[En attente]]),""))</f>
        <v>263</v>
      </c>
      <c r="N259" s="39"/>
      <c r="O259">
        <f>IF(TDonnéesHM[[#This Row],[ID]]&lt;&gt;"",TDonnéesHM[[#This Row],[ID]],"")</f>
        <v>1099</v>
      </c>
      <c r="P259" s="17" t="str">
        <f>IF(TDonnéesHM[[#This Row],[Type]]="incident","I",IF(TDonnéesHM[[#This Row],[Type]]="demande","D",""))</f>
        <v>I</v>
      </c>
      <c r="Q259" s="18">
        <f>IF(TDonnéesDélais[[#This Row],[Type]]="I",4/24,IF(TDonnéesDélais[[#This Row],[Type]]="D",8/24,""))</f>
        <v>0.16666666666666666</v>
      </c>
      <c r="R259" s="21" t="str">
        <f>IF(TDonnéesHM[[#This Row],[MCO (4)]]&lt;&gt;"",TDonnéesHM[[#This Row],[MCO (4)]]/1440,"")</f>
        <v/>
      </c>
      <c r="S259" s="22" t="str">
        <f>(IF(TDonnéesDélais[[#This Row],[MCO]]="","",(IF(TDonnéesDélais[[#This Row],[MCO]]&lt;=TDonnéesDélais[[#This Row],[Délai]],"OK","KO"))))</f>
        <v/>
      </c>
      <c r="T259" s="21" t="str">
        <f>IF(TDonnéesHM[[#This Row],[HELPDESK (3)]]&lt;&gt;"",TDonnéesHM[[#This Row],[HELPDESK (3)]]/1440,"")</f>
        <v/>
      </c>
      <c r="U259" s="22" t="str">
        <f>(IF(TDonnéesDélais[[#This Row],[HELPDESK]]="","",(IF(TDonnéesDélais[[#This Row],[HELPDESK]]&lt;=TDonnéesDélais[[#This Row],[Délai]],"OK","KO"))))</f>
        <v/>
      </c>
      <c r="V259" s="21" t="str">
        <f>IF(TDonnéesHM[[#This Row],[TELECOM Niv 2 (7)]]&lt;&gt;"",TDonnéesHM[[#This Row],[TELECOM Niv 2 (7)]]/1440,"")</f>
        <v/>
      </c>
      <c r="W259" s="22" t="str">
        <f>(IF(TDonnéesDélais[[#This Row],[TELECOM Niv 2 (7)]]="","",(IF(TDonnéesDélais[[#This Row],[TELECOM Niv 2 (7)]]&lt;=TDonnéesDélais[[#This Row],[Délai]],"OK","KO"))))</f>
        <v/>
      </c>
      <c r="X259" s="21">
        <f>IF(TDonnéesHM[[#This Row],[TELECOM Niv 1 (6)]]&lt;&gt;"",TDonnéesHM[[#This Row],[TELECOM Niv 1 (6)]]/1440,"")</f>
        <v>0.11805555555555555</v>
      </c>
      <c r="Y259" s="22" t="str">
        <f>(IF(TDonnéesDélais[[#This Row],[TELECOM Niv 1 (6)]]="","",(IF(TDonnéesDélais[[#This Row],[TELECOM Niv 1 (6)]]&lt;=TDonnéesDélais[[#This Row],[Délai]],"OK","KO"))))</f>
        <v>OK</v>
      </c>
      <c r="Z259" s="21" t="str">
        <f>IF(TDonnéesHM[[#This Row],[Exploit Infra IBIS (5)]]&lt;&gt;"",TDonnéesHM[[#This Row],[Exploit Infra IBIS (5)]]/1440,"")</f>
        <v/>
      </c>
      <c r="AA259" s="22" t="str">
        <f>(IF(TDonnéesDélais[[#This Row],[Exploit Infra IBIS (5)]]="","",(IF(TDonnéesDélais[[#This Row],[Exploit Infra IBIS (5)]]&lt;=TDonnéesDélais[[#This Row],[Délai]],"OK","KO"))))</f>
        <v/>
      </c>
      <c r="AB259" s="21" t="str">
        <f>IF(TDonnéesHM[[#This Row],[SIT SOBEGI (1)]]&lt;&gt;"",TDonnéesHM[[#This Row],[SIT SOBEGI (1)]]/1440,"")</f>
        <v/>
      </c>
      <c r="AC259" s="22" t="str">
        <f>(IF(TDonnéesDélais[[#This Row],[SIT SOBEGI (1)]]="","",(IF(TDonnéesDélais[[#This Row],[SIT SOBEGI (1)]]&lt;=TDonnéesDélais[[#This Row],[Délai]],"OK","KO"))))</f>
        <v/>
      </c>
      <c r="AD259" s="21">
        <f>IF(TDonnéesHM[[#This Row],[TELECOM SOBEGI (2)]]&lt;&gt;"",TDonnéesHM[[#This Row],[TELECOM SOBEGI (2)]]/1440,"")</f>
        <v>6.458333333333334E-2</v>
      </c>
      <c r="AE259" s="22" t="str">
        <f>(IF(TDonnéesDélais[[#This Row],[TELECOM SOBEGI (2)]]="","",(IF(TDonnéesDélais[[#This Row],[TELECOM SOBEGI (2)]]&lt;=TDonnéesDélais[[#This Row],[Délai]],"OK","KO"))))</f>
        <v>OK</v>
      </c>
      <c r="AF259" s="21" t="str">
        <f>IF(TDonnéesHM[[#This Row],[INEO/ACM (1)]]&lt;&gt;"",TDonnéesHM[[#This Row],[INEO/ACM (1)]]/1440,"")</f>
        <v/>
      </c>
      <c r="AG259" s="22" t="str">
        <f>(IF(TDonnéesDélais[[#This Row],[INEO/ACM (1)]]="","",(IF(TDonnéesDélais[[#This Row],[INEO/ACM (1)]]&lt;=TDonnéesDélais[[#This Row],[Délai]],"OK","KO"))))</f>
        <v/>
      </c>
      <c r="AH259" s="18" t="str">
        <f>IF(TDonnéesHM[[#This Row],[GFI CHRONOTIME (4)]]&lt;&gt;"",TDonnéesHM[[#This Row],[GFI CHRONOTIME (4)]]/1440,"")</f>
        <v/>
      </c>
      <c r="AI259" s="18" t="str">
        <f>IF(TDonnéesHM[[#This Row],[En attente]]&lt;&gt;"",TDonnéesHM[[#This Row],[En attente]]/1440,"")</f>
        <v/>
      </c>
      <c r="AJ259" s="18">
        <f>IF(TDonnéesHM[[#This Row],[Durée de vie du ticket]]&lt;&gt;"",TDonnéesHM[[#This Row],[Durée de vie du ticket]]/1440,"")</f>
        <v>0.18263888888888888</v>
      </c>
      <c r="AK259" s="39"/>
      <c r="AL259" s="39"/>
      <c r="AM259" s="39"/>
      <c r="AN259" s="39"/>
      <c r="AO259" s="39"/>
      <c r="AP259" s="39"/>
      <c r="AQ259" s="39"/>
      <c r="AR259" s="39"/>
      <c r="AS259" s="39"/>
      <c r="AT259" s="39"/>
      <c r="AU259" s="39"/>
      <c r="AV259" s="39"/>
    </row>
    <row r="260" spans="1:48" x14ac:dyDescent="0.2">
      <c r="A260">
        <v>1101</v>
      </c>
      <c r="B260" t="s">
        <v>21</v>
      </c>
      <c r="D260">
        <v>139</v>
      </c>
      <c r="H260">
        <v>58</v>
      </c>
      <c r="M260" s="12">
        <f>(IF(TDonnéesHM[[#This Row],[ID]]&lt;&gt;"",SUM(TDonnéesHM[[#This Row],[MCO (4)]:[En attente]]),""))</f>
        <v>197</v>
      </c>
      <c r="N260" s="39"/>
      <c r="O260">
        <f>IF(TDonnéesHM[[#This Row],[ID]]&lt;&gt;"",TDonnéesHM[[#This Row],[ID]],"")</f>
        <v>1101</v>
      </c>
      <c r="P260" s="17" t="str">
        <f>IF(TDonnéesHM[[#This Row],[Type]]="incident","I",IF(TDonnéesHM[[#This Row],[Type]]="demande","D",""))</f>
        <v>D</v>
      </c>
      <c r="Q260" s="18">
        <f>IF(TDonnéesDélais[[#This Row],[Type]]="I",4/24,IF(TDonnéesDélais[[#This Row],[Type]]="D",8/24,""))</f>
        <v>0.33333333333333331</v>
      </c>
      <c r="R260" s="21" t="str">
        <f>IF(TDonnéesHM[[#This Row],[MCO (4)]]&lt;&gt;"",TDonnéesHM[[#This Row],[MCO (4)]]/1440,"")</f>
        <v/>
      </c>
      <c r="S260" s="22" t="str">
        <f>(IF(TDonnéesDélais[[#This Row],[MCO]]="","",(IF(TDonnéesDélais[[#This Row],[MCO]]&lt;=TDonnéesDélais[[#This Row],[Délai]],"OK","KO"))))</f>
        <v/>
      </c>
      <c r="T260" s="21">
        <f>IF(TDonnéesHM[[#This Row],[HELPDESK (3)]]&lt;&gt;"",TDonnéesHM[[#This Row],[HELPDESK (3)]]/1440,"")</f>
        <v>9.6527777777777782E-2</v>
      </c>
      <c r="U260" s="22" t="str">
        <f>(IF(TDonnéesDélais[[#This Row],[HELPDESK]]="","",(IF(TDonnéesDélais[[#This Row],[HELPDESK]]&lt;=TDonnéesDélais[[#This Row],[Délai]],"OK","KO"))))</f>
        <v>OK</v>
      </c>
      <c r="V260" s="21" t="str">
        <f>IF(TDonnéesHM[[#This Row],[TELECOM Niv 2 (7)]]&lt;&gt;"",TDonnéesHM[[#This Row],[TELECOM Niv 2 (7)]]/1440,"")</f>
        <v/>
      </c>
      <c r="W260" s="22" t="str">
        <f>(IF(TDonnéesDélais[[#This Row],[TELECOM Niv 2 (7)]]="","",(IF(TDonnéesDélais[[#This Row],[TELECOM Niv 2 (7)]]&lt;=TDonnéesDélais[[#This Row],[Délai]],"OK","KO"))))</f>
        <v/>
      </c>
      <c r="X260" s="21" t="str">
        <f>IF(TDonnéesHM[[#This Row],[TELECOM Niv 1 (6)]]&lt;&gt;"",TDonnéesHM[[#This Row],[TELECOM Niv 1 (6)]]/1440,"")</f>
        <v/>
      </c>
      <c r="Y260" s="22" t="str">
        <f>(IF(TDonnéesDélais[[#This Row],[TELECOM Niv 1 (6)]]="","",(IF(TDonnéesDélais[[#This Row],[TELECOM Niv 1 (6)]]&lt;=TDonnéesDélais[[#This Row],[Délai]],"OK","KO"))))</f>
        <v/>
      </c>
      <c r="Z260" s="21" t="str">
        <f>IF(TDonnéesHM[[#This Row],[Exploit Infra IBIS (5)]]&lt;&gt;"",TDonnéesHM[[#This Row],[Exploit Infra IBIS (5)]]/1440,"")</f>
        <v/>
      </c>
      <c r="AA260" s="22" t="str">
        <f>(IF(TDonnéesDélais[[#This Row],[Exploit Infra IBIS (5)]]="","",(IF(TDonnéesDélais[[#This Row],[Exploit Infra IBIS (5)]]&lt;=TDonnéesDélais[[#This Row],[Délai]],"OK","KO"))))</f>
        <v/>
      </c>
      <c r="AB260" s="21">
        <f>IF(TDonnéesHM[[#This Row],[SIT SOBEGI (1)]]&lt;&gt;"",TDonnéesHM[[#This Row],[SIT SOBEGI (1)]]/1440,"")</f>
        <v>4.027777777777778E-2</v>
      </c>
      <c r="AC260" s="22" t="str">
        <f>(IF(TDonnéesDélais[[#This Row],[SIT SOBEGI (1)]]="","",(IF(TDonnéesDélais[[#This Row],[SIT SOBEGI (1)]]&lt;=TDonnéesDélais[[#This Row],[Délai]],"OK","KO"))))</f>
        <v>OK</v>
      </c>
      <c r="AD260" s="21" t="str">
        <f>IF(TDonnéesHM[[#This Row],[TELECOM SOBEGI (2)]]&lt;&gt;"",TDonnéesHM[[#This Row],[TELECOM SOBEGI (2)]]/1440,"")</f>
        <v/>
      </c>
      <c r="AE260" s="22" t="str">
        <f>(IF(TDonnéesDélais[[#This Row],[TELECOM SOBEGI (2)]]="","",(IF(TDonnéesDélais[[#This Row],[TELECOM SOBEGI (2)]]&lt;=TDonnéesDélais[[#This Row],[Délai]],"OK","KO"))))</f>
        <v/>
      </c>
      <c r="AF260" s="21" t="str">
        <f>IF(TDonnéesHM[[#This Row],[INEO/ACM (1)]]&lt;&gt;"",TDonnéesHM[[#This Row],[INEO/ACM (1)]]/1440,"")</f>
        <v/>
      </c>
      <c r="AG260" s="22" t="str">
        <f>(IF(TDonnéesDélais[[#This Row],[INEO/ACM (1)]]="","",(IF(TDonnéesDélais[[#This Row],[INEO/ACM (1)]]&lt;=TDonnéesDélais[[#This Row],[Délai]],"OK","KO"))))</f>
        <v/>
      </c>
      <c r="AH260" s="18" t="str">
        <f>IF(TDonnéesHM[[#This Row],[GFI CHRONOTIME (4)]]&lt;&gt;"",TDonnéesHM[[#This Row],[GFI CHRONOTIME (4)]]/1440,"")</f>
        <v/>
      </c>
      <c r="AI260" s="18" t="str">
        <f>IF(TDonnéesHM[[#This Row],[En attente]]&lt;&gt;"",TDonnéesHM[[#This Row],[En attente]]/1440,"")</f>
        <v/>
      </c>
      <c r="AJ260" s="18">
        <f>IF(TDonnéesHM[[#This Row],[Durée de vie du ticket]]&lt;&gt;"",TDonnéesHM[[#This Row],[Durée de vie du ticket]]/1440,"")</f>
        <v>0.13680555555555557</v>
      </c>
      <c r="AK260" s="39"/>
      <c r="AL260" s="39"/>
      <c r="AM260" s="39"/>
      <c r="AN260" s="39"/>
      <c r="AO260" s="39"/>
      <c r="AP260" s="39"/>
      <c r="AQ260" s="39"/>
      <c r="AR260" s="39"/>
      <c r="AS260" s="39"/>
      <c r="AT260" s="39"/>
      <c r="AU260" s="39"/>
      <c r="AV260" s="39"/>
    </row>
    <row r="261" spans="1:48" x14ac:dyDescent="0.2">
      <c r="A261">
        <v>1102</v>
      </c>
      <c r="B261" t="s">
        <v>21</v>
      </c>
      <c r="H261">
        <v>59</v>
      </c>
      <c r="M261" s="12">
        <f>(IF(TDonnéesHM[[#This Row],[ID]]&lt;&gt;"",SUM(TDonnéesHM[[#This Row],[MCO (4)]:[En attente]]),""))</f>
        <v>59</v>
      </c>
      <c r="N261" s="39"/>
      <c r="O261">
        <f>IF(TDonnéesHM[[#This Row],[ID]]&lt;&gt;"",TDonnéesHM[[#This Row],[ID]],"")</f>
        <v>1102</v>
      </c>
      <c r="P261" s="17" t="str">
        <f>IF(TDonnéesHM[[#This Row],[Type]]="incident","I",IF(TDonnéesHM[[#This Row],[Type]]="demande","D",""))</f>
        <v>D</v>
      </c>
      <c r="Q261" s="18">
        <f>IF(TDonnéesDélais[[#This Row],[Type]]="I",4/24,IF(TDonnéesDélais[[#This Row],[Type]]="D",8/24,""))</f>
        <v>0.33333333333333331</v>
      </c>
      <c r="R261" s="21" t="str">
        <f>IF(TDonnéesHM[[#This Row],[MCO (4)]]&lt;&gt;"",TDonnéesHM[[#This Row],[MCO (4)]]/1440,"")</f>
        <v/>
      </c>
      <c r="S261" s="22" t="str">
        <f>(IF(TDonnéesDélais[[#This Row],[MCO]]="","",(IF(TDonnéesDélais[[#This Row],[MCO]]&lt;=TDonnéesDélais[[#This Row],[Délai]],"OK","KO"))))</f>
        <v/>
      </c>
      <c r="T261" s="21" t="str">
        <f>IF(TDonnéesHM[[#This Row],[HELPDESK (3)]]&lt;&gt;"",TDonnéesHM[[#This Row],[HELPDESK (3)]]/1440,"")</f>
        <v/>
      </c>
      <c r="U261" s="22" t="str">
        <f>(IF(TDonnéesDélais[[#This Row],[HELPDESK]]="","",(IF(TDonnéesDélais[[#This Row],[HELPDESK]]&lt;=TDonnéesDélais[[#This Row],[Délai]],"OK","KO"))))</f>
        <v/>
      </c>
      <c r="V261" s="21" t="str">
        <f>IF(TDonnéesHM[[#This Row],[TELECOM Niv 2 (7)]]&lt;&gt;"",TDonnéesHM[[#This Row],[TELECOM Niv 2 (7)]]/1440,"")</f>
        <v/>
      </c>
      <c r="W261" s="22" t="str">
        <f>(IF(TDonnéesDélais[[#This Row],[TELECOM Niv 2 (7)]]="","",(IF(TDonnéesDélais[[#This Row],[TELECOM Niv 2 (7)]]&lt;=TDonnéesDélais[[#This Row],[Délai]],"OK","KO"))))</f>
        <v/>
      </c>
      <c r="X261" s="21" t="str">
        <f>IF(TDonnéesHM[[#This Row],[TELECOM Niv 1 (6)]]&lt;&gt;"",TDonnéesHM[[#This Row],[TELECOM Niv 1 (6)]]/1440,"")</f>
        <v/>
      </c>
      <c r="Y261" s="22" t="str">
        <f>(IF(TDonnéesDélais[[#This Row],[TELECOM Niv 1 (6)]]="","",(IF(TDonnéesDélais[[#This Row],[TELECOM Niv 1 (6)]]&lt;=TDonnéesDélais[[#This Row],[Délai]],"OK","KO"))))</f>
        <v/>
      </c>
      <c r="Z261" s="21" t="str">
        <f>IF(TDonnéesHM[[#This Row],[Exploit Infra IBIS (5)]]&lt;&gt;"",TDonnéesHM[[#This Row],[Exploit Infra IBIS (5)]]/1440,"")</f>
        <v/>
      </c>
      <c r="AA261" s="22" t="str">
        <f>(IF(TDonnéesDélais[[#This Row],[Exploit Infra IBIS (5)]]="","",(IF(TDonnéesDélais[[#This Row],[Exploit Infra IBIS (5)]]&lt;=TDonnéesDélais[[#This Row],[Délai]],"OK","KO"))))</f>
        <v/>
      </c>
      <c r="AB261" s="21">
        <f>IF(TDonnéesHM[[#This Row],[SIT SOBEGI (1)]]&lt;&gt;"",TDonnéesHM[[#This Row],[SIT SOBEGI (1)]]/1440,"")</f>
        <v>4.0972222222222222E-2</v>
      </c>
      <c r="AC261" s="22" t="str">
        <f>(IF(TDonnéesDélais[[#This Row],[SIT SOBEGI (1)]]="","",(IF(TDonnéesDélais[[#This Row],[SIT SOBEGI (1)]]&lt;=TDonnéesDélais[[#This Row],[Délai]],"OK","KO"))))</f>
        <v>OK</v>
      </c>
      <c r="AD261" s="21" t="str">
        <f>IF(TDonnéesHM[[#This Row],[TELECOM SOBEGI (2)]]&lt;&gt;"",TDonnéesHM[[#This Row],[TELECOM SOBEGI (2)]]/1440,"")</f>
        <v/>
      </c>
      <c r="AE261" s="22" t="str">
        <f>(IF(TDonnéesDélais[[#This Row],[TELECOM SOBEGI (2)]]="","",(IF(TDonnéesDélais[[#This Row],[TELECOM SOBEGI (2)]]&lt;=TDonnéesDélais[[#This Row],[Délai]],"OK","KO"))))</f>
        <v/>
      </c>
      <c r="AF261" s="21" t="str">
        <f>IF(TDonnéesHM[[#This Row],[INEO/ACM (1)]]&lt;&gt;"",TDonnéesHM[[#This Row],[INEO/ACM (1)]]/1440,"")</f>
        <v/>
      </c>
      <c r="AG261" s="22" t="str">
        <f>(IF(TDonnéesDélais[[#This Row],[INEO/ACM (1)]]="","",(IF(TDonnéesDélais[[#This Row],[INEO/ACM (1)]]&lt;=TDonnéesDélais[[#This Row],[Délai]],"OK","KO"))))</f>
        <v/>
      </c>
      <c r="AH261" s="18" t="str">
        <f>IF(TDonnéesHM[[#This Row],[GFI CHRONOTIME (4)]]&lt;&gt;"",TDonnéesHM[[#This Row],[GFI CHRONOTIME (4)]]/1440,"")</f>
        <v/>
      </c>
      <c r="AI261" s="18" t="str">
        <f>IF(TDonnéesHM[[#This Row],[En attente]]&lt;&gt;"",TDonnéesHM[[#This Row],[En attente]]/1440,"")</f>
        <v/>
      </c>
      <c r="AJ261" s="18">
        <f>IF(TDonnéesHM[[#This Row],[Durée de vie du ticket]]&lt;&gt;"",TDonnéesHM[[#This Row],[Durée de vie du ticket]]/1440,"")</f>
        <v>4.0972222222222222E-2</v>
      </c>
      <c r="AK261" s="39"/>
      <c r="AL261" s="39"/>
      <c r="AM261" s="39"/>
      <c r="AN261" s="39"/>
      <c r="AO261" s="39"/>
      <c r="AP261" s="39"/>
      <c r="AQ261" s="39"/>
      <c r="AR261" s="39"/>
      <c r="AS261" s="39"/>
      <c r="AT261" s="39"/>
      <c r="AU261" s="39"/>
      <c r="AV261" s="39"/>
    </row>
    <row r="262" spans="1:48" x14ac:dyDescent="0.2">
      <c r="A262">
        <v>1103</v>
      </c>
      <c r="B262" t="s">
        <v>21</v>
      </c>
      <c r="F262">
        <v>3236</v>
      </c>
      <c r="I262">
        <v>1</v>
      </c>
      <c r="L262">
        <v>847</v>
      </c>
      <c r="M262" s="12">
        <f>(IF(TDonnéesHM[[#This Row],[ID]]&lt;&gt;"",SUM(TDonnéesHM[[#This Row],[MCO (4)]:[En attente]]),""))</f>
        <v>4084</v>
      </c>
      <c r="N262" s="39"/>
      <c r="O262">
        <f>IF(TDonnéesHM[[#This Row],[ID]]&lt;&gt;"",TDonnéesHM[[#This Row],[ID]],"")</f>
        <v>1103</v>
      </c>
      <c r="P262" s="17" t="str">
        <f>IF(TDonnéesHM[[#This Row],[Type]]="incident","I",IF(TDonnéesHM[[#This Row],[Type]]="demande","D",""))</f>
        <v>D</v>
      </c>
      <c r="Q262" s="18">
        <f>IF(TDonnéesDélais[[#This Row],[Type]]="I",4/24,IF(TDonnéesDélais[[#This Row],[Type]]="D",8/24,""))</f>
        <v>0.33333333333333331</v>
      </c>
      <c r="R262" s="21" t="str">
        <f>IF(TDonnéesHM[[#This Row],[MCO (4)]]&lt;&gt;"",TDonnéesHM[[#This Row],[MCO (4)]]/1440,"")</f>
        <v/>
      </c>
      <c r="S262" s="22" t="str">
        <f>(IF(TDonnéesDélais[[#This Row],[MCO]]="","",(IF(TDonnéesDélais[[#This Row],[MCO]]&lt;=TDonnéesDélais[[#This Row],[Délai]],"OK","KO"))))</f>
        <v/>
      </c>
      <c r="T262" s="21" t="str">
        <f>IF(TDonnéesHM[[#This Row],[HELPDESK (3)]]&lt;&gt;"",TDonnéesHM[[#This Row],[HELPDESK (3)]]/1440,"")</f>
        <v/>
      </c>
      <c r="U262" s="22" t="str">
        <f>(IF(TDonnéesDélais[[#This Row],[HELPDESK]]="","",(IF(TDonnéesDélais[[#This Row],[HELPDESK]]&lt;=TDonnéesDélais[[#This Row],[Délai]],"OK","KO"))))</f>
        <v/>
      </c>
      <c r="V262" s="21" t="str">
        <f>IF(TDonnéesHM[[#This Row],[TELECOM Niv 2 (7)]]&lt;&gt;"",TDonnéesHM[[#This Row],[TELECOM Niv 2 (7)]]/1440,"")</f>
        <v/>
      </c>
      <c r="W262" s="22" t="str">
        <f>(IF(TDonnéesDélais[[#This Row],[TELECOM Niv 2 (7)]]="","",(IF(TDonnéesDélais[[#This Row],[TELECOM Niv 2 (7)]]&lt;=TDonnéesDélais[[#This Row],[Délai]],"OK","KO"))))</f>
        <v/>
      </c>
      <c r="X262" s="21">
        <f>IF(TDonnéesHM[[#This Row],[TELECOM Niv 1 (6)]]&lt;&gt;"",TDonnéesHM[[#This Row],[TELECOM Niv 1 (6)]]/1440,"")</f>
        <v>2.2472222222222222</v>
      </c>
      <c r="Y262" s="22" t="str">
        <f>(IF(TDonnéesDélais[[#This Row],[TELECOM Niv 1 (6)]]="","",(IF(TDonnéesDélais[[#This Row],[TELECOM Niv 1 (6)]]&lt;=TDonnéesDélais[[#This Row],[Délai]],"OK","KO"))))</f>
        <v>KO</v>
      </c>
      <c r="Z262" s="21" t="str">
        <f>IF(TDonnéesHM[[#This Row],[Exploit Infra IBIS (5)]]&lt;&gt;"",TDonnéesHM[[#This Row],[Exploit Infra IBIS (5)]]/1440,"")</f>
        <v/>
      </c>
      <c r="AA262" s="22" t="str">
        <f>(IF(TDonnéesDélais[[#This Row],[Exploit Infra IBIS (5)]]="","",(IF(TDonnéesDélais[[#This Row],[Exploit Infra IBIS (5)]]&lt;=TDonnéesDélais[[#This Row],[Délai]],"OK","KO"))))</f>
        <v/>
      </c>
      <c r="AB262" s="21" t="str">
        <f>IF(TDonnéesHM[[#This Row],[SIT SOBEGI (1)]]&lt;&gt;"",TDonnéesHM[[#This Row],[SIT SOBEGI (1)]]/1440,"")</f>
        <v/>
      </c>
      <c r="AC262" s="22" t="str">
        <f>(IF(TDonnéesDélais[[#This Row],[SIT SOBEGI (1)]]="","",(IF(TDonnéesDélais[[#This Row],[SIT SOBEGI (1)]]&lt;=TDonnéesDélais[[#This Row],[Délai]],"OK","KO"))))</f>
        <v/>
      </c>
      <c r="AD262" s="21">
        <f>IF(TDonnéesHM[[#This Row],[TELECOM SOBEGI (2)]]&lt;&gt;"",TDonnéesHM[[#This Row],[TELECOM SOBEGI (2)]]/1440,"")</f>
        <v>6.9444444444444447E-4</v>
      </c>
      <c r="AE262" s="22" t="str">
        <f>(IF(TDonnéesDélais[[#This Row],[TELECOM SOBEGI (2)]]="","",(IF(TDonnéesDélais[[#This Row],[TELECOM SOBEGI (2)]]&lt;=TDonnéesDélais[[#This Row],[Délai]],"OK","KO"))))</f>
        <v>OK</v>
      </c>
      <c r="AF262" s="21" t="str">
        <f>IF(TDonnéesHM[[#This Row],[INEO/ACM (1)]]&lt;&gt;"",TDonnéesHM[[#This Row],[INEO/ACM (1)]]/1440,"")</f>
        <v/>
      </c>
      <c r="AG262" s="22" t="str">
        <f>(IF(TDonnéesDélais[[#This Row],[INEO/ACM (1)]]="","",(IF(TDonnéesDélais[[#This Row],[INEO/ACM (1)]]&lt;=TDonnéesDélais[[#This Row],[Délai]],"OK","KO"))))</f>
        <v/>
      </c>
      <c r="AH262" s="18" t="str">
        <f>IF(TDonnéesHM[[#This Row],[GFI CHRONOTIME (4)]]&lt;&gt;"",TDonnéesHM[[#This Row],[GFI CHRONOTIME (4)]]/1440,"")</f>
        <v/>
      </c>
      <c r="AI262" s="18">
        <f>IF(TDonnéesHM[[#This Row],[En attente]]&lt;&gt;"",TDonnéesHM[[#This Row],[En attente]]/1440,"")</f>
        <v>0.58819444444444446</v>
      </c>
      <c r="AJ262" s="18">
        <f>IF(TDonnéesHM[[#This Row],[Durée de vie du ticket]]&lt;&gt;"",TDonnéesHM[[#This Row],[Durée de vie du ticket]]/1440,"")</f>
        <v>2.8361111111111112</v>
      </c>
      <c r="AK262" s="39"/>
      <c r="AL262" s="39"/>
      <c r="AM262" s="39"/>
      <c r="AN262" s="39"/>
      <c r="AO262" s="39"/>
      <c r="AP262" s="39"/>
      <c r="AQ262" s="39"/>
      <c r="AR262" s="39"/>
      <c r="AS262" s="39"/>
      <c r="AT262" s="39"/>
      <c r="AU262" s="39"/>
      <c r="AV262" s="39"/>
    </row>
    <row r="263" spans="1:48" x14ac:dyDescent="0.2">
      <c r="A263">
        <v>1104</v>
      </c>
      <c r="B263" t="s">
        <v>21</v>
      </c>
      <c r="D263">
        <v>132</v>
      </c>
      <c r="H263">
        <v>712</v>
      </c>
      <c r="M263" s="12">
        <f>(IF(TDonnéesHM[[#This Row],[ID]]&lt;&gt;"",SUM(TDonnéesHM[[#This Row],[MCO (4)]:[En attente]]),""))</f>
        <v>844</v>
      </c>
      <c r="N263" s="39"/>
      <c r="O263">
        <f>IF(TDonnéesHM[[#This Row],[ID]]&lt;&gt;"",TDonnéesHM[[#This Row],[ID]],"")</f>
        <v>1104</v>
      </c>
      <c r="P263" s="17" t="str">
        <f>IF(TDonnéesHM[[#This Row],[Type]]="incident","I",IF(TDonnéesHM[[#This Row],[Type]]="demande","D",""))</f>
        <v>D</v>
      </c>
      <c r="Q263" s="18">
        <f>IF(TDonnéesDélais[[#This Row],[Type]]="I",4/24,IF(TDonnéesDélais[[#This Row],[Type]]="D",8/24,""))</f>
        <v>0.33333333333333331</v>
      </c>
      <c r="R263" s="21" t="str">
        <f>IF(TDonnéesHM[[#This Row],[MCO (4)]]&lt;&gt;"",TDonnéesHM[[#This Row],[MCO (4)]]/1440,"")</f>
        <v/>
      </c>
      <c r="S263" s="22" t="str">
        <f>(IF(TDonnéesDélais[[#This Row],[MCO]]="","",(IF(TDonnéesDélais[[#This Row],[MCO]]&lt;=TDonnéesDélais[[#This Row],[Délai]],"OK","KO"))))</f>
        <v/>
      </c>
      <c r="T263" s="21">
        <f>IF(TDonnéesHM[[#This Row],[HELPDESK (3)]]&lt;&gt;"",TDonnéesHM[[#This Row],[HELPDESK (3)]]/1440,"")</f>
        <v>9.166666666666666E-2</v>
      </c>
      <c r="U263" s="22" t="str">
        <f>(IF(TDonnéesDélais[[#This Row],[HELPDESK]]="","",(IF(TDonnéesDélais[[#This Row],[HELPDESK]]&lt;=TDonnéesDélais[[#This Row],[Délai]],"OK","KO"))))</f>
        <v>OK</v>
      </c>
      <c r="V263" s="21" t="str">
        <f>IF(TDonnéesHM[[#This Row],[TELECOM Niv 2 (7)]]&lt;&gt;"",TDonnéesHM[[#This Row],[TELECOM Niv 2 (7)]]/1440,"")</f>
        <v/>
      </c>
      <c r="W263" s="22" t="str">
        <f>(IF(TDonnéesDélais[[#This Row],[TELECOM Niv 2 (7)]]="","",(IF(TDonnéesDélais[[#This Row],[TELECOM Niv 2 (7)]]&lt;=TDonnéesDélais[[#This Row],[Délai]],"OK","KO"))))</f>
        <v/>
      </c>
      <c r="X263" s="21" t="str">
        <f>IF(TDonnéesHM[[#This Row],[TELECOM Niv 1 (6)]]&lt;&gt;"",TDonnéesHM[[#This Row],[TELECOM Niv 1 (6)]]/1440,"")</f>
        <v/>
      </c>
      <c r="Y263" s="22" t="str">
        <f>(IF(TDonnéesDélais[[#This Row],[TELECOM Niv 1 (6)]]="","",(IF(TDonnéesDélais[[#This Row],[TELECOM Niv 1 (6)]]&lt;=TDonnéesDélais[[#This Row],[Délai]],"OK","KO"))))</f>
        <v/>
      </c>
      <c r="Z263" s="21" t="str">
        <f>IF(TDonnéesHM[[#This Row],[Exploit Infra IBIS (5)]]&lt;&gt;"",TDonnéesHM[[#This Row],[Exploit Infra IBIS (5)]]/1440,"")</f>
        <v/>
      </c>
      <c r="AA263" s="22" t="str">
        <f>(IF(TDonnéesDélais[[#This Row],[Exploit Infra IBIS (5)]]="","",(IF(TDonnéesDélais[[#This Row],[Exploit Infra IBIS (5)]]&lt;=TDonnéesDélais[[#This Row],[Délai]],"OK","KO"))))</f>
        <v/>
      </c>
      <c r="AB263" s="21">
        <f>IF(TDonnéesHM[[#This Row],[SIT SOBEGI (1)]]&lt;&gt;"",TDonnéesHM[[#This Row],[SIT SOBEGI (1)]]/1440,"")</f>
        <v>0.49444444444444446</v>
      </c>
      <c r="AC263" s="22" t="str">
        <f>(IF(TDonnéesDélais[[#This Row],[SIT SOBEGI (1)]]="","",(IF(TDonnéesDélais[[#This Row],[SIT SOBEGI (1)]]&lt;=TDonnéesDélais[[#This Row],[Délai]],"OK","KO"))))</f>
        <v>KO</v>
      </c>
      <c r="AD263" s="21" t="str">
        <f>IF(TDonnéesHM[[#This Row],[TELECOM SOBEGI (2)]]&lt;&gt;"",TDonnéesHM[[#This Row],[TELECOM SOBEGI (2)]]/1440,"")</f>
        <v/>
      </c>
      <c r="AE263" s="22" t="str">
        <f>(IF(TDonnéesDélais[[#This Row],[TELECOM SOBEGI (2)]]="","",(IF(TDonnéesDélais[[#This Row],[TELECOM SOBEGI (2)]]&lt;=TDonnéesDélais[[#This Row],[Délai]],"OK","KO"))))</f>
        <v/>
      </c>
      <c r="AF263" s="21" t="str">
        <f>IF(TDonnéesHM[[#This Row],[INEO/ACM (1)]]&lt;&gt;"",TDonnéesHM[[#This Row],[INEO/ACM (1)]]/1440,"")</f>
        <v/>
      </c>
      <c r="AG263" s="22" t="str">
        <f>(IF(TDonnéesDélais[[#This Row],[INEO/ACM (1)]]="","",(IF(TDonnéesDélais[[#This Row],[INEO/ACM (1)]]&lt;=TDonnéesDélais[[#This Row],[Délai]],"OK","KO"))))</f>
        <v/>
      </c>
      <c r="AH263" s="18" t="str">
        <f>IF(TDonnéesHM[[#This Row],[GFI CHRONOTIME (4)]]&lt;&gt;"",TDonnéesHM[[#This Row],[GFI CHRONOTIME (4)]]/1440,"")</f>
        <v/>
      </c>
      <c r="AI263" s="18" t="str">
        <f>IF(TDonnéesHM[[#This Row],[En attente]]&lt;&gt;"",TDonnéesHM[[#This Row],[En attente]]/1440,"")</f>
        <v/>
      </c>
      <c r="AJ263" s="18">
        <f>IF(TDonnéesHM[[#This Row],[Durée de vie du ticket]]&lt;&gt;"",TDonnéesHM[[#This Row],[Durée de vie du ticket]]/1440,"")</f>
        <v>0.58611111111111114</v>
      </c>
      <c r="AK263" s="39"/>
      <c r="AL263" s="39"/>
      <c r="AM263" s="39"/>
      <c r="AN263" s="39"/>
      <c r="AO263" s="39"/>
      <c r="AP263" s="39"/>
      <c r="AQ263" s="39"/>
      <c r="AR263" s="39"/>
      <c r="AS263" s="39"/>
      <c r="AT263" s="39"/>
      <c r="AU263" s="39"/>
      <c r="AV263" s="39"/>
    </row>
    <row r="264" spans="1:48" x14ac:dyDescent="0.2">
      <c r="A264">
        <v>1105</v>
      </c>
      <c r="B264" t="s">
        <v>22</v>
      </c>
      <c r="I264">
        <v>35</v>
      </c>
      <c r="L264">
        <v>862</v>
      </c>
      <c r="M264" s="12">
        <f>(IF(TDonnéesHM[[#This Row],[ID]]&lt;&gt;"",SUM(TDonnéesHM[[#This Row],[MCO (4)]:[En attente]]),""))</f>
        <v>897</v>
      </c>
      <c r="N264" s="39"/>
      <c r="O264">
        <f>IF(TDonnéesHM[[#This Row],[ID]]&lt;&gt;"",TDonnéesHM[[#This Row],[ID]],"")</f>
        <v>1105</v>
      </c>
      <c r="P264" s="17" t="str">
        <f>IF(TDonnéesHM[[#This Row],[Type]]="incident","I",IF(TDonnéesHM[[#This Row],[Type]]="demande","D",""))</f>
        <v>I</v>
      </c>
      <c r="Q264" s="18">
        <f>IF(TDonnéesDélais[[#This Row],[Type]]="I",4/24,IF(TDonnéesDélais[[#This Row],[Type]]="D",8/24,""))</f>
        <v>0.16666666666666666</v>
      </c>
      <c r="R264" s="21" t="str">
        <f>IF(TDonnéesHM[[#This Row],[MCO (4)]]&lt;&gt;"",TDonnéesHM[[#This Row],[MCO (4)]]/1440,"")</f>
        <v/>
      </c>
      <c r="S264" s="22" t="str">
        <f>(IF(TDonnéesDélais[[#This Row],[MCO]]="","",(IF(TDonnéesDélais[[#This Row],[MCO]]&lt;=TDonnéesDélais[[#This Row],[Délai]],"OK","KO"))))</f>
        <v/>
      </c>
      <c r="T264" s="21" t="str">
        <f>IF(TDonnéesHM[[#This Row],[HELPDESK (3)]]&lt;&gt;"",TDonnéesHM[[#This Row],[HELPDESK (3)]]/1440,"")</f>
        <v/>
      </c>
      <c r="U264" s="22" t="str">
        <f>(IF(TDonnéesDélais[[#This Row],[HELPDESK]]="","",(IF(TDonnéesDélais[[#This Row],[HELPDESK]]&lt;=TDonnéesDélais[[#This Row],[Délai]],"OK","KO"))))</f>
        <v/>
      </c>
      <c r="V264" s="21" t="str">
        <f>IF(TDonnéesHM[[#This Row],[TELECOM Niv 2 (7)]]&lt;&gt;"",TDonnéesHM[[#This Row],[TELECOM Niv 2 (7)]]/1440,"")</f>
        <v/>
      </c>
      <c r="W264" s="22" t="str">
        <f>(IF(TDonnéesDélais[[#This Row],[TELECOM Niv 2 (7)]]="","",(IF(TDonnéesDélais[[#This Row],[TELECOM Niv 2 (7)]]&lt;=TDonnéesDélais[[#This Row],[Délai]],"OK","KO"))))</f>
        <v/>
      </c>
      <c r="X264" s="21" t="str">
        <f>IF(TDonnéesHM[[#This Row],[TELECOM Niv 1 (6)]]&lt;&gt;"",TDonnéesHM[[#This Row],[TELECOM Niv 1 (6)]]/1440,"")</f>
        <v/>
      </c>
      <c r="Y264" s="22" t="str">
        <f>(IF(TDonnéesDélais[[#This Row],[TELECOM Niv 1 (6)]]="","",(IF(TDonnéesDélais[[#This Row],[TELECOM Niv 1 (6)]]&lt;=TDonnéesDélais[[#This Row],[Délai]],"OK","KO"))))</f>
        <v/>
      </c>
      <c r="Z264" s="21" t="str">
        <f>IF(TDonnéesHM[[#This Row],[Exploit Infra IBIS (5)]]&lt;&gt;"",TDonnéesHM[[#This Row],[Exploit Infra IBIS (5)]]/1440,"")</f>
        <v/>
      </c>
      <c r="AA264" s="22" t="str">
        <f>(IF(TDonnéesDélais[[#This Row],[Exploit Infra IBIS (5)]]="","",(IF(TDonnéesDélais[[#This Row],[Exploit Infra IBIS (5)]]&lt;=TDonnéesDélais[[#This Row],[Délai]],"OK","KO"))))</f>
        <v/>
      </c>
      <c r="AB264" s="21" t="str">
        <f>IF(TDonnéesHM[[#This Row],[SIT SOBEGI (1)]]&lt;&gt;"",TDonnéesHM[[#This Row],[SIT SOBEGI (1)]]/1440,"")</f>
        <v/>
      </c>
      <c r="AC264" s="22" t="str">
        <f>(IF(TDonnéesDélais[[#This Row],[SIT SOBEGI (1)]]="","",(IF(TDonnéesDélais[[#This Row],[SIT SOBEGI (1)]]&lt;=TDonnéesDélais[[#This Row],[Délai]],"OK","KO"))))</f>
        <v/>
      </c>
      <c r="AD264" s="21">
        <f>IF(TDonnéesHM[[#This Row],[TELECOM SOBEGI (2)]]&lt;&gt;"",TDonnéesHM[[#This Row],[TELECOM SOBEGI (2)]]/1440,"")</f>
        <v>2.4305555555555556E-2</v>
      </c>
      <c r="AE264" s="22" t="str">
        <f>(IF(TDonnéesDélais[[#This Row],[TELECOM SOBEGI (2)]]="","",(IF(TDonnéesDélais[[#This Row],[TELECOM SOBEGI (2)]]&lt;=TDonnéesDélais[[#This Row],[Délai]],"OK","KO"))))</f>
        <v>OK</v>
      </c>
      <c r="AF264" s="21" t="str">
        <f>IF(TDonnéesHM[[#This Row],[INEO/ACM (1)]]&lt;&gt;"",TDonnéesHM[[#This Row],[INEO/ACM (1)]]/1440,"")</f>
        <v/>
      </c>
      <c r="AG264" s="22" t="str">
        <f>(IF(TDonnéesDélais[[#This Row],[INEO/ACM (1)]]="","",(IF(TDonnéesDélais[[#This Row],[INEO/ACM (1)]]&lt;=TDonnéesDélais[[#This Row],[Délai]],"OK","KO"))))</f>
        <v/>
      </c>
      <c r="AH264" s="18" t="str">
        <f>IF(TDonnéesHM[[#This Row],[GFI CHRONOTIME (4)]]&lt;&gt;"",TDonnéesHM[[#This Row],[GFI CHRONOTIME (4)]]/1440,"")</f>
        <v/>
      </c>
      <c r="AI264" s="18">
        <f>IF(TDonnéesHM[[#This Row],[En attente]]&lt;&gt;"",TDonnéesHM[[#This Row],[En attente]]/1440,"")</f>
        <v>0.59861111111111109</v>
      </c>
      <c r="AJ264" s="18">
        <f>IF(TDonnéesHM[[#This Row],[Durée de vie du ticket]]&lt;&gt;"",TDonnéesHM[[#This Row],[Durée de vie du ticket]]/1440,"")</f>
        <v>0.62291666666666667</v>
      </c>
      <c r="AK264" s="39"/>
      <c r="AL264" s="39"/>
      <c r="AM264" s="39"/>
      <c r="AN264" s="39"/>
      <c r="AO264" s="39"/>
      <c r="AP264" s="39"/>
      <c r="AQ264" s="39"/>
      <c r="AR264" s="39"/>
      <c r="AS264" s="39"/>
      <c r="AT264" s="39"/>
      <c r="AU264" s="39"/>
      <c r="AV264" s="39"/>
    </row>
    <row r="265" spans="1:48" x14ac:dyDescent="0.2">
      <c r="A265">
        <v>1106</v>
      </c>
      <c r="B265" t="s">
        <v>21</v>
      </c>
      <c r="D265">
        <v>154</v>
      </c>
      <c r="H265">
        <v>586</v>
      </c>
      <c r="M265" s="12">
        <f>(IF(TDonnéesHM[[#This Row],[ID]]&lt;&gt;"",SUM(TDonnéesHM[[#This Row],[MCO (4)]:[En attente]]),""))</f>
        <v>740</v>
      </c>
      <c r="N265" s="39"/>
      <c r="O265">
        <f>IF(TDonnéesHM[[#This Row],[ID]]&lt;&gt;"",TDonnéesHM[[#This Row],[ID]],"")</f>
        <v>1106</v>
      </c>
      <c r="P265" s="17" t="str">
        <f>IF(TDonnéesHM[[#This Row],[Type]]="incident","I",IF(TDonnéesHM[[#This Row],[Type]]="demande","D",""))</f>
        <v>D</v>
      </c>
      <c r="Q265" s="18">
        <f>IF(TDonnéesDélais[[#This Row],[Type]]="I",4/24,IF(TDonnéesDélais[[#This Row],[Type]]="D",8/24,""))</f>
        <v>0.33333333333333331</v>
      </c>
      <c r="R265" s="21" t="str">
        <f>IF(TDonnéesHM[[#This Row],[MCO (4)]]&lt;&gt;"",TDonnéesHM[[#This Row],[MCO (4)]]/1440,"")</f>
        <v/>
      </c>
      <c r="S265" s="22" t="str">
        <f>(IF(TDonnéesDélais[[#This Row],[MCO]]="","",(IF(TDonnéesDélais[[#This Row],[MCO]]&lt;=TDonnéesDélais[[#This Row],[Délai]],"OK","KO"))))</f>
        <v/>
      </c>
      <c r="T265" s="21">
        <f>IF(TDonnéesHM[[#This Row],[HELPDESK (3)]]&lt;&gt;"",TDonnéesHM[[#This Row],[HELPDESK (3)]]/1440,"")</f>
        <v>0.10694444444444444</v>
      </c>
      <c r="U265" s="22" t="str">
        <f>(IF(TDonnéesDélais[[#This Row],[HELPDESK]]="","",(IF(TDonnéesDélais[[#This Row],[HELPDESK]]&lt;=TDonnéesDélais[[#This Row],[Délai]],"OK","KO"))))</f>
        <v>OK</v>
      </c>
      <c r="V265" s="21" t="str">
        <f>IF(TDonnéesHM[[#This Row],[TELECOM Niv 2 (7)]]&lt;&gt;"",TDonnéesHM[[#This Row],[TELECOM Niv 2 (7)]]/1440,"")</f>
        <v/>
      </c>
      <c r="W265" s="22" t="str">
        <f>(IF(TDonnéesDélais[[#This Row],[TELECOM Niv 2 (7)]]="","",(IF(TDonnéesDélais[[#This Row],[TELECOM Niv 2 (7)]]&lt;=TDonnéesDélais[[#This Row],[Délai]],"OK","KO"))))</f>
        <v/>
      </c>
      <c r="X265" s="21" t="str">
        <f>IF(TDonnéesHM[[#This Row],[TELECOM Niv 1 (6)]]&lt;&gt;"",TDonnéesHM[[#This Row],[TELECOM Niv 1 (6)]]/1440,"")</f>
        <v/>
      </c>
      <c r="Y265" s="22" t="str">
        <f>(IF(TDonnéesDélais[[#This Row],[TELECOM Niv 1 (6)]]="","",(IF(TDonnéesDélais[[#This Row],[TELECOM Niv 1 (6)]]&lt;=TDonnéesDélais[[#This Row],[Délai]],"OK","KO"))))</f>
        <v/>
      </c>
      <c r="Z265" s="21" t="str">
        <f>IF(TDonnéesHM[[#This Row],[Exploit Infra IBIS (5)]]&lt;&gt;"",TDonnéesHM[[#This Row],[Exploit Infra IBIS (5)]]/1440,"")</f>
        <v/>
      </c>
      <c r="AA265" s="22" t="str">
        <f>(IF(TDonnéesDélais[[#This Row],[Exploit Infra IBIS (5)]]="","",(IF(TDonnéesDélais[[#This Row],[Exploit Infra IBIS (5)]]&lt;=TDonnéesDélais[[#This Row],[Délai]],"OK","KO"))))</f>
        <v/>
      </c>
      <c r="AB265" s="21">
        <f>IF(TDonnéesHM[[#This Row],[SIT SOBEGI (1)]]&lt;&gt;"",TDonnéesHM[[#This Row],[SIT SOBEGI (1)]]/1440,"")</f>
        <v>0.40694444444444444</v>
      </c>
      <c r="AC265" s="22" t="str">
        <f>(IF(TDonnéesDélais[[#This Row],[SIT SOBEGI (1)]]="","",(IF(TDonnéesDélais[[#This Row],[SIT SOBEGI (1)]]&lt;=TDonnéesDélais[[#This Row],[Délai]],"OK","KO"))))</f>
        <v>KO</v>
      </c>
      <c r="AD265" s="21" t="str">
        <f>IF(TDonnéesHM[[#This Row],[TELECOM SOBEGI (2)]]&lt;&gt;"",TDonnéesHM[[#This Row],[TELECOM SOBEGI (2)]]/1440,"")</f>
        <v/>
      </c>
      <c r="AE265" s="22" t="str">
        <f>(IF(TDonnéesDélais[[#This Row],[TELECOM SOBEGI (2)]]="","",(IF(TDonnéesDélais[[#This Row],[TELECOM SOBEGI (2)]]&lt;=TDonnéesDélais[[#This Row],[Délai]],"OK","KO"))))</f>
        <v/>
      </c>
      <c r="AF265" s="21" t="str">
        <f>IF(TDonnéesHM[[#This Row],[INEO/ACM (1)]]&lt;&gt;"",TDonnéesHM[[#This Row],[INEO/ACM (1)]]/1440,"")</f>
        <v/>
      </c>
      <c r="AG265" s="22" t="str">
        <f>(IF(TDonnéesDélais[[#This Row],[INEO/ACM (1)]]="","",(IF(TDonnéesDélais[[#This Row],[INEO/ACM (1)]]&lt;=TDonnéesDélais[[#This Row],[Délai]],"OK","KO"))))</f>
        <v/>
      </c>
      <c r="AH265" s="18" t="str">
        <f>IF(TDonnéesHM[[#This Row],[GFI CHRONOTIME (4)]]&lt;&gt;"",TDonnéesHM[[#This Row],[GFI CHRONOTIME (4)]]/1440,"")</f>
        <v/>
      </c>
      <c r="AI265" s="18" t="str">
        <f>IF(TDonnéesHM[[#This Row],[En attente]]&lt;&gt;"",TDonnéesHM[[#This Row],[En attente]]/1440,"")</f>
        <v/>
      </c>
      <c r="AJ265" s="18">
        <f>IF(TDonnéesHM[[#This Row],[Durée de vie du ticket]]&lt;&gt;"",TDonnéesHM[[#This Row],[Durée de vie du ticket]]/1440,"")</f>
        <v>0.51388888888888884</v>
      </c>
      <c r="AK265" s="39"/>
      <c r="AL265" s="39"/>
      <c r="AM265" s="39"/>
      <c r="AN265" s="39"/>
      <c r="AO265" s="39"/>
      <c r="AP265" s="39"/>
      <c r="AQ265" s="39"/>
      <c r="AR265" s="39"/>
      <c r="AS265" s="39"/>
      <c r="AT265" s="39"/>
      <c r="AU265" s="39"/>
      <c r="AV265" s="39"/>
    </row>
    <row r="266" spans="1:48" x14ac:dyDescent="0.2">
      <c r="A266">
        <v>1107</v>
      </c>
      <c r="B266" t="s">
        <v>21</v>
      </c>
      <c r="D266">
        <v>142</v>
      </c>
      <c r="H266">
        <v>565</v>
      </c>
      <c r="M266" s="12">
        <f>(IF(TDonnéesHM[[#This Row],[ID]]&lt;&gt;"",SUM(TDonnéesHM[[#This Row],[MCO (4)]:[En attente]]),""))</f>
        <v>707</v>
      </c>
      <c r="N266" s="39"/>
      <c r="O266">
        <f>IF(TDonnéesHM[[#This Row],[ID]]&lt;&gt;"",TDonnéesHM[[#This Row],[ID]],"")</f>
        <v>1107</v>
      </c>
      <c r="P266" s="17" t="str">
        <f>IF(TDonnéesHM[[#This Row],[Type]]="incident","I",IF(TDonnéesHM[[#This Row],[Type]]="demande","D",""))</f>
        <v>D</v>
      </c>
      <c r="Q266" s="18">
        <f>IF(TDonnéesDélais[[#This Row],[Type]]="I",4/24,IF(TDonnéesDélais[[#This Row],[Type]]="D",8/24,""))</f>
        <v>0.33333333333333331</v>
      </c>
      <c r="R266" s="21" t="str">
        <f>IF(TDonnéesHM[[#This Row],[MCO (4)]]&lt;&gt;"",TDonnéesHM[[#This Row],[MCO (4)]]/1440,"")</f>
        <v/>
      </c>
      <c r="S266" s="22" t="str">
        <f>(IF(TDonnéesDélais[[#This Row],[MCO]]="","",(IF(TDonnéesDélais[[#This Row],[MCO]]&lt;=TDonnéesDélais[[#This Row],[Délai]],"OK","KO"))))</f>
        <v/>
      </c>
      <c r="T266" s="21">
        <f>IF(TDonnéesHM[[#This Row],[HELPDESK (3)]]&lt;&gt;"",TDonnéesHM[[#This Row],[HELPDESK (3)]]/1440,"")</f>
        <v>9.8611111111111108E-2</v>
      </c>
      <c r="U266" s="22" t="str">
        <f>(IF(TDonnéesDélais[[#This Row],[HELPDESK]]="","",(IF(TDonnéesDélais[[#This Row],[HELPDESK]]&lt;=TDonnéesDélais[[#This Row],[Délai]],"OK","KO"))))</f>
        <v>OK</v>
      </c>
      <c r="V266" s="21" t="str">
        <f>IF(TDonnéesHM[[#This Row],[TELECOM Niv 2 (7)]]&lt;&gt;"",TDonnéesHM[[#This Row],[TELECOM Niv 2 (7)]]/1440,"")</f>
        <v/>
      </c>
      <c r="W266" s="22" t="str">
        <f>(IF(TDonnéesDélais[[#This Row],[TELECOM Niv 2 (7)]]="","",(IF(TDonnéesDélais[[#This Row],[TELECOM Niv 2 (7)]]&lt;=TDonnéesDélais[[#This Row],[Délai]],"OK","KO"))))</f>
        <v/>
      </c>
      <c r="X266" s="21" t="str">
        <f>IF(TDonnéesHM[[#This Row],[TELECOM Niv 1 (6)]]&lt;&gt;"",TDonnéesHM[[#This Row],[TELECOM Niv 1 (6)]]/1440,"")</f>
        <v/>
      </c>
      <c r="Y266" s="22" t="str">
        <f>(IF(TDonnéesDélais[[#This Row],[TELECOM Niv 1 (6)]]="","",(IF(TDonnéesDélais[[#This Row],[TELECOM Niv 1 (6)]]&lt;=TDonnéesDélais[[#This Row],[Délai]],"OK","KO"))))</f>
        <v/>
      </c>
      <c r="Z266" s="21" t="str">
        <f>IF(TDonnéesHM[[#This Row],[Exploit Infra IBIS (5)]]&lt;&gt;"",TDonnéesHM[[#This Row],[Exploit Infra IBIS (5)]]/1440,"")</f>
        <v/>
      </c>
      <c r="AA266" s="22" t="str">
        <f>(IF(TDonnéesDélais[[#This Row],[Exploit Infra IBIS (5)]]="","",(IF(TDonnéesDélais[[#This Row],[Exploit Infra IBIS (5)]]&lt;=TDonnéesDélais[[#This Row],[Délai]],"OK","KO"))))</f>
        <v/>
      </c>
      <c r="AB266" s="21">
        <f>IF(TDonnéesHM[[#This Row],[SIT SOBEGI (1)]]&lt;&gt;"",TDonnéesHM[[#This Row],[SIT SOBEGI (1)]]/1440,"")</f>
        <v>0.3923611111111111</v>
      </c>
      <c r="AC266" s="22" t="str">
        <f>(IF(TDonnéesDélais[[#This Row],[SIT SOBEGI (1)]]="","",(IF(TDonnéesDélais[[#This Row],[SIT SOBEGI (1)]]&lt;=TDonnéesDélais[[#This Row],[Délai]],"OK","KO"))))</f>
        <v>KO</v>
      </c>
      <c r="AD266" s="21" t="str">
        <f>IF(TDonnéesHM[[#This Row],[TELECOM SOBEGI (2)]]&lt;&gt;"",TDonnéesHM[[#This Row],[TELECOM SOBEGI (2)]]/1440,"")</f>
        <v/>
      </c>
      <c r="AE266" s="22" t="str">
        <f>(IF(TDonnéesDélais[[#This Row],[TELECOM SOBEGI (2)]]="","",(IF(TDonnéesDélais[[#This Row],[TELECOM SOBEGI (2)]]&lt;=TDonnéesDélais[[#This Row],[Délai]],"OK","KO"))))</f>
        <v/>
      </c>
      <c r="AF266" s="21" t="str">
        <f>IF(TDonnéesHM[[#This Row],[INEO/ACM (1)]]&lt;&gt;"",TDonnéesHM[[#This Row],[INEO/ACM (1)]]/1440,"")</f>
        <v/>
      </c>
      <c r="AG266" s="22" t="str">
        <f>(IF(TDonnéesDélais[[#This Row],[INEO/ACM (1)]]="","",(IF(TDonnéesDélais[[#This Row],[INEO/ACM (1)]]&lt;=TDonnéesDélais[[#This Row],[Délai]],"OK","KO"))))</f>
        <v/>
      </c>
      <c r="AH266" s="18" t="str">
        <f>IF(TDonnéesHM[[#This Row],[GFI CHRONOTIME (4)]]&lt;&gt;"",TDonnéesHM[[#This Row],[GFI CHRONOTIME (4)]]/1440,"")</f>
        <v/>
      </c>
      <c r="AI266" s="18" t="str">
        <f>IF(TDonnéesHM[[#This Row],[En attente]]&lt;&gt;"",TDonnéesHM[[#This Row],[En attente]]/1440,"")</f>
        <v/>
      </c>
      <c r="AJ266" s="18">
        <f>IF(TDonnéesHM[[#This Row],[Durée de vie du ticket]]&lt;&gt;"",TDonnéesHM[[#This Row],[Durée de vie du ticket]]/1440,"")</f>
        <v>0.4909722222222222</v>
      </c>
      <c r="AK266" s="39"/>
      <c r="AL266" s="39"/>
      <c r="AM266" s="39"/>
      <c r="AN266" s="39"/>
      <c r="AO266" s="39"/>
      <c r="AP266" s="39"/>
      <c r="AQ266" s="39"/>
      <c r="AR266" s="39"/>
      <c r="AS266" s="39"/>
      <c r="AT266" s="39"/>
      <c r="AU266" s="39"/>
      <c r="AV266" s="39"/>
    </row>
    <row r="267" spans="1:48" x14ac:dyDescent="0.2">
      <c r="A267">
        <v>1108</v>
      </c>
      <c r="B267" t="s">
        <v>21</v>
      </c>
      <c r="D267">
        <v>149</v>
      </c>
      <c r="H267">
        <v>569</v>
      </c>
      <c r="M267" s="12">
        <f>(IF(TDonnéesHM[[#This Row],[ID]]&lt;&gt;"",SUM(TDonnéesHM[[#This Row],[MCO (4)]:[En attente]]),""))</f>
        <v>718</v>
      </c>
      <c r="N267" s="39"/>
      <c r="O267">
        <f>IF(TDonnéesHM[[#This Row],[ID]]&lt;&gt;"",TDonnéesHM[[#This Row],[ID]],"")</f>
        <v>1108</v>
      </c>
      <c r="P267" s="17" t="str">
        <f>IF(TDonnéesHM[[#This Row],[Type]]="incident","I",IF(TDonnéesHM[[#This Row],[Type]]="demande","D",""))</f>
        <v>D</v>
      </c>
      <c r="Q267" s="18">
        <f>IF(TDonnéesDélais[[#This Row],[Type]]="I",4/24,IF(TDonnéesDélais[[#This Row],[Type]]="D",8/24,""))</f>
        <v>0.33333333333333331</v>
      </c>
      <c r="R267" s="21" t="str">
        <f>IF(TDonnéesHM[[#This Row],[MCO (4)]]&lt;&gt;"",TDonnéesHM[[#This Row],[MCO (4)]]/1440,"")</f>
        <v/>
      </c>
      <c r="S267" s="22" t="str">
        <f>(IF(TDonnéesDélais[[#This Row],[MCO]]="","",(IF(TDonnéesDélais[[#This Row],[MCO]]&lt;=TDonnéesDélais[[#This Row],[Délai]],"OK","KO"))))</f>
        <v/>
      </c>
      <c r="T267" s="21">
        <f>IF(TDonnéesHM[[#This Row],[HELPDESK (3)]]&lt;&gt;"",TDonnéesHM[[#This Row],[HELPDESK (3)]]/1440,"")</f>
        <v>0.10347222222222222</v>
      </c>
      <c r="U267" s="22" t="str">
        <f>(IF(TDonnéesDélais[[#This Row],[HELPDESK]]="","",(IF(TDonnéesDélais[[#This Row],[HELPDESK]]&lt;=TDonnéesDélais[[#This Row],[Délai]],"OK","KO"))))</f>
        <v>OK</v>
      </c>
      <c r="V267" s="21" t="str">
        <f>IF(TDonnéesHM[[#This Row],[TELECOM Niv 2 (7)]]&lt;&gt;"",TDonnéesHM[[#This Row],[TELECOM Niv 2 (7)]]/1440,"")</f>
        <v/>
      </c>
      <c r="W267" s="22" t="str">
        <f>(IF(TDonnéesDélais[[#This Row],[TELECOM Niv 2 (7)]]="","",(IF(TDonnéesDélais[[#This Row],[TELECOM Niv 2 (7)]]&lt;=TDonnéesDélais[[#This Row],[Délai]],"OK","KO"))))</f>
        <v/>
      </c>
      <c r="X267" s="21" t="str">
        <f>IF(TDonnéesHM[[#This Row],[TELECOM Niv 1 (6)]]&lt;&gt;"",TDonnéesHM[[#This Row],[TELECOM Niv 1 (6)]]/1440,"")</f>
        <v/>
      </c>
      <c r="Y267" s="22" t="str">
        <f>(IF(TDonnéesDélais[[#This Row],[TELECOM Niv 1 (6)]]="","",(IF(TDonnéesDélais[[#This Row],[TELECOM Niv 1 (6)]]&lt;=TDonnéesDélais[[#This Row],[Délai]],"OK","KO"))))</f>
        <v/>
      </c>
      <c r="Z267" s="21" t="str">
        <f>IF(TDonnéesHM[[#This Row],[Exploit Infra IBIS (5)]]&lt;&gt;"",TDonnéesHM[[#This Row],[Exploit Infra IBIS (5)]]/1440,"")</f>
        <v/>
      </c>
      <c r="AA267" s="22" t="str">
        <f>(IF(TDonnéesDélais[[#This Row],[Exploit Infra IBIS (5)]]="","",(IF(TDonnéesDélais[[#This Row],[Exploit Infra IBIS (5)]]&lt;=TDonnéesDélais[[#This Row],[Délai]],"OK","KO"))))</f>
        <v/>
      </c>
      <c r="AB267" s="21">
        <f>IF(TDonnéesHM[[#This Row],[SIT SOBEGI (1)]]&lt;&gt;"",TDonnéesHM[[#This Row],[SIT SOBEGI (1)]]/1440,"")</f>
        <v>0.39513888888888887</v>
      </c>
      <c r="AC267" s="22" t="str">
        <f>(IF(TDonnéesDélais[[#This Row],[SIT SOBEGI (1)]]="","",(IF(TDonnéesDélais[[#This Row],[SIT SOBEGI (1)]]&lt;=TDonnéesDélais[[#This Row],[Délai]],"OK","KO"))))</f>
        <v>KO</v>
      </c>
      <c r="AD267" s="21" t="str">
        <f>IF(TDonnéesHM[[#This Row],[TELECOM SOBEGI (2)]]&lt;&gt;"",TDonnéesHM[[#This Row],[TELECOM SOBEGI (2)]]/1440,"")</f>
        <v/>
      </c>
      <c r="AE267" s="22" t="str">
        <f>(IF(TDonnéesDélais[[#This Row],[TELECOM SOBEGI (2)]]="","",(IF(TDonnéesDélais[[#This Row],[TELECOM SOBEGI (2)]]&lt;=TDonnéesDélais[[#This Row],[Délai]],"OK","KO"))))</f>
        <v/>
      </c>
      <c r="AF267" s="21" t="str">
        <f>IF(TDonnéesHM[[#This Row],[INEO/ACM (1)]]&lt;&gt;"",TDonnéesHM[[#This Row],[INEO/ACM (1)]]/1440,"")</f>
        <v/>
      </c>
      <c r="AG267" s="22" t="str">
        <f>(IF(TDonnéesDélais[[#This Row],[INEO/ACM (1)]]="","",(IF(TDonnéesDélais[[#This Row],[INEO/ACM (1)]]&lt;=TDonnéesDélais[[#This Row],[Délai]],"OK","KO"))))</f>
        <v/>
      </c>
      <c r="AH267" s="18" t="str">
        <f>IF(TDonnéesHM[[#This Row],[GFI CHRONOTIME (4)]]&lt;&gt;"",TDonnéesHM[[#This Row],[GFI CHRONOTIME (4)]]/1440,"")</f>
        <v/>
      </c>
      <c r="AI267" s="18" t="str">
        <f>IF(TDonnéesHM[[#This Row],[En attente]]&lt;&gt;"",TDonnéesHM[[#This Row],[En attente]]/1440,"")</f>
        <v/>
      </c>
      <c r="AJ267" s="18">
        <f>IF(TDonnéesHM[[#This Row],[Durée de vie du ticket]]&lt;&gt;"",TDonnéesHM[[#This Row],[Durée de vie du ticket]]/1440,"")</f>
        <v>0.49861111111111112</v>
      </c>
      <c r="AK267" s="39"/>
      <c r="AL267" s="39"/>
      <c r="AM267" s="39"/>
      <c r="AN267" s="39"/>
      <c r="AO267" s="39"/>
      <c r="AP267" s="39"/>
      <c r="AQ267" s="39"/>
      <c r="AR267" s="39"/>
      <c r="AS267" s="39"/>
      <c r="AT267" s="39"/>
      <c r="AU267" s="39"/>
      <c r="AV267" s="39"/>
    </row>
    <row r="268" spans="1:48" x14ac:dyDescent="0.2">
      <c r="A268">
        <v>1110</v>
      </c>
      <c r="B268" t="s">
        <v>21</v>
      </c>
      <c r="F268">
        <v>1710</v>
      </c>
      <c r="M268" s="12">
        <f>(IF(TDonnéesHM[[#This Row],[ID]]&lt;&gt;"",SUM(TDonnéesHM[[#This Row],[MCO (4)]:[En attente]]),""))</f>
        <v>1710</v>
      </c>
      <c r="N268" s="39"/>
      <c r="O268">
        <f>IF(TDonnéesHM[[#This Row],[ID]]&lt;&gt;"",TDonnéesHM[[#This Row],[ID]],"")</f>
        <v>1110</v>
      </c>
      <c r="P268" s="17" t="str">
        <f>IF(TDonnéesHM[[#This Row],[Type]]="incident","I",IF(TDonnéesHM[[#This Row],[Type]]="demande","D",""))</f>
        <v>D</v>
      </c>
      <c r="Q268" s="18">
        <f>IF(TDonnéesDélais[[#This Row],[Type]]="I",4/24,IF(TDonnéesDélais[[#This Row],[Type]]="D",8/24,""))</f>
        <v>0.33333333333333331</v>
      </c>
      <c r="R268" s="21" t="str">
        <f>IF(TDonnéesHM[[#This Row],[MCO (4)]]&lt;&gt;"",TDonnéesHM[[#This Row],[MCO (4)]]/1440,"")</f>
        <v/>
      </c>
      <c r="S268" s="22" t="str">
        <f>(IF(TDonnéesDélais[[#This Row],[MCO]]="","",(IF(TDonnéesDélais[[#This Row],[MCO]]&lt;=TDonnéesDélais[[#This Row],[Délai]],"OK","KO"))))</f>
        <v/>
      </c>
      <c r="T268" s="21" t="str">
        <f>IF(TDonnéesHM[[#This Row],[HELPDESK (3)]]&lt;&gt;"",TDonnéesHM[[#This Row],[HELPDESK (3)]]/1440,"")</f>
        <v/>
      </c>
      <c r="U268" s="22" t="str">
        <f>(IF(TDonnéesDélais[[#This Row],[HELPDESK]]="","",(IF(TDonnéesDélais[[#This Row],[HELPDESK]]&lt;=TDonnéesDélais[[#This Row],[Délai]],"OK","KO"))))</f>
        <v/>
      </c>
      <c r="V268" s="21" t="str">
        <f>IF(TDonnéesHM[[#This Row],[TELECOM Niv 2 (7)]]&lt;&gt;"",TDonnéesHM[[#This Row],[TELECOM Niv 2 (7)]]/1440,"")</f>
        <v/>
      </c>
      <c r="W268" s="22" t="str">
        <f>(IF(TDonnéesDélais[[#This Row],[TELECOM Niv 2 (7)]]="","",(IF(TDonnéesDélais[[#This Row],[TELECOM Niv 2 (7)]]&lt;=TDonnéesDélais[[#This Row],[Délai]],"OK","KO"))))</f>
        <v/>
      </c>
      <c r="X268" s="21">
        <f>IF(TDonnéesHM[[#This Row],[TELECOM Niv 1 (6)]]&lt;&gt;"",TDonnéesHM[[#This Row],[TELECOM Niv 1 (6)]]/1440,"")</f>
        <v>1.1875</v>
      </c>
      <c r="Y268" s="22" t="str">
        <f>(IF(TDonnéesDélais[[#This Row],[TELECOM Niv 1 (6)]]="","",(IF(TDonnéesDélais[[#This Row],[TELECOM Niv 1 (6)]]&lt;=TDonnéesDélais[[#This Row],[Délai]],"OK","KO"))))</f>
        <v>KO</v>
      </c>
      <c r="Z268" s="21" t="str">
        <f>IF(TDonnéesHM[[#This Row],[Exploit Infra IBIS (5)]]&lt;&gt;"",TDonnéesHM[[#This Row],[Exploit Infra IBIS (5)]]/1440,"")</f>
        <v/>
      </c>
      <c r="AA268" s="22" t="str">
        <f>(IF(TDonnéesDélais[[#This Row],[Exploit Infra IBIS (5)]]="","",(IF(TDonnéesDélais[[#This Row],[Exploit Infra IBIS (5)]]&lt;=TDonnéesDélais[[#This Row],[Délai]],"OK","KO"))))</f>
        <v/>
      </c>
      <c r="AB268" s="21" t="str">
        <f>IF(TDonnéesHM[[#This Row],[SIT SOBEGI (1)]]&lt;&gt;"",TDonnéesHM[[#This Row],[SIT SOBEGI (1)]]/1440,"")</f>
        <v/>
      </c>
      <c r="AC268" s="22" t="str">
        <f>(IF(TDonnéesDélais[[#This Row],[SIT SOBEGI (1)]]="","",(IF(TDonnéesDélais[[#This Row],[SIT SOBEGI (1)]]&lt;=TDonnéesDélais[[#This Row],[Délai]],"OK","KO"))))</f>
        <v/>
      </c>
      <c r="AD268" s="21" t="str">
        <f>IF(TDonnéesHM[[#This Row],[TELECOM SOBEGI (2)]]&lt;&gt;"",TDonnéesHM[[#This Row],[TELECOM SOBEGI (2)]]/1440,"")</f>
        <v/>
      </c>
      <c r="AE268" s="22" t="str">
        <f>(IF(TDonnéesDélais[[#This Row],[TELECOM SOBEGI (2)]]="","",(IF(TDonnéesDélais[[#This Row],[TELECOM SOBEGI (2)]]&lt;=TDonnéesDélais[[#This Row],[Délai]],"OK","KO"))))</f>
        <v/>
      </c>
      <c r="AF268" s="21" t="str">
        <f>IF(TDonnéesHM[[#This Row],[INEO/ACM (1)]]&lt;&gt;"",TDonnéesHM[[#This Row],[INEO/ACM (1)]]/1440,"")</f>
        <v/>
      </c>
      <c r="AG268" s="22" t="str">
        <f>(IF(TDonnéesDélais[[#This Row],[INEO/ACM (1)]]="","",(IF(TDonnéesDélais[[#This Row],[INEO/ACM (1)]]&lt;=TDonnéesDélais[[#This Row],[Délai]],"OK","KO"))))</f>
        <v/>
      </c>
      <c r="AH268" s="18" t="str">
        <f>IF(TDonnéesHM[[#This Row],[GFI CHRONOTIME (4)]]&lt;&gt;"",TDonnéesHM[[#This Row],[GFI CHRONOTIME (4)]]/1440,"")</f>
        <v/>
      </c>
      <c r="AI268" s="18" t="str">
        <f>IF(TDonnéesHM[[#This Row],[En attente]]&lt;&gt;"",TDonnéesHM[[#This Row],[En attente]]/1440,"")</f>
        <v/>
      </c>
      <c r="AJ268" s="18">
        <f>IF(TDonnéesHM[[#This Row],[Durée de vie du ticket]]&lt;&gt;"",TDonnéesHM[[#This Row],[Durée de vie du ticket]]/1440,"")</f>
        <v>1.1875</v>
      </c>
      <c r="AK268" s="39"/>
      <c r="AL268" s="39"/>
      <c r="AM268" s="39"/>
      <c r="AN268" s="39"/>
      <c r="AO268" s="39"/>
      <c r="AP268" s="39"/>
      <c r="AQ268" s="39"/>
      <c r="AR268" s="39"/>
      <c r="AS268" s="39"/>
      <c r="AT268" s="39"/>
      <c r="AU268" s="39"/>
      <c r="AV268" s="39"/>
    </row>
    <row r="269" spans="1:48" x14ac:dyDescent="0.2">
      <c r="A269">
        <v>1112</v>
      </c>
      <c r="B269" t="s">
        <v>22</v>
      </c>
      <c r="D269">
        <v>3</v>
      </c>
      <c r="K269">
        <v>0</v>
      </c>
      <c r="L269">
        <v>2438</v>
      </c>
      <c r="M269" s="12">
        <f>(IF(TDonnéesHM[[#This Row],[ID]]&lt;&gt;"",SUM(TDonnéesHM[[#This Row],[MCO (4)]:[En attente]]),""))</f>
        <v>2441</v>
      </c>
      <c r="N269" s="39"/>
      <c r="O269">
        <f>IF(TDonnéesHM[[#This Row],[ID]]&lt;&gt;"",TDonnéesHM[[#This Row],[ID]],"")</f>
        <v>1112</v>
      </c>
      <c r="P269" s="17" t="str">
        <f>IF(TDonnéesHM[[#This Row],[Type]]="incident","I",IF(TDonnéesHM[[#This Row],[Type]]="demande","D",""))</f>
        <v>I</v>
      </c>
      <c r="Q269" s="18">
        <f>IF(TDonnéesDélais[[#This Row],[Type]]="I",4/24,IF(TDonnéesDélais[[#This Row],[Type]]="D",8/24,""))</f>
        <v>0.16666666666666666</v>
      </c>
      <c r="R269" s="21" t="str">
        <f>IF(TDonnéesHM[[#This Row],[MCO (4)]]&lt;&gt;"",TDonnéesHM[[#This Row],[MCO (4)]]/1440,"")</f>
        <v/>
      </c>
      <c r="S269" s="22" t="str">
        <f>(IF(TDonnéesDélais[[#This Row],[MCO]]="","",(IF(TDonnéesDélais[[#This Row],[MCO]]&lt;=TDonnéesDélais[[#This Row],[Délai]],"OK","KO"))))</f>
        <v/>
      </c>
      <c r="T269" s="21">
        <f>IF(TDonnéesHM[[#This Row],[HELPDESK (3)]]&lt;&gt;"",TDonnéesHM[[#This Row],[HELPDESK (3)]]/1440,"")</f>
        <v>2.0833333333333333E-3</v>
      </c>
      <c r="U269" s="22" t="str">
        <f>(IF(TDonnéesDélais[[#This Row],[HELPDESK]]="","",(IF(TDonnéesDélais[[#This Row],[HELPDESK]]&lt;=TDonnéesDélais[[#This Row],[Délai]],"OK","KO"))))</f>
        <v>OK</v>
      </c>
      <c r="V269" s="21" t="str">
        <f>IF(TDonnéesHM[[#This Row],[TELECOM Niv 2 (7)]]&lt;&gt;"",TDonnéesHM[[#This Row],[TELECOM Niv 2 (7)]]/1440,"")</f>
        <v/>
      </c>
      <c r="W269" s="22" t="str">
        <f>(IF(TDonnéesDélais[[#This Row],[TELECOM Niv 2 (7)]]="","",(IF(TDonnéesDélais[[#This Row],[TELECOM Niv 2 (7)]]&lt;=TDonnéesDélais[[#This Row],[Délai]],"OK","KO"))))</f>
        <v/>
      </c>
      <c r="X269" s="21" t="str">
        <f>IF(TDonnéesHM[[#This Row],[TELECOM Niv 1 (6)]]&lt;&gt;"",TDonnéesHM[[#This Row],[TELECOM Niv 1 (6)]]/1440,"")</f>
        <v/>
      </c>
      <c r="Y269" s="22" t="str">
        <f>(IF(TDonnéesDélais[[#This Row],[TELECOM Niv 1 (6)]]="","",(IF(TDonnéesDélais[[#This Row],[TELECOM Niv 1 (6)]]&lt;=TDonnéesDélais[[#This Row],[Délai]],"OK","KO"))))</f>
        <v/>
      </c>
      <c r="Z269" s="21" t="str">
        <f>IF(TDonnéesHM[[#This Row],[Exploit Infra IBIS (5)]]&lt;&gt;"",TDonnéesHM[[#This Row],[Exploit Infra IBIS (5)]]/1440,"")</f>
        <v/>
      </c>
      <c r="AA269" s="22" t="str">
        <f>(IF(TDonnéesDélais[[#This Row],[Exploit Infra IBIS (5)]]="","",(IF(TDonnéesDélais[[#This Row],[Exploit Infra IBIS (5)]]&lt;=TDonnéesDélais[[#This Row],[Délai]],"OK","KO"))))</f>
        <v/>
      </c>
      <c r="AB269" s="21" t="str">
        <f>IF(TDonnéesHM[[#This Row],[SIT SOBEGI (1)]]&lt;&gt;"",TDonnéesHM[[#This Row],[SIT SOBEGI (1)]]/1440,"")</f>
        <v/>
      </c>
      <c r="AC269" s="22" t="str">
        <f>(IF(TDonnéesDélais[[#This Row],[SIT SOBEGI (1)]]="","",(IF(TDonnéesDélais[[#This Row],[SIT SOBEGI (1)]]&lt;=TDonnéesDélais[[#This Row],[Délai]],"OK","KO"))))</f>
        <v/>
      </c>
      <c r="AD269" s="21" t="str">
        <f>IF(TDonnéesHM[[#This Row],[TELECOM SOBEGI (2)]]&lt;&gt;"",TDonnéesHM[[#This Row],[TELECOM SOBEGI (2)]]/1440,"")</f>
        <v/>
      </c>
      <c r="AE269" s="22" t="str">
        <f>(IF(TDonnéesDélais[[#This Row],[TELECOM SOBEGI (2)]]="","",(IF(TDonnéesDélais[[#This Row],[TELECOM SOBEGI (2)]]&lt;=TDonnéesDélais[[#This Row],[Délai]],"OK","KO"))))</f>
        <v/>
      </c>
      <c r="AF269" s="21" t="str">
        <f>IF(TDonnéesHM[[#This Row],[INEO/ACM (1)]]&lt;&gt;"",TDonnéesHM[[#This Row],[INEO/ACM (1)]]/1440,"")</f>
        <v/>
      </c>
      <c r="AG269" s="22" t="str">
        <f>(IF(TDonnéesDélais[[#This Row],[INEO/ACM (1)]]="","",(IF(TDonnéesDélais[[#This Row],[INEO/ACM (1)]]&lt;=TDonnéesDélais[[#This Row],[Délai]],"OK","KO"))))</f>
        <v/>
      </c>
      <c r="AH269" s="18">
        <f>IF(TDonnéesHM[[#This Row],[GFI CHRONOTIME (4)]]&lt;&gt;"",TDonnéesHM[[#This Row],[GFI CHRONOTIME (4)]]/1440,"")</f>
        <v>0</v>
      </c>
      <c r="AI269" s="18">
        <f>IF(TDonnéesHM[[#This Row],[En attente]]&lt;&gt;"",TDonnéesHM[[#This Row],[En attente]]/1440,"")</f>
        <v>1.6930555555555555</v>
      </c>
      <c r="AJ269" s="18">
        <f>IF(TDonnéesHM[[#This Row],[Durée de vie du ticket]]&lt;&gt;"",TDonnéesHM[[#This Row],[Durée de vie du ticket]]/1440,"")</f>
        <v>1.695138888888889</v>
      </c>
      <c r="AK269" s="39"/>
      <c r="AL269" s="39"/>
      <c r="AM269" s="39"/>
      <c r="AN269" s="39"/>
      <c r="AO269" s="39"/>
      <c r="AP269" s="39"/>
      <c r="AQ269" s="39"/>
      <c r="AR269" s="39"/>
      <c r="AS269" s="39"/>
      <c r="AT269" s="39"/>
      <c r="AU269" s="39"/>
      <c r="AV269" s="39"/>
    </row>
    <row r="270" spans="1:48" x14ac:dyDescent="0.2">
      <c r="A270">
        <v>1114</v>
      </c>
      <c r="B270" t="s">
        <v>21</v>
      </c>
      <c r="C270">
        <v>416</v>
      </c>
      <c r="H270">
        <v>435</v>
      </c>
      <c r="M270" s="12">
        <f>(IF(TDonnéesHM[[#This Row],[ID]]&lt;&gt;"",SUM(TDonnéesHM[[#This Row],[MCO (4)]:[En attente]]),""))</f>
        <v>851</v>
      </c>
      <c r="N270" s="39"/>
      <c r="O270">
        <f>IF(TDonnéesHM[[#This Row],[ID]]&lt;&gt;"",TDonnéesHM[[#This Row],[ID]],"")</f>
        <v>1114</v>
      </c>
      <c r="P270" s="17" t="str">
        <f>IF(TDonnéesHM[[#This Row],[Type]]="incident","I",IF(TDonnéesHM[[#This Row],[Type]]="demande","D",""))</f>
        <v>D</v>
      </c>
      <c r="Q270" s="18">
        <f>IF(TDonnéesDélais[[#This Row],[Type]]="I",4/24,IF(TDonnéesDélais[[#This Row],[Type]]="D",8/24,""))</f>
        <v>0.33333333333333331</v>
      </c>
      <c r="R270" s="21">
        <f>IF(TDonnéesHM[[#This Row],[MCO (4)]]&lt;&gt;"",TDonnéesHM[[#This Row],[MCO (4)]]/1440,"")</f>
        <v>0.28888888888888886</v>
      </c>
      <c r="S270" s="22" t="str">
        <f>(IF(TDonnéesDélais[[#This Row],[MCO]]="","",(IF(TDonnéesDélais[[#This Row],[MCO]]&lt;=TDonnéesDélais[[#This Row],[Délai]],"OK","KO"))))</f>
        <v>OK</v>
      </c>
      <c r="T270" s="21" t="str">
        <f>IF(TDonnéesHM[[#This Row],[HELPDESK (3)]]&lt;&gt;"",TDonnéesHM[[#This Row],[HELPDESK (3)]]/1440,"")</f>
        <v/>
      </c>
      <c r="U270" s="22" t="str">
        <f>(IF(TDonnéesDélais[[#This Row],[HELPDESK]]="","",(IF(TDonnéesDélais[[#This Row],[HELPDESK]]&lt;=TDonnéesDélais[[#This Row],[Délai]],"OK","KO"))))</f>
        <v/>
      </c>
      <c r="V270" s="21" t="str">
        <f>IF(TDonnéesHM[[#This Row],[TELECOM Niv 2 (7)]]&lt;&gt;"",TDonnéesHM[[#This Row],[TELECOM Niv 2 (7)]]/1440,"")</f>
        <v/>
      </c>
      <c r="W270" s="22" t="str">
        <f>(IF(TDonnéesDélais[[#This Row],[TELECOM Niv 2 (7)]]="","",(IF(TDonnéesDélais[[#This Row],[TELECOM Niv 2 (7)]]&lt;=TDonnéesDélais[[#This Row],[Délai]],"OK","KO"))))</f>
        <v/>
      </c>
      <c r="X270" s="21" t="str">
        <f>IF(TDonnéesHM[[#This Row],[TELECOM Niv 1 (6)]]&lt;&gt;"",TDonnéesHM[[#This Row],[TELECOM Niv 1 (6)]]/1440,"")</f>
        <v/>
      </c>
      <c r="Y270" s="22" t="str">
        <f>(IF(TDonnéesDélais[[#This Row],[TELECOM Niv 1 (6)]]="","",(IF(TDonnéesDélais[[#This Row],[TELECOM Niv 1 (6)]]&lt;=TDonnéesDélais[[#This Row],[Délai]],"OK","KO"))))</f>
        <v/>
      </c>
      <c r="Z270" s="21" t="str">
        <f>IF(TDonnéesHM[[#This Row],[Exploit Infra IBIS (5)]]&lt;&gt;"",TDonnéesHM[[#This Row],[Exploit Infra IBIS (5)]]/1440,"")</f>
        <v/>
      </c>
      <c r="AA270" s="22" t="str">
        <f>(IF(TDonnéesDélais[[#This Row],[Exploit Infra IBIS (5)]]="","",(IF(TDonnéesDélais[[#This Row],[Exploit Infra IBIS (5)]]&lt;=TDonnéesDélais[[#This Row],[Délai]],"OK","KO"))))</f>
        <v/>
      </c>
      <c r="AB270" s="21">
        <f>IF(TDonnéesHM[[#This Row],[SIT SOBEGI (1)]]&lt;&gt;"",TDonnéesHM[[#This Row],[SIT SOBEGI (1)]]/1440,"")</f>
        <v>0.30208333333333331</v>
      </c>
      <c r="AC270" s="22" t="str">
        <f>(IF(TDonnéesDélais[[#This Row],[SIT SOBEGI (1)]]="","",(IF(TDonnéesDélais[[#This Row],[SIT SOBEGI (1)]]&lt;=TDonnéesDélais[[#This Row],[Délai]],"OK","KO"))))</f>
        <v>OK</v>
      </c>
      <c r="AD270" s="21" t="str">
        <f>IF(TDonnéesHM[[#This Row],[TELECOM SOBEGI (2)]]&lt;&gt;"",TDonnéesHM[[#This Row],[TELECOM SOBEGI (2)]]/1440,"")</f>
        <v/>
      </c>
      <c r="AE270" s="22" t="str">
        <f>(IF(TDonnéesDélais[[#This Row],[TELECOM SOBEGI (2)]]="","",(IF(TDonnéesDélais[[#This Row],[TELECOM SOBEGI (2)]]&lt;=TDonnéesDélais[[#This Row],[Délai]],"OK","KO"))))</f>
        <v/>
      </c>
      <c r="AF270" s="21" t="str">
        <f>IF(TDonnéesHM[[#This Row],[INEO/ACM (1)]]&lt;&gt;"",TDonnéesHM[[#This Row],[INEO/ACM (1)]]/1440,"")</f>
        <v/>
      </c>
      <c r="AG270" s="22" t="str">
        <f>(IF(TDonnéesDélais[[#This Row],[INEO/ACM (1)]]="","",(IF(TDonnéesDélais[[#This Row],[INEO/ACM (1)]]&lt;=TDonnéesDélais[[#This Row],[Délai]],"OK","KO"))))</f>
        <v/>
      </c>
      <c r="AH270" s="18" t="str">
        <f>IF(TDonnéesHM[[#This Row],[GFI CHRONOTIME (4)]]&lt;&gt;"",TDonnéesHM[[#This Row],[GFI CHRONOTIME (4)]]/1440,"")</f>
        <v/>
      </c>
      <c r="AI270" s="18" t="str">
        <f>IF(TDonnéesHM[[#This Row],[En attente]]&lt;&gt;"",TDonnéesHM[[#This Row],[En attente]]/1440,"")</f>
        <v/>
      </c>
      <c r="AJ270" s="18">
        <f>IF(TDonnéesHM[[#This Row],[Durée de vie du ticket]]&lt;&gt;"",TDonnéesHM[[#This Row],[Durée de vie du ticket]]/1440,"")</f>
        <v>0.59097222222222223</v>
      </c>
      <c r="AK270" s="39"/>
      <c r="AL270" s="39"/>
      <c r="AM270" s="39"/>
      <c r="AN270" s="39"/>
      <c r="AO270" s="39"/>
      <c r="AP270" s="39"/>
      <c r="AQ270" s="39"/>
      <c r="AR270" s="39"/>
      <c r="AS270" s="39"/>
      <c r="AT270" s="39"/>
      <c r="AU270" s="39"/>
      <c r="AV270" s="39"/>
    </row>
    <row r="271" spans="1:48" x14ac:dyDescent="0.2">
      <c r="A271">
        <v>1115</v>
      </c>
      <c r="B271" t="s">
        <v>22</v>
      </c>
      <c r="F271">
        <v>263</v>
      </c>
      <c r="I271">
        <v>97</v>
      </c>
      <c r="M271" s="12">
        <f>(IF(TDonnéesHM[[#This Row],[ID]]&lt;&gt;"",SUM(TDonnéesHM[[#This Row],[MCO (4)]:[En attente]]),""))</f>
        <v>360</v>
      </c>
      <c r="N271" s="39"/>
      <c r="O271">
        <f>IF(TDonnéesHM[[#This Row],[ID]]&lt;&gt;"",TDonnéesHM[[#This Row],[ID]],"")</f>
        <v>1115</v>
      </c>
      <c r="P271" s="17" t="str">
        <f>IF(TDonnéesHM[[#This Row],[Type]]="incident","I",IF(TDonnéesHM[[#This Row],[Type]]="demande","D",""))</f>
        <v>I</v>
      </c>
      <c r="Q271" s="18">
        <f>IF(TDonnéesDélais[[#This Row],[Type]]="I",4/24,IF(TDonnéesDélais[[#This Row],[Type]]="D",8/24,""))</f>
        <v>0.16666666666666666</v>
      </c>
      <c r="R271" s="21" t="str">
        <f>IF(TDonnéesHM[[#This Row],[MCO (4)]]&lt;&gt;"",TDonnéesHM[[#This Row],[MCO (4)]]/1440,"")</f>
        <v/>
      </c>
      <c r="S271" s="22" t="str">
        <f>(IF(TDonnéesDélais[[#This Row],[MCO]]="","",(IF(TDonnéesDélais[[#This Row],[MCO]]&lt;=TDonnéesDélais[[#This Row],[Délai]],"OK","KO"))))</f>
        <v/>
      </c>
      <c r="T271" s="21" t="str">
        <f>IF(TDonnéesHM[[#This Row],[HELPDESK (3)]]&lt;&gt;"",TDonnéesHM[[#This Row],[HELPDESK (3)]]/1440,"")</f>
        <v/>
      </c>
      <c r="U271" s="22" t="str">
        <f>(IF(TDonnéesDélais[[#This Row],[HELPDESK]]="","",(IF(TDonnéesDélais[[#This Row],[HELPDESK]]&lt;=TDonnéesDélais[[#This Row],[Délai]],"OK","KO"))))</f>
        <v/>
      </c>
      <c r="V271" s="21" t="str">
        <f>IF(TDonnéesHM[[#This Row],[TELECOM Niv 2 (7)]]&lt;&gt;"",TDonnéesHM[[#This Row],[TELECOM Niv 2 (7)]]/1440,"")</f>
        <v/>
      </c>
      <c r="W271" s="22" t="str">
        <f>(IF(TDonnéesDélais[[#This Row],[TELECOM Niv 2 (7)]]="","",(IF(TDonnéesDélais[[#This Row],[TELECOM Niv 2 (7)]]&lt;=TDonnéesDélais[[#This Row],[Délai]],"OK","KO"))))</f>
        <v/>
      </c>
      <c r="X271" s="21">
        <f>IF(TDonnéesHM[[#This Row],[TELECOM Niv 1 (6)]]&lt;&gt;"",TDonnéesHM[[#This Row],[TELECOM Niv 1 (6)]]/1440,"")</f>
        <v>0.18263888888888888</v>
      </c>
      <c r="Y271" s="22" t="str">
        <f>(IF(TDonnéesDélais[[#This Row],[TELECOM Niv 1 (6)]]="","",(IF(TDonnéesDélais[[#This Row],[TELECOM Niv 1 (6)]]&lt;=TDonnéesDélais[[#This Row],[Délai]],"OK","KO"))))</f>
        <v>KO</v>
      </c>
      <c r="Z271" s="21" t="str">
        <f>IF(TDonnéesHM[[#This Row],[Exploit Infra IBIS (5)]]&lt;&gt;"",TDonnéesHM[[#This Row],[Exploit Infra IBIS (5)]]/1440,"")</f>
        <v/>
      </c>
      <c r="AA271" s="22" t="str">
        <f>(IF(TDonnéesDélais[[#This Row],[Exploit Infra IBIS (5)]]="","",(IF(TDonnéesDélais[[#This Row],[Exploit Infra IBIS (5)]]&lt;=TDonnéesDélais[[#This Row],[Délai]],"OK","KO"))))</f>
        <v/>
      </c>
      <c r="AB271" s="21" t="str">
        <f>IF(TDonnéesHM[[#This Row],[SIT SOBEGI (1)]]&lt;&gt;"",TDonnéesHM[[#This Row],[SIT SOBEGI (1)]]/1440,"")</f>
        <v/>
      </c>
      <c r="AC271" s="22" t="str">
        <f>(IF(TDonnéesDélais[[#This Row],[SIT SOBEGI (1)]]="","",(IF(TDonnéesDélais[[#This Row],[SIT SOBEGI (1)]]&lt;=TDonnéesDélais[[#This Row],[Délai]],"OK","KO"))))</f>
        <v/>
      </c>
      <c r="AD271" s="21">
        <f>IF(TDonnéesHM[[#This Row],[TELECOM SOBEGI (2)]]&lt;&gt;"",TDonnéesHM[[#This Row],[TELECOM SOBEGI (2)]]/1440,"")</f>
        <v>6.7361111111111108E-2</v>
      </c>
      <c r="AE271" s="22" t="str">
        <f>(IF(TDonnéesDélais[[#This Row],[TELECOM SOBEGI (2)]]="","",(IF(TDonnéesDélais[[#This Row],[TELECOM SOBEGI (2)]]&lt;=TDonnéesDélais[[#This Row],[Délai]],"OK","KO"))))</f>
        <v>OK</v>
      </c>
      <c r="AF271" s="21" t="str">
        <f>IF(TDonnéesHM[[#This Row],[INEO/ACM (1)]]&lt;&gt;"",TDonnéesHM[[#This Row],[INEO/ACM (1)]]/1440,"")</f>
        <v/>
      </c>
      <c r="AG271" s="22" t="str">
        <f>(IF(TDonnéesDélais[[#This Row],[INEO/ACM (1)]]="","",(IF(TDonnéesDélais[[#This Row],[INEO/ACM (1)]]&lt;=TDonnéesDélais[[#This Row],[Délai]],"OK","KO"))))</f>
        <v/>
      </c>
      <c r="AH271" s="18" t="str">
        <f>IF(TDonnéesHM[[#This Row],[GFI CHRONOTIME (4)]]&lt;&gt;"",TDonnéesHM[[#This Row],[GFI CHRONOTIME (4)]]/1440,"")</f>
        <v/>
      </c>
      <c r="AI271" s="18" t="str">
        <f>IF(TDonnéesHM[[#This Row],[En attente]]&lt;&gt;"",TDonnéesHM[[#This Row],[En attente]]/1440,"")</f>
        <v/>
      </c>
      <c r="AJ271" s="18">
        <f>IF(TDonnéesHM[[#This Row],[Durée de vie du ticket]]&lt;&gt;"",TDonnéesHM[[#This Row],[Durée de vie du ticket]]/1440,"")</f>
        <v>0.25</v>
      </c>
      <c r="AK271" s="39"/>
      <c r="AL271" s="39"/>
      <c r="AM271" s="39"/>
      <c r="AN271" s="39"/>
      <c r="AO271" s="39"/>
      <c r="AP271" s="39"/>
      <c r="AQ271" s="39"/>
      <c r="AR271" s="39"/>
      <c r="AS271" s="39"/>
      <c r="AT271" s="39"/>
      <c r="AU271" s="39"/>
      <c r="AV271" s="39"/>
    </row>
    <row r="272" spans="1:48" x14ac:dyDescent="0.2">
      <c r="A272">
        <v>1116</v>
      </c>
      <c r="B272" t="s">
        <v>21</v>
      </c>
      <c r="F272">
        <v>16</v>
      </c>
      <c r="I272">
        <v>50</v>
      </c>
      <c r="M272" s="12">
        <f>(IF(TDonnéesHM[[#This Row],[ID]]&lt;&gt;"",SUM(TDonnéesHM[[#This Row],[MCO (4)]:[En attente]]),""))</f>
        <v>66</v>
      </c>
      <c r="N272" s="39"/>
      <c r="O272">
        <f>IF(TDonnéesHM[[#This Row],[ID]]&lt;&gt;"",TDonnéesHM[[#This Row],[ID]],"")</f>
        <v>1116</v>
      </c>
      <c r="P272" s="17" t="str">
        <f>IF(TDonnéesHM[[#This Row],[Type]]="incident","I",IF(TDonnéesHM[[#This Row],[Type]]="demande","D",""))</f>
        <v>D</v>
      </c>
      <c r="Q272" s="18">
        <f>IF(TDonnéesDélais[[#This Row],[Type]]="I",4/24,IF(TDonnéesDélais[[#This Row],[Type]]="D",8/24,""))</f>
        <v>0.33333333333333331</v>
      </c>
      <c r="R272" s="21" t="str">
        <f>IF(TDonnéesHM[[#This Row],[MCO (4)]]&lt;&gt;"",TDonnéesHM[[#This Row],[MCO (4)]]/1440,"")</f>
        <v/>
      </c>
      <c r="S272" s="22" t="str">
        <f>(IF(TDonnéesDélais[[#This Row],[MCO]]="","",(IF(TDonnéesDélais[[#This Row],[MCO]]&lt;=TDonnéesDélais[[#This Row],[Délai]],"OK","KO"))))</f>
        <v/>
      </c>
      <c r="T272" s="21" t="str">
        <f>IF(TDonnéesHM[[#This Row],[HELPDESK (3)]]&lt;&gt;"",TDonnéesHM[[#This Row],[HELPDESK (3)]]/1440,"")</f>
        <v/>
      </c>
      <c r="U272" s="22" t="str">
        <f>(IF(TDonnéesDélais[[#This Row],[HELPDESK]]="","",(IF(TDonnéesDélais[[#This Row],[HELPDESK]]&lt;=TDonnéesDélais[[#This Row],[Délai]],"OK","KO"))))</f>
        <v/>
      </c>
      <c r="V272" s="21" t="str">
        <f>IF(TDonnéesHM[[#This Row],[TELECOM Niv 2 (7)]]&lt;&gt;"",TDonnéesHM[[#This Row],[TELECOM Niv 2 (7)]]/1440,"")</f>
        <v/>
      </c>
      <c r="W272" s="22" t="str">
        <f>(IF(TDonnéesDélais[[#This Row],[TELECOM Niv 2 (7)]]="","",(IF(TDonnéesDélais[[#This Row],[TELECOM Niv 2 (7)]]&lt;=TDonnéesDélais[[#This Row],[Délai]],"OK","KO"))))</f>
        <v/>
      </c>
      <c r="X272" s="21">
        <f>IF(TDonnéesHM[[#This Row],[TELECOM Niv 1 (6)]]&lt;&gt;"",TDonnéesHM[[#This Row],[TELECOM Niv 1 (6)]]/1440,"")</f>
        <v>1.1111111111111112E-2</v>
      </c>
      <c r="Y272" s="22" t="str">
        <f>(IF(TDonnéesDélais[[#This Row],[TELECOM Niv 1 (6)]]="","",(IF(TDonnéesDélais[[#This Row],[TELECOM Niv 1 (6)]]&lt;=TDonnéesDélais[[#This Row],[Délai]],"OK","KO"))))</f>
        <v>OK</v>
      </c>
      <c r="Z272" s="21" t="str">
        <f>IF(TDonnéesHM[[#This Row],[Exploit Infra IBIS (5)]]&lt;&gt;"",TDonnéesHM[[#This Row],[Exploit Infra IBIS (5)]]/1440,"")</f>
        <v/>
      </c>
      <c r="AA272" s="22" t="str">
        <f>(IF(TDonnéesDélais[[#This Row],[Exploit Infra IBIS (5)]]="","",(IF(TDonnéesDélais[[#This Row],[Exploit Infra IBIS (5)]]&lt;=TDonnéesDélais[[#This Row],[Délai]],"OK","KO"))))</f>
        <v/>
      </c>
      <c r="AB272" s="21" t="str">
        <f>IF(TDonnéesHM[[#This Row],[SIT SOBEGI (1)]]&lt;&gt;"",TDonnéesHM[[#This Row],[SIT SOBEGI (1)]]/1440,"")</f>
        <v/>
      </c>
      <c r="AC272" s="22" t="str">
        <f>(IF(TDonnéesDélais[[#This Row],[SIT SOBEGI (1)]]="","",(IF(TDonnéesDélais[[#This Row],[SIT SOBEGI (1)]]&lt;=TDonnéesDélais[[#This Row],[Délai]],"OK","KO"))))</f>
        <v/>
      </c>
      <c r="AD272" s="21">
        <f>IF(TDonnéesHM[[#This Row],[TELECOM SOBEGI (2)]]&lt;&gt;"",TDonnéesHM[[#This Row],[TELECOM SOBEGI (2)]]/1440,"")</f>
        <v>3.4722222222222224E-2</v>
      </c>
      <c r="AE272" s="22" t="str">
        <f>(IF(TDonnéesDélais[[#This Row],[TELECOM SOBEGI (2)]]="","",(IF(TDonnéesDélais[[#This Row],[TELECOM SOBEGI (2)]]&lt;=TDonnéesDélais[[#This Row],[Délai]],"OK","KO"))))</f>
        <v>OK</v>
      </c>
      <c r="AF272" s="21" t="str">
        <f>IF(TDonnéesHM[[#This Row],[INEO/ACM (1)]]&lt;&gt;"",TDonnéesHM[[#This Row],[INEO/ACM (1)]]/1440,"")</f>
        <v/>
      </c>
      <c r="AG272" s="22" t="str">
        <f>(IF(TDonnéesDélais[[#This Row],[INEO/ACM (1)]]="","",(IF(TDonnéesDélais[[#This Row],[INEO/ACM (1)]]&lt;=TDonnéesDélais[[#This Row],[Délai]],"OK","KO"))))</f>
        <v/>
      </c>
      <c r="AH272" s="18" t="str">
        <f>IF(TDonnéesHM[[#This Row],[GFI CHRONOTIME (4)]]&lt;&gt;"",TDonnéesHM[[#This Row],[GFI CHRONOTIME (4)]]/1440,"")</f>
        <v/>
      </c>
      <c r="AI272" s="18" t="str">
        <f>IF(TDonnéesHM[[#This Row],[En attente]]&lt;&gt;"",TDonnéesHM[[#This Row],[En attente]]/1440,"")</f>
        <v/>
      </c>
      <c r="AJ272" s="18">
        <f>IF(TDonnéesHM[[#This Row],[Durée de vie du ticket]]&lt;&gt;"",TDonnéesHM[[#This Row],[Durée de vie du ticket]]/1440,"")</f>
        <v>4.583333333333333E-2</v>
      </c>
      <c r="AK272" s="39"/>
      <c r="AL272" s="39"/>
      <c r="AM272" s="39"/>
      <c r="AN272" s="39"/>
      <c r="AO272" s="39"/>
      <c r="AP272" s="39"/>
      <c r="AQ272" s="39"/>
      <c r="AR272" s="39"/>
      <c r="AS272" s="39"/>
      <c r="AT272" s="39"/>
      <c r="AU272" s="39"/>
      <c r="AV272" s="39"/>
    </row>
    <row r="273" spans="1:48" x14ac:dyDescent="0.2">
      <c r="A273">
        <v>1117</v>
      </c>
      <c r="B273" t="s">
        <v>22</v>
      </c>
      <c r="D273">
        <v>11</v>
      </c>
      <c r="L273">
        <v>431</v>
      </c>
      <c r="M273" s="12">
        <f>(IF(TDonnéesHM[[#This Row],[ID]]&lt;&gt;"",SUM(TDonnéesHM[[#This Row],[MCO (4)]:[En attente]]),""))</f>
        <v>442</v>
      </c>
      <c r="N273" s="39"/>
      <c r="O273">
        <f>IF(TDonnéesHM[[#This Row],[ID]]&lt;&gt;"",TDonnéesHM[[#This Row],[ID]],"")</f>
        <v>1117</v>
      </c>
      <c r="P273" s="17" t="str">
        <f>IF(TDonnéesHM[[#This Row],[Type]]="incident","I",IF(TDonnéesHM[[#This Row],[Type]]="demande","D",""))</f>
        <v>I</v>
      </c>
      <c r="Q273" s="18">
        <f>IF(TDonnéesDélais[[#This Row],[Type]]="I",4/24,IF(TDonnéesDélais[[#This Row],[Type]]="D",8/24,""))</f>
        <v>0.16666666666666666</v>
      </c>
      <c r="R273" s="21" t="str">
        <f>IF(TDonnéesHM[[#This Row],[MCO (4)]]&lt;&gt;"",TDonnéesHM[[#This Row],[MCO (4)]]/1440,"")</f>
        <v/>
      </c>
      <c r="S273" s="22" t="str">
        <f>(IF(TDonnéesDélais[[#This Row],[MCO]]="","",(IF(TDonnéesDélais[[#This Row],[MCO]]&lt;=TDonnéesDélais[[#This Row],[Délai]],"OK","KO"))))</f>
        <v/>
      </c>
      <c r="T273" s="21">
        <f>IF(TDonnéesHM[[#This Row],[HELPDESK (3)]]&lt;&gt;"",TDonnéesHM[[#This Row],[HELPDESK (3)]]/1440,"")</f>
        <v>7.6388888888888886E-3</v>
      </c>
      <c r="U273" s="22" t="str">
        <f>(IF(TDonnéesDélais[[#This Row],[HELPDESK]]="","",(IF(TDonnéesDélais[[#This Row],[HELPDESK]]&lt;=TDonnéesDélais[[#This Row],[Délai]],"OK","KO"))))</f>
        <v>OK</v>
      </c>
      <c r="V273" s="21" t="str">
        <f>IF(TDonnéesHM[[#This Row],[TELECOM Niv 2 (7)]]&lt;&gt;"",TDonnéesHM[[#This Row],[TELECOM Niv 2 (7)]]/1440,"")</f>
        <v/>
      </c>
      <c r="W273" s="22" t="str">
        <f>(IF(TDonnéesDélais[[#This Row],[TELECOM Niv 2 (7)]]="","",(IF(TDonnéesDélais[[#This Row],[TELECOM Niv 2 (7)]]&lt;=TDonnéesDélais[[#This Row],[Délai]],"OK","KO"))))</f>
        <v/>
      </c>
      <c r="X273" s="21" t="str">
        <f>IF(TDonnéesHM[[#This Row],[TELECOM Niv 1 (6)]]&lt;&gt;"",TDonnéesHM[[#This Row],[TELECOM Niv 1 (6)]]/1440,"")</f>
        <v/>
      </c>
      <c r="Y273" s="22" t="str">
        <f>(IF(TDonnéesDélais[[#This Row],[TELECOM Niv 1 (6)]]="","",(IF(TDonnéesDélais[[#This Row],[TELECOM Niv 1 (6)]]&lt;=TDonnéesDélais[[#This Row],[Délai]],"OK","KO"))))</f>
        <v/>
      </c>
      <c r="Z273" s="21" t="str">
        <f>IF(TDonnéesHM[[#This Row],[Exploit Infra IBIS (5)]]&lt;&gt;"",TDonnéesHM[[#This Row],[Exploit Infra IBIS (5)]]/1440,"")</f>
        <v/>
      </c>
      <c r="AA273" s="22" t="str">
        <f>(IF(TDonnéesDélais[[#This Row],[Exploit Infra IBIS (5)]]="","",(IF(TDonnéesDélais[[#This Row],[Exploit Infra IBIS (5)]]&lt;=TDonnéesDélais[[#This Row],[Délai]],"OK","KO"))))</f>
        <v/>
      </c>
      <c r="AB273" s="21" t="str">
        <f>IF(TDonnéesHM[[#This Row],[SIT SOBEGI (1)]]&lt;&gt;"",TDonnéesHM[[#This Row],[SIT SOBEGI (1)]]/1440,"")</f>
        <v/>
      </c>
      <c r="AC273" s="22" t="str">
        <f>(IF(TDonnéesDélais[[#This Row],[SIT SOBEGI (1)]]="","",(IF(TDonnéesDélais[[#This Row],[SIT SOBEGI (1)]]&lt;=TDonnéesDélais[[#This Row],[Délai]],"OK","KO"))))</f>
        <v/>
      </c>
      <c r="AD273" s="21" t="str">
        <f>IF(TDonnéesHM[[#This Row],[TELECOM SOBEGI (2)]]&lt;&gt;"",TDonnéesHM[[#This Row],[TELECOM SOBEGI (2)]]/1440,"")</f>
        <v/>
      </c>
      <c r="AE273" s="22" t="str">
        <f>(IF(TDonnéesDélais[[#This Row],[TELECOM SOBEGI (2)]]="","",(IF(TDonnéesDélais[[#This Row],[TELECOM SOBEGI (2)]]&lt;=TDonnéesDélais[[#This Row],[Délai]],"OK","KO"))))</f>
        <v/>
      </c>
      <c r="AF273" s="21" t="str">
        <f>IF(TDonnéesHM[[#This Row],[INEO/ACM (1)]]&lt;&gt;"",TDonnéesHM[[#This Row],[INEO/ACM (1)]]/1440,"")</f>
        <v/>
      </c>
      <c r="AG273" s="22" t="str">
        <f>(IF(TDonnéesDélais[[#This Row],[INEO/ACM (1)]]="","",(IF(TDonnéesDélais[[#This Row],[INEO/ACM (1)]]&lt;=TDonnéesDélais[[#This Row],[Délai]],"OK","KO"))))</f>
        <v/>
      </c>
      <c r="AH273" s="18" t="str">
        <f>IF(TDonnéesHM[[#This Row],[GFI CHRONOTIME (4)]]&lt;&gt;"",TDonnéesHM[[#This Row],[GFI CHRONOTIME (4)]]/1440,"")</f>
        <v/>
      </c>
      <c r="AI273" s="18">
        <f>IF(TDonnéesHM[[#This Row],[En attente]]&lt;&gt;"",TDonnéesHM[[#This Row],[En attente]]/1440,"")</f>
        <v>0.29930555555555555</v>
      </c>
      <c r="AJ273" s="18">
        <f>IF(TDonnéesHM[[#This Row],[Durée de vie du ticket]]&lt;&gt;"",TDonnéesHM[[#This Row],[Durée de vie du ticket]]/1440,"")</f>
        <v>0.30694444444444446</v>
      </c>
      <c r="AK273" s="39"/>
      <c r="AL273" s="39"/>
      <c r="AM273" s="39"/>
      <c r="AN273" s="39"/>
      <c r="AO273" s="39"/>
      <c r="AP273" s="39"/>
      <c r="AQ273" s="39"/>
      <c r="AR273" s="39"/>
      <c r="AS273" s="39"/>
      <c r="AT273" s="39"/>
      <c r="AU273" s="39"/>
      <c r="AV273" s="39"/>
    </row>
    <row r="274" spans="1:48" x14ac:dyDescent="0.2">
      <c r="A274">
        <v>1118</v>
      </c>
      <c r="B274" t="s">
        <v>21</v>
      </c>
      <c r="D274">
        <v>0</v>
      </c>
      <c r="M274" s="12">
        <f>(IF(TDonnéesHM[[#This Row],[ID]]&lt;&gt;"",SUM(TDonnéesHM[[#This Row],[MCO (4)]:[En attente]]),""))</f>
        <v>0</v>
      </c>
      <c r="N274" s="39"/>
      <c r="O274">
        <f>IF(TDonnéesHM[[#This Row],[ID]]&lt;&gt;"",TDonnéesHM[[#This Row],[ID]],"")</f>
        <v>1118</v>
      </c>
      <c r="P274" s="17" t="str">
        <f>IF(TDonnéesHM[[#This Row],[Type]]="incident","I",IF(TDonnéesHM[[#This Row],[Type]]="demande","D",""))</f>
        <v>D</v>
      </c>
      <c r="Q274" s="18">
        <f>IF(TDonnéesDélais[[#This Row],[Type]]="I",4/24,IF(TDonnéesDélais[[#This Row],[Type]]="D",8/24,""))</f>
        <v>0.33333333333333331</v>
      </c>
      <c r="R274" s="21" t="str">
        <f>IF(TDonnéesHM[[#This Row],[MCO (4)]]&lt;&gt;"",TDonnéesHM[[#This Row],[MCO (4)]]/1440,"")</f>
        <v/>
      </c>
      <c r="S274" s="22" t="str">
        <f>(IF(TDonnéesDélais[[#This Row],[MCO]]="","",(IF(TDonnéesDélais[[#This Row],[MCO]]&lt;=TDonnéesDélais[[#This Row],[Délai]],"OK","KO"))))</f>
        <v/>
      </c>
      <c r="T274" s="21">
        <f>IF(TDonnéesHM[[#This Row],[HELPDESK (3)]]&lt;&gt;"",TDonnéesHM[[#This Row],[HELPDESK (3)]]/1440,"")</f>
        <v>0</v>
      </c>
      <c r="U274" s="22" t="str">
        <f>(IF(TDonnéesDélais[[#This Row],[HELPDESK]]="","",(IF(TDonnéesDélais[[#This Row],[HELPDESK]]&lt;=TDonnéesDélais[[#This Row],[Délai]],"OK","KO"))))</f>
        <v>OK</v>
      </c>
      <c r="V274" s="21" t="str">
        <f>IF(TDonnéesHM[[#This Row],[TELECOM Niv 2 (7)]]&lt;&gt;"",TDonnéesHM[[#This Row],[TELECOM Niv 2 (7)]]/1440,"")</f>
        <v/>
      </c>
      <c r="W274" s="22" t="str">
        <f>(IF(TDonnéesDélais[[#This Row],[TELECOM Niv 2 (7)]]="","",(IF(TDonnéesDélais[[#This Row],[TELECOM Niv 2 (7)]]&lt;=TDonnéesDélais[[#This Row],[Délai]],"OK","KO"))))</f>
        <v/>
      </c>
      <c r="X274" s="21" t="str">
        <f>IF(TDonnéesHM[[#This Row],[TELECOM Niv 1 (6)]]&lt;&gt;"",TDonnéesHM[[#This Row],[TELECOM Niv 1 (6)]]/1440,"")</f>
        <v/>
      </c>
      <c r="Y274" s="22" t="str">
        <f>(IF(TDonnéesDélais[[#This Row],[TELECOM Niv 1 (6)]]="","",(IF(TDonnéesDélais[[#This Row],[TELECOM Niv 1 (6)]]&lt;=TDonnéesDélais[[#This Row],[Délai]],"OK","KO"))))</f>
        <v/>
      </c>
      <c r="Z274" s="21" t="str">
        <f>IF(TDonnéesHM[[#This Row],[Exploit Infra IBIS (5)]]&lt;&gt;"",TDonnéesHM[[#This Row],[Exploit Infra IBIS (5)]]/1440,"")</f>
        <v/>
      </c>
      <c r="AA274" s="22" t="str">
        <f>(IF(TDonnéesDélais[[#This Row],[Exploit Infra IBIS (5)]]="","",(IF(TDonnéesDélais[[#This Row],[Exploit Infra IBIS (5)]]&lt;=TDonnéesDélais[[#This Row],[Délai]],"OK","KO"))))</f>
        <v/>
      </c>
      <c r="AB274" s="21" t="str">
        <f>IF(TDonnéesHM[[#This Row],[SIT SOBEGI (1)]]&lt;&gt;"",TDonnéesHM[[#This Row],[SIT SOBEGI (1)]]/1440,"")</f>
        <v/>
      </c>
      <c r="AC274" s="22" t="str">
        <f>(IF(TDonnéesDélais[[#This Row],[SIT SOBEGI (1)]]="","",(IF(TDonnéesDélais[[#This Row],[SIT SOBEGI (1)]]&lt;=TDonnéesDélais[[#This Row],[Délai]],"OK","KO"))))</f>
        <v/>
      </c>
      <c r="AD274" s="21" t="str">
        <f>IF(TDonnéesHM[[#This Row],[TELECOM SOBEGI (2)]]&lt;&gt;"",TDonnéesHM[[#This Row],[TELECOM SOBEGI (2)]]/1440,"")</f>
        <v/>
      </c>
      <c r="AE274" s="22" t="str">
        <f>(IF(TDonnéesDélais[[#This Row],[TELECOM SOBEGI (2)]]="","",(IF(TDonnéesDélais[[#This Row],[TELECOM SOBEGI (2)]]&lt;=TDonnéesDélais[[#This Row],[Délai]],"OK","KO"))))</f>
        <v/>
      </c>
      <c r="AF274" s="21" t="str">
        <f>IF(TDonnéesHM[[#This Row],[INEO/ACM (1)]]&lt;&gt;"",TDonnéesHM[[#This Row],[INEO/ACM (1)]]/1440,"")</f>
        <v/>
      </c>
      <c r="AG274" s="22" t="str">
        <f>(IF(TDonnéesDélais[[#This Row],[INEO/ACM (1)]]="","",(IF(TDonnéesDélais[[#This Row],[INEO/ACM (1)]]&lt;=TDonnéesDélais[[#This Row],[Délai]],"OK","KO"))))</f>
        <v/>
      </c>
      <c r="AH274" s="18" t="str">
        <f>IF(TDonnéesHM[[#This Row],[GFI CHRONOTIME (4)]]&lt;&gt;"",TDonnéesHM[[#This Row],[GFI CHRONOTIME (4)]]/1440,"")</f>
        <v/>
      </c>
      <c r="AI274" s="18" t="str">
        <f>IF(TDonnéesHM[[#This Row],[En attente]]&lt;&gt;"",TDonnéesHM[[#This Row],[En attente]]/1440,"")</f>
        <v/>
      </c>
      <c r="AJ274" s="18">
        <f>IF(TDonnéesHM[[#This Row],[Durée de vie du ticket]]&lt;&gt;"",TDonnéesHM[[#This Row],[Durée de vie du ticket]]/1440,"")</f>
        <v>0</v>
      </c>
      <c r="AK274" s="39"/>
      <c r="AL274" s="39"/>
      <c r="AM274" s="39"/>
      <c r="AN274" s="39"/>
      <c r="AO274" s="39"/>
      <c r="AP274" s="39"/>
      <c r="AQ274" s="39"/>
      <c r="AR274" s="39"/>
      <c r="AS274" s="39"/>
      <c r="AT274" s="39"/>
      <c r="AU274" s="39"/>
      <c r="AV274" s="39"/>
    </row>
    <row r="275" spans="1:48" x14ac:dyDescent="0.2">
      <c r="A275">
        <v>1119</v>
      </c>
      <c r="B275" t="s">
        <v>21</v>
      </c>
      <c r="D275">
        <v>0</v>
      </c>
      <c r="M275" s="12">
        <f>(IF(TDonnéesHM[[#This Row],[ID]]&lt;&gt;"",SUM(TDonnéesHM[[#This Row],[MCO (4)]:[En attente]]),""))</f>
        <v>0</v>
      </c>
      <c r="N275" s="39"/>
      <c r="O275">
        <f>IF(TDonnéesHM[[#This Row],[ID]]&lt;&gt;"",TDonnéesHM[[#This Row],[ID]],"")</f>
        <v>1119</v>
      </c>
      <c r="P275" s="17" t="str">
        <f>IF(TDonnéesHM[[#This Row],[Type]]="incident","I",IF(TDonnéesHM[[#This Row],[Type]]="demande","D",""))</f>
        <v>D</v>
      </c>
      <c r="Q275" s="18">
        <f>IF(TDonnéesDélais[[#This Row],[Type]]="I",4/24,IF(TDonnéesDélais[[#This Row],[Type]]="D",8/24,""))</f>
        <v>0.33333333333333331</v>
      </c>
      <c r="R275" s="21" t="str">
        <f>IF(TDonnéesHM[[#This Row],[MCO (4)]]&lt;&gt;"",TDonnéesHM[[#This Row],[MCO (4)]]/1440,"")</f>
        <v/>
      </c>
      <c r="S275" s="22" t="str">
        <f>(IF(TDonnéesDélais[[#This Row],[MCO]]="","",(IF(TDonnéesDélais[[#This Row],[MCO]]&lt;=TDonnéesDélais[[#This Row],[Délai]],"OK","KO"))))</f>
        <v/>
      </c>
      <c r="T275" s="21">
        <f>IF(TDonnéesHM[[#This Row],[HELPDESK (3)]]&lt;&gt;"",TDonnéesHM[[#This Row],[HELPDESK (3)]]/1440,"")</f>
        <v>0</v>
      </c>
      <c r="U275" s="22" t="str">
        <f>(IF(TDonnéesDélais[[#This Row],[HELPDESK]]="","",(IF(TDonnéesDélais[[#This Row],[HELPDESK]]&lt;=TDonnéesDélais[[#This Row],[Délai]],"OK","KO"))))</f>
        <v>OK</v>
      </c>
      <c r="V275" s="21" t="str">
        <f>IF(TDonnéesHM[[#This Row],[TELECOM Niv 2 (7)]]&lt;&gt;"",TDonnéesHM[[#This Row],[TELECOM Niv 2 (7)]]/1440,"")</f>
        <v/>
      </c>
      <c r="W275" s="22" t="str">
        <f>(IF(TDonnéesDélais[[#This Row],[TELECOM Niv 2 (7)]]="","",(IF(TDonnéesDélais[[#This Row],[TELECOM Niv 2 (7)]]&lt;=TDonnéesDélais[[#This Row],[Délai]],"OK","KO"))))</f>
        <v/>
      </c>
      <c r="X275" s="21" t="str">
        <f>IF(TDonnéesHM[[#This Row],[TELECOM Niv 1 (6)]]&lt;&gt;"",TDonnéesHM[[#This Row],[TELECOM Niv 1 (6)]]/1440,"")</f>
        <v/>
      </c>
      <c r="Y275" s="22" t="str">
        <f>(IF(TDonnéesDélais[[#This Row],[TELECOM Niv 1 (6)]]="","",(IF(TDonnéesDélais[[#This Row],[TELECOM Niv 1 (6)]]&lt;=TDonnéesDélais[[#This Row],[Délai]],"OK","KO"))))</f>
        <v/>
      </c>
      <c r="Z275" s="21" t="str">
        <f>IF(TDonnéesHM[[#This Row],[Exploit Infra IBIS (5)]]&lt;&gt;"",TDonnéesHM[[#This Row],[Exploit Infra IBIS (5)]]/1440,"")</f>
        <v/>
      </c>
      <c r="AA275" s="22" t="str">
        <f>(IF(TDonnéesDélais[[#This Row],[Exploit Infra IBIS (5)]]="","",(IF(TDonnéesDélais[[#This Row],[Exploit Infra IBIS (5)]]&lt;=TDonnéesDélais[[#This Row],[Délai]],"OK","KO"))))</f>
        <v/>
      </c>
      <c r="AB275" s="21" t="str">
        <f>IF(TDonnéesHM[[#This Row],[SIT SOBEGI (1)]]&lt;&gt;"",TDonnéesHM[[#This Row],[SIT SOBEGI (1)]]/1440,"")</f>
        <v/>
      </c>
      <c r="AC275" s="22" t="str">
        <f>(IF(TDonnéesDélais[[#This Row],[SIT SOBEGI (1)]]="","",(IF(TDonnéesDélais[[#This Row],[SIT SOBEGI (1)]]&lt;=TDonnéesDélais[[#This Row],[Délai]],"OK","KO"))))</f>
        <v/>
      </c>
      <c r="AD275" s="21" t="str">
        <f>IF(TDonnéesHM[[#This Row],[TELECOM SOBEGI (2)]]&lt;&gt;"",TDonnéesHM[[#This Row],[TELECOM SOBEGI (2)]]/1440,"")</f>
        <v/>
      </c>
      <c r="AE275" s="22" t="str">
        <f>(IF(TDonnéesDélais[[#This Row],[TELECOM SOBEGI (2)]]="","",(IF(TDonnéesDélais[[#This Row],[TELECOM SOBEGI (2)]]&lt;=TDonnéesDélais[[#This Row],[Délai]],"OK","KO"))))</f>
        <v/>
      </c>
      <c r="AF275" s="21" t="str">
        <f>IF(TDonnéesHM[[#This Row],[INEO/ACM (1)]]&lt;&gt;"",TDonnéesHM[[#This Row],[INEO/ACM (1)]]/1440,"")</f>
        <v/>
      </c>
      <c r="AG275" s="22" t="str">
        <f>(IF(TDonnéesDélais[[#This Row],[INEO/ACM (1)]]="","",(IF(TDonnéesDélais[[#This Row],[INEO/ACM (1)]]&lt;=TDonnéesDélais[[#This Row],[Délai]],"OK","KO"))))</f>
        <v/>
      </c>
      <c r="AH275" s="18" t="str">
        <f>IF(TDonnéesHM[[#This Row],[GFI CHRONOTIME (4)]]&lt;&gt;"",TDonnéesHM[[#This Row],[GFI CHRONOTIME (4)]]/1440,"")</f>
        <v/>
      </c>
      <c r="AI275" s="18" t="str">
        <f>IF(TDonnéesHM[[#This Row],[En attente]]&lt;&gt;"",TDonnéesHM[[#This Row],[En attente]]/1440,"")</f>
        <v/>
      </c>
      <c r="AJ275" s="18">
        <f>IF(TDonnéesHM[[#This Row],[Durée de vie du ticket]]&lt;&gt;"",TDonnéesHM[[#This Row],[Durée de vie du ticket]]/1440,"")</f>
        <v>0</v>
      </c>
      <c r="AK275" s="39"/>
      <c r="AL275" s="39"/>
      <c r="AM275" s="39"/>
      <c r="AN275" s="39"/>
      <c r="AO275" s="39"/>
      <c r="AP275" s="39"/>
      <c r="AQ275" s="39"/>
      <c r="AR275" s="39"/>
      <c r="AS275" s="39"/>
      <c r="AT275" s="39"/>
      <c r="AU275" s="39"/>
      <c r="AV275" s="39"/>
    </row>
    <row r="276" spans="1:48" x14ac:dyDescent="0.2">
      <c r="A276">
        <v>1120</v>
      </c>
      <c r="B276" t="s">
        <v>21</v>
      </c>
      <c r="C276">
        <v>731</v>
      </c>
      <c r="M276" s="12">
        <f>(IF(TDonnéesHM[[#This Row],[ID]]&lt;&gt;"",SUM(TDonnéesHM[[#This Row],[MCO (4)]:[En attente]]),""))</f>
        <v>731</v>
      </c>
      <c r="N276" s="39"/>
      <c r="O276">
        <f>IF(TDonnéesHM[[#This Row],[ID]]&lt;&gt;"",TDonnéesHM[[#This Row],[ID]],"")</f>
        <v>1120</v>
      </c>
      <c r="P276" s="17" t="str">
        <f>IF(TDonnéesHM[[#This Row],[Type]]="incident","I",IF(TDonnéesHM[[#This Row],[Type]]="demande","D",""))</f>
        <v>D</v>
      </c>
      <c r="Q276" s="18">
        <f>IF(TDonnéesDélais[[#This Row],[Type]]="I",4/24,IF(TDonnéesDélais[[#This Row],[Type]]="D",8/24,""))</f>
        <v>0.33333333333333331</v>
      </c>
      <c r="R276" s="21">
        <f>IF(TDonnéesHM[[#This Row],[MCO (4)]]&lt;&gt;"",TDonnéesHM[[#This Row],[MCO (4)]]/1440,"")</f>
        <v>0.50763888888888886</v>
      </c>
      <c r="S276" s="22" t="str">
        <f>(IF(TDonnéesDélais[[#This Row],[MCO]]="","",(IF(TDonnéesDélais[[#This Row],[MCO]]&lt;=TDonnéesDélais[[#This Row],[Délai]],"OK","KO"))))</f>
        <v>KO</v>
      </c>
      <c r="T276" s="21" t="str">
        <f>IF(TDonnéesHM[[#This Row],[HELPDESK (3)]]&lt;&gt;"",TDonnéesHM[[#This Row],[HELPDESK (3)]]/1440,"")</f>
        <v/>
      </c>
      <c r="U276" s="22" t="str">
        <f>(IF(TDonnéesDélais[[#This Row],[HELPDESK]]="","",(IF(TDonnéesDélais[[#This Row],[HELPDESK]]&lt;=TDonnéesDélais[[#This Row],[Délai]],"OK","KO"))))</f>
        <v/>
      </c>
      <c r="V276" s="21" t="str">
        <f>IF(TDonnéesHM[[#This Row],[TELECOM Niv 2 (7)]]&lt;&gt;"",TDonnéesHM[[#This Row],[TELECOM Niv 2 (7)]]/1440,"")</f>
        <v/>
      </c>
      <c r="W276" s="22" t="str">
        <f>(IF(TDonnéesDélais[[#This Row],[TELECOM Niv 2 (7)]]="","",(IF(TDonnéesDélais[[#This Row],[TELECOM Niv 2 (7)]]&lt;=TDonnéesDélais[[#This Row],[Délai]],"OK","KO"))))</f>
        <v/>
      </c>
      <c r="X276" s="21" t="str">
        <f>IF(TDonnéesHM[[#This Row],[TELECOM Niv 1 (6)]]&lt;&gt;"",TDonnéesHM[[#This Row],[TELECOM Niv 1 (6)]]/1440,"")</f>
        <v/>
      </c>
      <c r="Y276" s="22" t="str">
        <f>(IF(TDonnéesDélais[[#This Row],[TELECOM Niv 1 (6)]]="","",(IF(TDonnéesDélais[[#This Row],[TELECOM Niv 1 (6)]]&lt;=TDonnéesDélais[[#This Row],[Délai]],"OK","KO"))))</f>
        <v/>
      </c>
      <c r="Z276" s="21" t="str">
        <f>IF(TDonnéesHM[[#This Row],[Exploit Infra IBIS (5)]]&lt;&gt;"",TDonnéesHM[[#This Row],[Exploit Infra IBIS (5)]]/1440,"")</f>
        <v/>
      </c>
      <c r="AA276" s="22" t="str">
        <f>(IF(TDonnéesDélais[[#This Row],[Exploit Infra IBIS (5)]]="","",(IF(TDonnéesDélais[[#This Row],[Exploit Infra IBIS (5)]]&lt;=TDonnéesDélais[[#This Row],[Délai]],"OK","KO"))))</f>
        <v/>
      </c>
      <c r="AB276" s="21" t="str">
        <f>IF(TDonnéesHM[[#This Row],[SIT SOBEGI (1)]]&lt;&gt;"",TDonnéesHM[[#This Row],[SIT SOBEGI (1)]]/1440,"")</f>
        <v/>
      </c>
      <c r="AC276" s="22" t="str">
        <f>(IF(TDonnéesDélais[[#This Row],[SIT SOBEGI (1)]]="","",(IF(TDonnéesDélais[[#This Row],[SIT SOBEGI (1)]]&lt;=TDonnéesDélais[[#This Row],[Délai]],"OK","KO"))))</f>
        <v/>
      </c>
      <c r="AD276" s="21" t="str">
        <f>IF(TDonnéesHM[[#This Row],[TELECOM SOBEGI (2)]]&lt;&gt;"",TDonnéesHM[[#This Row],[TELECOM SOBEGI (2)]]/1440,"")</f>
        <v/>
      </c>
      <c r="AE276" s="22" t="str">
        <f>(IF(TDonnéesDélais[[#This Row],[TELECOM SOBEGI (2)]]="","",(IF(TDonnéesDélais[[#This Row],[TELECOM SOBEGI (2)]]&lt;=TDonnéesDélais[[#This Row],[Délai]],"OK","KO"))))</f>
        <v/>
      </c>
      <c r="AF276" s="21" t="str">
        <f>IF(TDonnéesHM[[#This Row],[INEO/ACM (1)]]&lt;&gt;"",TDonnéesHM[[#This Row],[INEO/ACM (1)]]/1440,"")</f>
        <v/>
      </c>
      <c r="AG276" s="22" t="str">
        <f>(IF(TDonnéesDélais[[#This Row],[INEO/ACM (1)]]="","",(IF(TDonnéesDélais[[#This Row],[INEO/ACM (1)]]&lt;=TDonnéesDélais[[#This Row],[Délai]],"OK","KO"))))</f>
        <v/>
      </c>
      <c r="AH276" s="18" t="str">
        <f>IF(TDonnéesHM[[#This Row],[GFI CHRONOTIME (4)]]&lt;&gt;"",TDonnéesHM[[#This Row],[GFI CHRONOTIME (4)]]/1440,"")</f>
        <v/>
      </c>
      <c r="AI276" s="18" t="str">
        <f>IF(TDonnéesHM[[#This Row],[En attente]]&lt;&gt;"",TDonnéesHM[[#This Row],[En attente]]/1440,"")</f>
        <v/>
      </c>
      <c r="AJ276" s="18">
        <f>IF(TDonnéesHM[[#This Row],[Durée de vie du ticket]]&lt;&gt;"",TDonnéesHM[[#This Row],[Durée de vie du ticket]]/1440,"")</f>
        <v>0.50763888888888886</v>
      </c>
      <c r="AK276" s="39"/>
      <c r="AL276" s="39"/>
      <c r="AM276" s="39"/>
      <c r="AN276" s="39"/>
      <c r="AO276" s="39"/>
      <c r="AP276" s="39"/>
      <c r="AQ276" s="39"/>
      <c r="AR276" s="39"/>
      <c r="AS276" s="39"/>
      <c r="AT276" s="39"/>
      <c r="AU276" s="39"/>
      <c r="AV276" s="39"/>
    </row>
    <row r="277" spans="1:48" x14ac:dyDescent="0.2">
      <c r="A277">
        <v>1121</v>
      </c>
      <c r="B277" t="s">
        <v>21</v>
      </c>
      <c r="F277">
        <v>55</v>
      </c>
      <c r="M277" s="12">
        <f>(IF(TDonnéesHM[[#This Row],[ID]]&lt;&gt;"",SUM(TDonnéesHM[[#This Row],[MCO (4)]:[En attente]]),""))</f>
        <v>55</v>
      </c>
      <c r="N277" s="39"/>
      <c r="O277">
        <f>IF(TDonnéesHM[[#This Row],[ID]]&lt;&gt;"",TDonnéesHM[[#This Row],[ID]],"")</f>
        <v>1121</v>
      </c>
      <c r="P277" s="17" t="str">
        <f>IF(TDonnéesHM[[#This Row],[Type]]="incident","I",IF(TDonnéesHM[[#This Row],[Type]]="demande","D",""))</f>
        <v>D</v>
      </c>
      <c r="Q277" s="18">
        <f>IF(TDonnéesDélais[[#This Row],[Type]]="I",4/24,IF(TDonnéesDélais[[#This Row],[Type]]="D",8/24,""))</f>
        <v>0.33333333333333331</v>
      </c>
      <c r="R277" s="21" t="str">
        <f>IF(TDonnéesHM[[#This Row],[MCO (4)]]&lt;&gt;"",TDonnéesHM[[#This Row],[MCO (4)]]/1440,"")</f>
        <v/>
      </c>
      <c r="S277" s="22" t="str">
        <f>(IF(TDonnéesDélais[[#This Row],[MCO]]="","",(IF(TDonnéesDélais[[#This Row],[MCO]]&lt;=TDonnéesDélais[[#This Row],[Délai]],"OK","KO"))))</f>
        <v/>
      </c>
      <c r="T277" s="21" t="str">
        <f>IF(TDonnéesHM[[#This Row],[HELPDESK (3)]]&lt;&gt;"",TDonnéesHM[[#This Row],[HELPDESK (3)]]/1440,"")</f>
        <v/>
      </c>
      <c r="U277" s="22" t="str">
        <f>(IF(TDonnéesDélais[[#This Row],[HELPDESK]]="","",(IF(TDonnéesDélais[[#This Row],[HELPDESK]]&lt;=TDonnéesDélais[[#This Row],[Délai]],"OK","KO"))))</f>
        <v/>
      </c>
      <c r="V277" s="21" t="str">
        <f>IF(TDonnéesHM[[#This Row],[TELECOM Niv 2 (7)]]&lt;&gt;"",TDonnéesHM[[#This Row],[TELECOM Niv 2 (7)]]/1440,"")</f>
        <v/>
      </c>
      <c r="W277" s="22" t="str">
        <f>(IF(TDonnéesDélais[[#This Row],[TELECOM Niv 2 (7)]]="","",(IF(TDonnéesDélais[[#This Row],[TELECOM Niv 2 (7)]]&lt;=TDonnéesDélais[[#This Row],[Délai]],"OK","KO"))))</f>
        <v/>
      </c>
      <c r="X277" s="21">
        <f>IF(TDonnéesHM[[#This Row],[TELECOM Niv 1 (6)]]&lt;&gt;"",TDonnéesHM[[#This Row],[TELECOM Niv 1 (6)]]/1440,"")</f>
        <v>3.8194444444444448E-2</v>
      </c>
      <c r="Y277" s="22" t="str">
        <f>(IF(TDonnéesDélais[[#This Row],[TELECOM Niv 1 (6)]]="","",(IF(TDonnéesDélais[[#This Row],[TELECOM Niv 1 (6)]]&lt;=TDonnéesDélais[[#This Row],[Délai]],"OK","KO"))))</f>
        <v>OK</v>
      </c>
      <c r="Z277" s="21" t="str">
        <f>IF(TDonnéesHM[[#This Row],[Exploit Infra IBIS (5)]]&lt;&gt;"",TDonnéesHM[[#This Row],[Exploit Infra IBIS (5)]]/1440,"")</f>
        <v/>
      </c>
      <c r="AA277" s="22" t="str">
        <f>(IF(TDonnéesDélais[[#This Row],[Exploit Infra IBIS (5)]]="","",(IF(TDonnéesDélais[[#This Row],[Exploit Infra IBIS (5)]]&lt;=TDonnéesDélais[[#This Row],[Délai]],"OK","KO"))))</f>
        <v/>
      </c>
      <c r="AB277" s="21" t="str">
        <f>IF(TDonnéesHM[[#This Row],[SIT SOBEGI (1)]]&lt;&gt;"",TDonnéesHM[[#This Row],[SIT SOBEGI (1)]]/1440,"")</f>
        <v/>
      </c>
      <c r="AC277" s="22" t="str">
        <f>(IF(TDonnéesDélais[[#This Row],[SIT SOBEGI (1)]]="","",(IF(TDonnéesDélais[[#This Row],[SIT SOBEGI (1)]]&lt;=TDonnéesDélais[[#This Row],[Délai]],"OK","KO"))))</f>
        <v/>
      </c>
      <c r="AD277" s="21" t="str">
        <f>IF(TDonnéesHM[[#This Row],[TELECOM SOBEGI (2)]]&lt;&gt;"",TDonnéesHM[[#This Row],[TELECOM SOBEGI (2)]]/1440,"")</f>
        <v/>
      </c>
      <c r="AE277" s="22" t="str">
        <f>(IF(TDonnéesDélais[[#This Row],[TELECOM SOBEGI (2)]]="","",(IF(TDonnéesDélais[[#This Row],[TELECOM SOBEGI (2)]]&lt;=TDonnéesDélais[[#This Row],[Délai]],"OK","KO"))))</f>
        <v/>
      </c>
      <c r="AF277" s="21" t="str">
        <f>IF(TDonnéesHM[[#This Row],[INEO/ACM (1)]]&lt;&gt;"",TDonnéesHM[[#This Row],[INEO/ACM (1)]]/1440,"")</f>
        <v/>
      </c>
      <c r="AG277" s="22" t="str">
        <f>(IF(TDonnéesDélais[[#This Row],[INEO/ACM (1)]]="","",(IF(TDonnéesDélais[[#This Row],[INEO/ACM (1)]]&lt;=TDonnéesDélais[[#This Row],[Délai]],"OK","KO"))))</f>
        <v/>
      </c>
      <c r="AH277" s="18" t="str">
        <f>IF(TDonnéesHM[[#This Row],[GFI CHRONOTIME (4)]]&lt;&gt;"",TDonnéesHM[[#This Row],[GFI CHRONOTIME (4)]]/1440,"")</f>
        <v/>
      </c>
      <c r="AI277" s="18" t="str">
        <f>IF(TDonnéesHM[[#This Row],[En attente]]&lt;&gt;"",TDonnéesHM[[#This Row],[En attente]]/1440,"")</f>
        <v/>
      </c>
      <c r="AJ277" s="18">
        <f>IF(TDonnéesHM[[#This Row],[Durée de vie du ticket]]&lt;&gt;"",TDonnéesHM[[#This Row],[Durée de vie du ticket]]/1440,"")</f>
        <v>3.8194444444444448E-2</v>
      </c>
      <c r="AK277" s="39"/>
      <c r="AL277" s="39"/>
      <c r="AM277" s="39"/>
      <c r="AN277" s="39"/>
      <c r="AO277" s="39"/>
      <c r="AP277" s="39"/>
      <c r="AQ277" s="39"/>
      <c r="AR277" s="39"/>
      <c r="AS277" s="39"/>
      <c r="AT277" s="39"/>
      <c r="AU277" s="39"/>
      <c r="AV277" s="39"/>
    </row>
    <row r="278" spans="1:48" x14ac:dyDescent="0.2">
      <c r="A278">
        <v>1122</v>
      </c>
      <c r="B278" t="s">
        <v>21</v>
      </c>
      <c r="F278">
        <v>23</v>
      </c>
      <c r="M278" s="12">
        <f>(IF(TDonnéesHM[[#This Row],[ID]]&lt;&gt;"",SUM(TDonnéesHM[[#This Row],[MCO (4)]:[En attente]]),""))</f>
        <v>23</v>
      </c>
      <c r="N278" s="39"/>
      <c r="O278">
        <f>IF(TDonnéesHM[[#This Row],[ID]]&lt;&gt;"",TDonnéesHM[[#This Row],[ID]],"")</f>
        <v>1122</v>
      </c>
      <c r="P278" s="17" t="str">
        <f>IF(TDonnéesHM[[#This Row],[Type]]="incident","I",IF(TDonnéesHM[[#This Row],[Type]]="demande","D",""))</f>
        <v>D</v>
      </c>
      <c r="Q278" s="18">
        <f>IF(TDonnéesDélais[[#This Row],[Type]]="I",4/24,IF(TDonnéesDélais[[#This Row],[Type]]="D",8/24,""))</f>
        <v>0.33333333333333331</v>
      </c>
      <c r="R278" s="21" t="str">
        <f>IF(TDonnéesHM[[#This Row],[MCO (4)]]&lt;&gt;"",TDonnéesHM[[#This Row],[MCO (4)]]/1440,"")</f>
        <v/>
      </c>
      <c r="S278" s="22" t="str">
        <f>(IF(TDonnéesDélais[[#This Row],[MCO]]="","",(IF(TDonnéesDélais[[#This Row],[MCO]]&lt;=TDonnéesDélais[[#This Row],[Délai]],"OK","KO"))))</f>
        <v/>
      </c>
      <c r="T278" s="21" t="str">
        <f>IF(TDonnéesHM[[#This Row],[HELPDESK (3)]]&lt;&gt;"",TDonnéesHM[[#This Row],[HELPDESK (3)]]/1440,"")</f>
        <v/>
      </c>
      <c r="U278" s="22" t="str">
        <f>(IF(TDonnéesDélais[[#This Row],[HELPDESK]]="","",(IF(TDonnéesDélais[[#This Row],[HELPDESK]]&lt;=TDonnéesDélais[[#This Row],[Délai]],"OK","KO"))))</f>
        <v/>
      </c>
      <c r="V278" s="21" t="str">
        <f>IF(TDonnéesHM[[#This Row],[TELECOM Niv 2 (7)]]&lt;&gt;"",TDonnéesHM[[#This Row],[TELECOM Niv 2 (7)]]/1440,"")</f>
        <v/>
      </c>
      <c r="W278" s="22" t="str">
        <f>(IF(TDonnéesDélais[[#This Row],[TELECOM Niv 2 (7)]]="","",(IF(TDonnéesDélais[[#This Row],[TELECOM Niv 2 (7)]]&lt;=TDonnéesDélais[[#This Row],[Délai]],"OK","KO"))))</f>
        <v/>
      </c>
      <c r="X278" s="21">
        <f>IF(TDonnéesHM[[#This Row],[TELECOM Niv 1 (6)]]&lt;&gt;"",TDonnéesHM[[#This Row],[TELECOM Niv 1 (6)]]/1440,"")</f>
        <v>1.5972222222222221E-2</v>
      </c>
      <c r="Y278" s="22" t="str">
        <f>(IF(TDonnéesDélais[[#This Row],[TELECOM Niv 1 (6)]]="","",(IF(TDonnéesDélais[[#This Row],[TELECOM Niv 1 (6)]]&lt;=TDonnéesDélais[[#This Row],[Délai]],"OK","KO"))))</f>
        <v>OK</v>
      </c>
      <c r="Z278" s="21" t="str">
        <f>IF(TDonnéesHM[[#This Row],[Exploit Infra IBIS (5)]]&lt;&gt;"",TDonnéesHM[[#This Row],[Exploit Infra IBIS (5)]]/1440,"")</f>
        <v/>
      </c>
      <c r="AA278" s="22" t="str">
        <f>(IF(TDonnéesDélais[[#This Row],[Exploit Infra IBIS (5)]]="","",(IF(TDonnéesDélais[[#This Row],[Exploit Infra IBIS (5)]]&lt;=TDonnéesDélais[[#This Row],[Délai]],"OK","KO"))))</f>
        <v/>
      </c>
      <c r="AB278" s="21" t="str">
        <f>IF(TDonnéesHM[[#This Row],[SIT SOBEGI (1)]]&lt;&gt;"",TDonnéesHM[[#This Row],[SIT SOBEGI (1)]]/1440,"")</f>
        <v/>
      </c>
      <c r="AC278" s="22" t="str">
        <f>(IF(TDonnéesDélais[[#This Row],[SIT SOBEGI (1)]]="","",(IF(TDonnéesDélais[[#This Row],[SIT SOBEGI (1)]]&lt;=TDonnéesDélais[[#This Row],[Délai]],"OK","KO"))))</f>
        <v/>
      </c>
      <c r="AD278" s="21" t="str">
        <f>IF(TDonnéesHM[[#This Row],[TELECOM SOBEGI (2)]]&lt;&gt;"",TDonnéesHM[[#This Row],[TELECOM SOBEGI (2)]]/1440,"")</f>
        <v/>
      </c>
      <c r="AE278" s="22" t="str">
        <f>(IF(TDonnéesDélais[[#This Row],[TELECOM SOBEGI (2)]]="","",(IF(TDonnéesDélais[[#This Row],[TELECOM SOBEGI (2)]]&lt;=TDonnéesDélais[[#This Row],[Délai]],"OK","KO"))))</f>
        <v/>
      </c>
      <c r="AF278" s="21" t="str">
        <f>IF(TDonnéesHM[[#This Row],[INEO/ACM (1)]]&lt;&gt;"",TDonnéesHM[[#This Row],[INEO/ACM (1)]]/1440,"")</f>
        <v/>
      </c>
      <c r="AG278" s="22" t="str">
        <f>(IF(TDonnéesDélais[[#This Row],[INEO/ACM (1)]]="","",(IF(TDonnéesDélais[[#This Row],[INEO/ACM (1)]]&lt;=TDonnéesDélais[[#This Row],[Délai]],"OK","KO"))))</f>
        <v/>
      </c>
      <c r="AH278" s="18" t="str">
        <f>IF(TDonnéesHM[[#This Row],[GFI CHRONOTIME (4)]]&lt;&gt;"",TDonnéesHM[[#This Row],[GFI CHRONOTIME (4)]]/1440,"")</f>
        <v/>
      </c>
      <c r="AI278" s="18" t="str">
        <f>IF(TDonnéesHM[[#This Row],[En attente]]&lt;&gt;"",TDonnéesHM[[#This Row],[En attente]]/1440,"")</f>
        <v/>
      </c>
      <c r="AJ278" s="18">
        <f>IF(TDonnéesHM[[#This Row],[Durée de vie du ticket]]&lt;&gt;"",TDonnéesHM[[#This Row],[Durée de vie du ticket]]/1440,"")</f>
        <v>1.5972222222222221E-2</v>
      </c>
      <c r="AK278" s="39"/>
      <c r="AL278" s="39"/>
      <c r="AM278" s="39"/>
      <c r="AN278" s="39"/>
      <c r="AO278" s="39"/>
      <c r="AP278" s="39"/>
      <c r="AQ278" s="39"/>
      <c r="AR278" s="39"/>
      <c r="AS278" s="39"/>
      <c r="AT278" s="39"/>
      <c r="AU278" s="39"/>
      <c r="AV278" s="39"/>
    </row>
    <row r="279" spans="1:48" x14ac:dyDescent="0.2">
      <c r="A279">
        <v>1124</v>
      </c>
      <c r="B279" t="s">
        <v>21</v>
      </c>
      <c r="C279">
        <v>349</v>
      </c>
      <c r="M279" s="12">
        <f>(IF(TDonnéesHM[[#This Row],[ID]]&lt;&gt;"",SUM(TDonnéesHM[[#This Row],[MCO (4)]:[En attente]]),""))</f>
        <v>349</v>
      </c>
      <c r="N279" s="39"/>
      <c r="O279">
        <f>IF(TDonnéesHM[[#This Row],[ID]]&lt;&gt;"",TDonnéesHM[[#This Row],[ID]],"")</f>
        <v>1124</v>
      </c>
      <c r="P279" s="17" t="str">
        <f>IF(TDonnéesHM[[#This Row],[Type]]="incident","I",IF(TDonnéesHM[[#This Row],[Type]]="demande","D",""))</f>
        <v>D</v>
      </c>
      <c r="Q279" s="18">
        <f>IF(TDonnéesDélais[[#This Row],[Type]]="I",4/24,IF(TDonnéesDélais[[#This Row],[Type]]="D",8/24,""))</f>
        <v>0.33333333333333331</v>
      </c>
      <c r="R279" s="21">
        <f>IF(TDonnéesHM[[#This Row],[MCO (4)]]&lt;&gt;"",TDonnéesHM[[#This Row],[MCO (4)]]/1440,"")</f>
        <v>0.24236111111111111</v>
      </c>
      <c r="S279" s="22" t="str">
        <f>(IF(TDonnéesDélais[[#This Row],[MCO]]="","",(IF(TDonnéesDélais[[#This Row],[MCO]]&lt;=TDonnéesDélais[[#This Row],[Délai]],"OK","KO"))))</f>
        <v>OK</v>
      </c>
      <c r="T279" s="21" t="str">
        <f>IF(TDonnéesHM[[#This Row],[HELPDESK (3)]]&lt;&gt;"",TDonnéesHM[[#This Row],[HELPDESK (3)]]/1440,"")</f>
        <v/>
      </c>
      <c r="U279" s="22" t="str">
        <f>(IF(TDonnéesDélais[[#This Row],[HELPDESK]]="","",(IF(TDonnéesDélais[[#This Row],[HELPDESK]]&lt;=TDonnéesDélais[[#This Row],[Délai]],"OK","KO"))))</f>
        <v/>
      </c>
      <c r="V279" s="21" t="str">
        <f>IF(TDonnéesHM[[#This Row],[TELECOM Niv 2 (7)]]&lt;&gt;"",TDonnéesHM[[#This Row],[TELECOM Niv 2 (7)]]/1440,"")</f>
        <v/>
      </c>
      <c r="W279" s="22" t="str">
        <f>(IF(TDonnéesDélais[[#This Row],[TELECOM Niv 2 (7)]]="","",(IF(TDonnéesDélais[[#This Row],[TELECOM Niv 2 (7)]]&lt;=TDonnéesDélais[[#This Row],[Délai]],"OK","KO"))))</f>
        <v/>
      </c>
      <c r="X279" s="21" t="str">
        <f>IF(TDonnéesHM[[#This Row],[TELECOM Niv 1 (6)]]&lt;&gt;"",TDonnéesHM[[#This Row],[TELECOM Niv 1 (6)]]/1440,"")</f>
        <v/>
      </c>
      <c r="Y279" s="22" t="str">
        <f>(IF(TDonnéesDélais[[#This Row],[TELECOM Niv 1 (6)]]="","",(IF(TDonnéesDélais[[#This Row],[TELECOM Niv 1 (6)]]&lt;=TDonnéesDélais[[#This Row],[Délai]],"OK","KO"))))</f>
        <v/>
      </c>
      <c r="Z279" s="21" t="str">
        <f>IF(TDonnéesHM[[#This Row],[Exploit Infra IBIS (5)]]&lt;&gt;"",TDonnéesHM[[#This Row],[Exploit Infra IBIS (5)]]/1440,"")</f>
        <v/>
      </c>
      <c r="AA279" s="22" t="str">
        <f>(IF(TDonnéesDélais[[#This Row],[Exploit Infra IBIS (5)]]="","",(IF(TDonnéesDélais[[#This Row],[Exploit Infra IBIS (5)]]&lt;=TDonnéesDélais[[#This Row],[Délai]],"OK","KO"))))</f>
        <v/>
      </c>
      <c r="AB279" s="21" t="str">
        <f>IF(TDonnéesHM[[#This Row],[SIT SOBEGI (1)]]&lt;&gt;"",TDonnéesHM[[#This Row],[SIT SOBEGI (1)]]/1440,"")</f>
        <v/>
      </c>
      <c r="AC279" s="22" t="str">
        <f>(IF(TDonnéesDélais[[#This Row],[SIT SOBEGI (1)]]="","",(IF(TDonnéesDélais[[#This Row],[SIT SOBEGI (1)]]&lt;=TDonnéesDélais[[#This Row],[Délai]],"OK","KO"))))</f>
        <v/>
      </c>
      <c r="AD279" s="21" t="str">
        <f>IF(TDonnéesHM[[#This Row],[TELECOM SOBEGI (2)]]&lt;&gt;"",TDonnéesHM[[#This Row],[TELECOM SOBEGI (2)]]/1440,"")</f>
        <v/>
      </c>
      <c r="AE279" s="22" t="str">
        <f>(IF(TDonnéesDélais[[#This Row],[TELECOM SOBEGI (2)]]="","",(IF(TDonnéesDélais[[#This Row],[TELECOM SOBEGI (2)]]&lt;=TDonnéesDélais[[#This Row],[Délai]],"OK","KO"))))</f>
        <v/>
      </c>
      <c r="AF279" s="21" t="str">
        <f>IF(TDonnéesHM[[#This Row],[INEO/ACM (1)]]&lt;&gt;"",TDonnéesHM[[#This Row],[INEO/ACM (1)]]/1440,"")</f>
        <v/>
      </c>
      <c r="AG279" s="22" t="str">
        <f>(IF(TDonnéesDélais[[#This Row],[INEO/ACM (1)]]="","",(IF(TDonnéesDélais[[#This Row],[INEO/ACM (1)]]&lt;=TDonnéesDélais[[#This Row],[Délai]],"OK","KO"))))</f>
        <v/>
      </c>
      <c r="AH279" s="18" t="str">
        <f>IF(TDonnéesHM[[#This Row],[GFI CHRONOTIME (4)]]&lt;&gt;"",TDonnéesHM[[#This Row],[GFI CHRONOTIME (4)]]/1440,"")</f>
        <v/>
      </c>
      <c r="AI279" s="18" t="str">
        <f>IF(TDonnéesHM[[#This Row],[En attente]]&lt;&gt;"",TDonnéesHM[[#This Row],[En attente]]/1440,"")</f>
        <v/>
      </c>
      <c r="AJ279" s="18">
        <f>IF(TDonnéesHM[[#This Row],[Durée de vie du ticket]]&lt;&gt;"",TDonnéesHM[[#This Row],[Durée de vie du ticket]]/1440,"")</f>
        <v>0.24236111111111111</v>
      </c>
      <c r="AK279" s="39"/>
      <c r="AL279" s="39"/>
      <c r="AM279" s="39"/>
      <c r="AN279" s="39"/>
      <c r="AO279" s="39"/>
      <c r="AP279" s="39"/>
      <c r="AQ279" s="39"/>
      <c r="AR279" s="39"/>
      <c r="AS279" s="39"/>
      <c r="AT279" s="39"/>
      <c r="AU279" s="39"/>
      <c r="AV279" s="39"/>
    </row>
    <row r="280" spans="1:48" x14ac:dyDescent="0.2">
      <c r="A280">
        <v>1125</v>
      </c>
      <c r="B280" t="s">
        <v>21</v>
      </c>
      <c r="F280">
        <v>150</v>
      </c>
      <c r="I280">
        <v>107</v>
      </c>
      <c r="M280" s="12">
        <f>(IF(TDonnéesHM[[#This Row],[ID]]&lt;&gt;"",SUM(TDonnéesHM[[#This Row],[MCO (4)]:[En attente]]),""))</f>
        <v>257</v>
      </c>
      <c r="N280" s="39"/>
      <c r="O280">
        <f>IF(TDonnéesHM[[#This Row],[ID]]&lt;&gt;"",TDonnéesHM[[#This Row],[ID]],"")</f>
        <v>1125</v>
      </c>
      <c r="P280" s="17" t="str">
        <f>IF(TDonnéesHM[[#This Row],[Type]]="incident","I",IF(TDonnéesHM[[#This Row],[Type]]="demande","D",""))</f>
        <v>D</v>
      </c>
      <c r="Q280" s="18">
        <f>IF(TDonnéesDélais[[#This Row],[Type]]="I",4/24,IF(TDonnéesDélais[[#This Row],[Type]]="D",8/24,""))</f>
        <v>0.33333333333333331</v>
      </c>
      <c r="R280" s="21" t="str">
        <f>IF(TDonnéesHM[[#This Row],[MCO (4)]]&lt;&gt;"",TDonnéesHM[[#This Row],[MCO (4)]]/1440,"")</f>
        <v/>
      </c>
      <c r="S280" s="22" t="str">
        <f>(IF(TDonnéesDélais[[#This Row],[MCO]]="","",(IF(TDonnéesDélais[[#This Row],[MCO]]&lt;=TDonnéesDélais[[#This Row],[Délai]],"OK","KO"))))</f>
        <v/>
      </c>
      <c r="T280" s="21" t="str">
        <f>IF(TDonnéesHM[[#This Row],[HELPDESK (3)]]&lt;&gt;"",TDonnéesHM[[#This Row],[HELPDESK (3)]]/1440,"")</f>
        <v/>
      </c>
      <c r="U280" s="22" t="str">
        <f>(IF(TDonnéesDélais[[#This Row],[HELPDESK]]="","",(IF(TDonnéesDélais[[#This Row],[HELPDESK]]&lt;=TDonnéesDélais[[#This Row],[Délai]],"OK","KO"))))</f>
        <v/>
      </c>
      <c r="V280" s="21" t="str">
        <f>IF(TDonnéesHM[[#This Row],[TELECOM Niv 2 (7)]]&lt;&gt;"",TDonnéesHM[[#This Row],[TELECOM Niv 2 (7)]]/1440,"")</f>
        <v/>
      </c>
      <c r="W280" s="22" t="str">
        <f>(IF(TDonnéesDélais[[#This Row],[TELECOM Niv 2 (7)]]="","",(IF(TDonnéesDélais[[#This Row],[TELECOM Niv 2 (7)]]&lt;=TDonnéesDélais[[#This Row],[Délai]],"OK","KO"))))</f>
        <v/>
      </c>
      <c r="X280" s="21">
        <f>IF(TDonnéesHM[[#This Row],[TELECOM Niv 1 (6)]]&lt;&gt;"",TDonnéesHM[[#This Row],[TELECOM Niv 1 (6)]]/1440,"")</f>
        <v>0.10416666666666667</v>
      </c>
      <c r="Y280" s="22" t="str">
        <f>(IF(TDonnéesDélais[[#This Row],[TELECOM Niv 1 (6)]]="","",(IF(TDonnéesDélais[[#This Row],[TELECOM Niv 1 (6)]]&lt;=TDonnéesDélais[[#This Row],[Délai]],"OK","KO"))))</f>
        <v>OK</v>
      </c>
      <c r="Z280" s="21" t="str">
        <f>IF(TDonnéesHM[[#This Row],[Exploit Infra IBIS (5)]]&lt;&gt;"",TDonnéesHM[[#This Row],[Exploit Infra IBIS (5)]]/1440,"")</f>
        <v/>
      </c>
      <c r="AA280" s="22" t="str">
        <f>(IF(TDonnéesDélais[[#This Row],[Exploit Infra IBIS (5)]]="","",(IF(TDonnéesDélais[[#This Row],[Exploit Infra IBIS (5)]]&lt;=TDonnéesDélais[[#This Row],[Délai]],"OK","KO"))))</f>
        <v/>
      </c>
      <c r="AB280" s="21" t="str">
        <f>IF(TDonnéesHM[[#This Row],[SIT SOBEGI (1)]]&lt;&gt;"",TDonnéesHM[[#This Row],[SIT SOBEGI (1)]]/1440,"")</f>
        <v/>
      </c>
      <c r="AC280" s="22" t="str">
        <f>(IF(TDonnéesDélais[[#This Row],[SIT SOBEGI (1)]]="","",(IF(TDonnéesDélais[[#This Row],[SIT SOBEGI (1)]]&lt;=TDonnéesDélais[[#This Row],[Délai]],"OK","KO"))))</f>
        <v/>
      </c>
      <c r="AD280" s="21">
        <f>IF(TDonnéesHM[[#This Row],[TELECOM SOBEGI (2)]]&lt;&gt;"",TDonnéesHM[[#This Row],[TELECOM SOBEGI (2)]]/1440,"")</f>
        <v>7.4305555555555555E-2</v>
      </c>
      <c r="AE280" s="22" t="str">
        <f>(IF(TDonnéesDélais[[#This Row],[TELECOM SOBEGI (2)]]="","",(IF(TDonnéesDélais[[#This Row],[TELECOM SOBEGI (2)]]&lt;=TDonnéesDélais[[#This Row],[Délai]],"OK","KO"))))</f>
        <v>OK</v>
      </c>
      <c r="AF280" s="21" t="str">
        <f>IF(TDonnéesHM[[#This Row],[INEO/ACM (1)]]&lt;&gt;"",TDonnéesHM[[#This Row],[INEO/ACM (1)]]/1440,"")</f>
        <v/>
      </c>
      <c r="AG280" s="22" t="str">
        <f>(IF(TDonnéesDélais[[#This Row],[INEO/ACM (1)]]="","",(IF(TDonnéesDélais[[#This Row],[INEO/ACM (1)]]&lt;=TDonnéesDélais[[#This Row],[Délai]],"OK","KO"))))</f>
        <v/>
      </c>
      <c r="AH280" s="18" t="str">
        <f>IF(TDonnéesHM[[#This Row],[GFI CHRONOTIME (4)]]&lt;&gt;"",TDonnéesHM[[#This Row],[GFI CHRONOTIME (4)]]/1440,"")</f>
        <v/>
      </c>
      <c r="AI280" s="18" t="str">
        <f>IF(TDonnéesHM[[#This Row],[En attente]]&lt;&gt;"",TDonnéesHM[[#This Row],[En attente]]/1440,"")</f>
        <v/>
      </c>
      <c r="AJ280" s="18">
        <f>IF(TDonnéesHM[[#This Row],[Durée de vie du ticket]]&lt;&gt;"",TDonnéesHM[[#This Row],[Durée de vie du ticket]]/1440,"")</f>
        <v>0.17847222222222223</v>
      </c>
      <c r="AK280" s="39"/>
      <c r="AL280" s="39"/>
      <c r="AM280" s="39"/>
      <c r="AN280" s="39"/>
      <c r="AO280" s="39"/>
      <c r="AP280" s="39"/>
      <c r="AQ280" s="39"/>
      <c r="AR280" s="39"/>
      <c r="AS280" s="39"/>
      <c r="AT280" s="39"/>
      <c r="AU280" s="39"/>
      <c r="AV280" s="39"/>
    </row>
    <row r="281" spans="1:48" x14ac:dyDescent="0.2">
      <c r="A281">
        <v>1126</v>
      </c>
      <c r="B281" t="s">
        <v>22</v>
      </c>
      <c r="F281">
        <v>884</v>
      </c>
      <c r="I281">
        <v>53</v>
      </c>
      <c r="M281" s="12">
        <f>(IF(TDonnéesHM[[#This Row],[ID]]&lt;&gt;"",SUM(TDonnéesHM[[#This Row],[MCO (4)]:[En attente]]),""))</f>
        <v>937</v>
      </c>
      <c r="N281" s="39"/>
      <c r="O281">
        <f>IF(TDonnéesHM[[#This Row],[ID]]&lt;&gt;"",TDonnéesHM[[#This Row],[ID]],"")</f>
        <v>1126</v>
      </c>
      <c r="P281" s="17" t="str">
        <f>IF(TDonnéesHM[[#This Row],[Type]]="incident","I",IF(TDonnéesHM[[#This Row],[Type]]="demande","D",""))</f>
        <v>I</v>
      </c>
      <c r="Q281" s="18">
        <f>IF(TDonnéesDélais[[#This Row],[Type]]="I",4/24,IF(TDonnéesDélais[[#This Row],[Type]]="D",8/24,""))</f>
        <v>0.16666666666666666</v>
      </c>
      <c r="R281" s="21" t="str">
        <f>IF(TDonnéesHM[[#This Row],[MCO (4)]]&lt;&gt;"",TDonnéesHM[[#This Row],[MCO (4)]]/1440,"")</f>
        <v/>
      </c>
      <c r="S281" s="22" t="str">
        <f>(IF(TDonnéesDélais[[#This Row],[MCO]]="","",(IF(TDonnéesDélais[[#This Row],[MCO]]&lt;=TDonnéesDélais[[#This Row],[Délai]],"OK","KO"))))</f>
        <v/>
      </c>
      <c r="T281" s="21" t="str">
        <f>IF(TDonnéesHM[[#This Row],[HELPDESK (3)]]&lt;&gt;"",TDonnéesHM[[#This Row],[HELPDESK (3)]]/1440,"")</f>
        <v/>
      </c>
      <c r="U281" s="22" t="str">
        <f>(IF(TDonnéesDélais[[#This Row],[HELPDESK]]="","",(IF(TDonnéesDélais[[#This Row],[HELPDESK]]&lt;=TDonnéesDélais[[#This Row],[Délai]],"OK","KO"))))</f>
        <v/>
      </c>
      <c r="V281" s="21" t="str">
        <f>IF(TDonnéesHM[[#This Row],[TELECOM Niv 2 (7)]]&lt;&gt;"",TDonnéesHM[[#This Row],[TELECOM Niv 2 (7)]]/1440,"")</f>
        <v/>
      </c>
      <c r="W281" s="22" t="str">
        <f>(IF(TDonnéesDélais[[#This Row],[TELECOM Niv 2 (7)]]="","",(IF(TDonnéesDélais[[#This Row],[TELECOM Niv 2 (7)]]&lt;=TDonnéesDélais[[#This Row],[Délai]],"OK","KO"))))</f>
        <v/>
      </c>
      <c r="X281" s="21">
        <f>IF(TDonnéesHM[[#This Row],[TELECOM Niv 1 (6)]]&lt;&gt;"",TDonnéesHM[[#This Row],[TELECOM Niv 1 (6)]]/1440,"")</f>
        <v>0.61388888888888893</v>
      </c>
      <c r="Y281" s="22" t="str">
        <f>(IF(TDonnéesDélais[[#This Row],[TELECOM Niv 1 (6)]]="","",(IF(TDonnéesDélais[[#This Row],[TELECOM Niv 1 (6)]]&lt;=TDonnéesDélais[[#This Row],[Délai]],"OK","KO"))))</f>
        <v>KO</v>
      </c>
      <c r="Z281" s="21" t="str">
        <f>IF(TDonnéesHM[[#This Row],[Exploit Infra IBIS (5)]]&lt;&gt;"",TDonnéesHM[[#This Row],[Exploit Infra IBIS (5)]]/1440,"")</f>
        <v/>
      </c>
      <c r="AA281" s="22" t="str">
        <f>(IF(TDonnéesDélais[[#This Row],[Exploit Infra IBIS (5)]]="","",(IF(TDonnéesDélais[[#This Row],[Exploit Infra IBIS (5)]]&lt;=TDonnéesDélais[[#This Row],[Délai]],"OK","KO"))))</f>
        <v/>
      </c>
      <c r="AB281" s="21" t="str">
        <f>IF(TDonnéesHM[[#This Row],[SIT SOBEGI (1)]]&lt;&gt;"",TDonnéesHM[[#This Row],[SIT SOBEGI (1)]]/1440,"")</f>
        <v/>
      </c>
      <c r="AC281" s="22" t="str">
        <f>(IF(TDonnéesDélais[[#This Row],[SIT SOBEGI (1)]]="","",(IF(TDonnéesDélais[[#This Row],[SIT SOBEGI (1)]]&lt;=TDonnéesDélais[[#This Row],[Délai]],"OK","KO"))))</f>
        <v/>
      </c>
      <c r="AD281" s="21">
        <f>IF(TDonnéesHM[[#This Row],[TELECOM SOBEGI (2)]]&lt;&gt;"",TDonnéesHM[[#This Row],[TELECOM SOBEGI (2)]]/1440,"")</f>
        <v>3.6805555555555557E-2</v>
      </c>
      <c r="AE281" s="22" t="str">
        <f>(IF(TDonnéesDélais[[#This Row],[TELECOM SOBEGI (2)]]="","",(IF(TDonnéesDélais[[#This Row],[TELECOM SOBEGI (2)]]&lt;=TDonnéesDélais[[#This Row],[Délai]],"OK","KO"))))</f>
        <v>OK</v>
      </c>
      <c r="AF281" s="21" t="str">
        <f>IF(TDonnéesHM[[#This Row],[INEO/ACM (1)]]&lt;&gt;"",TDonnéesHM[[#This Row],[INEO/ACM (1)]]/1440,"")</f>
        <v/>
      </c>
      <c r="AG281" s="22" t="str">
        <f>(IF(TDonnéesDélais[[#This Row],[INEO/ACM (1)]]="","",(IF(TDonnéesDélais[[#This Row],[INEO/ACM (1)]]&lt;=TDonnéesDélais[[#This Row],[Délai]],"OK","KO"))))</f>
        <v/>
      </c>
      <c r="AH281" s="18" t="str">
        <f>IF(TDonnéesHM[[#This Row],[GFI CHRONOTIME (4)]]&lt;&gt;"",TDonnéesHM[[#This Row],[GFI CHRONOTIME (4)]]/1440,"")</f>
        <v/>
      </c>
      <c r="AI281" s="18" t="str">
        <f>IF(TDonnéesHM[[#This Row],[En attente]]&lt;&gt;"",TDonnéesHM[[#This Row],[En attente]]/1440,"")</f>
        <v/>
      </c>
      <c r="AJ281" s="18">
        <f>IF(TDonnéesHM[[#This Row],[Durée de vie du ticket]]&lt;&gt;"",TDonnéesHM[[#This Row],[Durée de vie du ticket]]/1440,"")</f>
        <v>0.65069444444444446</v>
      </c>
      <c r="AK281" s="39"/>
      <c r="AL281" s="39"/>
      <c r="AM281" s="39"/>
      <c r="AN281" s="39"/>
      <c r="AO281" s="39"/>
      <c r="AP281" s="39"/>
      <c r="AQ281" s="39"/>
      <c r="AR281" s="39"/>
      <c r="AS281" s="39"/>
      <c r="AT281" s="39"/>
      <c r="AU281" s="39"/>
      <c r="AV281" s="39"/>
    </row>
    <row r="282" spans="1:48" x14ac:dyDescent="0.2">
      <c r="A282">
        <v>1127</v>
      </c>
      <c r="B282" t="s">
        <v>21</v>
      </c>
      <c r="F282">
        <v>877</v>
      </c>
      <c r="M282" s="12">
        <f>(IF(TDonnéesHM[[#This Row],[ID]]&lt;&gt;"",SUM(TDonnéesHM[[#This Row],[MCO (4)]:[En attente]]),""))</f>
        <v>877</v>
      </c>
      <c r="N282" s="39"/>
      <c r="O282">
        <f>IF(TDonnéesHM[[#This Row],[ID]]&lt;&gt;"",TDonnéesHM[[#This Row],[ID]],"")</f>
        <v>1127</v>
      </c>
      <c r="P282" s="17" t="str">
        <f>IF(TDonnéesHM[[#This Row],[Type]]="incident","I",IF(TDonnéesHM[[#This Row],[Type]]="demande","D",""))</f>
        <v>D</v>
      </c>
      <c r="Q282" s="18">
        <f>IF(TDonnéesDélais[[#This Row],[Type]]="I",4/24,IF(TDonnéesDélais[[#This Row],[Type]]="D",8/24,""))</f>
        <v>0.33333333333333331</v>
      </c>
      <c r="R282" s="21" t="str">
        <f>IF(TDonnéesHM[[#This Row],[MCO (4)]]&lt;&gt;"",TDonnéesHM[[#This Row],[MCO (4)]]/1440,"")</f>
        <v/>
      </c>
      <c r="S282" s="22" t="str">
        <f>(IF(TDonnéesDélais[[#This Row],[MCO]]="","",(IF(TDonnéesDélais[[#This Row],[MCO]]&lt;=TDonnéesDélais[[#This Row],[Délai]],"OK","KO"))))</f>
        <v/>
      </c>
      <c r="T282" s="21" t="str">
        <f>IF(TDonnéesHM[[#This Row],[HELPDESK (3)]]&lt;&gt;"",TDonnéesHM[[#This Row],[HELPDESK (3)]]/1440,"")</f>
        <v/>
      </c>
      <c r="U282" s="22" t="str">
        <f>(IF(TDonnéesDélais[[#This Row],[HELPDESK]]="","",(IF(TDonnéesDélais[[#This Row],[HELPDESK]]&lt;=TDonnéesDélais[[#This Row],[Délai]],"OK","KO"))))</f>
        <v/>
      </c>
      <c r="V282" s="21" t="str">
        <f>IF(TDonnéesHM[[#This Row],[TELECOM Niv 2 (7)]]&lt;&gt;"",TDonnéesHM[[#This Row],[TELECOM Niv 2 (7)]]/1440,"")</f>
        <v/>
      </c>
      <c r="W282" s="22" t="str">
        <f>(IF(TDonnéesDélais[[#This Row],[TELECOM Niv 2 (7)]]="","",(IF(TDonnéesDélais[[#This Row],[TELECOM Niv 2 (7)]]&lt;=TDonnéesDélais[[#This Row],[Délai]],"OK","KO"))))</f>
        <v/>
      </c>
      <c r="X282" s="21">
        <f>IF(TDonnéesHM[[#This Row],[TELECOM Niv 1 (6)]]&lt;&gt;"",TDonnéesHM[[#This Row],[TELECOM Niv 1 (6)]]/1440,"")</f>
        <v>0.60902777777777772</v>
      </c>
      <c r="Y282" s="22" t="str">
        <f>(IF(TDonnéesDélais[[#This Row],[TELECOM Niv 1 (6)]]="","",(IF(TDonnéesDélais[[#This Row],[TELECOM Niv 1 (6)]]&lt;=TDonnéesDélais[[#This Row],[Délai]],"OK","KO"))))</f>
        <v>KO</v>
      </c>
      <c r="Z282" s="21" t="str">
        <f>IF(TDonnéesHM[[#This Row],[Exploit Infra IBIS (5)]]&lt;&gt;"",TDonnéesHM[[#This Row],[Exploit Infra IBIS (5)]]/1440,"")</f>
        <v/>
      </c>
      <c r="AA282" s="22" t="str">
        <f>(IF(TDonnéesDélais[[#This Row],[Exploit Infra IBIS (5)]]="","",(IF(TDonnéesDélais[[#This Row],[Exploit Infra IBIS (5)]]&lt;=TDonnéesDélais[[#This Row],[Délai]],"OK","KO"))))</f>
        <v/>
      </c>
      <c r="AB282" s="21" t="str">
        <f>IF(TDonnéesHM[[#This Row],[SIT SOBEGI (1)]]&lt;&gt;"",TDonnéesHM[[#This Row],[SIT SOBEGI (1)]]/1440,"")</f>
        <v/>
      </c>
      <c r="AC282" s="22" t="str">
        <f>(IF(TDonnéesDélais[[#This Row],[SIT SOBEGI (1)]]="","",(IF(TDonnéesDélais[[#This Row],[SIT SOBEGI (1)]]&lt;=TDonnéesDélais[[#This Row],[Délai]],"OK","KO"))))</f>
        <v/>
      </c>
      <c r="AD282" s="21" t="str">
        <f>IF(TDonnéesHM[[#This Row],[TELECOM SOBEGI (2)]]&lt;&gt;"",TDonnéesHM[[#This Row],[TELECOM SOBEGI (2)]]/1440,"")</f>
        <v/>
      </c>
      <c r="AE282" s="22" t="str">
        <f>(IF(TDonnéesDélais[[#This Row],[TELECOM SOBEGI (2)]]="","",(IF(TDonnéesDélais[[#This Row],[TELECOM SOBEGI (2)]]&lt;=TDonnéesDélais[[#This Row],[Délai]],"OK","KO"))))</f>
        <v/>
      </c>
      <c r="AF282" s="21" t="str">
        <f>IF(TDonnéesHM[[#This Row],[INEO/ACM (1)]]&lt;&gt;"",TDonnéesHM[[#This Row],[INEO/ACM (1)]]/1440,"")</f>
        <v/>
      </c>
      <c r="AG282" s="22" t="str">
        <f>(IF(TDonnéesDélais[[#This Row],[INEO/ACM (1)]]="","",(IF(TDonnéesDélais[[#This Row],[INEO/ACM (1)]]&lt;=TDonnéesDélais[[#This Row],[Délai]],"OK","KO"))))</f>
        <v/>
      </c>
      <c r="AH282" s="18" t="str">
        <f>IF(TDonnéesHM[[#This Row],[GFI CHRONOTIME (4)]]&lt;&gt;"",TDonnéesHM[[#This Row],[GFI CHRONOTIME (4)]]/1440,"")</f>
        <v/>
      </c>
      <c r="AI282" s="18" t="str">
        <f>IF(TDonnéesHM[[#This Row],[En attente]]&lt;&gt;"",TDonnéesHM[[#This Row],[En attente]]/1440,"")</f>
        <v/>
      </c>
      <c r="AJ282" s="18">
        <f>IF(TDonnéesHM[[#This Row],[Durée de vie du ticket]]&lt;&gt;"",TDonnéesHM[[#This Row],[Durée de vie du ticket]]/1440,"")</f>
        <v>0.60902777777777772</v>
      </c>
      <c r="AK282" s="39"/>
      <c r="AL282" s="39"/>
      <c r="AM282" s="39"/>
      <c r="AN282" s="39"/>
      <c r="AO282" s="39"/>
      <c r="AP282" s="39"/>
      <c r="AQ282" s="39"/>
      <c r="AR282" s="39"/>
      <c r="AS282" s="39"/>
      <c r="AT282" s="39"/>
      <c r="AU282" s="39"/>
      <c r="AV282" s="39"/>
    </row>
    <row r="283" spans="1:48" x14ac:dyDescent="0.2">
      <c r="A283">
        <v>1128</v>
      </c>
      <c r="B283" t="s">
        <v>21</v>
      </c>
      <c r="H283">
        <v>2894</v>
      </c>
      <c r="M283" s="12">
        <f>(IF(TDonnéesHM[[#This Row],[ID]]&lt;&gt;"",SUM(TDonnéesHM[[#This Row],[MCO (4)]:[En attente]]),""))</f>
        <v>2894</v>
      </c>
      <c r="N283" s="39"/>
      <c r="O283">
        <f>IF(TDonnéesHM[[#This Row],[ID]]&lt;&gt;"",TDonnéesHM[[#This Row],[ID]],"")</f>
        <v>1128</v>
      </c>
      <c r="P283" s="17" t="str">
        <f>IF(TDonnéesHM[[#This Row],[Type]]="incident","I",IF(TDonnéesHM[[#This Row],[Type]]="demande","D",""))</f>
        <v>D</v>
      </c>
      <c r="Q283" s="18">
        <f>IF(TDonnéesDélais[[#This Row],[Type]]="I",4/24,IF(TDonnéesDélais[[#This Row],[Type]]="D",8/24,""))</f>
        <v>0.33333333333333331</v>
      </c>
      <c r="R283" s="21" t="str">
        <f>IF(TDonnéesHM[[#This Row],[MCO (4)]]&lt;&gt;"",TDonnéesHM[[#This Row],[MCO (4)]]/1440,"")</f>
        <v/>
      </c>
      <c r="S283" s="22" t="str">
        <f>(IF(TDonnéesDélais[[#This Row],[MCO]]="","",(IF(TDonnéesDélais[[#This Row],[MCO]]&lt;=TDonnéesDélais[[#This Row],[Délai]],"OK","KO"))))</f>
        <v/>
      </c>
      <c r="T283" s="21" t="str">
        <f>IF(TDonnéesHM[[#This Row],[HELPDESK (3)]]&lt;&gt;"",TDonnéesHM[[#This Row],[HELPDESK (3)]]/1440,"")</f>
        <v/>
      </c>
      <c r="U283" s="22" t="str">
        <f>(IF(TDonnéesDélais[[#This Row],[HELPDESK]]="","",(IF(TDonnéesDélais[[#This Row],[HELPDESK]]&lt;=TDonnéesDélais[[#This Row],[Délai]],"OK","KO"))))</f>
        <v/>
      </c>
      <c r="V283" s="21" t="str">
        <f>IF(TDonnéesHM[[#This Row],[TELECOM Niv 2 (7)]]&lt;&gt;"",TDonnéesHM[[#This Row],[TELECOM Niv 2 (7)]]/1440,"")</f>
        <v/>
      </c>
      <c r="W283" s="22" t="str">
        <f>(IF(TDonnéesDélais[[#This Row],[TELECOM Niv 2 (7)]]="","",(IF(TDonnéesDélais[[#This Row],[TELECOM Niv 2 (7)]]&lt;=TDonnéesDélais[[#This Row],[Délai]],"OK","KO"))))</f>
        <v/>
      </c>
      <c r="X283" s="21" t="str">
        <f>IF(TDonnéesHM[[#This Row],[TELECOM Niv 1 (6)]]&lt;&gt;"",TDonnéesHM[[#This Row],[TELECOM Niv 1 (6)]]/1440,"")</f>
        <v/>
      </c>
      <c r="Y283" s="22" t="str">
        <f>(IF(TDonnéesDélais[[#This Row],[TELECOM Niv 1 (6)]]="","",(IF(TDonnéesDélais[[#This Row],[TELECOM Niv 1 (6)]]&lt;=TDonnéesDélais[[#This Row],[Délai]],"OK","KO"))))</f>
        <v/>
      </c>
      <c r="Z283" s="21" t="str">
        <f>IF(TDonnéesHM[[#This Row],[Exploit Infra IBIS (5)]]&lt;&gt;"",TDonnéesHM[[#This Row],[Exploit Infra IBIS (5)]]/1440,"")</f>
        <v/>
      </c>
      <c r="AA283" s="22" t="str">
        <f>(IF(TDonnéesDélais[[#This Row],[Exploit Infra IBIS (5)]]="","",(IF(TDonnéesDélais[[#This Row],[Exploit Infra IBIS (5)]]&lt;=TDonnéesDélais[[#This Row],[Délai]],"OK","KO"))))</f>
        <v/>
      </c>
      <c r="AB283" s="21">
        <f>IF(TDonnéesHM[[#This Row],[SIT SOBEGI (1)]]&lt;&gt;"",TDonnéesHM[[#This Row],[SIT SOBEGI (1)]]/1440,"")</f>
        <v>2.0097222222222224</v>
      </c>
      <c r="AC283" s="22" t="str">
        <f>(IF(TDonnéesDélais[[#This Row],[SIT SOBEGI (1)]]="","",(IF(TDonnéesDélais[[#This Row],[SIT SOBEGI (1)]]&lt;=TDonnéesDélais[[#This Row],[Délai]],"OK","KO"))))</f>
        <v>KO</v>
      </c>
      <c r="AD283" s="21" t="str">
        <f>IF(TDonnéesHM[[#This Row],[TELECOM SOBEGI (2)]]&lt;&gt;"",TDonnéesHM[[#This Row],[TELECOM SOBEGI (2)]]/1440,"")</f>
        <v/>
      </c>
      <c r="AE283" s="22" t="str">
        <f>(IF(TDonnéesDélais[[#This Row],[TELECOM SOBEGI (2)]]="","",(IF(TDonnéesDélais[[#This Row],[TELECOM SOBEGI (2)]]&lt;=TDonnéesDélais[[#This Row],[Délai]],"OK","KO"))))</f>
        <v/>
      </c>
      <c r="AF283" s="21" t="str">
        <f>IF(TDonnéesHM[[#This Row],[INEO/ACM (1)]]&lt;&gt;"",TDonnéesHM[[#This Row],[INEO/ACM (1)]]/1440,"")</f>
        <v/>
      </c>
      <c r="AG283" s="22" t="str">
        <f>(IF(TDonnéesDélais[[#This Row],[INEO/ACM (1)]]="","",(IF(TDonnéesDélais[[#This Row],[INEO/ACM (1)]]&lt;=TDonnéesDélais[[#This Row],[Délai]],"OK","KO"))))</f>
        <v/>
      </c>
      <c r="AH283" s="18" t="str">
        <f>IF(TDonnéesHM[[#This Row],[GFI CHRONOTIME (4)]]&lt;&gt;"",TDonnéesHM[[#This Row],[GFI CHRONOTIME (4)]]/1440,"")</f>
        <v/>
      </c>
      <c r="AI283" s="18" t="str">
        <f>IF(TDonnéesHM[[#This Row],[En attente]]&lt;&gt;"",TDonnéesHM[[#This Row],[En attente]]/1440,"")</f>
        <v/>
      </c>
      <c r="AJ283" s="18">
        <f>IF(TDonnéesHM[[#This Row],[Durée de vie du ticket]]&lt;&gt;"",TDonnéesHM[[#This Row],[Durée de vie du ticket]]/1440,"")</f>
        <v>2.0097222222222224</v>
      </c>
      <c r="AK283" s="39"/>
      <c r="AL283" s="39"/>
      <c r="AM283" s="39"/>
      <c r="AN283" s="39"/>
      <c r="AO283" s="39"/>
      <c r="AP283" s="39"/>
      <c r="AQ283" s="39"/>
      <c r="AR283" s="39"/>
      <c r="AS283" s="39"/>
      <c r="AT283" s="39"/>
      <c r="AU283" s="39"/>
      <c r="AV283" s="39"/>
    </row>
    <row r="284" spans="1:48" x14ac:dyDescent="0.2">
      <c r="A284">
        <v>1129</v>
      </c>
      <c r="B284" t="s">
        <v>21</v>
      </c>
      <c r="E284">
        <v>251</v>
      </c>
      <c r="M284" s="12">
        <f>(IF(TDonnéesHM[[#This Row],[ID]]&lt;&gt;"",SUM(TDonnéesHM[[#This Row],[MCO (4)]:[En attente]]),""))</f>
        <v>251</v>
      </c>
      <c r="N284" s="39"/>
      <c r="O284">
        <f>IF(TDonnéesHM[[#This Row],[ID]]&lt;&gt;"",TDonnéesHM[[#This Row],[ID]],"")</f>
        <v>1129</v>
      </c>
      <c r="P284" s="17" t="str">
        <f>IF(TDonnéesHM[[#This Row],[Type]]="incident","I",IF(TDonnéesHM[[#This Row],[Type]]="demande","D",""))</f>
        <v>D</v>
      </c>
      <c r="Q284" s="18">
        <f>IF(TDonnéesDélais[[#This Row],[Type]]="I",4/24,IF(TDonnéesDélais[[#This Row],[Type]]="D",8/24,""))</f>
        <v>0.33333333333333331</v>
      </c>
      <c r="R284" s="21" t="str">
        <f>IF(TDonnéesHM[[#This Row],[MCO (4)]]&lt;&gt;"",TDonnéesHM[[#This Row],[MCO (4)]]/1440,"")</f>
        <v/>
      </c>
      <c r="S284" s="22" t="str">
        <f>(IF(TDonnéesDélais[[#This Row],[MCO]]="","",(IF(TDonnéesDélais[[#This Row],[MCO]]&lt;=TDonnéesDélais[[#This Row],[Délai]],"OK","KO"))))</f>
        <v/>
      </c>
      <c r="T284" s="21" t="str">
        <f>IF(TDonnéesHM[[#This Row],[HELPDESK (3)]]&lt;&gt;"",TDonnéesHM[[#This Row],[HELPDESK (3)]]/1440,"")</f>
        <v/>
      </c>
      <c r="U284" s="22" t="str">
        <f>(IF(TDonnéesDélais[[#This Row],[HELPDESK]]="","",(IF(TDonnéesDélais[[#This Row],[HELPDESK]]&lt;=TDonnéesDélais[[#This Row],[Délai]],"OK","KO"))))</f>
        <v/>
      </c>
      <c r="V284" s="21">
        <f>IF(TDonnéesHM[[#This Row],[TELECOM Niv 2 (7)]]&lt;&gt;"",TDonnéesHM[[#This Row],[TELECOM Niv 2 (7)]]/1440,"")</f>
        <v>0.17430555555555555</v>
      </c>
      <c r="W284" s="22" t="str">
        <f>(IF(TDonnéesDélais[[#This Row],[TELECOM Niv 2 (7)]]="","",(IF(TDonnéesDélais[[#This Row],[TELECOM Niv 2 (7)]]&lt;=TDonnéesDélais[[#This Row],[Délai]],"OK","KO"))))</f>
        <v>OK</v>
      </c>
      <c r="X284" s="21" t="str">
        <f>IF(TDonnéesHM[[#This Row],[TELECOM Niv 1 (6)]]&lt;&gt;"",TDonnéesHM[[#This Row],[TELECOM Niv 1 (6)]]/1440,"")</f>
        <v/>
      </c>
      <c r="Y284" s="22" t="str">
        <f>(IF(TDonnéesDélais[[#This Row],[TELECOM Niv 1 (6)]]="","",(IF(TDonnéesDélais[[#This Row],[TELECOM Niv 1 (6)]]&lt;=TDonnéesDélais[[#This Row],[Délai]],"OK","KO"))))</f>
        <v/>
      </c>
      <c r="Z284" s="21" t="str">
        <f>IF(TDonnéesHM[[#This Row],[Exploit Infra IBIS (5)]]&lt;&gt;"",TDonnéesHM[[#This Row],[Exploit Infra IBIS (5)]]/1440,"")</f>
        <v/>
      </c>
      <c r="AA284" s="22" t="str">
        <f>(IF(TDonnéesDélais[[#This Row],[Exploit Infra IBIS (5)]]="","",(IF(TDonnéesDélais[[#This Row],[Exploit Infra IBIS (5)]]&lt;=TDonnéesDélais[[#This Row],[Délai]],"OK","KO"))))</f>
        <v/>
      </c>
      <c r="AB284" s="21" t="str">
        <f>IF(TDonnéesHM[[#This Row],[SIT SOBEGI (1)]]&lt;&gt;"",TDonnéesHM[[#This Row],[SIT SOBEGI (1)]]/1440,"")</f>
        <v/>
      </c>
      <c r="AC284" s="22" t="str">
        <f>(IF(TDonnéesDélais[[#This Row],[SIT SOBEGI (1)]]="","",(IF(TDonnéesDélais[[#This Row],[SIT SOBEGI (1)]]&lt;=TDonnéesDélais[[#This Row],[Délai]],"OK","KO"))))</f>
        <v/>
      </c>
      <c r="AD284" s="21" t="str">
        <f>IF(TDonnéesHM[[#This Row],[TELECOM SOBEGI (2)]]&lt;&gt;"",TDonnéesHM[[#This Row],[TELECOM SOBEGI (2)]]/1440,"")</f>
        <v/>
      </c>
      <c r="AE284" s="22" t="str">
        <f>(IF(TDonnéesDélais[[#This Row],[TELECOM SOBEGI (2)]]="","",(IF(TDonnéesDélais[[#This Row],[TELECOM SOBEGI (2)]]&lt;=TDonnéesDélais[[#This Row],[Délai]],"OK","KO"))))</f>
        <v/>
      </c>
      <c r="AF284" s="21" t="str">
        <f>IF(TDonnéesHM[[#This Row],[INEO/ACM (1)]]&lt;&gt;"",TDonnéesHM[[#This Row],[INEO/ACM (1)]]/1440,"")</f>
        <v/>
      </c>
      <c r="AG284" s="22" t="str">
        <f>(IF(TDonnéesDélais[[#This Row],[INEO/ACM (1)]]="","",(IF(TDonnéesDélais[[#This Row],[INEO/ACM (1)]]&lt;=TDonnéesDélais[[#This Row],[Délai]],"OK","KO"))))</f>
        <v/>
      </c>
      <c r="AH284" s="18" t="str">
        <f>IF(TDonnéesHM[[#This Row],[GFI CHRONOTIME (4)]]&lt;&gt;"",TDonnéesHM[[#This Row],[GFI CHRONOTIME (4)]]/1440,"")</f>
        <v/>
      </c>
      <c r="AI284" s="18" t="str">
        <f>IF(TDonnéesHM[[#This Row],[En attente]]&lt;&gt;"",TDonnéesHM[[#This Row],[En attente]]/1440,"")</f>
        <v/>
      </c>
      <c r="AJ284" s="18">
        <f>IF(TDonnéesHM[[#This Row],[Durée de vie du ticket]]&lt;&gt;"",TDonnéesHM[[#This Row],[Durée de vie du ticket]]/1440,"")</f>
        <v>0.17430555555555555</v>
      </c>
      <c r="AK284" s="39"/>
      <c r="AL284" s="39"/>
      <c r="AM284" s="39"/>
      <c r="AN284" s="39"/>
      <c r="AO284" s="39"/>
      <c r="AP284" s="39"/>
      <c r="AQ284" s="39"/>
      <c r="AR284" s="39"/>
      <c r="AS284" s="39"/>
      <c r="AT284" s="39"/>
      <c r="AU284" s="39"/>
      <c r="AV284" s="39"/>
    </row>
    <row r="285" spans="1:48" x14ac:dyDescent="0.2">
      <c r="A285">
        <v>1130</v>
      </c>
      <c r="B285" t="s">
        <v>21</v>
      </c>
      <c r="F285">
        <v>205</v>
      </c>
      <c r="I285">
        <v>3</v>
      </c>
      <c r="M285" s="12">
        <f>(IF(TDonnéesHM[[#This Row],[ID]]&lt;&gt;"",SUM(TDonnéesHM[[#This Row],[MCO (4)]:[En attente]]),""))</f>
        <v>208</v>
      </c>
      <c r="N285" s="39"/>
      <c r="O285">
        <f>IF(TDonnéesHM[[#This Row],[ID]]&lt;&gt;"",TDonnéesHM[[#This Row],[ID]],"")</f>
        <v>1130</v>
      </c>
      <c r="P285" s="17" t="str">
        <f>IF(TDonnéesHM[[#This Row],[Type]]="incident","I",IF(TDonnéesHM[[#This Row],[Type]]="demande","D",""))</f>
        <v>D</v>
      </c>
      <c r="Q285" s="18">
        <f>IF(TDonnéesDélais[[#This Row],[Type]]="I",4/24,IF(TDonnéesDélais[[#This Row],[Type]]="D",8/24,""))</f>
        <v>0.33333333333333331</v>
      </c>
      <c r="R285" s="21" t="str">
        <f>IF(TDonnéesHM[[#This Row],[MCO (4)]]&lt;&gt;"",TDonnéesHM[[#This Row],[MCO (4)]]/1440,"")</f>
        <v/>
      </c>
      <c r="S285" s="22" t="str">
        <f>(IF(TDonnéesDélais[[#This Row],[MCO]]="","",(IF(TDonnéesDélais[[#This Row],[MCO]]&lt;=TDonnéesDélais[[#This Row],[Délai]],"OK","KO"))))</f>
        <v/>
      </c>
      <c r="T285" s="21" t="str">
        <f>IF(TDonnéesHM[[#This Row],[HELPDESK (3)]]&lt;&gt;"",TDonnéesHM[[#This Row],[HELPDESK (3)]]/1440,"")</f>
        <v/>
      </c>
      <c r="U285" s="22" t="str">
        <f>(IF(TDonnéesDélais[[#This Row],[HELPDESK]]="","",(IF(TDonnéesDélais[[#This Row],[HELPDESK]]&lt;=TDonnéesDélais[[#This Row],[Délai]],"OK","KO"))))</f>
        <v/>
      </c>
      <c r="V285" s="21" t="str">
        <f>IF(TDonnéesHM[[#This Row],[TELECOM Niv 2 (7)]]&lt;&gt;"",TDonnéesHM[[#This Row],[TELECOM Niv 2 (7)]]/1440,"")</f>
        <v/>
      </c>
      <c r="W285" s="22" t="str">
        <f>(IF(TDonnéesDélais[[#This Row],[TELECOM Niv 2 (7)]]="","",(IF(TDonnéesDélais[[#This Row],[TELECOM Niv 2 (7)]]&lt;=TDonnéesDélais[[#This Row],[Délai]],"OK","KO"))))</f>
        <v/>
      </c>
      <c r="X285" s="21">
        <f>IF(TDonnéesHM[[#This Row],[TELECOM Niv 1 (6)]]&lt;&gt;"",TDonnéesHM[[#This Row],[TELECOM Niv 1 (6)]]/1440,"")</f>
        <v>0.1423611111111111</v>
      </c>
      <c r="Y285" s="22" t="str">
        <f>(IF(TDonnéesDélais[[#This Row],[TELECOM Niv 1 (6)]]="","",(IF(TDonnéesDélais[[#This Row],[TELECOM Niv 1 (6)]]&lt;=TDonnéesDélais[[#This Row],[Délai]],"OK","KO"))))</f>
        <v>OK</v>
      </c>
      <c r="Z285" s="21" t="str">
        <f>IF(TDonnéesHM[[#This Row],[Exploit Infra IBIS (5)]]&lt;&gt;"",TDonnéesHM[[#This Row],[Exploit Infra IBIS (5)]]/1440,"")</f>
        <v/>
      </c>
      <c r="AA285" s="22" t="str">
        <f>(IF(TDonnéesDélais[[#This Row],[Exploit Infra IBIS (5)]]="","",(IF(TDonnéesDélais[[#This Row],[Exploit Infra IBIS (5)]]&lt;=TDonnéesDélais[[#This Row],[Délai]],"OK","KO"))))</f>
        <v/>
      </c>
      <c r="AB285" s="21" t="str">
        <f>IF(TDonnéesHM[[#This Row],[SIT SOBEGI (1)]]&lt;&gt;"",TDonnéesHM[[#This Row],[SIT SOBEGI (1)]]/1440,"")</f>
        <v/>
      </c>
      <c r="AC285" s="22" t="str">
        <f>(IF(TDonnéesDélais[[#This Row],[SIT SOBEGI (1)]]="","",(IF(TDonnéesDélais[[#This Row],[SIT SOBEGI (1)]]&lt;=TDonnéesDélais[[#This Row],[Délai]],"OK","KO"))))</f>
        <v/>
      </c>
      <c r="AD285" s="21">
        <f>IF(TDonnéesHM[[#This Row],[TELECOM SOBEGI (2)]]&lt;&gt;"",TDonnéesHM[[#This Row],[TELECOM SOBEGI (2)]]/1440,"")</f>
        <v>2.0833333333333333E-3</v>
      </c>
      <c r="AE285" s="22" t="str">
        <f>(IF(TDonnéesDélais[[#This Row],[TELECOM SOBEGI (2)]]="","",(IF(TDonnéesDélais[[#This Row],[TELECOM SOBEGI (2)]]&lt;=TDonnéesDélais[[#This Row],[Délai]],"OK","KO"))))</f>
        <v>OK</v>
      </c>
      <c r="AF285" s="21" t="str">
        <f>IF(TDonnéesHM[[#This Row],[INEO/ACM (1)]]&lt;&gt;"",TDonnéesHM[[#This Row],[INEO/ACM (1)]]/1440,"")</f>
        <v/>
      </c>
      <c r="AG285" s="22" t="str">
        <f>(IF(TDonnéesDélais[[#This Row],[INEO/ACM (1)]]="","",(IF(TDonnéesDélais[[#This Row],[INEO/ACM (1)]]&lt;=TDonnéesDélais[[#This Row],[Délai]],"OK","KO"))))</f>
        <v/>
      </c>
      <c r="AH285" s="18" t="str">
        <f>IF(TDonnéesHM[[#This Row],[GFI CHRONOTIME (4)]]&lt;&gt;"",TDonnéesHM[[#This Row],[GFI CHRONOTIME (4)]]/1440,"")</f>
        <v/>
      </c>
      <c r="AI285" s="18" t="str">
        <f>IF(TDonnéesHM[[#This Row],[En attente]]&lt;&gt;"",TDonnéesHM[[#This Row],[En attente]]/1440,"")</f>
        <v/>
      </c>
      <c r="AJ285" s="18">
        <f>IF(TDonnéesHM[[#This Row],[Durée de vie du ticket]]&lt;&gt;"",TDonnéesHM[[#This Row],[Durée de vie du ticket]]/1440,"")</f>
        <v>0.14444444444444443</v>
      </c>
      <c r="AK285" s="39"/>
      <c r="AL285" s="39"/>
      <c r="AM285" s="39"/>
      <c r="AN285" s="39"/>
      <c r="AO285" s="39"/>
      <c r="AP285" s="39"/>
      <c r="AQ285" s="39"/>
      <c r="AR285" s="39"/>
      <c r="AS285" s="39"/>
      <c r="AT285" s="39"/>
      <c r="AU285" s="39"/>
      <c r="AV285" s="39"/>
    </row>
    <row r="286" spans="1:48" x14ac:dyDescent="0.2">
      <c r="A286">
        <v>1133</v>
      </c>
      <c r="B286" t="s">
        <v>22</v>
      </c>
      <c r="D286">
        <v>1</v>
      </c>
      <c r="L286">
        <v>660</v>
      </c>
      <c r="M286" s="12">
        <f>(IF(TDonnéesHM[[#This Row],[ID]]&lt;&gt;"",SUM(TDonnéesHM[[#This Row],[MCO (4)]:[En attente]]),""))</f>
        <v>661</v>
      </c>
      <c r="N286" s="39"/>
      <c r="O286">
        <f>IF(TDonnéesHM[[#This Row],[ID]]&lt;&gt;"",TDonnéesHM[[#This Row],[ID]],"")</f>
        <v>1133</v>
      </c>
      <c r="P286" s="17" t="str">
        <f>IF(TDonnéesHM[[#This Row],[Type]]="incident","I",IF(TDonnéesHM[[#This Row],[Type]]="demande","D",""))</f>
        <v>I</v>
      </c>
      <c r="Q286" s="18">
        <f>IF(TDonnéesDélais[[#This Row],[Type]]="I",4/24,IF(TDonnéesDélais[[#This Row],[Type]]="D",8/24,""))</f>
        <v>0.16666666666666666</v>
      </c>
      <c r="R286" s="21" t="str">
        <f>IF(TDonnéesHM[[#This Row],[MCO (4)]]&lt;&gt;"",TDonnéesHM[[#This Row],[MCO (4)]]/1440,"")</f>
        <v/>
      </c>
      <c r="S286" s="22" t="str">
        <f>(IF(TDonnéesDélais[[#This Row],[MCO]]="","",(IF(TDonnéesDélais[[#This Row],[MCO]]&lt;=TDonnéesDélais[[#This Row],[Délai]],"OK","KO"))))</f>
        <v/>
      </c>
      <c r="T286" s="21">
        <f>IF(TDonnéesHM[[#This Row],[HELPDESK (3)]]&lt;&gt;"",TDonnéesHM[[#This Row],[HELPDESK (3)]]/1440,"")</f>
        <v>6.9444444444444447E-4</v>
      </c>
      <c r="U286" s="22" t="str">
        <f>(IF(TDonnéesDélais[[#This Row],[HELPDESK]]="","",(IF(TDonnéesDélais[[#This Row],[HELPDESK]]&lt;=TDonnéesDélais[[#This Row],[Délai]],"OK","KO"))))</f>
        <v>OK</v>
      </c>
      <c r="V286" s="21" t="str">
        <f>IF(TDonnéesHM[[#This Row],[TELECOM Niv 2 (7)]]&lt;&gt;"",TDonnéesHM[[#This Row],[TELECOM Niv 2 (7)]]/1440,"")</f>
        <v/>
      </c>
      <c r="W286" s="22" t="str">
        <f>(IF(TDonnéesDélais[[#This Row],[TELECOM Niv 2 (7)]]="","",(IF(TDonnéesDélais[[#This Row],[TELECOM Niv 2 (7)]]&lt;=TDonnéesDélais[[#This Row],[Délai]],"OK","KO"))))</f>
        <v/>
      </c>
      <c r="X286" s="21" t="str">
        <f>IF(TDonnéesHM[[#This Row],[TELECOM Niv 1 (6)]]&lt;&gt;"",TDonnéesHM[[#This Row],[TELECOM Niv 1 (6)]]/1440,"")</f>
        <v/>
      </c>
      <c r="Y286" s="22" t="str">
        <f>(IF(TDonnéesDélais[[#This Row],[TELECOM Niv 1 (6)]]="","",(IF(TDonnéesDélais[[#This Row],[TELECOM Niv 1 (6)]]&lt;=TDonnéesDélais[[#This Row],[Délai]],"OK","KO"))))</f>
        <v/>
      </c>
      <c r="Z286" s="21" t="str">
        <f>IF(TDonnéesHM[[#This Row],[Exploit Infra IBIS (5)]]&lt;&gt;"",TDonnéesHM[[#This Row],[Exploit Infra IBIS (5)]]/1440,"")</f>
        <v/>
      </c>
      <c r="AA286" s="22" t="str">
        <f>(IF(TDonnéesDélais[[#This Row],[Exploit Infra IBIS (5)]]="","",(IF(TDonnéesDélais[[#This Row],[Exploit Infra IBIS (5)]]&lt;=TDonnéesDélais[[#This Row],[Délai]],"OK","KO"))))</f>
        <v/>
      </c>
      <c r="AB286" s="21" t="str">
        <f>IF(TDonnéesHM[[#This Row],[SIT SOBEGI (1)]]&lt;&gt;"",TDonnéesHM[[#This Row],[SIT SOBEGI (1)]]/1440,"")</f>
        <v/>
      </c>
      <c r="AC286" s="22" t="str">
        <f>(IF(TDonnéesDélais[[#This Row],[SIT SOBEGI (1)]]="","",(IF(TDonnéesDélais[[#This Row],[SIT SOBEGI (1)]]&lt;=TDonnéesDélais[[#This Row],[Délai]],"OK","KO"))))</f>
        <v/>
      </c>
      <c r="AD286" s="21" t="str">
        <f>IF(TDonnéesHM[[#This Row],[TELECOM SOBEGI (2)]]&lt;&gt;"",TDonnéesHM[[#This Row],[TELECOM SOBEGI (2)]]/1440,"")</f>
        <v/>
      </c>
      <c r="AE286" s="22" t="str">
        <f>(IF(TDonnéesDélais[[#This Row],[TELECOM SOBEGI (2)]]="","",(IF(TDonnéesDélais[[#This Row],[TELECOM SOBEGI (2)]]&lt;=TDonnéesDélais[[#This Row],[Délai]],"OK","KO"))))</f>
        <v/>
      </c>
      <c r="AF286" s="21" t="str">
        <f>IF(TDonnéesHM[[#This Row],[INEO/ACM (1)]]&lt;&gt;"",TDonnéesHM[[#This Row],[INEO/ACM (1)]]/1440,"")</f>
        <v/>
      </c>
      <c r="AG286" s="22" t="str">
        <f>(IF(TDonnéesDélais[[#This Row],[INEO/ACM (1)]]="","",(IF(TDonnéesDélais[[#This Row],[INEO/ACM (1)]]&lt;=TDonnéesDélais[[#This Row],[Délai]],"OK","KO"))))</f>
        <v/>
      </c>
      <c r="AH286" s="18" t="str">
        <f>IF(TDonnéesHM[[#This Row],[GFI CHRONOTIME (4)]]&lt;&gt;"",TDonnéesHM[[#This Row],[GFI CHRONOTIME (4)]]/1440,"")</f>
        <v/>
      </c>
      <c r="AI286" s="18">
        <f>IF(TDonnéesHM[[#This Row],[En attente]]&lt;&gt;"",TDonnéesHM[[#This Row],[En attente]]/1440,"")</f>
        <v>0.45833333333333331</v>
      </c>
      <c r="AJ286" s="18">
        <f>IF(TDonnéesHM[[#This Row],[Durée de vie du ticket]]&lt;&gt;"",TDonnéesHM[[#This Row],[Durée de vie du ticket]]/1440,"")</f>
        <v>0.45902777777777776</v>
      </c>
      <c r="AK286" s="39"/>
      <c r="AL286" s="39"/>
      <c r="AM286" s="39"/>
      <c r="AN286" s="39"/>
      <c r="AO286" s="39"/>
      <c r="AP286" s="39"/>
      <c r="AQ286" s="39"/>
      <c r="AR286" s="39"/>
      <c r="AS286" s="39"/>
      <c r="AT286" s="39"/>
      <c r="AU286" s="39"/>
      <c r="AV286" s="39"/>
    </row>
    <row r="287" spans="1:48" x14ac:dyDescent="0.2">
      <c r="A287">
        <v>1134</v>
      </c>
      <c r="B287" t="s">
        <v>21</v>
      </c>
      <c r="F287">
        <v>67</v>
      </c>
      <c r="I287">
        <v>1</v>
      </c>
      <c r="M287" s="12">
        <f>(IF(TDonnéesHM[[#This Row],[ID]]&lt;&gt;"",SUM(TDonnéesHM[[#This Row],[MCO (4)]:[En attente]]),""))</f>
        <v>68</v>
      </c>
      <c r="N287" s="39"/>
      <c r="O287">
        <f>IF(TDonnéesHM[[#This Row],[ID]]&lt;&gt;"",TDonnéesHM[[#This Row],[ID]],"")</f>
        <v>1134</v>
      </c>
      <c r="P287" s="17" t="str">
        <f>IF(TDonnéesHM[[#This Row],[Type]]="incident","I",IF(TDonnéesHM[[#This Row],[Type]]="demande","D",""))</f>
        <v>D</v>
      </c>
      <c r="Q287" s="18">
        <f>IF(TDonnéesDélais[[#This Row],[Type]]="I",4/24,IF(TDonnéesDélais[[#This Row],[Type]]="D",8/24,""))</f>
        <v>0.33333333333333331</v>
      </c>
      <c r="R287" s="21" t="str">
        <f>IF(TDonnéesHM[[#This Row],[MCO (4)]]&lt;&gt;"",TDonnéesHM[[#This Row],[MCO (4)]]/1440,"")</f>
        <v/>
      </c>
      <c r="S287" s="22" t="str">
        <f>(IF(TDonnéesDélais[[#This Row],[MCO]]="","",(IF(TDonnéesDélais[[#This Row],[MCO]]&lt;=TDonnéesDélais[[#This Row],[Délai]],"OK","KO"))))</f>
        <v/>
      </c>
      <c r="T287" s="21" t="str">
        <f>IF(TDonnéesHM[[#This Row],[HELPDESK (3)]]&lt;&gt;"",TDonnéesHM[[#This Row],[HELPDESK (3)]]/1440,"")</f>
        <v/>
      </c>
      <c r="U287" s="22" t="str">
        <f>(IF(TDonnéesDélais[[#This Row],[HELPDESK]]="","",(IF(TDonnéesDélais[[#This Row],[HELPDESK]]&lt;=TDonnéesDélais[[#This Row],[Délai]],"OK","KO"))))</f>
        <v/>
      </c>
      <c r="V287" s="21" t="str">
        <f>IF(TDonnéesHM[[#This Row],[TELECOM Niv 2 (7)]]&lt;&gt;"",TDonnéesHM[[#This Row],[TELECOM Niv 2 (7)]]/1440,"")</f>
        <v/>
      </c>
      <c r="W287" s="22" t="str">
        <f>(IF(TDonnéesDélais[[#This Row],[TELECOM Niv 2 (7)]]="","",(IF(TDonnéesDélais[[#This Row],[TELECOM Niv 2 (7)]]&lt;=TDonnéesDélais[[#This Row],[Délai]],"OK","KO"))))</f>
        <v/>
      </c>
      <c r="X287" s="21">
        <f>IF(TDonnéesHM[[#This Row],[TELECOM Niv 1 (6)]]&lt;&gt;"",TDonnéesHM[[#This Row],[TELECOM Niv 1 (6)]]/1440,"")</f>
        <v>4.6527777777777779E-2</v>
      </c>
      <c r="Y287" s="22" t="str">
        <f>(IF(TDonnéesDélais[[#This Row],[TELECOM Niv 1 (6)]]="","",(IF(TDonnéesDélais[[#This Row],[TELECOM Niv 1 (6)]]&lt;=TDonnéesDélais[[#This Row],[Délai]],"OK","KO"))))</f>
        <v>OK</v>
      </c>
      <c r="Z287" s="21" t="str">
        <f>IF(TDonnéesHM[[#This Row],[Exploit Infra IBIS (5)]]&lt;&gt;"",TDonnéesHM[[#This Row],[Exploit Infra IBIS (5)]]/1440,"")</f>
        <v/>
      </c>
      <c r="AA287" s="22" t="str">
        <f>(IF(TDonnéesDélais[[#This Row],[Exploit Infra IBIS (5)]]="","",(IF(TDonnéesDélais[[#This Row],[Exploit Infra IBIS (5)]]&lt;=TDonnéesDélais[[#This Row],[Délai]],"OK","KO"))))</f>
        <v/>
      </c>
      <c r="AB287" s="21" t="str">
        <f>IF(TDonnéesHM[[#This Row],[SIT SOBEGI (1)]]&lt;&gt;"",TDonnéesHM[[#This Row],[SIT SOBEGI (1)]]/1440,"")</f>
        <v/>
      </c>
      <c r="AC287" s="22" t="str">
        <f>(IF(TDonnéesDélais[[#This Row],[SIT SOBEGI (1)]]="","",(IF(TDonnéesDélais[[#This Row],[SIT SOBEGI (1)]]&lt;=TDonnéesDélais[[#This Row],[Délai]],"OK","KO"))))</f>
        <v/>
      </c>
      <c r="AD287" s="21">
        <f>IF(TDonnéesHM[[#This Row],[TELECOM SOBEGI (2)]]&lt;&gt;"",TDonnéesHM[[#This Row],[TELECOM SOBEGI (2)]]/1440,"")</f>
        <v>6.9444444444444447E-4</v>
      </c>
      <c r="AE287" s="22" t="str">
        <f>(IF(TDonnéesDélais[[#This Row],[TELECOM SOBEGI (2)]]="","",(IF(TDonnéesDélais[[#This Row],[TELECOM SOBEGI (2)]]&lt;=TDonnéesDélais[[#This Row],[Délai]],"OK","KO"))))</f>
        <v>OK</v>
      </c>
      <c r="AF287" s="21" t="str">
        <f>IF(TDonnéesHM[[#This Row],[INEO/ACM (1)]]&lt;&gt;"",TDonnéesHM[[#This Row],[INEO/ACM (1)]]/1440,"")</f>
        <v/>
      </c>
      <c r="AG287" s="22" t="str">
        <f>(IF(TDonnéesDélais[[#This Row],[INEO/ACM (1)]]="","",(IF(TDonnéesDélais[[#This Row],[INEO/ACM (1)]]&lt;=TDonnéesDélais[[#This Row],[Délai]],"OK","KO"))))</f>
        <v/>
      </c>
      <c r="AH287" s="18" t="str">
        <f>IF(TDonnéesHM[[#This Row],[GFI CHRONOTIME (4)]]&lt;&gt;"",TDonnéesHM[[#This Row],[GFI CHRONOTIME (4)]]/1440,"")</f>
        <v/>
      </c>
      <c r="AI287" s="18" t="str">
        <f>IF(TDonnéesHM[[#This Row],[En attente]]&lt;&gt;"",TDonnéesHM[[#This Row],[En attente]]/1440,"")</f>
        <v/>
      </c>
      <c r="AJ287" s="18">
        <f>IF(TDonnéesHM[[#This Row],[Durée de vie du ticket]]&lt;&gt;"",TDonnéesHM[[#This Row],[Durée de vie du ticket]]/1440,"")</f>
        <v>4.7222222222222221E-2</v>
      </c>
      <c r="AK287" s="39"/>
      <c r="AL287" s="39"/>
      <c r="AM287" s="39"/>
      <c r="AN287" s="39"/>
      <c r="AO287" s="39"/>
      <c r="AP287" s="39"/>
      <c r="AQ287" s="39"/>
      <c r="AR287" s="39"/>
      <c r="AS287" s="39"/>
      <c r="AT287" s="39"/>
      <c r="AU287" s="39"/>
      <c r="AV287" s="39"/>
    </row>
    <row r="288" spans="1:48" x14ac:dyDescent="0.2">
      <c r="A288">
        <v>1135</v>
      </c>
      <c r="B288" t="s">
        <v>21</v>
      </c>
      <c r="I288">
        <v>41</v>
      </c>
      <c r="M288" s="12">
        <f>(IF(TDonnéesHM[[#This Row],[ID]]&lt;&gt;"",SUM(TDonnéesHM[[#This Row],[MCO (4)]:[En attente]]),""))</f>
        <v>41</v>
      </c>
      <c r="N288" s="39"/>
      <c r="O288">
        <f>IF(TDonnéesHM[[#This Row],[ID]]&lt;&gt;"",TDonnéesHM[[#This Row],[ID]],"")</f>
        <v>1135</v>
      </c>
      <c r="P288" s="17" t="str">
        <f>IF(TDonnéesHM[[#This Row],[Type]]="incident","I",IF(TDonnéesHM[[#This Row],[Type]]="demande","D",""))</f>
        <v>D</v>
      </c>
      <c r="Q288" s="18">
        <f>IF(TDonnéesDélais[[#This Row],[Type]]="I",4/24,IF(TDonnéesDélais[[#This Row],[Type]]="D",8/24,""))</f>
        <v>0.33333333333333331</v>
      </c>
      <c r="R288" s="21" t="str">
        <f>IF(TDonnéesHM[[#This Row],[MCO (4)]]&lt;&gt;"",TDonnéesHM[[#This Row],[MCO (4)]]/1440,"")</f>
        <v/>
      </c>
      <c r="S288" s="22" t="str">
        <f>(IF(TDonnéesDélais[[#This Row],[MCO]]="","",(IF(TDonnéesDélais[[#This Row],[MCO]]&lt;=TDonnéesDélais[[#This Row],[Délai]],"OK","KO"))))</f>
        <v/>
      </c>
      <c r="T288" s="21" t="str">
        <f>IF(TDonnéesHM[[#This Row],[HELPDESK (3)]]&lt;&gt;"",TDonnéesHM[[#This Row],[HELPDESK (3)]]/1440,"")</f>
        <v/>
      </c>
      <c r="U288" s="22" t="str">
        <f>(IF(TDonnéesDélais[[#This Row],[HELPDESK]]="","",(IF(TDonnéesDélais[[#This Row],[HELPDESK]]&lt;=TDonnéesDélais[[#This Row],[Délai]],"OK","KO"))))</f>
        <v/>
      </c>
      <c r="V288" s="21" t="str">
        <f>IF(TDonnéesHM[[#This Row],[TELECOM Niv 2 (7)]]&lt;&gt;"",TDonnéesHM[[#This Row],[TELECOM Niv 2 (7)]]/1440,"")</f>
        <v/>
      </c>
      <c r="W288" s="22" t="str">
        <f>(IF(TDonnéesDélais[[#This Row],[TELECOM Niv 2 (7)]]="","",(IF(TDonnéesDélais[[#This Row],[TELECOM Niv 2 (7)]]&lt;=TDonnéesDélais[[#This Row],[Délai]],"OK","KO"))))</f>
        <v/>
      </c>
      <c r="X288" s="21" t="str">
        <f>IF(TDonnéesHM[[#This Row],[TELECOM Niv 1 (6)]]&lt;&gt;"",TDonnéesHM[[#This Row],[TELECOM Niv 1 (6)]]/1440,"")</f>
        <v/>
      </c>
      <c r="Y288" s="22" t="str">
        <f>(IF(TDonnéesDélais[[#This Row],[TELECOM Niv 1 (6)]]="","",(IF(TDonnéesDélais[[#This Row],[TELECOM Niv 1 (6)]]&lt;=TDonnéesDélais[[#This Row],[Délai]],"OK","KO"))))</f>
        <v/>
      </c>
      <c r="Z288" s="21" t="str">
        <f>IF(TDonnéesHM[[#This Row],[Exploit Infra IBIS (5)]]&lt;&gt;"",TDonnéesHM[[#This Row],[Exploit Infra IBIS (5)]]/1440,"")</f>
        <v/>
      </c>
      <c r="AA288" s="22" t="str">
        <f>(IF(TDonnéesDélais[[#This Row],[Exploit Infra IBIS (5)]]="","",(IF(TDonnéesDélais[[#This Row],[Exploit Infra IBIS (5)]]&lt;=TDonnéesDélais[[#This Row],[Délai]],"OK","KO"))))</f>
        <v/>
      </c>
      <c r="AB288" s="21" t="str">
        <f>IF(TDonnéesHM[[#This Row],[SIT SOBEGI (1)]]&lt;&gt;"",TDonnéesHM[[#This Row],[SIT SOBEGI (1)]]/1440,"")</f>
        <v/>
      </c>
      <c r="AC288" s="22" t="str">
        <f>(IF(TDonnéesDélais[[#This Row],[SIT SOBEGI (1)]]="","",(IF(TDonnéesDélais[[#This Row],[SIT SOBEGI (1)]]&lt;=TDonnéesDélais[[#This Row],[Délai]],"OK","KO"))))</f>
        <v/>
      </c>
      <c r="AD288" s="21">
        <f>IF(TDonnéesHM[[#This Row],[TELECOM SOBEGI (2)]]&lt;&gt;"",TDonnéesHM[[#This Row],[TELECOM SOBEGI (2)]]/1440,"")</f>
        <v>2.8472222222222222E-2</v>
      </c>
      <c r="AE288" s="22" t="str">
        <f>(IF(TDonnéesDélais[[#This Row],[TELECOM SOBEGI (2)]]="","",(IF(TDonnéesDélais[[#This Row],[TELECOM SOBEGI (2)]]&lt;=TDonnéesDélais[[#This Row],[Délai]],"OK","KO"))))</f>
        <v>OK</v>
      </c>
      <c r="AF288" s="21" t="str">
        <f>IF(TDonnéesHM[[#This Row],[INEO/ACM (1)]]&lt;&gt;"",TDonnéesHM[[#This Row],[INEO/ACM (1)]]/1440,"")</f>
        <v/>
      </c>
      <c r="AG288" s="22" t="str">
        <f>(IF(TDonnéesDélais[[#This Row],[INEO/ACM (1)]]="","",(IF(TDonnéesDélais[[#This Row],[INEO/ACM (1)]]&lt;=TDonnéesDélais[[#This Row],[Délai]],"OK","KO"))))</f>
        <v/>
      </c>
      <c r="AH288" s="18" t="str">
        <f>IF(TDonnéesHM[[#This Row],[GFI CHRONOTIME (4)]]&lt;&gt;"",TDonnéesHM[[#This Row],[GFI CHRONOTIME (4)]]/1440,"")</f>
        <v/>
      </c>
      <c r="AI288" s="18" t="str">
        <f>IF(TDonnéesHM[[#This Row],[En attente]]&lt;&gt;"",TDonnéesHM[[#This Row],[En attente]]/1440,"")</f>
        <v/>
      </c>
      <c r="AJ288" s="18">
        <f>IF(TDonnéesHM[[#This Row],[Durée de vie du ticket]]&lt;&gt;"",TDonnéesHM[[#This Row],[Durée de vie du ticket]]/1440,"")</f>
        <v>2.8472222222222222E-2</v>
      </c>
      <c r="AK288" s="39"/>
      <c r="AL288" s="39"/>
      <c r="AM288" s="39"/>
      <c r="AN288" s="39"/>
      <c r="AO288" s="39"/>
      <c r="AP288" s="39"/>
      <c r="AQ288" s="39"/>
      <c r="AR288" s="39"/>
      <c r="AS288" s="39"/>
      <c r="AT288" s="39"/>
      <c r="AU288" s="39"/>
      <c r="AV288" s="39"/>
    </row>
    <row r="289" spans="1:48" x14ac:dyDescent="0.2">
      <c r="A289">
        <v>1136</v>
      </c>
      <c r="B289" t="s">
        <v>21</v>
      </c>
      <c r="D289">
        <v>3</v>
      </c>
      <c r="H289">
        <v>12</v>
      </c>
      <c r="M289" s="12">
        <f>(IF(TDonnéesHM[[#This Row],[ID]]&lt;&gt;"",SUM(TDonnéesHM[[#This Row],[MCO (4)]:[En attente]]),""))</f>
        <v>15</v>
      </c>
      <c r="N289" s="39"/>
      <c r="O289">
        <f>IF(TDonnéesHM[[#This Row],[ID]]&lt;&gt;"",TDonnéesHM[[#This Row],[ID]],"")</f>
        <v>1136</v>
      </c>
      <c r="P289" s="17" t="str">
        <f>IF(TDonnéesHM[[#This Row],[Type]]="incident","I",IF(TDonnéesHM[[#This Row],[Type]]="demande","D",""))</f>
        <v>D</v>
      </c>
      <c r="Q289" s="18">
        <f>IF(TDonnéesDélais[[#This Row],[Type]]="I",4/24,IF(TDonnéesDélais[[#This Row],[Type]]="D",8/24,""))</f>
        <v>0.33333333333333331</v>
      </c>
      <c r="R289" s="21" t="str">
        <f>IF(TDonnéesHM[[#This Row],[MCO (4)]]&lt;&gt;"",TDonnéesHM[[#This Row],[MCO (4)]]/1440,"")</f>
        <v/>
      </c>
      <c r="S289" s="22" t="str">
        <f>(IF(TDonnéesDélais[[#This Row],[MCO]]="","",(IF(TDonnéesDélais[[#This Row],[MCO]]&lt;=TDonnéesDélais[[#This Row],[Délai]],"OK","KO"))))</f>
        <v/>
      </c>
      <c r="T289" s="21">
        <f>IF(TDonnéesHM[[#This Row],[HELPDESK (3)]]&lt;&gt;"",TDonnéesHM[[#This Row],[HELPDESK (3)]]/1440,"")</f>
        <v>2.0833333333333333E-3</v>
      </c>
      <c r="U289" s="22" t="str">
        <f>(IF(TDonnéesDélais[[#This Row],[HELPDESK]]="","",(IF(TDonnéesDélais[[#This Row],[HELPDESK]]&lt;=TDonnéesDélais[[#This Row],[Délai]],"OK","KO"))))</f>
        <v>OK</v>
      </c>
      <c r="V289" s="21" t="str">
        <f>IF(TDonnéesHM[[#This Row],[TELECOM Niv 2 (7)]]&lt;&gt;"",TDonnéesHM[[#This Row],[TELECOM Niv 2 (7)]]/1440,"")</f>
        <v/>
      </c>
      <c r="W289" s="22" t="str">
        <f>(IF(TDonnéesDélais[[#This Row],[TELECOM Niv 2 (7)]]="","",(IF(TDonnéesDélais[[#This Row],[TELECOM Niv 2 (7)]]&lt;=TDonnéesDélais[[#This Row],[Délai]],"OK","KO"))))</f>
        <v/>
      </c>
      <c r="X289" s="21" t="str">
        <f>IF(TDonnéesHM[[#This Row],[TELECOM Niv 1 (6)]]&lt;&gt;"",TDonnéesHM[[#This Row],[TELECOM Niv 1 (6)]]/1440,"")</f>
        <v/>
      </c>
      <c r="Y289" s="22" t="str">
        <f>(IF(TDonnéesDélais[[#This Row],[TELECOM Niv 1 (6)]]="","",(IF(TDonnéesDélais[[#This Row],[TELECOM Niv 1 (6)]]&lt;=TDonnéesDélais[[#This Row],[Délai]],"OK","KO"))))</f>
        <v/>
      </c>
      <c r="Z289" s="21" t="str">
        <f>IF(TDonnéesHM[[#This Row],[Exploit Infra IBIS (5)]]&lt;&gt;"",TDonnéesHM[[#This Row],[Exploit Infra IBIS (5)]]/1440,"")</f>
        <v/>
      </c>
      <c r="AA289" s="22" t="str">
        <f>(IF(TDonnéesDélais[[#This Row],[Exploit Infra IBIS (5)]]="","",(IF(TDonnéesDélais[[#This Row],[Exploit Infra IBIS (5)]]&lt;=TDonnéesDélais[[#This Row],[Délai]],"OK","KO"))))</f>
        <v/>
      </c>
      <c r="AB289" s="21">
        <f>IF(TDonnéesHM[[#This Row],[SIT SOBEGI (1)]]&lt;&gt;"",TDonnéesHM[[#This Row],[SIT SOBEGI (1)]]/1440,"")</f>
        <v>8.3333333333333332E-3</v>
      </c>
      <c r="AC289" s="22" t="str">
        <f>(IF(TDonnéesDélais[[#This Row],[SIT SOBEGI (1)]]="","",(IF(TDonnéesDélais[[#This Row],[SIT SOBEGI (1)]]&lt;=TDonnéesDélais[[#This Row],[Délai]],"OK","KO"))))</f>
        <v>OK</v>
      </c>
      <c r="AD289" s="21" t="str">
        <f>IF(TDonnéesHM[[#This Row],[TELECOM SOBEGI (2)]]&lt;&gt;"",TDonnéesHM[[#This Row],[TELECOM SOBEGI (2)]]/1440,"")</f>
        <v/>
      </c>
      <c r="AE289" s="22" t="str">
        <f>(IF(TDonnéesDélais[[#This Row],[TELECOM SOBEGI (2)]]="","",(IF(TDonnéesDélais[[#This Row],[TELECOM SOBEGI (2)]]&lt;=TDonnéesDélais[[#This Row],[Délai]],"OK","KO"))))</f>
        <v/>
      </c>
      <c r="AF289" s="21" t="str">
        <f>IF(TDonnéesHM[[#This Row],[INEO/ACM (1)]]&lt;&gt;"",TDonnéesHM[[#This Row],[INEO/ACM (1)]]/1440,"")</f>
        <v/>
      </c>
      <c r="AG289" s="22" t="str">
        <f>(IF(TDonnéesDélais[[#This Row],[INEO/ACM (1)]]="","",(IF(TDonnéesDélais[[#This Row],[INEO/ACM (1)]]&lt;=TDonnéesDélais[[#This Row],[Délai]],"OK","KO"))))</f>
        <v/>
      </c>
      <c r="AH289" s="18" t="str">
        <f>IF(TDonnéesHM[[#This Row],[GFI CHRONOTIME (4)]]&lt;&gt;"",TDonnéesHM[[#This Row],[GFI CHRONOTIME (4)]]/1440,"")</f>
        <v/>
      </c>
      <c r="AI289" s="18" t="str">
        <f>IF(TDonnéesHM[[#This Row],[En attente]]&lt;&gt;"",TDonnéesHM[[#This Row],[En attente]]/1440,"")</f>
        <v/>
      </c>
      <c r="AJ289" s="18">
        <f>IF(TDonnéesHM[[#This Row],[Durée de vie du ticket]]&lt;&gt;"",TDonnéesHM[[#This Row],[Durée de vie du ticket]]/1440,"")</f>
        <v>1.0416666666666666E-2</v>
      </c>
      <c r="AK289" s="39"/>
      <c r="AL289" s="39"/>
      <c r="AM289" s="39"/>
      <c r="AN289" s="39"/>
      <c r="AO289" s="39"/>
      <c r="AP289" s="39"/>
      <c r="AQ289" s="39"/>
      <c r="AR289" s="39"/>
      <c r="AS289" s="39"/>
      <c r="AT289" s="39"/>
      <c r="AU289" s="39"/>
      <c r="AV289" s="39"/>
    </row>
    <row r="290" spans="1:48" x14ac:dyDescent="0.2">
      <c r="A290">
        <v>1137</v>
      </c>
      <c r="B290" t="s">
        <v>21</v>
      </c>
      <c r="F290">
        <v>105</v>
      </c>
      <c r="M290" s="12">
        <f>(IF(TDonnéesHM[[#This Row],[ID]]&lt;&gt;"",SUM(TDonnéesHM[[#This Row],[MCO (4)]:[En attente]]),""))</f>
        <v>105</v>
      </c>
      <c r="N290" s="39"/>
      <c r="O290">
        <f>IF(TDonnéesHM[[#This Row],[ID]]&lt;&gt;"",TDonnéesHM[[#This Row],[ID]],"")</f>
        <v>1137</v>
      </c>
      <c r="P290" s="17" t="str">
        <f>IF(TDonnéesHM[[#This Row],[Type]]="incident","I",IF(TDonnéesHM[[#This Row],[Type]]="demande","D",""))</f>
        <v>D</v>
      </c>
      <c r="Q290" s="18">
        <f>IF(TDonnéesDélais[[#This Row],[Type]]="I",4/24,IF(TDonnéesDélais[[#This Row],[Type]]="D",8/24,""))</f>
        <v>0.33333333333333331</v>
      </c>
      <c r="R290" s="21" t="str">
        <f>IF(TDonnéesHM[[#This Row],[MCO (4)]]&lt;&gt;"",TDonnéesHM[[#This Row],[MCO (4)]]/1440,"")</f>
        <v/>
      </c>
      <c r="S290" s="22" t="str">
        <f>(IF(TDonnéesDélais[[#This Row],[MCO]]="","",(IF(TDonnéesDélais[[#This Row],[MCO]]&lt;=TDonnéesDélais[[#This Row],[Délai]],"OK","KO"))))</f>
        <v/>
      </c>
      <c r="T290" s="21" t="str">
        <f>IF(TDonnéesHM[[#This Row],[HELPDESK (3)]]&lt;&gt;"",TDonnéesHM[[#This Row],[HELPDESK (3)]]/1440,"")</f>
        <v/>
      </c>
      <c r="U290" s="22" t="str">
        <f>(IF(TDonnéesDélais[[#This Row],[HELPDESK]]="","",(IF(TDonnéesDélais[[#This Row],[HELPDESK]]&lt;=TDonnéesDélais[[#This Row],[Délai]],"OK","KO"))))</f>
        <v/>
      </c>
      <c r="V290" s="21" t="str">
        <f>IF(TDonnéesHM[[#This Row],[TELECOM Niv 2 (7)]]&lt;&gt;"",TDonnéesHM[[#This Row],[TELECOM Niv 2 (7)]]/1440,"")</f>
        <v/>
      </c>
      <c r="W290" s="22" t="str">
        <f>(IF(TDonnéesDélais[[#This Row],[TELECOM Niv 2 (7)]]="","",(IF(TDonnéesDélais[[#This Row],[TELECOM Niv 2 (7)]]&lt;=TDonnéesDélais[[#This Row],[Délai]],"OK","KO"))))</f>
        <v/>
      </c>
      <c r="X290" s="21">
        <f>IF(TDonnéesHM[[#This Row],[TELECOM Niv 1 (6)]]&lt;&gt;"",TDonnéesHM[[#This Row],[TELECOM Niv 1 (6)]]/1440,"")</f>
        <v>7.2916666666666671E-2</v>
      </c>
      <c r="Y290" s="22" t="str">
        <f>(IF(TDonnéesDélais[[#This Row],[TELECOM Niv 1 (6)]]="","",(IF(TDonnéesDélais[[#This Row],[TELECOM Niv 1 (6)]]&lt;=TDonnéesDélais[[#This Row],[Délai]],"OK","KO"))))</f>
        <v>OK</v>
      </c>
      <c r="Z290" s="21" t="str">
        <f>IF(TDonnéesHM[[#This Row],[Exploit Infra IBIS (5)]]&lt;&gt;"",TDonnéesHM[[#This Row],[Exploit Infra IBIS (5)]]/1440,"")</f>
        <v/>
      </c>
      <c r="AA290" s="22" t="str">
        <f>(IF(TDonnéesDélais[[#This Row],[Exploit Infra IBIS (5)]]="","",(IF(TDonnéesDélais[[#This Row],[Exploit Infra IBIS (5)]]&lt;=TDonnéesDélais[[#This Row],[Délai]],"OK","KO"))))</f>
        <v/>
      </c>
      <c r="AB290" s="21" t="str">
        <f>IF(TDonnéesHM[[#This Row],[SIT SOBEGI (1)]]&lt;&gt;"",TDonnéesHM[[#This Row],[SIT SOBEGI (1)]]/1440,"")</f>
        <v/>
      </c>
      <c r="AC290" s="22" t="str">
        <f>(IF(TDonnéesDélais[[#This Row],[SIT SOBEGI (1)]]="","",(IF(TDonnéesDélais[[#This Row],[SIT SOBEGI (1)]]&lt;=TDonnéesDélais[[#This Row],[Délai]],"OK","KO"))))</f>
        <v/>
      </c>
      <c r="AD290" s="21" t="str">
        <f>IF(TDonnéesHM[[#This Row],[TELECOM SOBEGI (2)]]&lt;&gt;"",TDonnéesHM[[#This Row],[TELECOM SOBEGI (2)]]/1440,"")</f>
        <v/>
      </c>
      <c r="AE290" s="22" t="str">
        <f>(IF(TDonnéesDélais[[#This Row],[TELECOM SOBEGI (2)]]="","",(IF(TDonnéesDélais[[#This Row],[TELECOM SOBEGI (2)]]&lt;=TDonnéesDélais[[#This Row],[Délai]],"OK","KO"))))</f>
        <v/>
      </c>
      <c r="AF290" s="21" t="str">
        <f>IF(TDonnéesHM[[#This Row],[INEO/ACM (1)]]&lt;&gt;"",TDonnéesHM[[#This Row],[INEO/ACM (1)]]/1440,"")</f>
        <v/>
      </c>
      <c r="AG290" s="22" t="str">
        <f>(IF(TDonnéesDélais[[#This Row],[INEO/ACM (1)]]="","",(IF(TDonnéesDélais[[#This Row],[INEO/ACM (1)]]&lt;=TDonnéesDélais[[#This Row],[Délai]],"OK","KO"))))</f>
        <v/>
      </c>
      <c r="AH290" s="18" t="str">
        <f>IF(TDonnéesHM[[#This Row],[GFI CHRONOTIME (4)]]&lt;&gt;"",TDonnéesHM[[#This Row],[GFI CHRONOTIME (4)]]/1440,"")</f>
        <v/>
      </c>
      <c r="AI290" s="18" t="str">
        <f>IF(TDonnéesHM[[#This Row],[En attente]]&lt;&gt;"",TDonnéesHM[[#This Row],[En attente]]/1440,"")</f>
        <v/>
      </c>
      <c r="AJ290" s="18">
        <f>IF(TDonnéesHM[[#This Row],[Durée de vie du ticket]]&lt;&gt;"",TDonnéesHM[[#This Row],[Durée de vie du ticket]]/1440,"")</f>
        <v>7.2916666666666671E-2</v>
      </c>
      <c r="AK290" s="39"/>
      <c r="AL290" s="39"/>
      <c r="AM290" s="39"/>
      <c r="AN290" s="39"/>
      <c r="AO290" s="39"/>
      <c r="AP290" s="39"/>
      <c r="AQ290" s="39"/>
      <c r="AR290" s="39"/>
      <c r="AS290" s="39"/>
      <c r="AT290" s="39"/>
      <c r="AU290" s="39"/>
      <c r="AV290" s="39"/>
    </row>
    <row r="291" spans="1:48" x14ac:dyDescent="0.2">
      <c r="A291">
        <v>1138</v>
      </c>
      <c r="B291" t="s">
        <v>21</v>
      </c>
      <c r="F291">
        <v>499</v>
      </c>
      <c r="M291" s="12">
        <f>(IF(TDonnéesHM[[#This Row],[ID]]&lt;&gt;"",SUM(TDonnéesHM[[#This Row],[MCO (4)]:[En attente]]),""))</f>
        <v>499</v>
      </c>
      <c r="N291" s="39"/>
      <c r="O291">
        <f>IF(TDonnéesHM[[#This Row],[ID]]&lt;&gt;"",TDonnéesHM[[#This Row],[ID]],"")</f>
        <v>1138</v>
      </c>
      <c r="P291" s="17" t="str">
        <f>IF(TDonnéesHM[[#This Row],[Type]]="incident","I",IF(TDonnéesHM[[#This Row],[Type]]="demande","D",""))</f>
        <v>D</v>
      </c>
      <c r="Q291" s="18">
        <f>IF(TDonnéesDélais[[#This Row],[Type]]="I",4/24,IF(TDonnéesDélais[[#This Row],[Type]]="D",8/24,""))</f>
        <v>0.33333333333333331</v>
      </c>
      <c r="R291" s="21" t="str">
        <f>IF(TDonnéesHM[[#This Row],[MCO (4)]]&lt;&gt;"",TDonnéesHM[[#This Row],[MCO (4)]]/1440,"")</f>
        <v/>
      </c>
      <c r="S291" s="22" t="str">
        <f>(IF(TDonnéesDélais[[#This Row],[MCO]]="","",(IF(TDonnéesDélais[[#This Row],[MCO]]&lt;=TDonnéesDélais[[#This Row],[Délai]],"OK","KO"))))</f>
        <v/>
      </c>
      <c r="T291" s="21" t="str">
        <f>IF(TDonnéesHM[[#This Row],[HELPDESK (3)]]&lt;&gt;"",TDonnéesHM[[#This Row],[HELPDESK (3)]]/1440,"")</f>
        <v/>
      </c>
      <c r="U291" s="22" t="str">
        <f>(IF(TDonnéesDélais[[#This Row],[HELPDESK]]="","",(IF(TDonnéesDélais[[#This Row],[HELPDESK]]&lt;=TDonnéesDélais[[#This Row],[Délai]],"OK","KO"))))</f>
        <v/>
      </c>
      <c r="V291" s="21" t="str">
        <f>IF(TDonnéesHM[[#This Row],[TELECOM Niv 2 (7)]]&lt;&gt;"",TDonnéesHM[[#This Row],[TELECOM Niv 2 (7)]]/1440,"")</f>
        <v/>
      </c>
      <c r="W291" s="22" t="str">
        <f>(IF(TDonnéesDélais[[#This Row],[TELECOM Niv 2 (7)]]="","",(IF(TDonnéesDélais[[#This Row],[TELECOM Niv 2 (7)]]&lt;=TDonnéesDélais[[#This Row],[Délai]],"OK","KO"))))</f>
        <v/>
      </c>
      <c r="X291" s="21">
        <f>IF(TDonnéesHM[[#This Row],[TELECOM Niv 1 (6)]]&lt;&gt;"",TDonnéesHM[[#This Row],[TELECOM Niv 1 (6)]]/1440,"")</f>
        <v>0.34652777777777777</v>
      </c>
      <c r="Y291" s="22" t="str">
        <f>(IF(TDonnéesDélais[[#This Row],[TELECOM Niv 1 (6)]]="","",(IF(TDonnéesDélais[[#This Row],[TELECOM Niv 1 (6)]]&lt;=TDonnéesDélais[[#This Row],[Délai]],"OK","KO"))))</f>
        <v>KO</v>
      </c>
      <c r="Z291" s="21" t="str">
        <f>IF(TDonnéesHM[[#This Row],[Exploit Infra IBIS (5)]]&lt;&gt;"",TDonnéesHM[[#This Row],[Exploit Infra IBIS (5)]]/1440,"")</f>
        <v/>
      </c>
      <c r="AA291" s="22" t="str">
        <f>(IF(TDonnéesDélais[[#This Row],[Exploit Infra IBIS (5)]]="","",(IF(TDonnéesDélais[[#This Row],[Exploit Infra IBIS (5)]]&lt;=TDonnéesDélais[[#This Row],[Délai]],"OK","KO"))))</f>
        <v/>
      </c>
      <c r="AB291" s="21" t="str">
        <f>IF(TDonnéesHM[[#This Row],[SIT SOBEGI (1)]]&lt;&gt;"",TDonnéesHM[[#This Row],[SIT SOBEGI (1)]]/1440,"")</f>
        <v/>
      </c>
      <c r="AC291" s="22" t="str">
        <f>(IF(TDonnéesDélais[[#This Row],[SIT SOBEGI (1)]]="","",(IF(TDonnéesDélais[[#This Row],[SIT SOBEGI (1)]]&lt;=TDonnéesDélais[[#This Row],[Délai]],"OK","KO"))))</f>
        <v/>
      </c>
      <c r="AD291" s="21" t="str">
        <f>IF(TDonnéesHM[[#This Row],[TELECOM SOBEGI (2)]]&lt;&gt;"",TDonnéesHM[[#This Row],[TELECOM SOBEGI (2)]]/1440,"")</f>
        <v/>
      </c>
      <c r="AE291" s="22" t="str">
        <f>(IF(TDonnéesDélais[[#This Row],[TELECOM SOBEGI (2)]]="","",(IF(TDonnéesDélais[[#This Row],[TELECOM SOBEGI (2)]]&lt;=TDonnéesDélais[[#This Row],[Délai]],"OK","KO"))))</f>
        <v/>
      </c>
      <c r="AF291" s="21" t="str">
        <f>IF(TDonnéesHM[[#This Row],[INEO/ACM (1)]]&lt;&gt;"",TDonnéesHM[[#This Row],[INEO/ACM (1)]]/1440,"")</f>
        <v/>
      </c>
      <c r="AG291" s="22" t="str">
        <f>(IF(TDonnéesDélais[[#This Row],[INEO/ACM (1)]]="","",(IF(TDonnéesDélais[[#This Row],[INEO/ACM (1)]]&lt;=TDonnéesDélais[[#This Row],[Délai]],"OK","KO"))))</f>
        <v/>
      </c>
      <c r="AH291" s="18" t="str">
        <f>IF(TDonnéesHM[[#This Row],[GFI CHRONOTIME (4)]]&lt;&gt;"",TDonnéesHM[[#This Row],[GFI CHRONOTIME (4)]]/1440,"")</f>
        <v/>
      </c>
      <c r="AI291" s="18" t="str">
        <f>IF(TDonnéesHM[[#This Row],[En attente]]&lt;&gt;"",TDonnéesHM[[#This Row],[En attente]]/1440,"")</f>
        <v/>
      </c>
      <c r="AJ291" s="18">
        <f>IF(TDonnéesHM[[#This Row],[Durée de vie du ticket]]&lt;&gt;"",TDonnéesHM[[#This Row],[Durée de vie du ticket]]/1440,"")</f>
        <v>0.34652777777777777</v>
      </c>
      <c r="AK291" s="39"/>
      <c r="AL291" s="39"/>
      <c r="AM291" s="39"/>
      <c r="AN291" s="39"/>
      <c r="AO291" s="39"/>
      <c r="AP291" s="39"/>
      <c r="AQ291" s="39"/>
      <c r="AR291" s="39"/>
      <c r="AS291" s="39"/>
      <c r="AT291" s="39"/>
      <c r="AU291" s="39"/>
      <c r="AV291" s="39"/>
    </row>
    <row r="292" spans="1:48" x14ac:dyDescent="0.2">
      <c r="A292">
        <v>1140</v>
      </c>
      <c r="B292" t="s">
        <v>22</v>
      </c>
      <c r="F292">
        <v>614</v>
      </c>
      <c r="I292">
        <v>30</v>
      </c>
      <c r="M292" s="12">
        <f>(IF(TDonnéesHM[[#This Row],[ID]]&lt;&gt;"",SUM(TDonnéesHM[[#This Row],[MCO (4)]:[En attente]]),""))</f>
        <v>644</v>
      </c>
      <c r="N292" s="39"/>
      <c r="O292">
        <f>IF(TDonnéesHM[[#This Row],[ID]]&lt;&gt;"",TDonnéesHM[[#This Row],[ID]],"")</f>
        <v>1140</v>
      </c>
      <c r="P292" s="17" t="str">
        <f>IF(TDonnéesHM[[#This Row],[Type]]="incident","I",IF(TDonnéesHM[[#This Row],[Type]]="demande","D",""))</f>
        <v>I</v>
      </c>
      <c r="Q292" s="18">
        <f>IF(TDonnéesDélais[[#This Row],[Type]]="I",4/24,IF(TDonnéesDélais[[#This Row],[Type]]="D",8/24,""))</f>
        <v>0.16666666666666666</v>
      </c>
      <c r="R292" s="21" t="str">
        <f>IF(TDonnéesHM[[#This Row],[MCO (4)]]&lt;&gt;"",TDonnéesHM[[#This Row],[MCO (4)]]/1440,"")</f>
        <v/>
      </c>
      <c r="S292" s="22" t="str">
        <f>(IF(TDonnéesDélais[[#This Row],[MCO]]="","",(IF(TDonnéesDélais[[#This Row],[MCO]]&lt;=TDonnéesDélais[[#This Row],[Délai]],"OK","KO"))))</f>
        <v/>
      </c>
      <c r="T292" s="21" t="str">
        <f>IF(TDonnéesHM[[#This Row],[HELPDESK (3)]]&lt;&gt;"",TDonnéesHM[[#This Row],[HELPDESK (3)]]/1440,"")</f>
        <v/>
      </c>
      <c r="U292" s="22" t="str">
        <f>(IF(TDonnéesDélais[[#This Row],[HELPDESK]]="","",(IF(TDonnéesDélais[[#This Row],[HELPDESK]]&lt;=TDonnéesDélais[[#This Row],[Délai]],"OK","KO"))))</f>
        <v/>
      </c>
      <c r="V292" s="21" t="str">
        <f>IF(TDonnéesHM[[#This Row],[TELECOM Niv 2 (7)]]&lt;&gt;"",TDonnéesHM[[#This Row],[TELECOM Niv 2 (7)]]/1440,"")</f>
        <v/>
      </c>
      <c r="W292" s="22" t="str">
        <f>(IF(TDonnéesDélais[[#This Row],[TELECOM Niv 2 (7)]]="","",(IF(TDonnéesDélais[[#This Row],[TELECOM Niv 2 (7)]]&lt;=TDonnéesDélais[[#This Row],[Délai]],"OK","KO"))))</f>
        <v/>
      </c>
      <c r="X292" s="21">
        <f>IF(TDonnéesHM[[#This Row],[TELECOM Niv 1 (6)]]&lt;&gt;"",TDonnéesHM[[#This Row],[TELECOM Niv 1 (6)]]/1440,"")</f>
        <v>0.42638888888888887</v>
      </c>
      <c r="Y292" s="22" t="str">
        <f>(IF(TDonnéesDélais[[#This Row],[TELECOM Niv 1 (6)]]="","",(IF(TDonnéesDélais[[#This Row],[TELECOM Niv 1 (6)]]&lt;=TDonnéesDélais[[#This Row],[Délai]],"OK","KO"))))</f>
        <v>KO</v>
      </c>
      <c r="Z292" s="21" t="str">
        <f>IF(TDonnéesHM[[#This Row],[Exploit Infra IBIS (5)]]&lt;&gt;"",TDonnéesHM[[#This Row],[Exploit Infra IBIS (5)]]/1440,"")</f>
        <v/>
      </c>
      <c r="AA292" s="22" t="str">
        <f>(IF(TDonnéesDélais[[#This Row],[Exploit Infra IBIS (5)]]="","",(IF(TDonnéesDélais[[#This Row],[Exploit Infra IBIS (5)]]&lt;=TDonnéesDélais[[#This Row],[Délai]],"OK","KO"))))</f>
        <v/>
      </c>
      <c r="AB292" s="21" t="str">
        <f>IF(TDonnéesHM[[#This Row],[SIT SOBEGI (1)]]&lt;&gt;"",TDonnéesHM[[#This Row],[SIT SOBEGI (1)]]/1440,"")</f>
        <v/>
      </c>
      <c r="AC292" s="22" t="str">
        <f>(IF(TDonnéesDélais[[#This Row],[SIT SOBEGI (1)]]="","",(IF(TDonnéesDélais[[#This Row],[SIT SOBEGI (1)]]&lt;=TDonnéesDélais[[#This Row],[Délai]],"OK","KO"))))</f>
        <v/>
      </c>
      <c r="AD292" s="21">
        <f>IF(TDonnéesHM[[#This Row],[TELECOM SOBEGI (2)]]&lt;&gt;"",TDonnéesHM[[#This Row],[TELECOM SOBEGI (2)]]/1440,"")</f>
        <v>2.0833333333333332E-2</v>
      </c>
      <c r="AE292" s="22" t="str">
        <f>(IF(TDonnéesDélais[[#This Row],[TELECOM SOBEGI (2)]]="","",(IF(TDonnéesDélais[[#This Row],[TELECOM SOBEGI (2)]]&lt;=TDonnéesDélais[[#This Row],[Délai]],"OK","KO"))))</f>
        <v>OK</v>
      </c>
      <c r="AF292" s="21" t="str">
        <f>IF(TDonnéesHM[[#This Row],[INEO/ACM (1)]]&lt;&gt;"",TDonnéesHM[[#This Row],[INEO/ACM (1)]]/1440,"")</f>
        <v/>
      </c>
      <c r="AG292" s="22" t="str">
        <f>(IF(TDonnéesDélais[[#This Row],[INEO/ACM (1)]]="","",(IF(TDonnéesDélais[[#This Row],[INEO/ACM (1)]]&lt;=TDonnéesDélais[[#This Row],[Délai]],"OK","KO"))))</f>
        <v/>
      </c>
      <c r="AH292" s="18" t="str">
        <f>IF(TDonnéesHM[[#This Row],[GFI CHRONOTIME (4)]]&lt;&gt;"",TDonnéesHM[[#This Row],[GFI CHRONOTIME (4)]]/1440,"")</f>
        <v/>
      </c>
      <c r="AI292" s="18" t="str">
        <f>IF(TDonnéesHM[[#This Row],[En attente]]&lt;&gt;"",TDonnéesHM[[#This Row],[En attente]]/1440,"")</f>
        <v/>
      </c>
      <c r="AJ292" s="18">
        <f>IF(TDonnéesHM[[#This Row],[Durée de vie du ticket]]&lt;&gt;"",TDonnéesHM[[#This Row],[Durée de vie du ticket]]/1440,"")</f>
        <v>0.44722222222222224</v>
      </c>
      <c r="AK292" s="39"/>
      <c r="AL292" s="39"/>
      <c r="AM292" s="39"/>
      <c r="AN292" s="39"/>
      <c r="AO292" s="39"/>
      <c r="AP292" s="39"/>
      <c r="AQ292" s="39"/>
      <c r="AR292" s="39"/>
      <c r="AS292" s="39"/>
      <c r="AT292" s="39"/>
      <c r="AU292" s="39"/>
      <c r="AV292" s="39"/>
    </row>
    <row r="293" spans="1:48" x14ac:dyDescent="0.2">
      <c r="A293">
        <v>1141</v>
      </c>
      <c r="B293" t="s">
        <v>21</v>
      </c>
      <c r="F293">
        <v>76</v>
      </c>
      <c r="I293">
        <v>1</v>
      </c>
      <c r="M293" s="12">
        <f>(IF(TDonnéesHM[[#This Row],[ID]]&lt;&gt;"",SUM(TDonnéesHM[[#This Row],[MCO (4)]:[En attente]]),""))</f>
        <v>77</v>
      </c>
      <c r="N293" s="39"/>
      <c r="O293">
        <f>IF(TDonnéesHM[[#This Row],[ID]]&lt;&gt;"",TDonnéesHM[[#This Row],[ID]],"")</f>
        <v>1141</v>
      </c>
      <c r="P293" s="17" t="str">
        <f>IF(TDonnéesHM[[#This Row],[Type]]="incident","I",IF(TDonnéesHM[[#This Row],[Type]]="demande","D",""))</f>
        <v>D</v>
      </c>
      <c r="Q293" s="18">
        <f>IF(TDonnéesDélais[[#This Row],[Type]]="I",4/24,IF(TDonnéesDélais[[#This Row],[Type]]="D",8/24,""))</f>
        <v>0.33333333333333331</v>
      </c>
      <c r="R293" s="21" t="str">
        <f>IF(TDonnéesHM[[#This Row],[MCO (4)]]&lt;&gt;"",TDonnéesHM[[#This Row],[MCO (4)]]/1440,"")</f>
        <v/>
      </c>
      <c r="S293" s="22" t="str">
        <f>(IF(TDonnéesDélais[[#This Row],[MCO]]="","",(IF(TDonnéesDélais[[#This Row],[MCO]]&lt;=TDonnéesDélais[[#This Row],[Délai]],"OK","KO"))))</f>
        <v/>
      </c>
      <c r="T293" s="21" t="str">
        <f>IF(TDonnéesHM[[#This Row],[HELPDESK (3)]]&lt;&gt;"",TDonnéesHM[[#This Row],[HELPDESK (3)]]/1440,"")</f>
        <v/>
      </c>
      <c r="U293" s="22" t="str">
        <f>(IF(TDonnéesDélais[[#This Row],[HELPDESK]]="","",(IF(TDonnéesDélais[[#This Row],[HELPDESK]]&lt;=TDonnéesDélais[[#This Row],[Délai]],"OK","KO"))))</f>
        <v/>
      </c>
      <c r="V293" s="21" t="str">
        <f>IF(TDonnéesHM[[#This Row],[TELECOM Niv 2 (7)]]&lt;&gt;"",TDonnéesHM[[#This Row],[TELECOM Niv 2 (7)]]/1440,"")</f>
        <v/>
      </c>
      <c r="W293" s="22" t="str">
        <f>(IF(TDonnéesDélais[[#This Row],[TELECOM Niv 2 (7)]]="","",(IF(TDonnéesDélais[[#This Row],[TELECOM Niv 2 (7)]]&lt;=TDonnéesDélais[[#This Row],[Délai]],"OK","KO"))))</f>
        <v/>
      </c>
      <c r="X293" s="21">
        <f>IF(TDonnéesHM[[#This Row],[TELECOM Niv 1 (6)]]&lt;&gt;"",TDonnéesHM[[#This Row],[TELECOM Niv 1 (6)]]/1440,"")</f>
        <v>5.2777777777777778E-2</v>
      </c>
      <c r="Y293" s="22" t="str">
        <f>(IF(TDonnéesDélais[[#This Row],[TELECOM Niv 1 (6)]]="","",(IF(TDonnéesDélais[[#This Row],[TELECOM Niv 1 (6)]]&lt;=TDonnéesDélais[[#This Row],[Délai]],"OK","KO"))))</f>
        <v>OK</v>
      </c>
      <c r="Z293" s="21" t="str">
        <f>IF(TDonnéesHM[[#This Row],[Exploit Infra IBIS (5)]]&lt;&gt;"",TDonnéesHM[[#This Row],[Exploit Infra IBIS (5)]]/1440,"")</f>
        <v/>
      </c>
      <c r="AA293" s="22" t="str">
        <f>(IF(TDonnéesDélais[[#This Row],[Exploit Infra IBIS (5)]]="","",(IF(TDonnéesDélais[[#This Row],[Exploit Infra IBIS (5)]]&lt;=TDonnéesDélais[[#This Row],[Délai]],"OK","KO"))))</f>
        <v/>
      </c>
      <c r="AB293" s="21" t="str">
        <f>IF(TDonnéesHM[[#This Row],[SIT SOBEGI (1)]]&lt;&gt;"",TDonnéesHM[[#This Row],[SIT SOBEGI (1)]]/1440,"")</f>
        <v/>
      </c>
      <c r="AC293" s="22" t="str">
        <f>(IF(TDonnéesDélais[[#This Row],[SIT SOBEGI (1)]]="","",(IF(TDonnéesDélais[[#This Row],[SIT SOBEGI (1)]]&lt;=TDonnéesDélais[[#This Row],[Délai]],"OK","KO"))))</f>
        <v/>
      </c>
      <c r="AD293" s="21">
        <f>IF(TDonnéesHM[[#This Row],[TELECOM SOBEGI (2)]]&lt;&gt;"",TDonnéesHM[[#This Row],[TELECOM SOBEGI (2)]]/1440,"")</f>
        <v>6.9444444444444447E-4</v>
      </c>
      <c r="AE293" s="22" t="str">
        <f>(IF(TDonnéesDélais[[#This Row],[TELECOM SOBEGI (2)]]="","",(IF(TDonnéesDélais[[#This Row],[TELECOM SOBEGI (2)]]&lt;=TDonnéesDélais[[#This Row],[Délai]],"OK","KO"))))</f>
        <v>OK</v>
      </c>
      <c r="AF293" s="21" t="str">
        <f>IF(TDonnéesHM[[#This Row],[INEO/ACM (1)]]&lt;&gt;"",TDonnéesHM[[#This Row],[INEO/ACM (1)]]/1440,"")</f>
        <v/>
      </c>
      <c r="AG293" s="22" t="str">
        <f>(IF(TDonnéesDélais[[#This Row],[INEO/ACM (1)]]="","",(IF(TDonnéesDélais[[#This Row],[INEO/ACM (1)]]&lt;=TDonnéesDélais[[#This Row],[Délai]],"OK","KO"))))</f>
        <v/>
      </c>
      <c r="AH293" s="18" t="str">
        <f>IF(TDonnéesHM[[#This Row],[GFI CHRONOTIME (4)]]&lt;&gt;"",TDonnéesHM[[#This Row],[GFI CHRONOTIME (4)]]/1440,"")</f>
        <v/>
      </c>
      <c r="AI293" s="18" t="str">
        <f>IF(TDonnéesHM[[#This Row],[En attente]]&lt;&gt;"",TDonnéesHM[[#This Row],[En attente]]/1440,"")</f>
        <v/>
      </c>
      <c r="AJ293" s="18">
        <f>IF(TDonnéesHM[[#This Row],[Durée de vie du ticket]]&lt;&gt;"",TDonnéesHM[[#This Row],[Durée de vie du ticket]]/1440,"")</f>
        <v>5.347222222222222E-2</v>
      </c>
      <c r="AK293" s="39"/>
      <c r="AL293" s="39"/>
      <c r="AM293" s="39"/>
      <c r="AN293" s="39"/>
      <c r="AO293" s="39"/>
      <c r="AP293" s="39"/>
      <c r="AQ293" s="39"/>
      <c r="AR293" s="39"/>
      <c r="AS293" s="39"/>
      <c r="AT293" s="39"/>
      <c r="AU293" s="39"/>
      <c r="AV293" s="39"/>
    </row>
    <row r="294" spans="1:48" x14ac:dyDescent="0.2">
      <c r="A294">
        <v>1142</v>
      </c>
      <c r="B294" t="s">
        <v>21</v>
      </c>
      <c r="D294">
        <v>46</v>
      </c>
      <c r="H294">
        <v>301</v>
      </c>
      <c r="M294" s="12">
        <f>(IF(TDonnéesHM[[#This Row],[ID]]&lt;&gt;"",SUM(TDonnéesHM[[#This Row],[MCO (4)]:[En attente]]),""))</f>
        <v>347</v>
      </c>
      <c r="N294" s="39"/>
      <c r="O294">
        <f>IF(TDonnéesHM[[#This Row],[ID]]&lt;&gt;"",TDonnéesHM[[#This Row],[ID]],"")</f>
        <v>1142</v>
      </c>
      <c r="P294" s="17" t="str">
        <f>IF(TDonnéesHM[[#This Row],[Type]]="incident","I",IF(TDonnéesHM[[#This Row],[Type]]="demande","D",""))</f>
        <v>D</v>
      </c>
      <c r="Q294" s="18">
        <f>IF(TDonnéesDélais[[#This Row],[Type]]="I",4/24,IF(TDonnéesDélais[[#This Row],[Type]]="D",8/24,""))</f>
        <v>0.33333333333333331</v>
      </c>
      <c r="R294" s="21" t="str">
        <f>IF(TDonnéesHM[[#This Row],[MCO (4)]]&lt;&gt;"",TDonnéesHM[[#This Row],[MCO (4)]]/1440,"")</f>
        <v/>
      </c>
      <c r="S294" s="22" t="str">
        <f>(IF(TDonnéesDélais[[#This Row],[MCO]]="","",(IF(TDonnéesDélais[[#This Row],[MCO]]&lt;=TDonnéesDélais[[#This Row],[Délai]],"OK","KO"))))</f>
        <v/>
      </c>
      <c r="T294" s="21">
        <f>IF(TDonnéesHM[[#This Row],[HELPDESK (3)]]&lt;&gt;"",TDonnéesHM[[#This Row],[HELPDESK (3)]]/1440,"")</f>
        <v>3.1944444444444442E-2</v>
      </c>
      <c r="U294" s="22" t="str">
        <f>(IF(TDonnéesDélais[[#This Row],[HELPDESK]]="","",(IF(TDonnéesDélais[[#This Row],[HELPDESK]]&lt;=TDonnéesDélais[[#This Row],[Délai]],"OK","KO"))))</f>
        <v>OK</v>
      </c>
      <c r="V294" s="21" t="str">
        <f>IF(TDonnéesHM[[#This Row],[TELECOM Niv 2 (7)]]&lt;&gt;"",TDonnéesHM[[#This Row],[TELECOM Niv 2 (7)]]/1440,"")</f>
        <v/>
      </c>
      <c r="W294" s="22" t="str">
        <f>(IF(TDonnéesDélais[[#This Row],[TELECOM Niv 2 (7)]]="","",(IF(TDonnéesDélais[[#This Row],[TELECOM Niv 2 (7)]]&lt;=TDonnéesDélais[[#This Row],[Délai]],"OK","KO"))))</f>
        <v/>
      </c>
      <c r="X294" s="21" t="str">
        <f>IF(TDonnéesHM[[#This Row],[TELECOM Niv 1 (6)]]&lt;&gt;"",TDonnéesHM[[#This Row],[TELECOM Niv 1 (6)]]/1440,"")</f>
        <v/>
      </c>
      <c r="Y294" s="22" t="str">
        <f>(IF(TDonnéesDélais[[#This Row],[TELECOM Niv 1 (6)]]="","",(IF(TDonnéesDélais[[#This Row],[TELECOM Niv 1 (6)]]&lt;=TDonnéesDélais[[#This Row],[Délai]],"OK","KO"))))</f>
        <v/>
      </c>
      <c r="Z294" s="21" t="str">
        <f>IF(TDonnéesHM[[#This Row],[Exploit Infra IBIS (5)]]&lt;&gt;"",TDonnéesHM[[#This Row],[Exploit Infra IBIS (5)]]/1440,"")</f>
        <v/>
      </c>
      <c r="AA294" s="22" t="str">
        <f>(IF(TDonnéesDélais[[#This Row],[Exploit Infra IBIS (5)]]="","",(IF(TDonnéesDélais[[#This Row],[Exploit Infra IBIS (5)]]&lt;=TDonnéesDélais[[#This Row],[Délai]],"OK","KO"))))</f>
        <v/>
      </c>
      <c r="AB294" s="21">
        <f>IF(TDonnéesHM[[#This Row],[SIT SOBEGI (1)]]&lt;&gt;"",TDonnéesHM[[#This Row],[SIT SOBEGI (1)]]/1440,"")</f>
        <v>0.20902777777777778</v>
      </c>
      <c r="AC294" s="22" t="str">
        <f>(IF(TDonnéesDélais[[#This Row],[SIT SOBEGI (1)]]="","",(IF(TDonnéesDélais[[#This Row],[SIT SOBEGI (1)]]&lt;=TDonnéesDélais[[#This Row],[Délai]],"OK","KO"))))</f>
        <v>OK</v>
      </c>
      <c r="AD294" s="21" t="str">
        <f>IF(TDonnéesHM[[#This Row],[TELECOM SOBEGI (2)]]&lt;&gt;"",TDonnéesHM[[#This Row],[TELECOM SOBEGI (2)]]/1440,"")</f>
        <v/>
      </c>
      <c r="AE294" s="22" t="str">
        <f>(IF(TDonnéesDélais[[#This Row],[TELECOM SOBEGI (2)]]="","",(IF(TDonnéesDélais[[#This Row],[TELECOM SOBEGI (2)]]&lt;=TDonnéesDélais[[#This Row],[Délai]],"OK","KO"))))</f>
        <v/>
      </c>
      <c r="AF294" s="21" t="str">
        <f>IF(TDonnéesHM[[#This Row],[INEO/ACM (1)]]&lt;&gt;"",TDonnéesHM[[#This Row],[INEO/ACM (1)]]/1440,"")</f>
        <v/>
      </c>
      <c r="AG294" s="22" t="str">
        <f>(IF(TDonnéesDélais[[#This Row],[INEO/ACM (1)]]="","",(IF(TDonnéesDélais[[#This Row],[INEO/ACM (1)]]&lt;=TDonnéesDélais[[#This Row],[Délai]],"OK","KO"))))</f>
        <v/>
      </c>
      <c r="AH294" s="18" t="str">
        <f>IF(TDonnéesHM[[#This Row],[GFI CHRONOTIME (4)]]&lt;&gt;"",TDonnéesHM[[#This Row],[GFI CHRONOTIME (4)]]/1440,"")</f>
        <v/>
      </c>
      <c r="AI294" s="18" t="str">
        <f>IF(TDonnéesHM[[#This Row],[En attente]]&lt;&gt;"",TDonnéesHM[[#This Row],[En attente]]/1440,"")</f>
        <v/>
      </c>
      <c r="AJ294" s="18">
        <f>IF(TDonnéesHM[[#This Row],[Durée de vie du ticket]]&lt;&gt;"",TDonnéesHM[[#This Row],[Durée de vie du ticket]]/1440,"")</f>
        <v>0.24097222222222223</v>
      </c>
      <c r="AK294" s="39"/>
      <c r="AL294" s="39"/>
      <c r="AM294" s="39"/>
      <c r="AN294" s="39"/>
      <c r="AO294" s="39"/>
      <c r="AP294" s="39"/>
      <c r="AQ294" s="39"/>
      <c r="AR294" s="39"/>
      <c r="AS294" s="39"/>
      <c r="AT294" s="39"/>
      <c r="AU294" s="39"/>
      <c r="AV294" s="39"/>
    </row>
    <row r="295" spans="1:48" x14ac:dyDescent="0.2">
      <c r="A295">
        <v>1143</v>
      </c>
      <c r="B295" t="s">
        <v>21</v>
      </c>
      <c r="E295">
        <v>934</v>
      </c>
      <c r="I295">
        <v>291</v>
      </c>
      <c r="M295" s="12">
        <f>(IF(TDonnéesHM[[#This Row],[ID]]&lt;&gt;"",SUM(TDonnéesHM[[#This Row],[MCO (4)]:[En attente]]),""))</f>
        <v>1225</v>
      </c>
      <c r="N295" s="39"/>
      <c r="O295">
        <f>IF(TDonnéesHM[[#This Row],[ID]]&lt;&gt;"",TDonnéesHM[[#This Row],[ID]],"")</f>
        <v>1143</v>
      </c>
      <c r="P295" s="17" t="str">
        <f>IF(TDonnéesHM[[#This Row],[Type]]="incident","I",IF(TDonnéesHM[[#This Row],[Type]]="demande","D",""))</f>
        <v>D</v>
      </c>
      <c r="Q295" s="18">
        <f>IF(TDonnéesDélais[[#This Row],[Type]]="I",4/24,IF(TDonnéesDélais[[#This Row],[Type]]="D",8/24,""))</f>
        <v>0.33333333333333331</v>
      </c>
      <c r="R295" s="21" t="str">
        <f>IF(TDonnéesHM[[#This Row],[MCO (4)]]&lt;&gt;"",TDonnéesHM[[#This Row],[MCO (4)]]/1440,"")</f>
        <v/>
      </c>
      <c r="S295" s="22" t="str">
        <f>(IF(TDonnéesDélais[[#This Row],[MCO]]="","",(IF(TDonnéesDélais[[#This Row],[MCO]]&lt;=TDonnéesDélais[[#This Row],[Délai]],"OK","KO"))))</f>
        <v/>
      </c>
      <c r="T295" s="21" t="str">
        <f>IF(TDonnéesHM[[#This Row],[HELPDESK (3)]]&lt;&gt;"",TDonnéesHM[[#This Row],[HELPDESK (3)]]/1440,"")</f>
        <v/>
      </c>
      <c r="U295" s="22" t="str">
        <f>(IF(TDonnéesDélais[[#This Row],[HELPDESK]]="","",(IF(TDonnéesDélais[[#This Row],[HELPDESK]]&lt;=TDonnéesDélais[[#This Row],[Délai]],"OK","KO"))))</f>
        <v/>
      </c>
      <c r="V295" s="21">
        <f>IF(TDonnéesHM[[#This Row],[TELECOM Niv 2 (7)]]&lt;&gt;"",TDonnéesHM[[#This Row],[TELECOM Niv 2 (7)]]/1440,"")</f>
        <v>0.64861111111111114</v>
      </c>
      <c r="W295" s="22" t="str">
        <f>(IF(TDonnéesDélais[[#This Row],[TELECOM Niv 2 (7)]]="","",(IF(TDonnéesDélais[[#This Row],[TELECOM Niv 2 (7)]]&lt;=TDonnéesDélais[[#This Row],[Délai]],"OK","KO"))))</f>
        <v>KO</v>
      </c>
      <c r="X295" s="21" t="str">
        <f>IF(TDonnéesHM[[#This Row],[TELECOM Niv 1 (6)]]&lt;&gt;"",TDonnéesHM[[#This Row],[TELECOM Niv 1 (6)]]/1440,"")</f>
        <v/>
      </c>
      <c r="Y295" s="22" t="str">
        <f>(IF(TDonnéesDélais[[#This Row],[TELECOM Niv 1 (6)]]="","",(IF(TDonnéesDélais[[#This Row],[TELECOM Niv 1 (6)]]&lt;=TDonnéesDélais[[#This Row],[Délai]],"OK","KO"))))</f>
        <v/>
      </c>
      <c r="Z295" s="21" t="str">
        <f>IF(TDonnéesHM[[#This Row],[Exploit Infra IBIS (5)]]&lt;&gt;"",TDonnéesHM[[#This Row],[Exploit Infra IBIS (5)]]/1440,"")</f>
        <v/>
      </c>
      <c r="AA295" s="22" t="str">
        <f>(IF(TDonnéesDélais[[#This Row],[Exploit Infra IBIS (5)]]="","",(IF(TDonnéesDélais[[#This Row],[Exploit Infra IBIS (5)]]&lt;=TDonnéesDélais[[#This Row],[Délai]],"OK","KO"))))</f>
        <v/>
      </c>
      <c r="AB295" s="21" t="str">
        <f>IF(TDonnéesHM[[#This Row],[SIT SOBEGI (1)]]&lt;&gt;"",TDonnéesHM[[#This Row],[SIT SOBEGI (1)]]/1440,"")</f>
        <v/>
      </c>
      <c r="AC295" s="22" t="str">
        <f>(IF(TDonnéesDélais[[#This Row],[SIT SOBEGI (1)]]="","",(IF(TDonnéesDélais[[#This Row],[SIT SOBEGI (1)]]&lt;=TDonnéesDélais[[#This Row],[Délai]],"OK","KO"))))</f>
        <v/>
      </c>
      <c r="AD295" s="21">
        <f>IF(TDonnéesHM[[#This Row],[TELECOM SOBEGI (2)]]&lt;&gt;"",TDonnéesHM[[#This Row],[TELECOM SOBEGI (2)]]/1440,"")</f>
        <v>0.20208333333333334</v>
      </c>
      <c r="AE295" s="22" t="str">
        <f>(IF(TDonnéesDélais[[#This Row],[TELECOM SOBEGI (2)]]="","",(IF(TDonnéesDélais[[#This Row],[TELECOM SOBEGI (2)]]&lt;=TDonnéesDélais[[#This Row],[Délai]],"OK","KO"))))</f>
        <v>OK</v>
      </c>
      <c r="AF295" s="21" t="str">
        <f>IF(TDonnéesHM[[#This Row],[INEO/ACM (1)]]&lt;&gt;"",TDonnéesHM[[#This Row],[INEO/ACM (1)]]/1440,"")</f>
        <v/>
      </c>
      <c r="AG295" s="22" t="str">
        <f>(IF(TDonnéesDélais[[#This Row],[INEO/ACM (1)]]="","",(IF(TDonnéesDélais[[#This Row],[INEO/ACM (1)]]&lt;=TDonnéesDélais[[#This Row],[Délai]],"OK","KO"))))</f>
        <v/>
      </c>
      <c r="AH295" s="18" t="str">
        <f>IF(TDonnéesHM[[#This Row],[GFI CHRONOTIME (4)]]&lt;&gt;"",TDonnéesHM[[#This Row],[GFI CHRONOTIME (4)]]/1440,"")</f>
        <v/>
      </c>
      <c r="AI295" s="18" t="str">
        <f>IF(TDonnéesHM[[#This Row],[En attente]]&lt;&gt;"",TDonnéesHM[[#This Row],[En attente]]/1440,"")</f>
        <v/>
      </c>
      <c r="AJ295" s="18">
        <f>IF(TDonnéesHM[[#This Row],[Durée de vie du ticket]]&lt;&gt;"",TDonnéesHM[[#This Row],[Durée de vie du ticket]]/1440,"")</f>
        <v>0.85069444444444442</v>
      </c>
      <c r="AK295" s="39"/>
      <c r="AL295" s="39"/>
      <c r="AM295" s="39"/>
      <c r="AN295" s="39"/>
      <c r="AO295" s="39"/>
      <c r="AP295" s="39"/>
      <c r="AQ295" s="39"/>
      <c r="AR295" s="39"/>
      <c r="AS295" s="39"/>
      <c r="AT295" s="39"/>
      <c r="AU295" s="39"/>
      <c r="AV295" s="39"/>
    </row>
    <row r="296" spans="1:48" x14ac:dyDescent="0.2">
      <c r="A296">
        <v>1145</v>
      </c>
      <c r="B296" t="s">
        <v>22</v>
      </c>
      <c r="C296">
        <v>1344</v>
      </c>
      <c r="M296" s="12">
        <f>(IF(TDonnéesHM[[#This Row],[ID]]&lt;&gt;"",SUM(TDonnéesHM[[#This Row],[MCO (4)]:[En attente]]),""))</f>
        <v>1344</v>
      </c>
      <c r="N296" s="39"/>
      <c r="O296">
        <f>IF(TDonnéesHM[[#This Row],[ID]]&lt;&gt;"",TDonnéesHM[[#This Row],[ID]],"")</f>
        <v>1145</v>
      </c>
      <c r="P296" s="17" t="str">
        <f>IF(TDonnéesHM[[#This Row],[Type]]="incident","I",IF(TDonnéesHM[[#This Row],[Type]]="demande","D",""))</f>
        <v>I</v>
      </c>
      <c r="Q296" s="18">
        <f>IF(TDonnéesDélais[[#This Row],[Type]]="I",4/24,IF(TDonnéesDélais[[#This Row],[Type]]="D",8/24,""))</f>
        <v>0.16666666666666666</v>
      </c>
      <c r="R296" s="21">
        <f>IF(TDonnéesHM[[#This Row],[MCO (4)]]&lt;&gt;"",TDonnéesHM[[#This Row],[MCO (4)]]/1440,"")</f>
        <v>0.93333333333333335</v>
      </c>
      <c r="S296" s="22" t="str">
        <f>(IF(TDonnéesDélais[[#This Row],[MCO]]="","",(IF(TDonnéesDélais[[#This Row],[MCO]]&lt;=TDonnéesDélais[[#This Row],[Délai]],"OK","KO"))))</f>
        <v>KO</v>
      </c>
      <c r="T296" s="21" t="str">
        <f>IF(TDonnéesHM[[#This Row],[HELPDESK (3)]]&lt;&gt;"",TDonnéesHM[[#This Row],[HELPDESK (3)]]/1440,"")</f>
        <v/>
      </c>
      <c r="U296" s="22" t="str">
        <f>(IF(TDonnéesDélais[[#This Row],[HELPDESK]]="","",(IF(TDonnéesDélais[[#This Row],[HELPDESK]]&lt;=TDonnéesDélais[[#This Row],[Délai]],"OK","KO"))))</f>
        <v/>
      </c>
      <c r="V296" s="21" t="str">
        <f>IF(TDonnéesHM[[#This Row],[TELECOM Niv 2 (7)]]&lt;&gt;"",TDonnéesHM[[#This Row],[TELECOM Niv 2 (7)]]/1440,"")</f>
        <v/>
      </c>
      <c r="W296" s="22" t="str">
        <f>(IF(TDonnéesDélais[[#This Row],[TELECOM Niv 2 (7)]]="","",(IF(TDonnéesDélais[[#This Row],[TELECOM Niv 2 (7)]]&lt;=TDonnéesDélais[[#This Row],[Délai]],"OK","KO"))))</f>
        <v/>
      </c>
      <c r="X296" s="21" t="str">
        <f>IF(TDonnéesHM[[#This Row],[TELECOM Niv 1 (6)]]&lt;&gt;"",TDonnéesHM[[#This Row],[TELECOM Niv 1 (6)]]/1440,"")</f>
        <v/>
      </c>
      <c r="Y296" s="22" t="str">
        <f>(IF(TDonnéesDélais[[#This Row],[TELECOM Niv 1 (6)]]="","",(IF(TDonnéesDélais[[#This Row],[TELECOM Niv 1 (6)]]&lt;=TDonnéesDélais[[#This Row],[Délai]],"OK","KO"))))</f>
        <v/>
      </c>
      <c r="Z296" s="21" t="str">
        <f>IF(TDonnéesHM[[#This Row],[Exploit Infra IBIS (5)]]&lt;&gt;"",TDonnéesHM[[#This Row],[Exploit Infra IBIS (5)]]/1440,"")</f>
        <v/>
      </c>
      <c r="AA296" s="22" t="str">
        <f>(IF(TDonnéesDélais[[#This Row],[Exploit Infra IBIS (5)]]="","",(IF(TDonnéesDélais[[#This Row],[Exploit Infra IBIS (5)]]&lt;=TDonnéesDélais[[#This Row],[Délai]],"OK","KO"))))</f>
        <v/>
      </c>
      <c r="AB296" s="21" t="str">
        <f>IF(TDonnéesHM[[#This Row],[SIT SOBEGI (1)]]&lt;&gt;"",TDonnéesHM[[#This Row],[SIT SOBEGI (1)]]/1440,"")</f>
        <v/>
      </c>
      <c r="AC296" s="22" t="str">
        <f>(IF(TDonnéesDélais[[#This Row],[SIT SOBEGI (1)]]="","",(IF(TDonnéesDélais[[#This Row],[SIT SOBEGI (1)]]&lt;=TDonnéesDélais[[#This Row],[Délai]],"OK","KO"))))</f>
        <v/>
      </c>
      <c r="AD296" s="21" t="str">
        <f>IF(TDonnéesHM[[#This Row],[TELECOM SOBEGI (2)]]&lt;&gt;"",TDonnéesHM[[#This Row],[TELECOM SOBEGI (2)]]/1440,"")</f>
        <v/>
      </c>
      <c r="AE296" s="22" t="str">
        <f>(IF(TDonnéesDélais[[#This Row],[TELECOM SOBEGI (2)]]="","",(IF(TDonnéesDélais[[#This Row],[TELECOM SOBEGI (2)]]&lt;=TDonnéesDélais[[#This Row],[Délai]],"OK","KO"))))</f>
        <v/>
      </c>
      <c r="AF296" s="21" t="str">
        <f>IF(TDonnéesHM[[#This Row],[INEO/ACM (1)]]&lt;&gt;"",TDonnéesHM[[#This Row],[INEO/ACM (1)]]/1440,"")</f>
        <v/>
      </c>
      <c r="AG296" s="22" t="str">
        <f>(IF(TDonnéesDélais[[#This Row],[INEO/ACM (1)]]="","",(IF(TDonnéesDélais[[#This Row],[INEO/ACM (1)]]&lt;=TDonnéesDélais[[#This Row],[Délai]],"OK","KO"))))</f>
        <v/>
      </c>
      <c r="AH296" s="18" t="str">
        <f>IF(TDonnéesHM[[#This Row],[GFI CHRONOTIME (4)]]&lt;&gt;"",TDonnéesHM[[#This Row],[GFI CHRONOTIME (4)]]/1440,"")</f>
        <v/>
      </c>
      <c r="AI296" s="18" t="str">
        <f>IF(TDonnéesHM[[#This Row],[En attente]]&lt;&gt;"",TDonnéesHM[[#This Row],[En attente]]/1440,"")</f>
        <v/>
      </c>
      <c r="AJ296" s="18">
        <f>IF(TDonnéesHM[[#This Row],[Durée de vie du ticket]]&lt;&gt;"",TDonnéesHM[[#This Row],[Durée de vie du ticket]]/1440,"")</f>
        <v>0.93333333333333335</v>
      </c>
      <c r="AK296" s="39"/>
      <c r="AL296" s="39"/>
      <c r="AM296" s="39"/>
      <c r="AN296" s="39"/>
      <c r="AO296" s="39"/>
      <c r="AP296" s="39"/>
      <c r="AQ296" s="39"/>
      <c r="AR296" s="39"/>
      <c r="AS296" s="39"/>
      <c r="AT296" s="39"/>
      <c r="AU296" s="39"/>
      <c r="AV296" s="39"/>
    </row>
    <row r="297" spans="1:48" x14ac:dyDescent="0.2">
      <c r="A297">
        <v>1146</v>
      </c>
      <c r="B297" t="s">
        <v>21</v>
      </c>
      <c r="H297">
        <v>281</v>
      </c>
      <c r="M297" s="12">
        <f>(IF(TDonnéesHM[[#This Row],[ID]]&lt;&gt;"",SUM(TDonnéesHM[[#This Row],[MCO (4)]:[En attente]]),""))</f>
        <v>281</v>
      </c>
      <c r="N297" s="39"/>
      <c r="O297">
        <f>IF(TDonnéesHM[[#This Row],[ID]]&lt;&gt;"",TDonnéesHM[[#This Row],[ID]],"")</f>
        <v>1146</v>
      </c>
      <c r="P297" s="17" t="str">
        <f>IF(TDonnéesHM[[#This Row],[Type]]="incident","I",IF(TDonnéesHM[[#This Row],[Type]]="demande","D",""))</f>
        <v>D</v>
      </c>
      <c r="Q297" s="18">
        <f>IF(TDonnéesDélais[[#This Row],[Type]]="I",4/24,IF(TDonnéesDélais[[#This Row],[Type]]="D",8/24,""))</f>
        <v>0.33333333333333331</v>
      </c>
      <c r="R297" s="21" t="str">
        <f>IF(TDonnéesHM[[#This Row],[MCO (4)]]&lt;&gt;"",TDonnéesHM[[#This Row],[MCO (4)]]/1440,"")</f>
        <v/>
      </c>
      <c r="S297" s="22" t="str">
        <f>(IF(TDonnéesDélais[[#This Row],[MCO]]="","",(IF(TDonnéesDélais[[#This Row],[MCO]]&lt;=TDonnéesDélais[[#This Row],[Délai]],"OK","KO"))))</f>
        <v/>
      </c>
      <c r="T297" s="21" t="str">
        <f>IF(TDonnéesHM[[#This Row],[HELPDESK (3)]]&lt;&gt;"",TDonnéesHM[[#This Row],[HELPDESK (3)]]/1440,"")</f>
        <v/>
      </c>
      <c r="U297" s="22" t="str">
        <f>(IF(TDonnéesDélais[[#This Row],[HELPDESK]]="","",(IF(TDonnéesDélais[[#This Row],[HELPDESK]]&lt;=TDonnéesDélais[[#This Row],[Délai]],"OK","KO"))))</f>
        <v/>
      </c>
      <c r="V297" s="21" t="str">
        <f>IF(TDonnéesHM[[#This Row],[TELECOM Niv 2 (7)]]&lt;&gt;"",TDonnéesHM[[#This Row],[TELECOM Niv 2 (7)]]/1440,"")</f>
        <v/>
      </c>
      <c r="W297" s="22" t="str">
        <f>(IF(TDonnéesDélais[[#This Row],[TELECOM Niv 2 (7)]]="","",(IF(TDonnéesDélais[[#This Row],[TELECOM Niv 2 (7)]]&lt;=TDonnéesDélais[[#This Row],[Délai]],"OK","KO"))))</f>
        <v/>
      </c>
      <c r="X297" s="21" t="str">
        <f>IF(TDonnéesHM[[#This Row],[TELECOM Niv 1 (6)]]&lt;&gt;"",TDonnéesHM[[#This Row],[TELECOM Niv 1 (6)]]/1440,"")</f>
        <v/>
      </c>
      <c r="Y297" s="22" t="str">
        <f>(IF(TDonnéesDélais[[#This Row],[TELECOM Niv 1 (6)]]="","",(IF(TDonnéesDélais[[#This Row],[TELECOM Niv 1 (6)]]&lt;=TDonnéesDélais[[#This Row],[Délai]],"OK","KO"))))</f>
        <v/>
      </c>
      <c r="Z297" s="21" t="str">
        <f>IF(TDonnéesHM[[#This Row],[Exploit Infra IBIS (5)]]&lt;&gt;"",TDonnéesHM[[#This Row],[Exploit Infra IBIS (5)]]/1440,"")</f>
        <v/>
      </c>
      <c r="AA297" s="22" t="str">
        <f>(IF(TDonnéesDélais[[#This Row],[Exploit Infra IBIS (5)]]="","",(IF(TDonnéesDélais[[#This Row],[Exploit Infra IBIS (5)]]&lt;=TDonnéesDélais[[#This Row],[Délai]],"OK","KO"))))</f>
        <v/>
      </c>
      <c r="AB297" s="21">
        <f>IF(TDonnéesHM[[#This Row],[SIT SOBEGI (1)]]&lt;&gt;"",TDonnéesHM[[#This Row],[SIT SOBEGI (1)]]/1440,"")</f>
        <v>0.19513888888888889</v>
      </c>
      <c r="AC297" s="22" t="str">
        <f>(IF(TDonnéesDélais[[#This Row],[SIT SOBEGI (1)]]="","",(IF(TDonnéesDélais[[#This Row],[SIT SOBEGI (1)]]&lt;=TDonnéesDélais[[#This Row],[Délai]],"OK","KO"))))</f>
        <v>OK</v>
      </c>
      <c r="AD297" s="21" t="str">
        <f>IF(TDonnéesHM[[#This Row],[TELECOM SOBEGI (2)]]&lt;&gt;"",TDonnéesHM[[#This Row],[TELECOM SOBEGI (2)]]/1440,"")</f>
        <v/>
      </c>
      <c r="AE297" s="22" t="str">
        <f>(IF(TDonnéesDélais[[#This Row],[TELECOM SOBEGI (2)]]="","",(IF(TDonnéesDélais[[#This Row],[TELECOM SOBEGI (2)]]&lt;=TDonnéesDélais[[#This Row],[Délai]],"OK","KO"))))</f>
        <v/>
      </c>
      <c r="AF297" s="21" t="str">
        <f>IF(TDonnéesHM[[#This Row],[INEO/ACM (1)]]&lt;&gt;"",TDonnéesHM[[#This Row],[INEO/ACM (1)]]/1440,"")</f>
        <v/>
      </c>
      <c r="AG297" s="22" t="str">
        <f>(IF(TDonnéesDélais[[#This Row],[INEO/ACM (1)]]="","",(IF(TDonnéesDélais[[#This Row],[INEO/ACM (1)]]&lt;=TDonnéesDélais[[#This Row],[Délai]],"OK","KO"))))</f>
        <v/>
      </c>
      <c r="AH297" s="18" t="str">
        <f>IF(TDonnéesHM[[#This Row],[GFI CHRONOTIME (4)]]&lt;&gt;"",TDonnéesHM[[#This Row],[GFI CHRONOTIME (4)]]/1440,"")</f>
        <v/>
      </c>
      <c r="AI297" s="18" t="str">
        <f>IF(TDonnéesHM[[#This Row],[En attente]]&lt;&gt;"",TDonnéesHM[[#This Row],[En attente]]/1440,"")</f>
        <v/>
      </c>
      <c r="AJ297" s="18">
        <f>IF(TDonnéesHM[[#This Row],[Durée de vie du ticket]]&lt;&gt;"",TDonnéesHM[[#This Row],[Durée de vie du ticket]]/1440,"")</f>
        <v>0.19513888888888889</v>
      </c>
      <c r="AK297" s="39"/>
      <c r="AL297" s="39"/>
      <c r="AM297" s="39"/>
      <c r="AN297" s="39"/>
      <c r="AO297" s="39"/>
      <c r="AP297" s="39"/>
      <c r="AQ297" s="39"/>
      <c r="AR297" s="39"/>
      <c r="AS297" s="39"/>
      <c r="AT297" s="39"/>
      <c r="AU297" s="39"/>
      <c r="AV297" s="39"/>
    </row>
    <row r="298" spans="1:48" x14ac:dyDescent="0.2">
      <c r="A298">
        <v>1147</v>
      </c>
      <c r="B298" t="s">
        <v>21</v>
      </c>
      <c r="D298">
        <v>77</v>
      </c>
      <c r="H298">
        <v>295</v>
      </c>
      <c r="L298">
        <v>109</v>
      </c>
      <c r="M298" s="12">
        <f>(IF(TDonnéesHM[[#This Row],[ID]]&lt;&gt;"",SUM(TDonnéesHM[[#This Row],[MCO (4)]:[En attente]]),""))</f>
        <v>481</v>
      </c>
      <c r="N298" s="39"/>
      <c r="O298">
        <f>IF(TDonnéesHM[[#This Row],[ID]]&lt;&gt;"",TDonnéesHM[[#This Row],[ID]],"")</f>
        <v>1147</v>
      </c>
      <c r="P298" s="17" t="str">
        <f>IF(TDonnéesHM[[#This Row],[Type]]="incident","I",IF(TDonnéesHM[[#This Row],[Type]]="demande","D",""))</f>
        <v>D</v>
      </c>
      <c r="Q298" s="18">
        <f>IF(TDonnéesDélais[[#This Row],[Type]]="I",4/24,IF(TDonnéesDélais[[#This Row],[Type]]="D",8/24,""))</f>
        <v>0.33333333333333331</v>
      </c>
      <c r="R298" s="21" t="str">
        <f>IF(TDonnéesHM[[#This Row],[MCO (4)]]&lt;&gt;"",TDonnéesHM[[#This Row],[MCO (4)]]/1440,"")</f>
        <v/>
      </c>
      <c r="S298" s="22" t="str">
        <f>(IF(TDonnéesDélais[[#This Row],[MCO]]="","",(IF(TDonnéesDélais[[#This Row],[MCO]]&lt;=TDonnéesDélais[[#This Row],[Délai]],"OK","KO"))))</f>
        <v/>
      </c>
      <c r="T298" s="21">
        <f>IF(TDonnéesHM[[#This Row],[HELPDESK (3)]]&lt;&gt;"",TDonnéesHM[[#This Row],[HELPDESK (3)]]/1440,"")</f>
        <v>5.347222222222222E-2</v>
      </c>
      <c r="U298" s="22" t="str">
        <f>(IF(TDonnéesDélais[[#This Row],[HELPDESK]]="","",(IF(TDonnéesDélais[[#This Row],[HELPDESK]]&lt;=TDonnéesDélais[[#This Row],[Délai]],"OK","KO"))))</f>
        <v>OK</v>
      </c>
      <c r="V298" s="21" t="str">
        <f>IF(TDonnéesHM[[#This Row],[TELECOM Niv 2 (7)]]&lt;&gt;"",TDonnéesHM[[#This Row],[TELECOM Niv 2 (7)]]/1440,"")</f>
        <v/>
      </c>
      <c r="W298" s="22" t="str">
        <f>(IF(TDonnéesDélais[[#This Row],[TELECOM Niv 2 (7)]]="","",(IF(TDonnéesDélais[[#This Row],[TELECOM Niv 2 (7)]]&lt;=TDonnéesDélais[[#This Row],[Délai]],"OK","KO"))))</f>
        <v/>
      </c>
      <c r="X298" s="21" t="str">
        <f>IF(TDonnéesHM[[#This Row],[TELECOM Niv 1 (6)]]&lt;&gt;"",TDonnéesHM[[#This Row],[TELECOM Niv 1 (6)]]/1440,"")</f>
        <v/>
      </c>
      <c r="Y298" s="22" t="str">
        <f>(IF(TDonnéesDélais[[#This Row],[TELECOM Niv 1 (6)]]="","",(IF(TDonnéesDélais[[#This Row],[TELECOM Niv 1 (6)]]&lt;=TDonnéesDélais[[#This Row],[Délai]],"OK","KO"))))</f>
        <v/>
      </c>
      <c r="Z298" s="21" t="str">
        <f>IF(TDonnéesHM[[#This Row],[Exploit Infra IBIS (5)]]&lt;&gt;"",TDonnéesHM[[#This Row],[Exploit Infra IBIS (5)]]/1440,"")</f>
        <v/>
      </c>
      <c r="AA298" s="22" t="str">
        <f>(IF(TDonnéesDélais[[#This Row],[Exploit Infra IBIS (5)]]="","",(IF(TDonnéesDélais[[#This Row],[Exploit Infra IBIS (5)]]&lt;=TDonnéesDélais[[#This Row],[Délai]],"OK","KO"))))</f>
        <v/>
      </c>
      <c r="AB298" s="21">
        <f>IF(TDonnéesHM[[#This Row],[SIT SOBEGI (1)]]&lt;&gt;"",TDonnéesHM[[#This Row],[SIT SOBEGI (1)]]/1440,"")</f>
        <v>0.2048611111111111</v>
      </c>
      <c r="AC298" s="22" t="str">
        <f>(IF(TDonnéesDélais[[#This Row],[SIT SOBEGI (1)]]="","",(IF(TDonnéesDélais[[#This Row],[SIT SOBEGI (1)]]&lt;=TDonnéesDélais[[#This Row],[Délai]],"OK","KO"))))</f>
        <v>OK</v>
      </c>
      <c r="AD298" s="21" t="str">
        <f>IF(TDonnéesHM[[#This Row],[TELECOM SOBEGI (2)]]&lt;&gt;"",TDonnéesHM[[#This Row],[TELECOM SOBEGI (2)]]/1440,"")</f>
        <v/>
      </c>
      <c r="AE298" s="22" t="str">
        <f>(IF(TDonnéesDélais[[#This Row],[TELECOM SOBEGI (2)]]="","",(IF(TDonnéesDélais[[#This Row],[TELECOM SOBEGI (2)]]&lt;=TDonnéesDélais[[#This Row],[Délai]],"OK","KO"))))</f>
        <v/>
      </c>
      <c r="AF298" s="21" t="str">
        <f>IF(TDonnéesHM[[#This Row],[INEO/ACM (1)]]&lt;&gt;"",TDonnéesHM[[#This Row],[INEO/ACM (1)]]/1440,"")</f>
        <v/>
      </c>
      <c r="AG298" s="22" t="str">
        <f>(IF(TDonnéesDélais[[#This Row],[INEO/ACM (1)]]="","",(IF(TDonnéesDélais[[#This Row],[INEO/ACM (1)]]&lt;=TDonnéesDélais[[#This Row],[Délai]],"OK","KO"))))</f>
        <v/>
      </c>
      <c r="AH298" s="18" t="str">
        <f>IF(TDonnéesHM[[#This Row],[GFI CHRONOTIME (4)]]&lt;&gt;"",TDonnéesHM[[#This Row],[GFI CHRONOTIME (4)]]/1440,"")</f>
        <v/>
      </c>
      <c r="AI298" s="18">
        <f>IF(TDonnéesHM[[#This Row],[En attente]]&lt;&gt;"",TDonnéesHM[[#This Row],[En attente]]/1440,"")</f>
        <v>7.5694444444444439E-2</v>
      </c>
      <c r="AJ298" s="18">
        <f>IF(TDonnéesHM[[#This Row],[Durée de vie du ticket]]&lt;&gt;"",TDonnéesHM[[#This Row],[Durée de vie du ticket]]/1440,"")</f>
        <v>0.33402777777777776</v>
      </c>
      <c r="AK298" s="39"/>
      <c r="AL298" s="39"/>
      <c r="AM298" s="39"/>
      <c r="AN298" s="39"/>
      <c r="AO298" s="39"/>
      <c r="AP298" s="39"/>
      <c r="AQ298" s="39"/>
      <c r="AR298" s="39"/>
      <c r="AS298" s="39"/>
      <c r="AT298" s="39"/>
      <c r="AU298" s="39"/>
      <c r="AV298" s="39"/>
    </row>
    <row r="299" spans="1:48" x14ac:dyDescent="0.2">
      <c r="A299">
        <v>1148</v>
      </c>
      <c r="B299" t="s">
        <v>22</v>
      </c>
      <c r="D299">
        <v>3</v>
      </c>
      <c r="K299">
        <v>435</v>
      </c>
      <c r="M299" s="12">
        <f>(IF(TDonnéesHM[[#This Row],[ID]]&lt;&gt;"",SUM(TDonnéesHM[[#This Row],[MCO (4)]:[En attente]]),""))</f>
        <v>438</v>
      </c>
      <c r="N299" s="39"/>
      <c r="O299">
        <f>IF(TDonnéesHM[[#This Row],[ID]]&lt;&gt;"",TDonnéesHM[[#This Row],[ID]],"")</f>
        <v>1148</v>
      </c>
      <c r="P299" s="17" t="str">
        <f>IF(TDonnéesHM[[#This Row],[Type]]="incident","I",IF(TDonnéesHM[[#This Row],[Type]]="demande","D",""))</f>
        <v>I</v>
      </c>
      <c r="Q299" s="18">
        <f>IF(TDonnéesDélais[[#This Row],[Type]]="I",4/24,IF(TDonnéesDélais[[#This Row],[Type]]="D",8/24,""))</f>
        <v>0.16666666666666666</v>
      </c>
      <c r="R299" s="21" t="str">
        <f>IF(TDonnéesHM[[#This Row],[MCO (4)]]&lt;&gt;"",TDonnéesHM[[#This Row],[MCO (4)]]/1440,"")</f>
        <v/>
      </c>
      <c r="S299" s="22" t="str">
        <f>(IF(TDonnéesDélais[[#This Row],[MCO]]="","",(IF(TDonnéesDélais[[#This Row],[MCO]]&lt;=TDonnéesDélais[[#This Row],[Délai]],"OK","KO"))))</f>
        <v/>
      </c>
      <c r="T299" s="21">
        <f>IF(TDonnéesHM[[#This Row],[HELPDESK (3)]]&lt;&gt;"",TDonnéesHM[[#This Row],[HELPDESK (3)]]/1440,"")</f>
        <v>2.0833333333333333E-3</v>
      </c>
      <c r="U299" s="22" t="str">
        <f>(IF(TDonnéesDélais[[#This Row],[HELPDESK]]="","",(IF(TDonnéesDélais[[#This Row],[HELPDESK]]&lt;=TDonnéesDélais[[#This Row],[Délai]],"OK","KO"))))</f>
        <v>OK</v>
      </c>
      <c r="V299" s="21" t="str">
        <f>IF(TDonnéesHM[[#This Row],[TELECOM Niv 2 (7)]]&lt;&gt;"",TDonnéesHM[[#This Row],[TELECOM Niv 2 (7)]]/1440,"")</f>
        <v/>
      </c>
      <c r="W299" s="22" t="str">
        <f>(IF(TDonnéesDélais[[#This Row],[TELECOM Niv 2 (7)]]="","",(IF(TDonnéesDélais[[#This Row],[TELECOM Niv 2 (7)]]&lt;=TDonnéesDélais[[#This Row],[Délai]],"OK","KO"))))</f>
        <v/>
      </c>
      <c r="X299" s="21" t="str">
        <f>IF(TDonnéesHM[[#This Row],[TELECOM Niv 1 (6)]]&lt;&gt;"",TDonnéesHM[[#This Row],[TELECOM Niv 1 (6)]]/1440,"")</f>
        <v/>
      </c>
      <c r="Y299" s="22" t="str">
        <f>(IF(TDonnéesDélais[[#This Row],[TELECOM Niv 1 (6)]]="","",(IF(TDonnéesDélais[[#This Row],[TELECOM Niv 1 (6)]]&lt;=TDonnéesDélais[[#This Row],[Délai]],"OK","KO"))))</f>
        <v/>
      </c>
      <c r="Z299" s="21" t="str">
        <f>IF(TDonnéesHM[[#This Row],[Exploit Infra IBIS (5)]]&lt;&gt;"",TDonnéesHM[[#This Row],[Exploit Infra IBIS (5)]]/1440,"")</f>
        <v/>
      </c>
      <c r="AA299" s="22" t="str">
        <f>(IF(TDonnéesDélais[[#This Row],[Exploit Infra IBIS (5)]]="","",(IF(TDonnéesDélais[[#This Row],[Exploit Infra IBIS (5)]]&lt;=TDonnéesDélais[[#This Row],[Délai]],"OK","KO"))))</f>
        <v/>
      </c>
      <c r="AB299" s="21" t="str">
        <f>IF(TDonnéesHM[[#This Row],[SIT SOBEGI (1)]]&lt;&gt;"",TDonnéesHM[[#This Row],[SIT SOBEGI (1)]]/1440,"")</f>
        <v/>
      </c>
      <c r="AC299" s="22" t="str">
        <f>(IF(TDonnéesDélais[[#This Row],[SIT SOBEGI (1)]]="","",(IF(TDonnéesDélais[[#This Row],[SIT SOBEGI (1)]]&lt;=TDonnéesDélais[[#This Row],[Délai]],"OK","KO"))))</f>
        <v/>
      </c>
      <c r="AD299" s="21" t="str">
        <f>IF(TDonnéesHM[[#This Row],[TELECOM SOBEGI (2)]]&lt;&gt;"",TDonnéesHM[[#This Row],[TELECOM SOBEGI (2)]]/1440,"")</f>
        <v/>
      </c>
      <c r="AE299" s="22" t="str">
        <f>(IF(TDonnéesDélais[[#This Row],[TELECOM SOBEGI (2)]]="","",(IF(TDonnéesDélais[[#This Row],[TELECOM SOBEGI (2)]]&lt;=TDonnéesDélais[[#This Row],[Délai]],"OK","KO"))))</f>
        <v/>
      </c>
      <c r="AF299" s="21" t="str">
        <f>IF(TDonnéesHM[[#This Row],[INEO/ACM (1)]]&lt;&gt;"",TDonnéesHM[[#This Row],[INEO/ACM (1)]]/1440,"")</f>
        <v/>
      </c>
      <c r="AG299" s="22" t="str">
        <f>(IF(TDonnéesDélais[[#This Row],[INEO/ACM (1)]]="","",(IF(TDonnéesDélais[[#This Row],[INEO/ACM (1)]]&lt;=TDonnéesDélais[[#This Row],[Délai]],"OK","KO"))))</f>
        <v/>
      </c>
      <c r="AH299" s="18">
        <f>IF(TDonnéesHM[[#This Row],[GFI CHRONOTIME (4)]]&lt;&gt;"",TDonnéesHM[[#This Row],[GFI CHRONOTIME (4)]]/1440,"")</f>
        <v>0.30208333333333331</v>
      </c>
      <c r="AI299" s="18" t="str">
        <f>IF(TDonnéesHM[[#This Row],[En attente]]&lt;&gt;"",TDonnéesHM[[#This Row],[En attente]]/1440,"")</f>
        <v/>
      </c>
      <c r="AJ299" s="18">
        <f>IF(TDonnéesHM[[#This Row],[Durée de vie du ticket]]&lt;&gt;"",TDonnéesHM[[#This Row],[Durée de vie du ticket]]/1440,"")</f>
        <v>0.30416666666666664</v>
      </c>
      <c r="AK299" s="39"/>
      <c r="AL299" s="39"/>
      <c r="AM299" s="39"/>
      <c r="AN299" s="39"/>
      <c r="AO299" s="39"/>
      <c r="AP299" s="39"/>
      <c r="AQ299" s="39"/>
      <c r="AR299" s="39"/>
      <c r="AS299" s="39"/>
      <c r="AT299" s="39"/>
      <c r="AU299" s="39"/>
      <c r="AV299" s="39"/>
    </row>
    <row r="300" spans="1:48" x14ac:dyDescent="0.2">
      <c r="A300">
        <v>1149</v>
      </c>
      <c r="B300" t="s">
        <v>22</v>
      </c>
      <c r="F300">
        <v>58</v>
      </c>
      <c r="I300">
        <v>18</v>
      </c>
      <c r="M300" s="12">
        <f>(IF(TDonnéesHM[[#This Row],[ID]]&lt;&gt;"",SUM(TDonnéesHM[[#This Row],[MCO (4)]:[En attente]]),""))</f>
        <v>76</v>
      </c>
      <c r="N300" s="39"/>
      <c r="O300">
        <f>IF(TDonnéesHM[[#This Row],[ID]]&lt;&gt;"",TDonnéesHM[[#This Row],[ID]],"")</f>
        <v>1149</v>
      </c>
      <c r="P300" s="17" t="str">
        <f>IF(TDonnéesHM[[#This Row],[Type]]="incident","I",IF(TDonnéesHM[[#This Row],[Type]]="demande","D",""))</f>
        <v>I</v>
      </c>
      <c r="Q300" s="18">
        <f>IF(TDonnéesDélais[[#This Row],[Type]]="I",4/24,IF(TDonnéesDélais[[#This Row],[Type]]="D",8/24,""))</f>
        <v>0.16666666666666666</v>
      </c>
      <c r="R300" s="21" t="str">
        <f>IF(TDonnéesHM[[#This Row],[MCO (4)]]&lt;&gt;"",TDonnéesHM[[#This Row],[MCO (4)]]/1440,"")</f>
        <v/>
      </c>
      <c r="S300" s="22" t="str">
        <f>(IF(TDonnéesDélais[[#This Row],[MCO]]="","",(IF(TDonnéesDélais[[#This Row],[MCO]]&lt;=TDonnéesDélais[[#This Row],[Délai]],"OK","KO"))))</f>
        <v/>
      </c>
      <c r="T300" s="21" t="str">
        <f>IF(TDonnéesHM[[#This Row],[HELPDESK (3)]]&lt;&gt;"",TDonnéesHM[[#This Row],[HELPDESK (3)]]/1440,"")</f>
        <v/>
      </c>
      <c r="U300" s="22" t="str">
        <f>(IF(TDonnéesDélais[[#This Row],[HELPDESK]]="","",(IF(TDonnéesDélais[[#This Row],[HELPDESK]]&lt;=TDonnéesDélais[[#This Row],[Délai]],"OK","KO"))))</f>
        <v/>
      </c>
      <c r="V300" s="21" t="str">
        <f>IF(TDonnéesHM[[#This Row],[TELECOM Niv 2 (7)]]&lt;&gt;"",TDonnéesHM[[#This Row],[TELECOM Niv 2 (7)]]/1440,"")</f>
        <v/>
      </c>
      <c r="W300" s="22" t="str">
        <f>(IF(TDonnéesDélais[[#This Row],[TELECOM Niv 2 (7)]]="","",(IF(TDonnéesDélais[[#This Row],[TELECOM Niv 2 (7)]]&lt;=TDonnéesDélais[[#This Row],[Délai]],"OK","KO"))))</f>
        <v/>
      </c>
      <c r="X300" s="21">
        <f>IF(TDonnéesHM[[#This Row],[TELECOM Niv 1 (6)]]&lt;&gt;"",TDonnéesHM[[#This Row],[TELECOM Niv 1 (6)]]/1440,"")</f>
        <v>4.027777777777778E-2</v>
      </c>
      <c r="Y300" s="22" t="str">
        <f>(IF(TDonnéesDélais[[#This Row],[TELECOM Niv 1 (6)]]="","",(IF(TDonnéesDélais[[#This Row],[TELECOM Niv 1 (6)]]&lt;=TDonnéesDélais[[#This Row],[Délai]],"OK","KO"))))</f>
        <v>OK</v>
      </c>
      <c r="Z300" s="21" t="str">
        <f>IF(TDonnéesHM[[#This Row],[Exploit Infra IBIS (5)]]&lt;&gt;"",TDonnéesHM[[#This Row],[Exploit Infra IBIS (5)]]/1440,"")</f>
        <v/>
      </c>
      <c r="AA300" s="22" t="str">
        <f>(IF(TDonnéesDélais[[#This Row],[Exploit Infra IBIS (5)]]="","",(IF(TDonnéesDélais[[#This Row],[Exploit Infra IBIS (5)]]&lt;=TDonnéesDélais[[#This Row],[Délai]],"OK","KO"))))</f>
        <v/>
      </c>
      <c r="AB300" s="21" t="str">
        <f>IF(TDonnéesHM[[#This Row],[SIT SOBEGI (1)]]&lt;&gt;"",TDonnéesHM[[#This Row],[SIT SOBEGI (1)]]/1440,"")</f>
        <v/>
      </c>
      <c r="AC300" s="22" t="str">
        <f>(IF(TDonnéesDélais[[#This Row],[SIT SOBEGI (1)]]="","",(IF(TDonnéesDélais[[#This Row],[SIT SOBEGI (1)]]&lt;=TDonnéesDélais[[#This Row],[Délai]],"OK","KO"))))</f>
        <v/>
      </c>
      <c r="AD300" s="21">
        <f>IF(TDonnéesHM[[#This Row],[TELECOM SOBEGI (2)]]&lt;&gt;"",TDonnéesHM[[#This Row],[TELECOM SOBEGI (2)]]/1440,"")</f>
        <v>1.2500000000000001E-2</v>
      </c>
      <c r="AE300" s="22" t="str">
        <f>(IF(TDonnéesDélais[[#This Row],[TELECOM SOBEGI (2)]]="","",(IF(TDonnéesDélais[[#This Row],[TELECOM SOBEGI (2)]]&lt;=TDonnéesDélais[[#This Row],[Délai]],"OK","KO"))))</f>
        <v>OK</v>
      </c>
      <c r="AF300" s="21" t="str">
        <f>IF(TDonnéesHM[[#This Row],[INEO/ACM (1)]]&lt;&gt;"",TDonnéesHM[[#This Row],[INEO/ACM (1)]]/1440,"")</f>
        <v/>
      </c>
      <c r="AG300" s="22" t="str">
        <f>(IF(TDonnéesDélais[[#This Row],[INEO/ACM (1)]]="","",(IF(TDonnéesDélais[[#This Row],[INEO/ACM (1)]]&lt;=TDonnéesDélais[[#This Row],[Délai]],"OK","KO"))))</f>
        <v/>
      </c>
      <c r="AH300" s="18" t="str">
        <f>IF(TDonnéesHM[[#This Row],[GFI CHRONOTIME (4)]]&lt;&gt;"",TDonnéesHM[[#This Row],[GFI CHRONOTIME (4)]]/1440,"")</f>
        <v/>
      </c>
      <c r="AI300" s="18" t="str">
        <f>IF(TDonnéesHM[[#This Row],[En attente]]&lt;&gt;"",TDonnéesHM[[#This Row],[En attente]]/1440,"")</f>
        <v/>
      </c>
      <c r="AJ300" s="18">
        <f>IF(TDonnéesHM[[#This Row],[Durée de vie du ticket]]&lt;&gt;"",TDonnéesHM[[#This Row],[Durée de vie du ticket]]/1440,"")</f>
        <v>5.2777777777777778E-2</v>
      </c>
      <c r="AK300" s="39"/>
      <c r="AL300" s="39"/>
      <c r="AM300" s="39"/>
      <c r="AN300" s="39"/>
      <c r="AO300" s="39"/>
      <c r="AP300" s="39"/>
      <c r="AQ300" s="39"/>
      <c r="AR300" s="39"/>
      <c r="AS300" s="39"/>
      <c r="AT300" s="39"/>
      <c r="AU300" s="39"/>
      <c r="AV300" s="39"/>
    </row>
    <row r="301" spans="1:48" x14ac:dyDescent="0.2">
      <c r="A301">
        <v>1150</v>
      </c>
      <c r="B301" t="s">
        <v>22</v>
      </c>
      <c r="C301">
        <v>168</v>
      </c>
      <c r="M301" s="12">
        <f>(IF(TDonnéesHM[[#This Row],[ID]]&lt;&gt;"",SUM(TDonnéesHM[[#This Row],[MCO (4)]:[En attente]]),""))</f>
        <v>168</v>
      </c>
      <c r="N301" s="39"/>
      <c r="O301">
        <f>IF(TDonnéesHM[[#This Row],[ID]]&lt;&gt;"",TDonnéesHM[[#This Row],[ID]],"")</f>
        <v>1150</v>
      </c>
      <c r="P301" s="17" t="str">
        <f>IF(TDonnéesHM[[#This Row],[Type]]="incident","I",IF(TDonnéesHM[[#This Row],[Type]]="demande","D",""))</f>
        <v>I</v>
      </c>
      <c r="Q301" s="18">
        <f>IF(TDonnéesDélais[[#This Row],[Type]]="I",4/24,IF(TDonnéesDélais[[#This Row],[Type]]="D",8/24,""))</f>
        <v>0.16666666666666666</v>
      </c>
      <c r="R301" s="21">
        <f>IF(TDonnéesHM[[#This Row],[MCO (4)]]&lt;&gt;"",TDonnéesHM[[#This Row],[MCO (4)]]/1440,"")</f>
        <v>0.11666666666666667</v>
      </c>
      <c r="S301" s="22" t="str">
        <f>(IF(TDonnéesDélais[[#This Row],[MCO]]="","",(IF(TDonnéesDélais[[#This Row],[MCO]]&lt;=TDonnéesDélais[[#This Row],[Délai]],"OK","KO"))))</f>
        <v>OK</v>
      </c>
      <c r="T301" s="21" t="str">
        <f>IF(TDonnéesHM[[#This Row],[HELPDESK (3)]]&lt;&gt;"",TDonnéesHM[[#This Row],[HELPDESK (3)]]/1440,"")</f>
        <v/>
      </c>
      <c r="U301" s="22" t="str">
        <f>(IF(TDonnéesDélais[[#This Row],[HELPDESK]]="","",(IF(TDonnéesDélais[[#This Row],[HELPDESK]]&lt;=TDonnéesDélais[[#This Row],[Délai]],"OK","KO"))))</f>
        <v/>
      </c>
      <c r="V301" s="21" t="str">
        <f>IF(TDonnéesHM[[#This Row],[TELECOM Niv 2 (7)]]&lt;&gt;"",TDonnéesHM[[#This Row],[TELECOM Niv 2 (7)]]/1440,"")</f>
        <v/>
      </c>
      <c r="W301" s="22" t="str">
        <f>(IF(TDonnéesDélais[[#This Row],[TELECOM Niv 2 (7)]]="","",(IF(TDonnéesDélais[[#This Row],[TELECOM Niv 2 (7)]]&lt;=TDonnéesDélais[[#This Row],[Délai]],"OK","KO"))))</f>
        <v/>
      </c>
      <c r="X301" s="21" t="str">
        <f>IF(TDonnéesHM[[#This Row],[TELECOM Niv 1 (6)]]&lt;&gt;"",TDonnéesHM[[#This Row],[TELECOM Niv 1 (6)]]/1440,"")</f>
        <v/>
      </c>
      <c r="Y301" s="22" t="str">
        <f>(IF(TDonnéesDélais[[#This Row],[TELECOM Niv 1 (6)]]="","",(IF(TDonnéesDélais[[#This Row],[TELECOM Niv 1 (6)]]&lt;=TDonnéesDélais[[#This Row],[Délai]],"OK","KO"))))</f>
        <v/>
      </c>
      <c r="Z301" s="21" t="str">
        <f>IF(TDonnéesHM[[#This Row],[Exploit Infra IBIS (5)]]&lt;&gt;"",TDonnéesHM[[#This Row],[Exploit Infra IBIS (5)]]/1440,"")</f>
        <v/>
      </c>
      <c r="AA301" s="22" t="str">
        <f>(IF(TDonnéesDélais[[#This Row],[Exploit Infra IBIS (5)]]="","",(IF(TDonnéesDélais[[#This Row],[Exploit Infra IBIS (5)]]&lt;=TDonnéesDélais[[#This Row],[Délai]],"OK","KO"))))</f>
        <v/>
      </c>
      <c r="AB301" s="21" t="str">
        <f>IF(TDonnéesHM[[#This Row],[SIT SOBEGI (1)]]&lt;&gt;"",TDonnéesHM[[#This Row],[SIT SOBEGI (1)]]/1440,"")</f>
        <v/>
      </c>
      <c r="AC301" s="22" t="str">
        <f>(IF(TDonnéesDélais[[#This Row],[SIT SOBEGI (1)]]="","",(IF(TDonnéesDélais[[#This Row],[SIT SOBEGI (1)]]&lt;=TDonnéesDélais[[#This Row],[Délai]],"OK","KO"))))</f>
        <v/>
      </c>
      <c r="AD301" s="21" t="str">
        <f>IF(TDonnéesHM[[#This Row],[TELECOM SOBEGI (2)]]&lt;&gt;"",TDonnéesHM[[#This Row],[TELECOM SOBEGI (2)]]/1440,"")</f>
        <v/>
      </c>
      <c r="AE301" s="22" t="str">
        <f>(IF(TDonnéesDélais[[#This Row],[TELECOM SOBEGI (2)]]="","",(IF(TDonnéesDélais[[#This Row],[TELECOM SOBEGI (2)]]&lt;=TDonnéesDélais[[#This Row],[Délai]],"OK","KO"))))</f>
        <v/>
      </c>
      <c r="AF301" s="21" t="str">
        <f>IF(TDonnéesHM[[#This Row],[INEO/ACM (1)]]&lt;&gt;"",TDonnéesHM[[#This Row],[INEO/ACM (1)]]/1440,"")</f>
        <v/>
      </c>
      <c r="AG301" s="22" t="str">
        <f>(IF(TDonnéesDélais[[#This Row],[INEO/ACM (1)]]="","",(IF(TDonnéesDélais[[#This Row],[INEO/ACM (1)]]&lt;=TDonnéesDélais[[#This Row],[Délai]],"OK","KO"))))</f>
        <v/>
      </c>
      <c r="AH301" s="18" t="str">
        <f>IF(TDonnéesHM[[#This Row],[GFI CHRONOTIME (4)]]&lt;&gt;"",TDonnéesHM[[#This Row],[GFI CHRONOTIME (4)]]/1440,"")</f>
        <v/>
      </c>
      <c r="AI301" s="18" t="str">
        <f>IF(TDonnéesHM[[#This Row],[En attente]]&lt;&gt;"",TDonnéesHM[[#This Row],[En attente]]/1440,"")</f>
        <v/>
      </c>
      <c r="AJ301" s="18">
        <f>IF(TDonnéesHM[[#This Row],[Durée de vie du ticket]]&lt;&gt;"",TDonnéesHM[[#This Row],[Durée de vie du ticket]]/1440,"")</f>
        <v>0.11666666666666667</v>
      </c>
      <c r="AK301" s="39"/>
      <c r="AL301" s="39"/>
      <c r="AM301" s="39"/>
      <c r="AN301" s="39"/>
      <c r="AO301" s="39"/>
      <c r="AP301" s="39"/>
      <c r="AQ301" s="39"/>
      <c r="AR301" s="39"/>
      <c r="AS301" s="39"/>
      <c r="AT301" s="39"/>
      <c r="AU301" s="39"/>
      <c r="AV301" s="39"/>
    </row>
    <row r="302" spans="1:48" x14ac:dyDescent="0.2">
      <c r="A302">
        <v>1151</v>
      </c>
      <c r="B302" t="s">
        <v>22</v>
      </c>
      <c r="D302">
        <v>267</v>
      </c>
      <c r="M302" s="12">
        <f>(IF(TDonnéesHM[[#This Row],[ID]]&lt;&gt;"",SUM(TDonnéesHM[[#This Row],[MCO (4)]:[En attente]]),""))</f>
        <v>267</v>
      </c>
      <c r="N302" s="39"/>
      <c r="O302">
        <f>IF(TDonnéesHM[[#This Row],[ID]]&lt;&gt;"",TDonnéesHM[[#This Row],[ID]],"")</f>
        <v>1151</v>
      </c>
      <c r="P302" s="17" t="str">
        <f>IF(TDonnéesHM[[#This Row],[Type]]="incident","I",IF(TDonnéesHM[[#This Row],[Type]]="demande","D",""))</f>
        <v>I</v>
      </c>
      <c r="Q302" s="18">
        <f>IF(TDonnéesDélais[[#This Row],[Type]]="I",4/24,IF(TDonnéesDélais[[#This Row],[Type]]="D",8/24,""))</f>
        <v>0.16666666666666666</v>
      </c>
      <c r="R302" s="21" t="str">
        <f>IF(TDonnéesHM[[#This Row],[MCO (4)]]&lt;&gt;"",TDonnéesHM[[#This Row],[MCO (4)]]/1440,"")</f>
        <v/>
      </c>
      <c r="S302" s="22" t="str">
        <f>(IF(TDonnéesDélais[[#This Row],[MCO]]="","",(IF(TDonnéesDélais[[#This Row],[MCO]]&lt;=TDonnéesDélais[[#This Row],[Délai]],"OK","KO"))))</f>
        <v/>
      </c>
      <c r="T302" s="21">
        <f>IF(TDonnéesHM[[#This Row],[HELPDESK (3)]]&lt;&gt;"",TDonnéesHM[[#This Row],[HELPDESK (3)]]/1440,"")</f>
        <v>0.18541666666666667</v>
      </c>
      <c r="U302" s="22" t="str">
        <f>(IF(TDonnéesDélais[[#This Row],[HELPDESK]]="","",(IF(TDonnéesDélais[[#This Row],[HELPDESK]]&lt;=TDonnéesDélais[[#This Row],[Délai]],"OK","KO"))))</f>
        <v>KO</v>
      </c>
      <c r="V302" s="21" t="str">
        <f>IF(TDonnéesHM[[#This Row],[TELECOM Niv 2 (7)]]&lt;&gt;"",TDonnéesHM[[#This Row],[TELECOM Niv 2 (7)]]/1440,"")</f>
        <v/>
      </c>
      <c r="W302" s="22" t="str">
        <f>(IF(TDonnéesDélais[[#This Row],[TELECOM Niv 2 (7)]]="","",(IF(TDonnéesDélais[[#This Row],[TELECOM Niv 2 (7)]]&lt;=TDonnéesDélais[[#This Row],[Délai]],"OK","KO"))))</f>
        <v/>
      </c>
      <c r="X302" s="21" t="str">
        <f>IF(TDonnéesHM[[#This Row],[TELECOM Niv 1 (6)]]&lt;&gt;"",TDonnéesHM[[#This Row],[TELECOM Niv 1 (6)]]/1440,"")</f>
        <v/>
      </c>
      <c r="Y302" s="22" t="str">
        <f>(IF(TDonnéesDélais[[#This Row],[TELECOM Niv 1 (6)]]="","",(IF(TDonnéesDélais[[#This Row],[TELECOM Niv 1 (6)]]&lt;=TDonnéesDélais[[#This Row],[Délai]],"OK","KO"))))</f>
        <v/>
      </c>
      <c r="Z302" s="21" t="str">
        <f>IF(TDonnéesHM[[#This Row],[Exploit Infra IBIS (5)]]&lt;&gt;"",TDonnéesHM[[#This Row],[Exploit Infra IBIS (5)]]/1440,"")</f>
        <v/>
      </c>
      <c r="AA302" s="22" t="str">
        <f>(IF(TDonnéesDélais[[#This Row],[Exploit Infra IBIS (5)]]="","",(IF(TDonnéesDélais[[#This Row],[Exploit Infra IBIS (5)]]&lt;=TDonnéesDélais[[#This Row],[Délai]],"OK","KO"))))</f>
        <v/>
      </c>
      <c r="AB302" s="21" t="str">
        <f>IF(TDonnéesHM[[#This Row],[SIT SOBEGI (1)]]&lt;&gt;"",TDonnéesHM[[#This Row],[SIT SOBEGI (1)]]/1440,"")</f>
        <v/>
      </c>
      <c r="AC302" s="22" t="str">
        <f>(IF(TDonnéesDélais[[#This Row],[SIT SOBEGI (1)]]="","",(IF(TDonnéesDélais[[#This Row],[SIT SOBEGI (1)]]&lt;=TDonnéesDélais[[#This Row],[Délai]],"OK","KO"))))</f>
        <v/>
      </c>
      <c r="AD302" s="21" t="str">
        <f>IF(TDonnéesHM[[#This Row],[TELECOM SOBEGI (2)]]&lt;&gt;"",TDonnéesHM[[#This Row],[TELECOM SOBEGI (2)]]/1440,"")</f>
        <v/>
      </c>
      <c r="AE302" s="22" t="str">
        <f>(IF(TDonnéesDélais[[#This Row],[TELECOM SOBEGI (2)]]="","",(IF(TDonnéesDélais[[#This Row],[TELECOM SOBEGI (2)]]&lt;=TDonnéesDélais[[#This Row],[Délai]],"OK","KO"))))</f>
        <v/>
      </c>
      <c r="AF302" s="21" t="str">
        <f>IF(TDonnéesHM[[#This Row],[INEO/ACM (1)]]&lt;&gt;"",TDonnéesHM[[#This Row],[INEO/ACM (1)]]/1440,"")</f>
        <v/>
      </c>
      <c r="AG302" s="22" t="str">
        <f>(IF(TDonnéesDélais[[#This Row],[INEO/ACM (1)]]="","",(IF(TDonnéesDélais[[#This Row],[INEO/ACM (1)]]&lt;=TDonnéesDélais[[#This Row],[Délai]],"OK","KO"))))</f>
        <v/>
      </c>
      <c r="AH302" s="18" t="str">
        <f>IF(TDonnéesHM[[#This Row],[GFI CHRONOTIME (4)]]&lt;&gt;"",TDonnéesHM[[#This Row],[GFI CHRONOTIME (4)]]/1440,"")</f>
        <v/>
      </c>
      <c r="AI302" s="18" t="str">
        <f>IF(TDonnéesHM[[#This Row],[En attente]]&lt;&gt;"",TDonnéesHM[[#This Row],[En attente]]/1440,"")</f>
        <v/>
      </c>
      <c r="AJ302" s="18">
        <f>IF(TDonnéesHM[[#This Row],[Durée de vie du ticket]]&lt;&gt;"",TDonnéesHM[[#This Row],[Durée de vie du ticket]]/1440,"")</f>
        <v>0.18541666666666667</v>
      </c>
      <c r="AK302" s="39"/>
      <c r="AL302" s="39"/>
      <c r="AM302" s="39"/>
      <c r="AN302" s="39"/>
      <c r="AO302" s="39"/>
      <c r="AP302" s="39"/>
      <c r="AQ302" s="39"/>
      <c r="AR302" s="39"/>
      <c r="AS302" s="39"/>
      <c r="AT302" s="39"/>
      <c r="AU302" s="39"/>
      <c r="AV302" s="39"/>
    </row>
    <row r="303" spans="1:48" x14ac:dyDescent="0.2">
      <c r="A303">
        <v>1152</v>
      </c>
      <c r="B303" t="s">
        <v>21</v>
      </c>
      <c r="D303">
        <v>1</v>
      </c>
      <c r="M303" s="12">
        <f>(IF(TDonnéesHM[[#This Row],[ID]]&lt;&gt;"",SUM(TDonnéesHM[[#This Row],[MCO (4)]:[En attente]]),""))</f>
        <v>1</v>
      </c>
      <c r="N303" s="39"/>
      <c r="O303">
        <f>IF(TDonnéesHM[[#This Row],[ID]]&lt;&gt;"",TDonnéesHM[[#This Row],[ID]],"")</f>
        <v>1152</v>
      </c>
      <c r="P303" s="17" t="str">
        <f>IF(TDonnéesHM[[#This Row],[Type]]="incident","I",IF(TDonnéesHM[[#This Row],[Type]]="demande","D",""))</f>
        <v>D</v>
      </c>
      <c r="Q303" s="18">
        <f>IF(TDonnéesDélais[[#This Row],[Type]]="I",4/24,IF(TDonnéesDélais[[#This Row],[Type]]="D",8/24,""))</f>
        <v>0.33333333333333331</v>
      </c>
      <c r="R303" s="21" t="str">
        <f>IF(TDonnéesHM[[#This Row],[MCO (4)]]&lt;&gt;"",TDonnéesHM[[#This Row],[MCO (4)]]/1440,"")</f>
        <v/>
      </c>
      <c r="S303" s="22" t="str">
        <f>(IF(TDonnéesDélais[[#This Row],[MCO]]="","",(IF(TDonnéesDélais[[#This Row],[MCO]]&lt;=TDonnéesDélais[[#This Row],[Délai]],"OK","KO"))))</f>
        <v/>
      </c>
      <c r="T303" s="21">
        <f>IF(TDonnéesHM[[#This Row],[HELPDESK (3)]]&lt;&gt;"",TDonnéesHM[[#This Row],[HELPDESK (3)]]/1440,"")</f>
        <v>6.9444444444444447E-4</v>
      </c>
      <c r="U303" s="22" t="str">
        <f>(IF(TDonnéesDélais[[#This Row],[HELPDESK]]="","",(IF(TDonnéesDélais[[#This Row],[HELPDESK]]&lt;=TDonnéesDélais[[#This Row],[Délai]],"OK","KO"))))</f>
        <v>OK</v>
      </c>
      <c r="V303" s="21" t="str">
        <f>IF(TDonnéesHM[[#This Row],[TELECOM Niv 2 (7)]]&lt;&gt;"",TDonnéesHM[[#This Row],[TELECOM Niv 2 (7)]]/1440,"")</f>
        <v/>
      </c>
      <c r="W303" s="22" t="str">
        <f>(IF(TDonnéesDélais[[#This Row],[TELECOM Niv 2 (7)]]="","",(IF(TDonnéesDélais[[#This Row],[TELECOM Niv 2 (7)]]&lt;=TDonnéesDélais[[#This Row],[Délai]],"OK","KO"))))</f>
        <v/>
      </c>
      <c r="X303" s="21" t="str">
        <f>IF(TDonnéesHM[[#This Row],[TELECOM Niv 1 (6)]]&lt;&gt;"",TDonnéesHM[[#This Row],[TELECOM Niv 1 (6)]]/1440,"")</f>
        <v/>
      </c>
      <c r="Y303" s="22" t="str">
        <f>(IF(TDonnéesDélais[[#This Row],[TELECOM Niv 1 (6)]]="","",(IF(TDonnéesDélais[[#This Row],[TELECOM Niv 1 (6)]]&lt;=TDonnéesDélais[[#This Row],[Délai]],"OK","KO"))))</f>
        <v/>
      </c>
      <c r="Z303" s="21" t="str">
        <f>IF(TDonnéesHM[[#This Row],[Exploit Infra IBIS (5)]]&lt;&gt;"",TDonnéesHM[[#This Row],[Exploit Infra IBIS (5)]]/1440,"")</f>
        <v/>
      </c>
      <c r="AA303" s="22" t="str">
        <f>(IF(TDonnéesDélais[[#This Row],[Exploit Infra IBIS (5)]]="","",(IF(TDonnéesDélais[[#This Row],[Exploit Infra IBIS (5)]]&lt;=TDonnéesDélais[[#This Row],[Délai]],"OK","KO"))))</f>
        <v/>
      </c>
      <c r="AB303" s="21" t="str">
        <f>IF(TDonnéesHM[[#This Row],[SIT SOBEGI (1)]]&lt;&gt;"",TDonnéesHM[[#This Row],[SIT SOBEGI (1)]]/1440,"")</f>
        <v/>
      </c>
      <c r="AC303" s="22" t="str">
        <f>(IF(TDonnéesDélais[[#This Row],[SIT SOBEGI (1)]]="","",(IF(TDonnéesDélais[[#This Row],[SIT SOBEGI (1)]]&lt;=TDonnéesDélais[[#This Row],[Délai]],"OK","KO"))))</f>
        <v/>
      </c>
      <c r="AD303" s="21" t="str">
        <f>IF(TDonnéesHM[[#This Row],[TELECOM SOBEGI (2)]]&lt;&gt;"",TDonnéesHM[[#This Row],[TELECOM SOBEGI (2)]]/1440,"")</f>
        <v/>
      </c>
      <c r="AE303" s="22" t="str">
        <f>(IF(TDonnéesDélais[[#This Row],[TELECOM SOBEGI (2)]]="","",(IF(TDonnéesDélais[[#This Row],[TELECOM SOBEGI (2)]]&lt;=TDonnéesDélais[[#This Row],[Délai]],"OK","KO"))))</f>
        <v/>
      </c>
      <c r="AF303" s="21" t="str">
        <f>IF(TDonnéesHM[[#This Row],[INEO/ACM (1)]]&lt;&gt;"",TDonnéesHM[[#This Row],[INEO/ACM (1)]]/1440,"")</f>
        <v/>
      </c>
      <c r="AG303" s="22" t="str">
        <f>(IF(TDonnéesDélais[[#This Row],[INEO/ACM (1)]]="","",(IF(TDonnéesDélais[[#This Row],[INEO/ACM (1)]]&lt;=TDonnéesDélais[[#This Row],[Délai]],"OK","KO"))))</f>
        <v/>
      </c>
      <c r="AH303" s="18" t="str">
        <f>IF(TDonnéesHM[[#This Row],[GFI CHRONOTIME (4)]]&lt;&gt;"",TDonnéesHM[[#This Row],[GFI CHRONOTIME (4)]]/1440,"")</f>
        <v/>
      </c>
      <c r="AI303" s="18" t="str">
        <f>IF(TDonnéesHM[[#This Row],[En attente]]&lt;&gt;"",TDonnéesHM[[#This Row],[En attente]]/1440,"")</f>
        <v/>
      </c>
      <c r="AJ303" s="18">
        <f>IF(TDonnéesHM[[#This Row],[Durée de vie du ticket]]&lt;&gt;"",TDonnéesHM[[#This Row],[Durée de vie du ticket]]/1440,"")</f>
        <v>6.9444444444444447E-4</v>
      </c>
      <c r="AK303" s="39"/>
      <c r="AL303" s="39"/>
      <c r="AM303" s="39"/>
      <c r="AN303" s="39"/>
      <c r="AO303" s="39"/>
      <c r="AP303" s="39"/>
      <c r="AQ303" s="39"/>
      <c r="AR303" s="39"/>
      <c r="AS303" s="39"/>
      <c r="AT303" s="39"/>
      <c r="AU303" s="39"/>
      <c r="AV303" s="39"/>
    </row>
    <row r="304" spans="1:48" x14ac:dyDescent="0.2">
      <c r="A304">
        <v>1153</v>
      </c>
      <c r="B304" t="s">
        <v>22</v>
      </c>
      <c r="H304">
        <v>238</v>
      </c>
      <c r="M304" s="12">
        <f>(IF(TDonnéesHM[[#This Row],[ID]]&lt;&gt;"",SUM(TDonnéesHM[[#This Row],[MCO (4)]:[En attente]]),""))</f>
        <v>238</v>
      </c>
      <c r="N304" s="39"/>
      <c r="O304">
        <f>IF(TDonnéesHM[[#This Row],[ID]]&lt;&gt;"",TDonnéesHM[[#This Row],[ID]],"")</f>
        <v>1153</v>
      </c>
      <c r="P304" s="17" t="str">
        <f>IF(TDonnéesHM[[#This Row],[Type]]="incident","I",IF(TDonnéesHM[[#This Row],[Type]]="demande","D",""))</f>
        <v>I</v>
      </c>
      <c r="Q304" s="18">
        <f>IF(TDonnéesDélais[[#This Row],[Type]]="I",4/24,IF(TDonnéesDélais[[#This Row],[Type]]="D",8/24,""))</f>
        <v>0.16666666666666666</v>
      </c>
      <c r="R304" s="21" t="str">
        <f>IF(TDonnéesHM[[#This Row],[MCO (4)]]&lt;&gt;"",TDonnéesHM[[#This Row],[MCO (4)]]/1440,"")</f>
        <v/>
      </c>
      <c r="S304" s="22" t="str">
        <f>(IF(TDonnéesDélais[[#This Row],[MCO]]="","",(IF(TDonnéesDélais[[#This Row],[MCO]]&lt;=TDonnéesDélais[[#This Row],[Délai]],"OK","KO"))))</f>
        <v/>
      </c>
      <c r="T304" s="21" t="str">
        <f>IF(TDonnéesHM[[#This Row],[HELPDESK (3)]]&lt;&gt;"",TDonnéesHM[[#This Row],[HELPDESK (3)]]/1440,"")</f>
        <v/>
      </c>
      <c r="U304" s="22" t="str">
        <f>(IF(TDonnéesDélais[[#This Row],[HELPDESK]]="","",(IF(TDonnéesDélais[[#This Row],[HELPDESK]]&lt;=TDonnéesDélais[[#This Row],[Délai]],"OK","KO"))))</f>
        <v/>
      </c>
      <c r="V304" s="21" t="str">
        <f>IF(TDonnéesHM[[#This Row],[TELECOM Niv 2 (7)]]&lt;&gt;"",TDonnéesHM[[#This Row],[TELECOM Niv 2 (7)]]/1440,"")</f>
        <v/>
      </c>
      <c r="W304" s="22" t="str">
        <f>(IF(TDonnéesDélais[[#This Row],[TELECOM Niv 2 (7)]]="","",(IF(TDonnéesDélais[[#This Row],[TELECOM Niv 2 (7)]]&lt;=TDonnéesDélais[[#This Row],[Délai]],"OK","KO"))))</f>
        <v/>
      </c>
      <c r="X304" s="21" t="str">
        <f>IF(TDonnéesHM[[#This Row],[TELECOM Niv 1 (6)]]&lt;&gt;"",TDonnéesHM[[#This Row],[TELECOM Niv 1 (6)]]/1440,"")</f>
        <v/>
      </c>
      <c r="Y304" s="22" t="str">
        <f>(IF(TDonnéesDélais[[#This Row],[TELECOM Niv 1 (6)]]="","",(IF(TDonnéesDélais[[#This Row],[TELECOM Niv 1 (6)]]&lt;=TDonnéesDélais[[#This Row],[Délai]],"OK","KO"))))</f>
        <v/>
      </c>
      <c r="Z304" s="21" t="str">
        <f>IF(TDonnéesHM[[#This Row],[Exploit Infra IBIS (5)]]&lt;&gt;"",TDonnéesHM[[#This Row],[Exploit Infra IBIS (5)]]/1440,"")</f>
        <v/>
      </c>
      <c r="AA304" s="22" t="str">
        <f>(IF(TDonnéesDélais[[#This Row],[Exploit Infra IBIS (5)]]="","",(IF(TDonnéesDélais[[#This Row],[Exploit Infra IBIS (5)]]&lt;=TDonnéesDélais[[#This Row],[Délai]],"OK","KO"))))</f>
        <v/>
      </c>
      <c r="AB304" s="21">
        <f>IF(TDonnéesHM[[#This Row],[SIT SOBEGI (1)]]&lt;&gt;"",TDonnéesHM[[#This Row],[SIT SOBEGI (1)]]/1440,"")</f>
        <v>0.16527777777777777</v>
      </c>
      <c r="AC304" s="22" t="str">
        <f>(IF(TDonnéesDélais[[#This Row],[SIT SOBEGI (1)]]="","",(IF(TDonnéesDélais[[#This Row],[SIT SOBEGI (1)]]&lt;=TDonnéesDélais[[#This Row],[Délai]],"OK","KO"))))</f>
        <v>OK</v>
      </c>
      <c r="AD304" s="21" t="str">
        <f>IF(TDonnéesHM[[#This Row],[TELECOM SOBEGI (2)]]&lt;&gt;"",TDonnéesHM[[#This Row],[TELECOM SOBEGI (2)]]/1440,"")</f>
        <v/>
      </c>
      <c r="AE304" s="22" t="str">
        <f>(IF(TDonnéesDélais[[#This Row],[TELECOM SOBEGI (2)]]="","",(IF(TDonnéesDélais[[#This Row],[TELECOM SOBEGI (2)]]&lt;=TDonnéesDélais[[#This Row],[Délai]],"OK","KO"))))</f>
        <v/>
      </c>
      <c r="AF304" s="21" t="str">
        <f>IF(TDonnéesHM[[#This Row],[INEO/ACM (1)]]&lt;&gt;"",TDonnéesHM[[#This Row],[INEO/ACM (1)]]/1440,"")</f>
        <v/>
      </c>
      <c r="AG304" s="22" t="str">
        <f>(IF(TDonnéesDélais[[#This Row],[INEO/ACM (1)]]="","",(IF(TDonnéesDélais[[#This Row],[INEO/ACM (1)]]&lt;=TDonnéesDélais[[#This Row],[Délai]],"OK","KO"))))</f>
        <v/>
      </c>
      <c r="AH304" s="18" t="str">
        <f>IF(TDonnéesHM[[#This Row],[GFI CHRONOTIME (4)]]&lt;&gt;"",TDonnéesHM[[#This Row],[GFI CHRONOTIME (4)]]/1440,"")</f>
        <v/>
      </c>
      <c r="AI304" s="18" t="str">
        <f>IF(TDonnéesHM[[#This Row],[En attente]]&lt;&gt;"",TDonnéesHM[[#This Row],[En attente]]/1440,"")</f>
        <v/>
      </c>
      <c r="AJ304" s="18">
        <f>IF(TDonnéesHM[[#This Row],[Durée de vie du ticket]]&lt;&gt;"",TDonnéesHM[[#This Row],[Durée de vie du ticket]]/1440,"")</f>
        <v>0.16527777777777777</v>
      </c>
      <c r="AK304" s="39"/>
      <c r="AL304" s="39"/>
      <c r="AM304" s="39"/>
      <c r="AN304" s="39"/>
      <c r="AO304" s="39"/>
      <c r="AP304" s="39"/>
      <c r="AQ304" s="39"/>
      <c r="AR304" s="39"/>
      <c r="AS304" s="39"/>
      <c r="AT304" s="39"/>
      <c r="AU304" s="39"/>
      <c r="AV304" s="39"/>
    </row>
    <row r="305" spans="1:48" x14ac:dyDescent="0.2">
      <c r="A305">
        <v>1154</v>
      </c>
      <c r="B305" t="s">
        <v>21</v>
      </c>
      <c r="D305">
        <v>51</v>
      </c>
      <c r="H305">
        <v>631</v>
      </c>
      <c r="M305" s="12">
        <f>(IF(TDonnéesHM[[#This Row],[ID]]&lt;&gt;"",SUM(TDonnéesHM[[#This Row],[MCO (4)]:[En attente]]),""))</f>
        <v>682</v>
      </c>
      <c r="N305" s="39"/>
      <c r="O305">
        <f>IF(TDonnéesHM[[#This Row],[ID]]&lt;&gt;"",TDonnéesHM[[#This Row],[ID]],"")</f>
        <v>1154</v>
      </c>
      <c r="P305" s="17" t="str">
        <f>IF(TDonnéesHM[[#This Row],[Type]]="incident","I",IF(TDonnéesHM[[#This Row],[Type]]="demande","D",""))</f>
        <v>D</v>
      </c>
      <c r="Q305" s="18">
        <f>IF(TDonnéesDélais[[#This Row],[Type]]="I",4/24,IF(TDonnéesDélais[[#This Row],[Type]]="D",8/24,""))</f>
        <v>0.33333333333333331</v>
      </c>
      <c r="R305" s="21" t="str">
        <f>IF(TDonnéesHM[[#This Row],[MCO (4)]]&lt;&gt;"",TDonnéesHM[[#This Row],[MCO (4)]]/1440,"")</f>
        <v/>
      </c>
      <c r="S305" s="22" t="str">
        <f>(IF(TDonnéesDélais[[#This Row],[MCO]]="","",(IF(TDonnéesDélais[[#This Row],[MCO]]&lt;=TDonnéesDélais[[#This Row],[Délai]],"OK","KO"))))</f>
        <v/>
      </c>
      <c r="T305" s="21">
        <f>IF(TDonnéesHM[[#This Row],[HELPDESK (3)]]&lt;&gt;"",TDonnéesHM[[#This Row],[HELPDESK (3)]]/1440,"")</f>
        <v>3.5416666666666666E-2</v>
      </c>
      <c r="U305" s="22" t="str">
        <f>(IF(TDonnéesDélais[[#This Row],[HELPDESK]]="","",(IF(TDonnéesDélais[[#This Row],[HELPDESK]]&lt;=TDonnéesDélais[[#This Row],[Délai]],"OK","KO"))))</f>
        <v>OK</v>
      </c>
      <c r="V305" s="21" t="str">
        <f>IF(TDonnéesHM[[#This Row],[TELECOM Niv 2 (7)]]&lt;&gt;"",TDonnéesHM[[#This Row],[TELECOM Niv 2 (7)]]/1440,"")</f>
        <v/>
      </c>
      <c r="W305" s="22" t="str">
        <f>(IF(TDonnéesDélais[[#This Row],[TELECOM Niv 2 (7)]]="","",(IF(TDonnéesDélais[[#This Row],[TELECOM Niv 2 (7)]]&lt;=TDonnéesDélais[[#This Row],[Délai]],"OK","KO"))))</f>
        <v/>
      </c>
      <c r="X305" s="21" t="str">
        <f>IF(TDonnéesHM[[#This Row],[TELECOM Niv 1 (6)]]&lt;&gt;"",TDonnéesHM[[#This Row],[TELECOM Niv 1 (6)]]/1440,"")</f>
        <v/>
      </c>
      <c r="Y305" s="22" t="str">
        <f>(IF(TDonnéesDélais[[#This Row],[TELECOM Niv 1 (6)]]="","",(IF(TDonnéesDélais[[#This Row],[TELECOM Niv 1 (6)]]&lt;=TDonnéesDélais[[#This Row],[Délai]],"OK","KO"))))</f>
        <v/>
      </c>
      <c r="Z305" s="21" t="str">
        <f>IF(TDonnéesHM[[#This Row],[Exploit Infra IBIS (5)]]&lt;&gt;"",TDonnéesHM[[#This Row],[Exploit Infra IBIS (5)]]/1440,"")</f>
        <v/>
      </c>
      <c r="AA305" s="22" t="str">
        <f>(IF(TDonnéesDélais[[#This Row],[Exploit Infra IBIS (5)]]="","",(IF(TDonnéesDélais[[#This Row],[Exploit Infra IBIS (5)]]&lt;=TDonnéesDélais[[#This Row],[Délai]],"OK","KO"))))</f>
        <v/>
      </c>
      <c r="AB305" s="21">
        <f>IF(TDonnéesHM[[#This Row],[SIT SOBEGI (1)]]&lt;&gt;"",TDonnéesHM[[#This Row],[SIT SOBEGI (1)]]/1440,"")</f>
        <v>0.43819444444444444</v>
      </c>
      <c r="AC305" s="22" t="str">
        <f>(IF(TDonnéesDélais[[#This Row],[SIT SOBEGI (1)]]="","",(IF(TDonnéesDélais[[#This Row],[SIT SOBEGI (1)]]&lt;=TDonnéesDélais[[#This Row],[Délai]],"OK","KO"))))</f>
        <v>KO</v>
      </c>
      <c r="AD305" s="21" t="str">
        <f>IF(TDonnéesHM[[#This Row],[TELECOM SOBEGI (2)]]&lt;&gt;"",TDonnéesHM[[#This Row],[TELECOM SOBEGI (2)]]/1440,"")</f>
        <v/>
      </c>
      <c r="AE305" s="22" t="str">
        <f>(IF(TDonnéesDélais[[#This Row],[TELECOM SOBEGI (2)]]="","",(IF(TDonnéesDélais[[#This Row],[TELECOM SOBEGI (2)]]&lt;=TDonnéesDélais[[#This Row],[Délai]],"OK","KO"))))</f>
        <v/>
      </c>
      <c r="AF305" s="21" t="str">
        <f>IF(TDonnéesHM[[#This Row],[INEO/ACM (1)]]&lt;&gt;"",TDonnéesHM[[#This Row],[INEO/ACM (1)]]/1440,"")</f>
        <v/>
      </c>
      <c r="AG305" s="22" t="str">
        <f>(IF(TDonnéesDélais[[#This Row],[INEO/ACM (1)]]="","",(IF(TDonnéesDélais[[#This Row],[INEO/ACM (1)]]&lt;=TDonnéesDélais[[#This Row],[Délai]],"OK","KO"))))</f>
        <v/>
      </c>
      <c r="AH305" s="18" t="str">
        <f>IF(TDonnéesHM[[#This Row],[GFI CHRONOTIME (4)]]&lt;&gt;"",TDonnéesHM[[#This Row],[GFI CHRONOTIME (4)]]/1440,"")</f>
        <v/>
      </c>
      <c r="AI305" s="18" t="str">
        <f>IF(TDonnéesHM[[#This Row],[En attente]]&lt;&gt;"",TDonnéesHM[[#This Row],[En attente]]/1440,"")</f>
        <v/>
      </c>
      <c r="AJ305" s="18">
        <f>IF(TDonnéesHM[[#This Row],[Durée de vie du ticket]]&lt;&gt;"",TDonnéesHM[[#This Row],[Durée de vie du ticket]]/1440,"")</f>
        <v>0.47361111111111109</v>
      </c>
      <c r="AK305" s="39"/>
      <c r="AL305" s="39"/>
      <c r="AM305" s="39"/>
      <c r="AN305" s="39"/>
      <c r="AO305" s="39"/>
      <c r="AP305" s="39"/>
      <c r="AQ305" s="39"/>
      <c r="AR305" s="39"/>
      <c r="AS305" s="39"/>
      <c r="AT305" s="39"/>
      <c r="AU305" s="39"/>
      <c r="AV305" s="39"/>
    </row>
    <row r="306" spans="1:48" x14ac:dyDescent="0.2">
      <c r="A306">
        <v>1155</v>
      </c>
      <c r="B306" t="s">
        <v>21</v>
      </c>
      <c r="D306">
        <v>271</v>
      </c>
      <c r="H306">
        <v>5</v>
      </c>
      <c r="M306" s="12">
        <f>(IF(TDonnéesHM[[#This Row],[ID]]&lt;&gt;"",SUM(TDonnéesHM[[#This Row],[MCO (4)]:[En attente]]),""))</f>
        <v>276</v>
      </c>
      <c r="N306" s="39"/>
      <c r="O306">
        <f>IF(TDonnéesHM[[#This Row],[ID]]&lt;&gt;"",TDonnéesHM[[#This Row],[ID]],"")</f>
        <v>1155</v>
      </c>
      <c r="P306" s="17" t="str">
        <f>IF(TDonnéesHM[[#This Row],[Type]]="incident","I",IF(TDonnéesHM[[#This Row],[Type]]="demande","D",""))</f>
        <v>D</v>
      </c>
      <c r="Q306" s="18">
        <f>IF(TDonnéesDélais[[#This Row],[Type]]="I",4/24,IF(TDonnéesDélais[[#This Row],[Type]]="D",8/24,""))</f>
        <v>0.33333333333333331</v>
      </c>
      <c r="R306" s="21" t="str">
        <f>IF(TDonnéesHM[[#This Row],[MCO (4)]]&lt;&gt;"",TDonnéesHM[[#This Row],[MCO (4)]]/1440,"")</f>
        <v/>
      </c>
      <c r="S306" s="22" t="str">
        <f>(IF(TDonnéesDélais[[#This Row],[MCO]]="","",(IF(TDonnéesDélais[[#This Row],[MCO]]&lt;=TDonnéesDélais[[#This Row],[Délai]],"OK","KO"))))</f>
        <v/>
      </c>
      <c r="T306" s="21">
        <f>IF(TDonnéesHM[[#This Row],[HELPDESK (3)]]&lt;&gt;"",TDonnéesHM[[#This Row],[HELPDESK (3)]]/1440,"")</f>
        <v>0.18819444444444444</v>
      </c>
      <c r="U306" s="22" t="str">
        <f>(IF(TDonnéesDélais[[#This Row],[HELPDESK]]="","",(IF(TDonnéesDélais[[#This Row],[HELPDESK]]&lt;=TDonnéesDélais[[#This Row],[Délai]],"OK","KO"))))</f>
        <v>OK</v>
      </c>
      <c r="V306" s="21" t="str">
        <f>IF(TDonnéesHM[[#This Row],[TELECOM Niv 2 (7)]]&lt;&gt;"",TDonnéesHM[[#This Row],[TELECOM Niv 2 (7)]]/1440,"")</f>
        <v/>
      </c>
      <c r="W306" s="22" t="str">
        <f>(IF(TDonnéesDélais[[#This Row],[TELECOM Niv 2 (7)]]="","",(IF(TDonnéesDélais[[#This Row],[TELECOM Niv 2 (7)]]&lt;=TDonnéesDélais[[#This Row],[Délai]],"OK","KO"))))</f>
        <v/>
      </c>
      <c r="X306" s="21" t="str">
        <f>IF(TDonnéesHM[[#This Row],[TELECOM Niv 1 (6)]]&lt;&gt;"",TDonnéesHM[[#This Row],[TELECOM Niv 1 (6)]]/1440,"")</f>
        <v/>
      </c>
      <c r="Y306" s="22" t="str">
        <f>(IF(TDonnéesDélais[[#This Row],[TELECOM Niv 1 (6)]]="","",(IF(TDonnéesDélais[[#This Row],[TELECOM Niv 1 (6)]]&lt;=TDonnéesDélais[[#This Row],[Délai]],"OK","KO"))))</f>
        <v/>
      </c>
      <c r="Z306" s="21" t="str">
        <f>IF(TDonnéesHM[[#This Row],[Exploit Infra IBIS (5)]]&lt;&gt;"",TDonnéesHM[[#This Row],[Exploit Infra IBIS (5)]]/1440,"")</f>
        <v/>
      </c>
      <c r="AA306" s="22" t="str">
        <f>(IF(TDonnéesDélais[[#This Row],[Exploit Infra IBIS (5)]]="","",(IF(TDonnéesDélais[[#This Row],[Exploit Infra IBIS (5)]]&lt;=TDonnéesDélais[[#This Row],[Délai]],"OK","KO"))))</f>
        <v/>
      </c>
      <c r="AB306" s="21">
        <f>IF(TDonnéesHM[[#This Row],[SIT SOBEGI (1)]]&lt;&gt;"",TDonnéesHM[[#This Row],[SIT SOBEGI (1)]]/1440,"")</f>
        <v>3.472222222222222E-3</v>
      </c>
      <c r="AC306" s="22" t="str">
        <f>(IF(TDonnéesDélais[[#This Row],[SIT SOBEGI (1)]]="","",(IF(TDonnéesDélais[[#This Row],[SIT SOBEGI (1)]]&lt;=TDonnéesDélais[[#This Row],[Délai]],"OK","KO"))))</f>
        <v>OK</v>
      </c>
      <c r="AD306" s="21" t="str">
        <f>IF(TDonnéesHM[[#This Row],[TELECOM SOBEGI (2)]]&lt;&gt;"",TDonnéesHM[[#This Row],[TELECOM SOBEGI (2)]]/1440,"")</f>
        <v/>
      </c>
      <c r="AE306" s="22" t="str">
        <f>(IF(TDonnéesDélais[[#This Row],[TELECOM SOBEGI (2)]]="","",(IF(TDonnéesDélais[[#This Row],[TELECOM SOBEGI (2)]]&lt;=TDonnéesDélais[[#This Row],[Délai]],"OK","KO"))))</f>
        <v/>
      </c>
      <c r="AF306" s="21" t="str">
        <f>IF(TDonnéesHM[[#This Row],[INEO/ACM (1)]]&lt;&gt;"",TDonnéesHM[[#This Row],[INEO/ACM (1)]]/1440,"")</f>
        <v/>
      </c>
      <c r="AG306" s="22" t="str">
        <f>(IF(TDonnéesDélais[[#This Row],[INEO/ACM (1)]]="","",(IF(TDonnéesDélais[[#This Row],[INEO/ACM (1)]]&lt;=TDonnéesDélais[[#This Row],[Délai]],"OK","KO"))))</f>
        <v/>
      </c>
      <c r="AH306" s="18" t="str">
        <f>IF(TDonnéesHM[[#This Row],[GFI CHRONOTIME (4)]]&lt;&gt;"",TDonnéesHM[[#This Row],[GFI CHRONOTIME (4)]]/1440,"")</f>
        <v/>
      </c>
      <c r="AI306" s="18" t="str">
        <f>IF(TDonnéesHM[[#This Row],[En attente]]&lt;&gt;"",TDonnéesHM[[#This Row],[En attente]]/1440,"")</f>
        <v/>
      </c>
      <c r="AJ306" s="18">
        <f>IF(TDonnéesHM[[#This Row],[Durée de vie du ticket]]&lt;&gt;"",TDonnéesHM[[#This Row],[Durée de vie du ticket]]/1440,"")</f>
        <v>0.19166666666666668</v>
      </c>
      <c r="AK306" s="39"/>
      <c r="AL306" s="39"/>
      <c r="AM306" s="39"/>
      <c r="AN306" s="39"/>
      <c r="AO306" s="39"/>
      <c r="AP306" s="39"/>
      <c r="AQ306" s="39"/>
      <c r="AR306" s="39"/>
      <c r="AS306" s="39"/>
      <c r="AT306" s="39"/>
      <c r="AU306" s="39"/>
      <c r="AV306" s="39"/>
    </row>
    <row r="307" spans="1:48" x14ac:dyDescent="0.2">
      <c r="A307">
        <v>1156</v>
      </c>
      <c r="B307" t="s">
        <v>21</v>
      </c>
      <c r="F307">
        <v>146</v>
      </c>
      <c r="M307" s="12">
        <f>(IF(TDonnéesHM[[#This Row],[ID]]&lt;&gt;"",SUM(TDonnéesHM[[#This Row],[MCO (4)]:[En attente]]),""))</f>
        <v>146</v>
      </c>
      <c r="N307" s="39"/>
      <c r="O307">
        <f>IF(TDonnéesHM[[#This Row],[ID]]&lt;&gt;"",TDonnéesHM[[#This Row],[ID]],"")</f>
        <v>1156</v>
      </c>
      <c r="P307" s="17" t="str">
        <f>IF(TDonnéesHM[[#This Row],[Type]]="incident","I",IF(TDonnéesHM[[#This Row],[Type]]="demande","D",""))</f>
        <v>D</v>
      </c>
      <c r="Q307" s="18">
        <f>IF(TDonnéesDélais[[#This Row],[Type]]="I",4/24,IF(TDonnéesDélais[[#This Row],[Type]]="D",8/24,""))</f>
        <v>0.33333333333333331</v>
      </c>
      <c r="R307" s="21" t="str">
        <f>IF(TDonnéesHM[[#This Row],[MCO (4)]]&lt;&gt;"",TDonnéesHM[[#This Row],[MCO (4)]]/1440,"")</f>
        <v/>
      </c>
      <c r="S307" s="22" t="str">
        <f>(IF(TDonnéesDélais[[#This Row],[MCO]]="","",(IF(TDonnéesDélais[[#This Row],[MCO]]&lt;=TDonnéesDélais[[#This Row],[Délai]],"OK","KO"))))</f>
        <v/>
      </c>
      <c r="T307" s="21" t="str">
        <f>IF(TDonnéesHM[[#This Row],[HELPDESK (3)]]&lt;&gt;"",TDonnéesHM[[#This Row],[HELPDESK (3)]]/1440,"")</f>
        <v/>
      </c>
      <c r="U307" s="22" t="str">
        <f>(IF(TDonnéesDélais[[#This Row],[HELPDESK]]="","",(IF(TDonnéesDélais[[#This Row],[HELPDESK]]&lt;=TDonnéesDélais[[#This Row],[Délai]],"OK","KO"))))</f>
        <v/>
      </c>
      <c r="V307" s="21" t="str">
        <f>IF(TDonnéesHM[[#This Row],[TELECOM Niv 2 (7)]]&lt;&gt;"",TDonnéesHM[[#This Row],[TELECOM Niv 2 (7)]]/1440,"")</f>
        <v/>
      </c>
      <c r="W307" s="22" t="str">
        <f>(IF(TDonnéesDélais[[#This Row],[TELECOM Niv 2 (7)]]="","",(IF(TDonnéesDélais[[#This Row],[TELECOM Niv 2 (7)]]&lt;=TDonnéesDélais[[#This Row],[Délai]],"OK","KO"))))</f>
        <v/>
      </c>
      <c r="X307" s="21">
        <f>IF(TDonnéesHM[[#This Row],[TELECOM Niv 1 (6)]]&lt;&gt;"",TDonnéesHM[[#This Row],[TELECOM Niv 1 (6)]]/1440,"")</f>
        <v>0.10138888888888889</v>
      </c>
      <c r="Y307" s="22" t="str">
        <f>(IF(TDonnéesDélais[[#This Row],[TELECOM Niv 1 (6)]]="","",(IF(TDonnéesDélais[[#This Row],[TELECOM Niv 1 (6)]]&lt;=TDonnéesDélais[[#This Row],[Délai]],"OK","KO"))))</f>
        <v>OK</v>
      </c>
      <c r="Z307" s="21" t="str">
        <f>IF(TDonnéesHM[[#This Row],[Exploit Infra IBIS (5)]]&lt;&gt;"",TDonnéesHM[[#This Row],[Exploit Infra IBIS (5)]]/1440,"")</f>
        <v/>
      </c>
      <c r="AA307" s="22" t="str">
        <f>(IF(TDonnéesDélais[[#This Row],[Exploit Infra IBIS (5)]]="","",(IF(TDonnéesDélais[[#This Row],[Exploit Infra IBIS (5)]]&lt;=TDonnéesDélais[[#This Row],[Délai]],"OK","KO"))))</f>
        <v/>
      </c>
      <c r="AB307" s="21" t="str">
        <f>IF(TDonnéesHM[[#This Row],[SIT SOBEGI (1)]]&lt;&gt;"",TDonnéesHM[[#This Row],[SIT SOBEGI (1)]]/1440,"")</f>
        <v/>
      </c>
      <c r="AC307" s="22" t="str">
        <f>(IF(TDonnéesDélais[[#This Row],[SIT SOBEGI (1)]]="","",(IF(TDonnéesDélais[[#This Row],[SIT SOBEGI (1)]]&lt;=TDonnéesDélais[[#This Row],[Délai]],"OK","KO"))))</f>
        <v/>
      </c>
      <c r="AD307" s="21" t="str">
        <f>IF(TDonnéesHM[[#This Row],[TELECOM SOBEGI (2)]]&lt;&gt;"",TDonnéesHM[[#This Row],[TELECOM SOBEGI (2)]]/1440,"")</f>
        <v/>
      </c>
      <c r="AE307" s="22" t="str">
        <f>(IF(TDonnéesDélais[[#This Row],[TELECOM SOBEGI (2)]]="","",(IF(TDonnéesDélais[[#This Row],[TELECOM SOBEGI (2)]]&lt;=TDonnéesDélais[[#This Row],[Délai]],"OK","KO"))))</f>
        <v/>
      </c>
      <c r="AF307" s="21" t="str">
        <f>IF(TDonnéesHM[[#This Row],[INEO/ACM (1)]]&lt;&gt;"",TDonnéesHM[[#This Row],[INEO/ACM (1)]]/1440,"")</f>
        <v/>
      </c>
      <c r="AG307" s="22" t="str">
        <f>(IF(TDonnéesDélais[[#This Row],[INEO/ACM (1)]]="","",(IF(TDonnéesDélais[[#This Row],[INEO/ACM (1)]]&lt;=TDonnéesDélais[[#This Row],[Délai]],"OK","KO"))))</f>
        <v/>
      </c>
      <c r="AH307" s="18" t="str">
        <f>IF(TDonnéesHM[[#This Row],[GFI CHRONOTIME (4)]]&lt;&gt;"",TDonnéesHM[[#This Row],[GFI CHRONOTIME (4)]]/1440,"")</f>
        <v/>
      </c>
      <c r="AI307" s="18" t="str">
        <f>IF(TDonnéesHM[[#This Row],[En attente]]&lt;&gt;"",TDonnéesHM[[#This Row],[En attente]]/1440,"")</f>
        <v/>
      </c>
      <c r="AJ307" s="18">
        <f>IF(TDonnéesHM[[#This Row],[Durée de vie du ticket]]&lt;&gt;"",TDonnéesHM[[#This Row],[Durée de vie du ticket]]/1440,"")</f>
        <v>0.10138888888888889</v>
      </c>
      <c r="AK307" s="39"/>
      <c r="AL307" s="39"/>
      <c r="AM307" s="39"/>
      <c r="AN307" s="39"/>
      <c r="AO307" s="39"/>
      <c r="AP307" s="39"/>
      <c r="AQ307" s="39"/>
      <c r="AR307" s="39"/>
      <c r="AS307" s="39"/>
      <c r="AT307" s="39"/>
      <c r="AU307" s="39"/>
      <c r="AV307" s="39"/>
    </row>
    <row r="308" spans="1:48" x14ac:dyDescent="0.2">
      <c r="A308" s="39"/>
      <c r="B308" s="39"/>
      <c r="C308" s="39"/>
      <c r="D308" s="39"/>
      <c r="E308" s="39"/>
      <c r="F308" s="39"/>
      <c r="G308" s="39"/>
      <c r="H308" s="39"/>
      <c r="I308" s="39"/>
      <c r="J308" s="39"/>
      <c r="K308" s="39"/>
      <c r="L308" s="39"/>
      <c r="M308" s="39"/>
      <c r="N308" s="39"/>
      <c r="O308" s="10" t="s">
        <v>23</v>
      </c>
      <c r="R308" s="21">
        <f>SUBTOTAL(101,TDonnéesDélais[MCO])</f>
        <v>0.41062710437710448</v>
      </c>
      <c r="S308" s="24"/>
      <c r="T308" s="21">
        <f>SUBTOTAL(101,TDonnéesDélais[HELPDESK])</f>
        <v>3.8299663299663313E-2</v>
      </c>
      <c r="U308" s="24"/>
      <c r="V308" s="21">
        <f>SUBTOTAL(101,TDonnéesDélais[TELECOM Niv 2 (7)])</f>
        <v>0.34571759259259255</v>
      </c>
      <c r="W308" s="24"/>
      <c r="X308" s="21">
        <f>SUBTOTAL(101,TDonnéesDélais[TELECOM Niv 1 (6)])</f>
        <v>0.49888071895424813</v>
      </c>
      <c r="Y308" s="24"/>
      <c r="Z308" s="21">
        <f>SUBTOTAL(101,TDonnéesDélais[Exploit Infra IBIS (5)])</f>
        <v>0.51336805555555576</v>
      </c>
      <c r="AA308" s="24"/>
      <c r="AB308" s="21">
        <f>SUBTOTAL(101,TDonnéesDélais[SIT SOBEGI (1)])</f>
        <v>0.59808449074074088</v>
      </c>
      <c r="AC308" s="24"/>
      <c r="AD308" s="21">
        <f>SUBTOTAL(101,TDonnéesDélais[TELECOM SOBEGI (2)])</f>
        <v>0.18762559101654852</v>
      </c>
      <c r="AE308" s="24"/>
      <c r="AF308" s="21">
        <f>SUBTOTAL(101,TDonnéesDélais[INEO/ACM (1)])</f>
        <v>26.322916666666668</v>
      </c>
      <c r="AG308" s="24"/>
      <c r="AH308" s="18">
        <f>SUBTOTAL(101,TDonnéesDélais[GFI CHRONOTIME (4)])</f>
        <v>1.0728703703703704</v>
      </c>
      <c r="AI308" s="18">
        <f>SUBTOTAL(109,TDonnéesDélais[En attente])</f>
        <v>247.02361111111114</v>
      </c>
      <c r="AJ308" s="18">
        <f>SUBTOTAL(101,TDonnéesDélais[Durée de vie du ticket])</f>
        <v>1.52493353502017</v>
      </c>
      <c r="AK308" s="39"/>
      <c r="AL308" s="39"/>
      <c r="AM308" s="39"/>
      <c r="AN308" s="39"/>
      <c r="AO308" s="39"/>
      <c r="AP308" s="39"/>
      <c r="AQ308" s="39"/>
      <c r="AR308" s="39"/>
      <c r="AS308" s="39"/>
      <c r="AT308" s="39"/>
      <c r="AU308" s="39"/>
      <c r="AV308" s="39"/>
    </row>
    <row r="309" spans="1:48" x14ac:dyDescent="0.2">
      <c r="N309" s="39"/>
      <c r="AK309" s="39"/>
      <c r="AL309" s="39"/>
      <c r="AM309" s="39"/>
      <c r="AN309" s="39"/>
      <c r="AO309" s="39"/>
      <c r="AP309" s="39"/>
      <c r="AQ309" s="39"/>
      <c r="AR309" s="39"/>
      <c r="AS309" s="39"/>
      <c r="AT309" s="39"/>
      <c r="AU309" s="39"/>
      <c r="AV309" s="39"/>
    </row>
    <row r="310" spans="1:48" hidden="1" x14ac:dyDescent="0.2">
      <c r="N310" s="39"/>
      <c r="AK310" s="39"/>
      <c r="AL310" s="39"/>
      <c r="AM310" s="39"/>
      <c r="AN310" s="39"/>
      <c r="AO310" s="39"/>
      <c r="AP310" s="39"/>
      <c r="AQ310" s="39"/>
      <c r="AR310" s="39"/>
      <c r="AS310" s="39"/>
      <c r="AT310" s="39"/>
      <c r="AU310" s="39"/>
      <c r="AV310" s="39"/>
    </row>
    <row r="311" spans="1:48" hidden="1" x14ac:dyDescent="0.2">
      <c r="N311" s="39"/>
      <c r="AK311" s="39"/>
      <c r="AL311" s="39"/>
      <c r="AM311" s="39"/>
      <c r="AN311" s="39"/>
      <c r="AO311" s="39"/>
      <c r="AP311" s="39"/>
      <c r="AQ311" s="39"/>
      <c r="AR311" s="39"/>
      <c r="AS311" s="39"/>
      <c r="AT311" s="39"/>
      <c r="AU311" s="39"/>
      <c r="AV311" s="39"/>
    </row>
    <row r="312" spans="1:48" hidden="1" x14ac:dyDescent="0.2">
      <c r="N312" s="39"/>
      <c r="AK312" s="39"/>
      <c r="AL312" s="39"/>
      <c r="AM312" s="39"/>
      <c r="AN312" s="39"/>
      <c r="AO312" s="39"/>
      <c r="AP312" s="39"/>
      <c r="AQ312" s="39"/>
      <c r="AR312" s="39"/>
      <c r="AS312" s="39"/>
      <c r="AT312" s="39"/>
      <c r="AU312" s="39"/>
      <c r="AV312" s="39"/>
    </row>
    <row r="313" spans="1:48" hidden="1" x14ac:dyDescent="0.2">
      <c r="N313" s="39"/>
      <c r="AK313" s="39"/>
      <c r="AL313" s="39"/>
      <c r="AM313" s="39"/>
      <c r="AN313" s="39"/>
      <c r="AO313" s="39"/>
      <c r="AP313" s="39"/>
      <c r="AQ313" s="39"/>
      <c r="AR313" s="39"/>
      <c r="AS313" s="39"/>
      <c r="AT313" s="39"/>
      <c r="AU313" s="39"/>
      <c r="AV313" s="39"/>
    </row>
    <row r="314" spans="1:48" hidden="1" x14ac:dyDescent="0.2">
      <c r="N314" s="39"/>
      <c r="AK314" s="39"/>
      <c r="AL314" s="39"/>
      <c r="AM314" s="39"/>
      <c r="AN314" s="39"/>
      <c r="AO314" s="39"/>
      <c r="AP314" s="39"/>
      <c r="AQ314" s="39"/>
      <c r="AR314" s="39"/>
      <c r="AS314" s="39"/>
      <c r="AT314" s="39"/>
      <c r="AU314" s="39"/>
      <c r="AV314" s="39"/>
    </row>
    <row r="315" spans="1:48" hidden="1" x14ac:dyDescent="0.2">
      <c r="N315" s="39"/>
      <c r="AK315" s="39"/>
      <c r="AL315" s="39"/>
      <c r="AM315" s="39"/>
      <c r="AN315" s="39"/>
      <c r="AO315" s="39"/>
      <c r="AP315" s="39"/>
      <c r="AQ315" s="39"/>
      <c r="AR315" s="39"/>
      <c r="AS315" s="39"/>
      <c r="AT315" s="39"/>
      <c r="AU315" s="39"/>
      <c r="AV315" s="39"/>
    </row>
    <row r="316" spans="1:48" hidden="1" x14ac:dyDescent="0.2">
      <c r="N316" s="39"/>
      <c r="AK316" s="39"/>
      <c r="AL316" s="39"/>
      <c r="AM316" s="39"/>
      <c r="AN316" s="39"/>
      <c r="AO316" s="39"/>
      <c r="AP316" s="39"/>
      <c r="AQ316" s="39"/>
      <c r="AR316" s="39"/>
      <c r="AS316" s="39"/>
      <c r="AT316" s="39"/>
      <c r="AU316" s="39"/>
      <c r="AV316" s="39"/>
    </row>
    <row r="317" spans="1:48" hidden="1" x14ac:dyDescent="0.2">
      <c r="N317" s="39"/>
      <c r="AK317" s="39"/>
      <c r="AL317" s="39"/>
      <c r="AM317" s="39"/>
      <c r="AN317" s="39"/>
      <c r="AO317" s="39"/>
      <c r="AP317" s="39"/>
      <c r="AQ317" s="39"/>
      <c r="AR317" s="39"/>
      <c r="AS317" s="39"/>
      <c r="AT317" s="39"/>
      <c r="AU317" s="39"/>
      <c r="AV317" s="39"/>
    </row>
    <row r="318" spans="1:48" hidden="1" x14ac:dyDescent="0.2">
      <c r="N318" s="39"/>
      <c r="AK318" s="39"/>
      <c r="AL318" s="39"/>
      <c r="AM318" s="39"/>
      <c r="AN318" s="39"/>
      <c r="AO318" s="39"/>
      <c r="AP318" s="39"/>
      <c r="AQ318" s="39"/>
      <c r="AR318" s="39"/>
      <c r="AS318" s="39"/>
      <c r="AT318" s="39"/>
      <c r="AU318" s="39"/>
      <c r="AV318" s="39"/>
    </row>
    <row r="319" spans="1:48" hidden="1" x14ac:dyDescent="0.2">
      <c r="N319" s="39"/>
      <c r="AK319" s="39"/>
      <c r="AL319" s="39"/>
      <c r="AM319" s="39"/>
      <c r="AN319" s="39"/>
      <c r="AO319" s="39"/>
      <c r="AP319" s="39"/>
      <c r="AQ319" s="39"/>
      <c r="AR319" s="39"/>
      <c r="AS319" s="39"/>
      <c r="AT319" s="39"/>
      <c r="AU319" s="39"/>
      <c r="AV319" s="39"/>
    </row>
    <row r="320" spans="1:48" hidden="1" x14ac:dyDescent="0.2">
      <c r="N320" s="39"/>
      <c r="AK320" s="39"/>
      <c r="AL320" s="39"/>
      <c r="AM320" s="39"/>
      <c r="AN320" s="39"/>
      <c r="AO320" s="39"/>
      <c r="AP320" s="39"/>
      <c r="AQ320" s="39"/>
      <c r="AR320" s="39"/>
      <c r="AS320" s="39"/>
      <c r="AT320" s="39"/>
      <c r="AU320" s="39"/>
      <c r="AV320" s="39"/>
    </row>
    <row r="321" spans="14:48" hidden="1" x14ac:dyDescent="0.2">
      <c r="N321" s="39"/>
      <c r="AK321" s="39"/>
      <c r="AL321" s="39"/>
      <c r="AM321" s="39"/>
      <c r="AN321" s="39"/>
      <c r="AO321" s="39"/>
      <c r="AP321" s="39"/>
      <c r="AQ321" s="39"/>
      <c r="AR321" s="39"/>
      <c r="AS321" s="39"/>
      <c r="AT321" s="39"/>
      <c r="AU321" s="39"/>
      <c r="AV321" s="39"/>
    </row>
    <row r="322" spans="14:48" hidden="1" x14ac:dyDescent="0.2">
      <c r="N322" s="39"/>
      <c r="AK322" s="39"/>
      <c r="AL322" s="39"/>
      <c r="AM322" s="39"/>
      <c r="AN322" s="39"/>
      <c r="AO322" s="39"/>
      <c r="AP322" s="39"/>
      <c r="AQ322" s="39"/>
      <c r="AR322" s="39"/>
      <c r="AS322" s="39"/>
      <c r="AT322" s="39"/>
      <c r="AU322" s="39"/>
      <c r="AV322" s="39"/>
    </row>
    <row r="323" spans="14:48" hidden="1" x14ac:dyDescent="0.2">
      <c r="N323" s="39"/>
      <c r="AK323" s="39"/>
      <c r="AL323" s="39"/>
      <c r="AM323" s="39"/>
      <c r="AN323" s="39"/>
      <c r="AO323" s="39"/>
      <c r="AP323" s="39"/>
      <c r="AQ323" s="39"/>
      <c r="AR323" s="39"/>
      <c r="AS323" s="39"/>
      <c r="AT323" s="39"/>
      <c r="AU323" s="39"/>
      <c r="AV323" s="39"/>
    </row>
    <row r="324" spans="14:48" hidden="1" x14ac:dyDescent="0.2">
      <c r="N324" s="39"/>
      <c r="AK324" s="39"/>
      <c r="AL324" s="39"/>
      <c r="AM324" s="39"/>
      <c r="AN324" s="39"/>
      <c r="AO324" s="39"/>
      <c r="AP324" s="39"/>
      <c r="AQ324" s="39"/>
      <c r="AR324" s="39"/>
      <c r="AS324" s="39"/>
      <c r="AT324" s="39"/>
      <c r="AU324" s="39"/>
      <c r="AV324" s="39"/>
    </row>
    <row r="325" spans="14:48" hidden="1" x14ac:dyDescent="0.2">
      <c r="N325" s="39"/>
      <c r="AK325" s="39"/>
      <c r="AL325" s="39"/>
      <c r="AM325" s="39"/>
      <c r="AN325" s="39"/>
      <c r="AO325" s="39"/>
      <c r="AP325" s="39"/>
      <c r="AQ325" s="39"/>
      <c r="AR325" s="39"/>
      <c r="AS325" s="39"/>
      <c r="AT325" s="39"/>
      <c r="AU325" s="39"/>
      <c r="AV325" s="39"/>
    </row>
    <row r="326" spans="14:48" hidden="1" x14ac:dyDescent="0.2">
      <c r="N326" s="39"/>
      <c r="AK326" s="39"/>
      <c r="AL326" s="39"/>
      <c r="AM326" s="39"/>
      <c r="AN326" s="39"/>
      <c r="AO326" s="39"/>
      <c r="AP326" s="39"/>
      <c r="AQ326" s="39"/>
      <c r="AR326" s="39"/>
      <c r="AS326" s="39"/>
      <c r="AT326" s="39"/>
      <c r="AU326" s="39"/>
      <c r="AV326" s="39"/>
    </row>
    <row r="327" spans="14:48" hidden="1" x14ac:dyDescent="0.2">
      <c r="N327" s="39"/>
      <c r="AK327" s="39"/>
      <c r="AL327" s="39"/>
      <c r="AM327" s="39"/>
      <c r="AN327" s="39"/>
      <c r="AO327" s="39"/>
      <c r="AP327" s="39"/>
      <c r="AQ327" s="39"/>
      <c r="AR327" s="39"/>
      <c r="AS327" s="39"/>
      <c r="AT327" s="39"/>
      <c r="AU327" s="39"/>
      <c r="AV327" s="39"/>
    </row>
    <row r="328" spans="14:48" hidden="1" x14ac:dyDescent="0.2">
      <c r="N328" s="39"/>
      <c r="AK328" s="39"/>
      <c r="AL328" s="39"/>
      <c r="AM328" s="39"/>
      <c r="AN328" s="39"/>
      <c r="AO328" s="39"/>
      <c r="AP328" s="39"/>
      <c r="AQ328" s="39"/>
      <c r="AR328" s="39"/>
      <c r="AS328" s="39"/>
      <c r="AT328" s="39"/>
      <c r="AU328" s="39"/>
      <c r="AV328" s="39"/>
    </row>
    <row r="329" spans="14:48" hidden="1" x14ac:dyDescent="0.2">
      <c r="N329" s="39"/>
      <c r="AK329" s="39"/>
      <c r="AL329" s="39"/>
      <c r="AM329" s="39"/>
      <c r="AN329" s="39"/>
      <c r="AO329" s="39"/>
      <c r="AP329" s="39"/>
      <c r="AQ329" s="39"/>
      <c r="AR329" s="39"/>
      <c r="AS329" s="39"/>
      <c r="AT329" s="39"/>
      <c r="AU329" s="39"/>
      <c r="AV329" s="39"/>
    </row>
    <row r="330" spans="14:48" hidden="1" x14ac:dyDescent="0.2">
      <c r="N330" s="39"/>
      <c r="AK330" s="39"/>
      <c r="AL330" s="39"/>
      <c r="AM330" s="39"/>
      <c r="AN330" s="39"/>
      <c r="AO330" s="39"/>
      <c r="AP330" s="39"/>
      <c r="AQ330" s="39"/>
      <c r="AR330" s="39"/>
      <c r="AS330" s="39"/>
      <c r="AT330" s="39"/>
      <c r="AU330" s="39"/>
      <c r="AV330" s="39"/>
    </row>
    <row r="331" spans="14:48" hidden="1" x14ac:dyDescent="0.2">
      <c r="N331" s="39"/>
      <c r="AK331" s="39"/>
      <c r="AL331" s="39"/>
      <c r="AM331" s="39"/>
      <c r="AN331" s="39"/>
      <c r="AO331" s="39"/>
      <c r="AP331" s="39"/>
      <c r="AQ331" s="39"/>
      <c r="AR331" s="39"/>
      <c r="AS331" s="39"/>
      <c r="AT331" s="39"/>
      <c r="AU331" s="39"/>
      <c r="AV331" s="39"/>
    </row>
    <row r="332" spans="14:48" hidden="1" x14ac:dyDescent="0.2">
      <c r="N332" s="39"/>
      <c r="AK332" s="39"/>
      <c r="AL332" s="39"/>
      <c r="AM332" s="39"/>
      <c r="AN332" s="39"/>
      <c r="AO332" s="39"/>
      <c r="AP332" s="39"/>
      <c r="AQ332" s="39"/>
      <c r="AR332" s="39"/>
      <c r="AS332" s="39"/>
      <c r="AT332" s="39"/>
      <c r="AU332" s="39"/>
      <c r="AV332" s="39"/>
    </row>
    <row r="333" spans="14:48" hidden="1" x14ac:dyDescent="0.2">
      <c r="N333" s="39"/>
      <c r="AK333" s="39"/>
      <c r="AL333" s="39"/>
      <c r="AM333" s="39"/>
      <c r="AN333" s="39"/>
      <c r="AO333" s="39"/>
      <c r="AP333" s="39"/>
      <c r="AQ333" s="39"/>
      <c r="AR333" s="39"/>
      <c r="AS333" s="39"/>
      <c r="AT333" s="39"/>
      <c r="AU333" s="39"/>
      <c r="AV333" s="39"/>
    </row>
    <row r="334" spans="14:48" hidden="1" x14ac:dyDescent="0.2">
      <c r="N334" s="39"/>
      <c r="AK334" s="39"/>
      <c r="AL334" s="39"/>
      <c r="AM334" s="39"/>
      <c r="AN334" s="39"/>
      <c r="AO334" s="39"/>
      <c r="AP334" s="39"/>
      <c r="AQ334" s="39"/>
      <c r="AR334" s="39"/>
      <c r="AS334" s="39"/>
      <c r="AT334" s="39"/>
      <c r="AU334" s="39"/>
      <c r="AV334" s="39"/>
    </row>
    <row r="335" spans="14:48" hidden="1" x14ac:dyDescent="0.2">
      <c r="N335" s="39"/>
      <c r="AK335" s="39"/>
      <c r="AL335" s="39"/>
      <c r="AM335" s="39"/>
      <c r="AN335" s="39"/>
      <c r="AO335" s="39"/>
      <c r="AP335" s="39"/>
      <c r="AQ335" s="39"/>
      <c r="AR335" s="39"/>
      <c r="AS335" s="39"/>
      <c r="AT335" s="39"/>
      <c r="AU335" s="39"/>
      <c r="AV335" s="39"/>
    </row>
    <row r="336" spans="14:48" hidden="1" x14ac:dyDescent="0.2">
      <c r="N336" s="39"/>
      <c r="AK336" s="39"/>
      <c r="AL336" s="39"/>
      <c r="AM336" s="39"/>
      <c r="AN336" s="39"/>
      <c r="AO336" s="39"/>
      <c r="AP336" s="39"/>
      <c r="AQ336" s="39"/>
      <c r="AR336" s="39"/>
      <c r="AS336" s="39"/>
      <c r="AT336" s="39"/>
      <c r="AU336" s="39"/>
      <c r="AV336" s="39"/>
    </row>
    <row r="337" spans="14:48" hidden="1" x14ac:dyDescent="0.2">
      <c r="N337" s="39"/>
      <c r="AK337" s="39"/>
      <c r="AL337" s="39"/>
      <c r="AM337" s="39"/>
      <c r="AN337" s="39"/>
      <c r="AO337" s="39"/>
      <c r="AP337" s="39"/>
      <c r="AQ337" s="39"/>
      <c r="AR337" s="39"/>
      <c r="AS337" s="39"/>
      <c r="AT337" s="39"/>
      <c r="AU337" s="39"/>
      <c r="AV337" s="39"/>
    </row>
    <row r="338" spans="14:48" hidden="1" x14ac:dyDescent="0.2">
      <c r="N338" s="39"/>
      <c r="AK338" s="39"/>
      <c r="AL338" s="39"/>
      <c r="AM338" s="39"/>
      <c r="AN338" s="39"/>
      <c r="AO338" s="39"/>
      <c r="AP338" s="39"/>
      <c r="AQ338" s="39"/>
      <c r="AR338" s="39"/>
      <c r="AS338" s="39"/>
      <c r="AT338" s="39"/>
      <c r="AU338" s="39"/>
      <c r="AV338" s="39"/>
    </row>
    <row r="339" spans="14:48" hidden="1" x14ac:dyDescent="0.2">
      <c r="N339" s="39"/>
      <c r="AK339" s="39"/>
      <c r="AL339" s="39"/>
      <c r="AM339" s="39"/>
      <c r="AN339" s="39"/>
      <c r="AO339" s="39"/>
      <c r="AP339" s="39"/>
      <c r="AQ339" s="39"/>
      <c r="AR339" s="39"/>
      <c r="AS339" s="39"/>
      <c r="AT339" s="39"/>
      <c r="AU339" s="39"/>
      <c r="AV339" s="39"/>
    </row>
    <row r="340" spans="14:48" hidden="1" x14ac:dyDescent="0.2">
      <c r="N340" s="39"/>
      <c r="AK340" s="39"/>
      <c r="AL340" s="39"/>
      <c r="AM340" s="39"/>
      <c r="AN340" s="39"/>
      <c r="AO340" s="39"/>
      <c r="AP340" s="39"/>
      <c r="AQ340" s="39"/>
      <c r="AR340" s="39"/>
      <c r="AS340" s="39"/>
      <c r="AT340" s="39"/>
      <c r="AU340" s="39"/>
      <c r="AV340" s="39"/>
    </row>
    <row r="341" spans="14:48" hidden="1" x14ac:dyDescent="0.2">
      <c r="N341" s="39"/>
      <c r="AK341" s="39"/>
      <c r="AL341" s="39"/>
      <c r="AM341" s="39"/>
      <c r="AN341" s="39"/>
      <c r="AO341" s="39"/>
      <c r="AP341" s="39"/>
      <c r="AQ341" s="39"/>
      <c r="AR341" s="39"/>
      <c r="AS341" s="39"/>
      <c r="AT341" s="39"/>
      <c r="AU341" s="39"/>
      <c r="AV341" s="39"/>
    </row>
    <row r="342" spans="14:48" hidden="1" x14ac:dyDescent="0.2">
      <c r="N342" s="39"/>
      <c r="AK342" s="39"/>
      <c r="AL342" s="39"/>
      <c r="AM342" s="39"/>
      <c r="AN342" s="39"/>
      <c r="AO342" s="39"/>
      <c r="AP342" s="39"/>
      <c r="AQ342" s="39"/>
      <c r="AR342" s="39"/>
      <c r="AS342" s="39"/>
      <c r="AT342" s="39"/>
      <c r="AU342" s="39"/>
      <c r="AV342" s="39"/>
    </row>
    <row r="343" spans="14:48" hidden="1" x14ac:dyDescent="0.2">
      <c r="N343" s="39"/>
      <c r="AK343" s="39"/>
      <c r="AL343" s="39"/>
      <c r="AM343" s="39"/>
      <c r="AN343" s="39"/>
      <c r="AO343" s="39"/>
      <c r="AP343" s="39"/>
      <c r="AQ343" s="39"/>
      <c r="AR343" s="39"/>
      <c r="AS343" s="39"/>
      <c r="AT343" s="39"/>
      <c r="AU343" s="39"/>
      <c r="AV343" s="39"/>
    </row>
    <row r="344" spans="14:48" hidden="1" x14ac:dyDescent="0.2">
      <c r="N344" s="39"/>
      <c r="AK344" s="39"/>
      <c r="AL344" s="39"/>
      <c r="AM344" s="39"/>
      <c r="AN344" s="39"/>
      <c r="AO344" s="39"/>
      <c r="AP344" s="39"/>
      <c r="AQ344" s="39"/>
      <c r="AR344" s="39"/>
      <c r="AS344" s="39"/>
      <c r="AT344" s="39"/>
      <c r="AU344" s="39"/>
      <c r="AV344" s="39"/>
    </row>
    <row r="345" spans="14:48" hidden="1" x14ac:dyDescent="0.2">
      <c r="N345" s="39"/>
      <c r="AK345" s="39"/>
      <c r="AL345" s="39"/>
      <c r="AM345" s="39"/>
      <c r="AN345" s="39"/>
      <c r="AO345" s="39"/>
      <c r="AP345" s="39"/>
      <c r="AQ345" s="39"/>
      <c r="AR345" s="39"/>
      <c r="AS345" s="39"/>
      <c r="AT345" s="39"/>
      <c r="AU345" s="39"/>
      <c r="AV345" s="39"/>
    </row>
    <row r="346" spans="14:48" hidden="1" x14ac:dyDescent="0.2">
      <c r="N346" s="39"/>
      <c r="AK346" s="39"/>
      <c r="AL346" s="39"/>
      <c r="AM346" s="39"/>
      <c r="AN346" s="39"/>
      <c r="AO346" s="39"/>
      <c r="AP346" s="39"/>
      <c r="AQ346" s="39"/>
      <c r="AR346" s="39"/>
      <c r="AS346" s="39"/>
      <c r="AT346" s="39"/>
      <c r="AU346" s="39"/>
      <c r="AV346" s="39"/>
    </row>
    <row r="347" spans="14:48" hidden="1" x14ac:dyDescent="0.2">
      <c r="N347" s="39"/>
      <c r="AK347" s="39"/>
      <c r="AL347" s="39"/>
      <c r="AM347" s="39"/>
      <c r="AN347" s="39"/>
      <c r="AO347" s="39"/>
      <c r="AP347" s="39"/>
      <c r="AQ347" s="39"/>
      <c r="AR347" s="39"/>
      <c r="AS347" s="39"/>
      <c r="AT347" s="39"/>
      <c r="AU347" s="39"/>
      <c r="AV347" s="39"/>
    </row>
    <row r="348" spans="14:48" hidden="1" x14ac:dyDescent="0.2">
      <c r="N348" s="39"/>
      <c r="AK348" s="39"/>
      <c r="AL348" s="39"/>
      <c r="AM348" s="39"/>
      <c r="AN348" s="39"/>
      <c r="AO348" s="39"/>
      <c r="AP348" s="39"/>
      <c r="AQ348" s="39"/>
      <c r="AR348" s="39"/>
      <c r="AS348" s="39"/>
      <c r="AT348" s="39"/>
      <c r="AU348" s="39"/>
      <c r="AV348" s="39"/>
    </row>
    <row r="349" spans="14:48" hidden="1" x14ac:dyDescent="0.2">
      <c r="N349" s="39"/>
      <c r="AK349" s="39"/>
      <c r="AL349" s="39"/>
      <c r="AM349" s="39"/>
      <c r="AN349" s="39"/>
      <c r="AO349" s="39"/>
      <c r="AP349" s="39"/>
      <c r="AQ349" s="39"/>
      <c r="AR349" s="39"/>
      <c r="AS349" s="39"/>
      <c r="AT349" s="39"/>
      <c r="AU349" s="39"/>
      <c r="AV349" s="39"/>
    </row>
    <row r="350" spans="14:48" hidden="1" x14ac:dyDescent="0.2">
      <c r="N350" s="39"/>
      <c r="AK350" s="39"/>
      <c r="AL350" s="39"/>
      <c r="AM350" s="39"/>
      <c r="AN350" s="39"/>
      <c r="AO350" s="39"/>
      <c r="AP350" s="39"/>
      <c r="AQ350" s="39"/>
      <c r="AR350" s="39"/>
      <c r="AS350" s="39"/>
      <c r="AT350" s="39"/>
      <c r="AU350" s="39"/>
      <c r="AV350" s="39"/>
    </row>
    <row r="351" spans="14:48" hidden="1" x14ac:dyDescent="0.2">
      <c r="N351" s="39"/>
      <c r="AK351" s="39"/>
      <c r="AL351" s="39"/>
      <c r="AM351" s="39"/>
      <c r="AN351" s="39"/>
      <c r="AO351" s="39"/>
      <c r="AP351" s="39"/>
      <c r="AQ351" s="39"/>
      <c r="AR351" s="39"/>
      <c r="AS351" s="39"/>
      <c r="AT351" s="39"/>
      <c r="AU351" s="39"/>
      <c r="AV351" s="39"/>
    </row>
    <row r="352" spans="14:48" hidden="1" x14ac:dyDescent="0.2">
      <c r="N352" s="39"/>
      <c r="AK352" s="39"/>
      <c r="AL352" s="39"/>
      <c r="AM352" s="39"/>
      <c r="AN352" s="39"/>
      <c r="AO352" s="39"/>
      <c r="AP352" s="39"/>
      <c r="AQ352" s="39"/>
      <c r="AR352" s="39"/>
      <c r="AS352" s="39"/>
      <c r="AT352" s="39"/>
      <c r="AU352" s="39"/>
      <c r="AV352" s="39"/>
    </row>
    <row r="353" spans="14:48" hidden="1" x14ac:dyDescent="0.2">
      <c r="N353" s="39"/>
      <c r="AK353" s="39"/>
      <c r="AL353" s="39"/>
      <c r="AM353" s="39"/>
      <c r="AN353" s="39"/>
      <c r="AO353" s="39"/>
      <c r="AP353" s="39"/>
      <c r="AQ353" s="39"/>
      <c r="AR353" s="39"/>
      <c r="AS353" s="39"/>
      <c r="AT353" s="39"/>
      <c r="AU353" s="39"/>
      <c r="AV353" s="39"/>
    </row>
    <row r="354" spans="14:48" hidden="1" x14ac:dyDescent="0.2">
      <c r="N354" s="39"/>
      <c r="AK354" s="39"/>
      <c r="AL354" s="39"/>
      <c r="AM354" s="39"/>
      <c r="AN354" s="39"/>
      <c r="AO354" s="39"/>
      <c r="AP354" s="39"/>
      <c r="AQ354" s="39"/>
      <c r="AR354" s="39"/>
      <c r="AS354" s="39"/>
      <c r="AT354" s="39"/>
      <c r="AU354" s="39"/>
      <c r="AV354" s="39"/>
    </row>
    <row r="355" spans="14:48" hidden="1" x14ac:dyDescent="0.2">
      <c r="N355" s="39"/>
      <c r="AK355" s="39"/>
      <c r="AL355" s="39"/>
      <c r="AM355" s="39"/>
      <c r="AN355" s="39"/>
      <c r="AO355" s="39"/>
      <c r="AP355" s="39"/>
      <c r="AQ355" s="39"/>
      <c r="AR355" s="39"/>
      <c r="AS355" s="39"/>
      <c r="AT355" s="39"/>
      <c r="AU355" s="39"/>
      <c r="AV355" s="39"/>
    </row>
    <row r="356" spans="14:48" hidden="1" x14ac:dyDescent="0.2">
      <c r="N356" s="39"/>
      <c r="AK356" s="39"/>
      <c r="AL356" s="39"/>
      <c r="AM356" s="39"/>
      <c r="AN356" s="39"/>
      <c r="AO356" s="39"/>
      <c r="AP356" s="39"/>
      <c r="AQ356" s="39"/>
      <c r="AR356" s="39"/>
      <c r="AS356" s="39"/>
      <c r="AT356" s="39"/>
      <c r="AU356" s="39"/>
      <c r="AV356" s="39"/>
    </row>
    <row r="357" spans="14:48" hidden="1" x14ac:dyDescent="0.2">
      <c r="N357" s="39"/>
      <c r="AK357" s="39"/>
      <c r="AL357" s="39"/>
      <c r="AM357" s="39"/>
      <c r="AN357" s="39"/>
      <c r="AO357" s="39"/>
      <c r="AP357" s="39"/>
      <c r="AQ357" s="39"/>
      <c r="AR357" s="39"/>
      <c r="AS357" s="39"/>
      <c r="AT357" s="39"/>
      <c r="AU357" s="39"/>
      <c r="AV357" s="39"/>
    </row>
    <row r="358" spans="14:48" hidden="1" x14ac:dyDescent="0.2">
      <c r="N358" s="39"/>
      <c r="AK358" s="39"/>
      <c r="AL358" s="39"/>
      <c r="AM358" s="39"/>
      <c r="AN358" s="39"/>
      <c r="AO358" s="39"/>
      <c r="AP358" s="39"/>
      <c r="AQ358" s="39"/>
      <c r="AR358" s="39"/>
      <c r="AS358" s="39"/>
      <c r="AT358" s="39"/>
      <c r="AU358" s="39"/>
      <c r="AV358" s="39"/>
    </row>
    <row r="359" spans="14:48" hidden="1" x14ac:dyDescent="0.2">
      <c r="N359" s="39"/>
      <c r="AK359" s="39"/>
      <c r="AL359" s="39"/>
      <c r="AM359" s="39"/>
      <c r="AN359" s="39"/>
      <c r="AO359" s="39"/>
      <c r="AP359" s="39"/>
      <c r="AQ359" s="39"/>
      <c r="AR359" s="39"/>
      <c r="AS359" s="39"/>
      <c r="AT359" s="39"/>
      <c r="AU359" s="39"/>
      <c r="AV359" s="39"/>
    </row>
    <row r="360" spans="14:48" hidden="1" x14ac:dyDescent="0.2">
      <c r="N360" s="39"/>
      <c r="AK360" s="39"/>
      <c r="AL360" s="39"/>
      <c r="AM360" s="39"/>
      <c r="AN360" s="39"/>
      <c r="AO360" s="39"/>
      <c r="AP360" s="39"/>
      <c r="AQ360" s="39"/>
      <c r="AR360" s="39"/>
      <c r="AS360" s="39"/>
      <c r="AT360" s="39"/>
      <c r="AU360" s="39"/>
      <c r="AV360" s="39"/>
    </row>
    <row r="361" spans="14:48" hidden="1" x14ac:dyDescent="0.2">
      <c r="N361" s="39"/>
      <c r="AK361" s="39"/>
      <c r="AL361" s="39"/>
      <c r="AM361" s="39"/>
      <c r="AN361" s="39"/>
      <c r="AO361" s="39"/>
      <c r="AP361" s="39"/>
      <c r="AQ361" s="39"/>
      <c r="AR361" s="39"/>
      <c r="AS361" s="39"/>
      <c r="AT361" s="39"/>
      <c r="AU361" s="39"/>
      <c r="AV361" s="39"/>
    </row>
    <row r="362" spans="14:48" hidden="1" x14ac:dyDescent="0.2">
      <c r="N362" s="39"/>
      <c r="AK362" s="39"/>
      <c r="AL362" s="39"/>
      <c r="AM362" s="39"/>
      <c r="AN362" s="39"/>
      <c r="AO362" s="39"/>
      <c r="AP362" s="39"/>
      <c r="AQ362" s="39"/>
      <c r="AR362" s="39"/>
      <c r="AS362" s="39"/>
      <c r="AT362" s="39"/>
      <c r="AU362" s="39"/>
      <c r="AV362" s="39"/>
    </row>
    <row r="363" spans="14:48" hidden="1" x14ac:dyDescent="0.2">
      <c r="N363" s="39"/>
      <c r="AK363" s="39"/>
      <c r="AL363" s="39"/>
      <c r="AM363" s="39"/>
      <c r="AN363" s="39"/>
      <c r="AO363" s="39"/>
      <c r="AP363" s="39"/>
      <c r="AQ363" s="39"/>
      <c r="AR363" s="39"/>
      <c r="AS363" s="39"/>
      <c r="AT363" s="39"/>
      <c r="AU363" s="39"/>
      <c r="AV363" s="39"/>
    </row>
    <row r="364" spans="14:48" hidden="1" x14ac:dyDescent="0.2">
      <c r="N364" s="39"/>
      <c r="AK364" s="39"/>
      <c r="AL364" s="39"/>
      <c r="AM364" s="39"/>
      <c r="AN364" s="39"/>
      <c r="AO364" s="39"/>
      <c r="AP364" s="39"/>
      <c r="AQ364" s="39"/>
      <c r="AR364" s="39"/>
      <c r="AS364" s="39"/>
      <c r="AT364" s="39"/>
      <c r="AU364" s="39"/>
      <c r="AV364" s="39"/>
    </row>
    <row r="365" spans="14:48" hidden="1" x14ac:dyDescent="0.2">
      <c r="N365" s="39"/>
      <c r="AK365" s="39"/>
      <c r="AL365" s="39"/>
      <c r="AM365" s="39"/>
      <c r="AN365" s="39"/>
      <c r="AO365" s="39"/>
      <c r="AP365" s="39"/>
      <c r="AQ365" s="39"/>
      <c r="AR365" s="39"/>
      <c r="AS365" s="39"/>
      <c r="AT365" s="39"/>
      <c r="AU365" s="39"/>
      <c r="AV365" s="39"/>
    </row>
    <row r="366" spans="14:48" hidden="1" x14ac:dyDescent="0.2">
      <c r="N366" s="39"/>
      <c r="AK366" s="39"/>
      <c r="AL366" s="39"/>
      <c r="AM366" s="39"/>
      <c r="AN366" s="39"/>
      <c r="AO366" s="39"/>
      <c r="AP366" s="39"/>
      <c r="AQ366" s="39"/>
      <c r="AR366" s="39"/>
      <c r="AS366" s="39"/>
      <c r="AT366" s="39"/>
      <c r="AU366" s="39"/>
      <c r="AV366" s="39"/>
    </row>
    <row r="367" spans="14:48" hidden="1" x14ac:dyDescent="0.2">
      <c r="N367" s="39"/>
      <c r="AK367" s="39"/>
      <c r="AL367" s="39"/>
      <c r="AM367" s="39"/>
      <c r="AN367" s="39"/>
      <c r="AO367" s="39"/>
      <c r="AP367" s="39"/>
      <c r="AQ367" s="39"/>
      <c r="AR367" s="39"/>
      <c r="AS367" s="39"/>
      <c r="AT367" s="39"/>
      <c r="AU367" s="39"/>
      <c r="AV367" s="39"/>
    </row>
    <row r="368" spans="14:48" hidden="1" x14ac:dyDescent="0.2">
      <c r="N368" s="39"/>
      <c r="AK368" s="39"/>
      <c r="AL368" s="39"/>
      <c r="AM368" s="39"/>
      <c r="AN368" s="39"/>
      <c r="AO368" s="39"/>
      <c r="AP368" s="39"/>
      <c r="AQ368" s="39"/>
      <c r="AR368" s="39"/>
      <c r="AS368" s="39"/>
      <c r="AT368" s="39"/>
      <c r="AU368" s="39"/>
      <c r="AV368" s="39"/>
    </row>
    <row r="369" spans="14:48" hidden="1" x14ac:dyDescent="0.2">
      <c r="N369" s="39"/>
      <c r="AK369" s="39"/>
      <c r="AL369" s="39"/>
      <c r="AM369" s="39"/>
      <c r="AN369" s="39"/>
      <c r="AO369" s="39"/>
      <c r="AP369" s="39"/>
      <c r="AQ369" s="39"/>
      <c r="AR369" s="39"/>
      <c r="AS369" s="39"/>
      <c r="AT369" s="39"/>
      <c r="AU369" s="39"/>
      <c r="AV369" s="39"/>
    </row>
    <row r="370" spans="14:48" hidden="1" x14ac:dyDescent="0.2">
      <c r="N370" s="39"/>
      <c r="AK370" s="39"/>
      <c r="AL370" s="39"/>
      <c r="AM370" s="39"/>
      <c r="AN370" s="39"/>
      <c r="AO370" s="39"/>
      <c r="AP370" s="39"/>
      <c r="AQ370" s="39"/>
      <c r="AR370" s="39"/>
      <c r="AS370" s="39"/>
      <c r="AT370" s="39"/>
      <c r="AU370" s="39"/>
      <c r="AV370" s="39"/>
    </row>
    <row r="371" spans="14:48" hidden="1" x14ac:dyDescent="0.2">
      <c r="N371" s="39"/>
      <c r="AK371" s="39"/>
      <c r="AL371" s="39"/>
      <c r="AM371" s="39"/>
      <c r="AN371" s="39"/>
      <c r="AO371" s="39"/>
      <c r="AP371" s="39"/>
      <c r="AQ371" s="39"/>
      <c r="AR371" s="39"/>
      <c r="AS371" s="39"/>
      <c r="AT371" s="39"/>
      <c r="AU371" s="39"/>
      <c r="AV371" s="39"/>
    </row>
    <row r="372" spans="14:48" hidden="1" x14ac:dyDescent="0.2">
      <c r="N372" s="39"/>
      <c r="AK372" s="39"/>
      <c r="AL372" s="39"/>
      <c r="AM372" s="39"/>
      <c r="AN372" s="39"/>
      <c r="AO372" s="39"/>
      <c r="AP372" s="39"/>
      <c r="AQ372" s="39"/>
      <c r="AR372" s="39"/>
      <c r="AS372" s="39"/>
      <c r="AT372" s="39"/>
      <c r="AU372" s="39"/>
      <c r="AV372" s="39"/>
    </row>
    <row r="373" spans="14:48" hidden="1" x14ac:dyDescent="0.2">
      <c r="N373" s="39"/>
      <c r="AK373" s="39"/>
      <c r="AL373" s="39"/>
      <c r="AM373" s="39"/>
      <c r="AN373" s="39"/>
      <c r="AO373" s="39"/>
      <c r="AP373" s="39"/>
      <c r="AQ373" s="39"/>
      <c r="AR373" s="39"/>
      <c r="AS373" s="39"/>
      <c r="AT373" s="39"/>
      <c r="AU373" s="39"/>
      <c r="AV373" s="39"/>
    </row>
    <row r="374" spans="14:48" hidden="1" x14ac:dyDescent="0.2">
      <c r="N374" s="39"/>
      <c r="AK374" s="39"/>
      <c r="AL374" s="39"/>
      <c r="AM374" s="39"/>
      <c r="AN374" s="39"/>
      <c r="AO374" s="39"/>
      <c r="AP374" s="39"/>
      <c r="AQ374" s="39"/>
      <c r="AR374" s="39"/>
      <c r="AS374" s="39"/>
      <c r="AT374" s="39"/>
      <c r="AU374" s="39"/>
      <c r="AV374" s="39"/>
    </row>
    <row r="375" spans="14:48" hidden="1" x14ac:dyDescent="0.2">
      <c r="N375" s="39"/>
      <c r="AK375" s="39"/>
      <c r="AL375" s="39"/>
      <c r="AM375" s="39"/>
      <c r="AN375" s="39"/>
      <c r="AO375" s="39"/>
      <c r="AP375" s="39"/>
      <c r="AQ375" s="39"/>
      <c r="AR375" s="39"/>
      <c r="AS375" s="39"/>
      <c r="AT375" s="39"/>
      <c r="AU375" s="39"/>
      <c r="AV375" s="39"/>
    </row>
    <row r="376" spans="14:48" hidden="1" x14ac:dyDescent="0.2">
      <c r="N376" s="39"/>
      <c r="AK376" s="39"/>
      <c r="AL376" s="39"/>
      <c r="AM376" s="39"/>
      <c r="AN376" s="39"/>
      <c r="AO376" s="39"/>
      <c r="AP376" s="39"/>
      <c r="AQ376" s="39"/>
      <c r="AR376" s="39"/>
      <c r="AS376" s="39"/>
      <c r="AT376" s="39"/>
      <c r="AU376" s="39"/>
      <c r="AV376" s="39"/>
    </row>
    <row r="377" spans="14:48" hidden="1" x14ac:dyDescent="0.2">
      <c r="N377" s="39"/>
      <c r="AK377" s="39"/>
      <c r="AL377" s="39"/>
      <c r="AM377" s="39"/>
      <c r="AN377" s="39"/>
      <c r="AO377" s="39"/>
      <c r="AP377" s="39"/>
      <c r="AQ377" s="39"/>
      <c r="AR377" s="39"/>
      <c r="AS377" s="39"/>
      <c r="AT377" s="39"/>
      <c r="AU377" s="39"/>
      <c r="AV377" s="39"/>
    </row>
    <row r="378" spans="14:48" hidden="1" x14ac:dyDescent="0.2">
      <c r="N378" s="39"/>
      <c r="AK378" s="39"/>
      <c r="AL378" s="39"/>
      <c r="AM378" s="39"/>
      <c r="AN378" s="39"/>
      <c r="AO378" s="39"/>
      <c r="AP378" s="39"/>
      <c r="AQ378" s="39"/>
      <c r="AR378" s="39"/>
      <c r="AS378" s="39"/>
      <c r="AT378" s="39"/>
      <c r="AU378" s="39"/>
      <c r="AV378" s="39"/>
    </row>
    <row r="379" spans="14:48" hidden="1" x14ac:dyDescent="0.2">
      <c r="N379" s="39"/>
      <c r="AK379" s="39"/>
      <c r="AL379" s="39"/>
      <c r="AM379" s="39"/>
      <c r="AN379" s="39"/>
      <c r="AO379" s="39"/>
      <c r="AP379" s="39"/>
      <c r="AQ379" s="39"/>
      <c r="AR379" s="39"/>
      <c r="AS379" s="39"/>
      <c r="AT379" s="39"/>
      <c r="AU379" s="39"/>
      <c r="AV379" s="39"/>
    </row>
    <row r="380" spans="14:48" hidden="1" x14ac:dyDescent="0.2">
      <c r="N380" s="39"/>
      <c r="AK380" s="39"/>
      <c r="AL380" s="39"/>
      <c r="AM380" s="39"/>
      <c r="AN380" s="39"/>
      <c r="AO380" s="39"/>
      <c r="AP380" s="39"/>
      <c r="AQ380" s="39"/>
      <c r="AR380" s="39"/>
      <c r="AS380" s="39"/>
      <c r="AT380" s="39"/>
      <c r="AU380" s="39"/>
      <c r="AV380" s="39"/>
    </row>
    <row r="381" spans="14:48" hidden="1" x14ac:dyDescent="0.2">
      <c r="N381" s="39"/>
      <c r="AK381" s="39"/>
      <c r="AL381" s="39"/>
      <c r="AM381" s="39"/>
      <c r="AN381" s="39"/>
      <c r="AO381" s="39"/>
      <c r="AP381" s="39"/>
      <c r="AQ381" s="39"/>
      <c r="AR381" s="39"/>
      <c r="AS381" s="39"/>
      <c r="AT381" s="39"/>
      <c r="AU381" s="39"/>
      <c r="AV381" s="39"/>
    </row>
    <row r="382" spans="14:48" hidden="1" x14ac:dyDescent="0.2">
      <c r="N382" s="39"/>
      <c r="AK382" s="39"/>
      <c r="AL382" s="39"/>
      <c r="AM382" s="39"/>
      <c r="AN382" s="39"/>
      <c r="AO382" s="39"/>
      <c r="AP382" s="39"/>
      <c r="AQ382" s="39"/>
      <c r="AR382" s="39"/>
      <c r="AS382" s="39"/>
      <c r="AT382" s="39"/>
      <c r="AU382" s="39"/>
      <c r="AV382" s="39"/>
    </row>
    <row r="383" spans="14:48" hidden="1" x14ac:dyDescent="0.2">
      <c r="N383" s="39"/>
      <c r="AK383" s="39"/>
      <c r="AL383" s="39"/>
      <c r="AM383" s="39"/>
      <c r="AN383" s="39"/>
      <c r="AO383" s="39"/>
      <c r="AP383" s="39"/>
      <c r="AQ383" s="39"/>
      <c r="AR383" s="39"/>
      <c r="AS383" s="39"/>
      <c r="AT383" s="39"/>
      <c r="AU383" s="39"/>
      <c r="AV383" s="39"/>
    </row>
    <row r="384" spans="14:48" hidden="1" x14ac:dyDescent="0.2">
      <c r="N384" s="39"/>
      <c r="AK384" s="39"/>
      <c r="AL384" s="39"/>
      <c r="AM384" s="39"/>
      <c r="AN384" s="39"/>
      <c r="AO384" s="39"/>
      <c r="AP384" s="39"/>
      <c r="AQ384" s="39"/>
      <c r="AR384" s="39"/>
      <c r="AS384" s="39"/>
      <c r="AT384" s="39"/>
      <c r="AU384" s="39"/>
      <c r="AV384" s="39"/>
    </row>
    <row r="385" spans="14:48" hidden="1" x14ac:dyDescent="0.2">
      <c r="N385" s="39"/>
      <c r="AK385" s="39"/>
      <c r="AL385" s="39"/>
      <c r="AM385" s="39"/>
      <c r="AN385" s="39"/>
      <c r="AO385" s="39"/>
      <c r="AP385" s="39"/>
      <c r="AQ385" s="39"/>
      <c r="AR385" s="39"/>
      <c r="AS385" s="39"/>
      <c r="AT385" s="39"/>
      <c r="AU385" s="39"/>
      <c r="AV385" s="39"/>
    </row>
    <row r="386" spans="14:48" hidden="1" x14ac:dyDescent="0.2">
      <c r="N386" s="39"/>
      <c r="AK386" s="39"/>
      <c r="AL386" s="39"/>
      <c r="AM386" s="39"/>
      <c r="AN386" s="39"/>
      <c r="AO386" s="39"/>
      <c r="AP386" s="39"/>
      <c r="AQ386" s="39"/>
      <c r="AR386" s="39"/>
      <c r="AS386" s="39"/>
      <c r="AT386" s="39"/>
      <c r="AU386" s="39"/>
      <c r="AV386" s="39"/>
    </row>
    <row r="387" spans="14:48" hidden="1" x14ac:dyDescent="0.2">
      <c r="N387" s="39"/>
      <c r="AK387" s="39"/>
      <c r="AL387" s="39"/>
      <c r="AM387" s="39"/>
      <c r="AN387" s="39"/>
      <c r="AO387" s="39"/>
      <c r="AP387" s="39"/>
      <c r="AQ387" s="39"/>
      <c r="AR387" s="39"/>
      <c r="AS387" s="39"/>
      <c r="AT387" s="39"/>
      <c r="AU387" s="39"/>
      <c r="AV387" s="39"/>
    </row>
    <row r="388" spans="14:48" hidden="1" x14ac:dyDescent="0.2">
      <c r="N388" s="39"/>
      <c r="AK388" s="39"/>
      <c r="AL388" s="39"/>
      <c r="AM388" s="39"/>
      <c r="AN388" s="39"/>
      <c r="AO388" s="39"/>
      <c r="AP388" s="39"/>
      <c r="AQ388" s="39"/>
      <c r="AR388" s="39"/>
      <c r="AS388" s="39"/>
      <c r="AT388" s="39"/>
      <c r="AU388" s="39"/>
      <c r="AV388" s="39"/>
    </row>
    <row r="389" spans="14:48" hidden="1" x14ac:dyDescent="0.2">
      <c r="N389" s="39"/>
      <c r="AK389" s="39"/>
      <c r="AL389" s="39"/>
      <c r="AM389" s="39"/>
      <c r="AN389" s="39"/>
      <c r="AO389" s="39"/>
      <c r="AP389" s="39"/>
      <c r="AQ389" s="39"/>
      <c r="AR389" s="39"/>
      <c r="AS389" s="39"/>
      <c r="AT389" s="39"/>
      <c r="AU389" s="39"/>
      <c r="AV389" s="39"/>
    </row>
    <row r="390" spans="14:48" hidden="1" x14ac:dyDescent="0.2">
      <c r="N390" s="39"/>
      <c r="AK390" s="39"/>
      <c r="AL390" s="39"/>
      <c r="AM390" s="39"/>
      <c r="AN390" s="39"/>
      <c r="AO390" s="39"/>
      <c r="AP390" s="39"/>
      <c r="AQ390" s="39"/>
      <c r="AR390" s="39"/>
      <c r="AS390" s="39"/>
      <c r="AT390" s="39"/>
      <c r="AU390" s="39"/>
      <c r="AV390" s="39"/>
    </row>
    <row r="391" spans="14:48" hidden="1" x14ac:dyDescent="0.2">
      <c r="N391" s="39"/>
      <c r="AK391" s="39"/>
      <c r="AL391" s="39"/>
      <c r="AM391" s="39"/>
      <c r="AN391" s="39"/>
      <c r="AO391" s="39"/>
      <c r="AP391" s="39"/>
      <c r="AQ391" s="39"/>
      <c r="AR391" s="39"/>
      <c r="AS391" s="39"/>
      <c r="AT391" s="39"/>
      <c r="AU391" s="39"/>
      <c r="AV391" s="39"/>
    </row>
    <row r="392" spans="14:48" hidden="1" x14ac:dyDescent="0.2">
      <c r="N392" s="39"/>
      <c r="AK392" s="39"/>
      <c r="AL392" s="39"/>
      <c r="AM392" s="39"/>
      <c r="AN392" s="39"/>
      <c r="AO392" s="39"/>
      <c r="AP392" s="39"/>
      <c r="AQ392" s="39"/>
      <c r="AR392" s="39"/>
      <c r="AS392" s="39"/>
      <c r="AT392" s="39"/>
      <c r="AU392" s="39"/>
      <c r="AV392" s="39"/>
    </row>
    <row r="393" spans="14:48" hidden="1" x14ac:dyDescent="0.2">
      <c r="N393" s="39"/>
      <c r="AK393" s="39"/>
      <c r="AL393" s="39"/>
      <c r="AM393" s="39"/>
      <c r="AN393" s="39"/>
      <c r="AO393" s="39"/>
      <c r="AP393" s="39"/>
      <c r="AQ393" s="39"/>
      <c r="AR393" s="39"/>
      <c r="AS393" s="39"/>
      <c r="AT393" s="39"/>
      <c r="AU393" s="39"/>
      <c r="AV393" s="39"/>
    </row>
    <row r="394" spans="14:48" hidden="1" x14ac:dyDescent="0.2">
      <c r="N394" s="39"/>
      <c r="AK394" s="39"/>
      <c r="AL394" s="39"/>
      <c r="AM394" s="39"/>
      <c r="AN394" s="39"/>
      <c r="AO394" s="39"/>
      <c r="AP394" s="39"/>
      <c r="AQ394" s="39"/>
      <c r="AR394" s="39"/>
      <c r="AS394" s="39"/>
      <c r="AT394" s="39"/>
      <c r="AU394" s="39"/>
      <c r="AV394" s="39"/>
    </row>
    <row r="395" spans="14:48" hidden="1" x14ac:dyDescent="0.2">
      <c r="N395" s="39"/>
      <c r="AK395" s="39"/>
      <c r="AL395" s="39"/>
      <c r="AM395" s="39"/>
      <c r="AN395" s="39"/>
      <c r="AO395" s="39"/>
      <c r="AP395" s="39"/>
      <c r="AQ395" s="39"/>
      <c r="AR395" s="39"/>
      <c r="AS395" s="39"/>
      <c r="AT395" s="39"/>
      <c r="AU395" s="39"/>
      <c r="AV395" s="39"/>
    </row>
    <row r="396" spans="14:48" hidden="1" x14ac:dyDescent="0.2">
      <c r="N396" s="39"/>
      <c r="AK396" s="39"/>
      <c r="AL396" s="39"/>
      <c r="AM396" s="39"/>
      <c r="AN396" s="39"/>
      <c r="AO396" s="39"/>
      <c r="AP396" s="39"/>
      <c r="AQ396" s="39"/>
      <c r="AR396" s="39"/>
      <c r="AS396" s="39"/>
      <c r="AT396" s="39"/>
      <c r="AU396" s="39"/>
      <c r="AV396" s="39"/>
    </row>
    <row r="397" spans="14:48" hidden="1" x14ac:dyDescent="0.2">
      <c r="N397" s="39"/>
      <c r="AK397" s="39"/>
      <c r="AL397" s="39"/>
      <c r="AM397" s="39"/>
      <c r="AN397" s="39"/>
      <c r="AO397" s="39"/>
      <c r="AP397" s="39"/>
      <c r="AQ397" s="39"/>
      <c r="AR397" s="39"/>
      <c r="AS397" s="39"/>
      <c r="AT397" s="39"/>
      <c r="AU397" s="39"/>
      <c r="AV397" s="39"/>
    </row>
    <row r="398" spans="14:48" hidden="1" x14ac:dyDescent="0.2">
      <c r="N398" s="39"/>
      <c r="AK398" s="39"/>
      <c r="AL398" s="39"/>
      <c r="AM398" s="39"/>
      <c r="AN398" s="39"/>
      <c r="AO398" s="39"/>
      <c r="AP398" s="39"/>
      <c r="AQ398" s="39"/>
      <c r="AR398" s="39"/>
      <c r="AS398" s="39"/>
      <c r="AT398" s="39"/>
      <c r="AU398" s="39"/>
      <c r="AV398" s="39"/>
    </row>
    <row r="399" spans="14:48" hidden="1" x14ac:dyDescent="0.2">
      <c r="N399" s="39"/>
      <c r="AK399" s="39"/>
      <c r="AL399" s="39"/>
      <c r="AM399" s="39"/>
      <c r="AN399" s="39"/>
      <c r="AO399" s="39"/>
      <c r="AP399" s="39"/>
      <c r="AQ399" s="39"/>
      <c r="AR399" s="39"/>
      <c r="AS399" s="39"/>
      <c r="AT399" s="39"/>
      <c r="AU399" s="39"/>
      <c r="AV399" s="39"/>
    </row>
    <row r="400" spans="14:48" hidden="1" x14ac:dyDescent="0.2">
      <c r="N400" s="39"/>
      <c r="AK400" s="39"/>
      <c r="AL400" s="39"/>
      <c r="AM400" s="39"/>
      <c r="AN400" s="39"/>
      <c r="AO400" s="39"/>
      <c r="AP400" s="39"/>
      <c r="AQ400" s="39"/>
      <c r="AR400" s="39"/>
      <c r="AS400" s="39"/>
      <c r="AT400" s="39"/>
      <c r="AU400" s="39"/>
      <c r="AV400" s="39"/>
    </row>
    <row r="401" spans="14:48" hidden="1" x14ac:dyDescent="0.2">
      <c r="N401" s="39"/>
      <c r="AK401" s="39"/>
      <c r="AL401" s="39"/>
      <c r="AM401" s="39"/>
      <c r="AN401" s="39"/>
      <c r="AO401" s="39"/>
      <c r="AP401" s="39"/>
      <c r="AQ401" s="39"/>
      <c r="AR401" s="39"/>
      <c r="AS401" s="39"/>
      <c r="AT401" s="39"/>
      <c r="AU401" s="39"/>
      <c r="AV401" s="39"/>
    </row>
    <row r="402" spans="14:48" hidden="1" x14ac:dyDescent="0.2">
      <c r="N402" s="39"/>
      <c r="AK402" s="39"/>
      <c r="AL402" s="39"/>
      <c r="AM402" s="39"/>
      <c r="AN402" s="39"/>
      <c r="AO402" s="39"/>
      <c r="AP402" s="39"/>
      <c r="AQ402" s="39"/>
      <c r="AR402" s="39"/>
      <c r="AS402" s="39"/>
      <c r="AT402" s="39"/>
      <c r="AU402" s="39"/>
      <c r="AV402" s="39"/>
    </row>
    <row r="403" spans="14:48" hidden="1" x14ac:dyDescent="0.2">
      <c r="N403" s="39"/>
      <c r="AK403" s="39"/>
      <c r="AL403" s="39"/>
      <c r="AM403" s="39"/>
      <c r="AN403" s="39"/>
      <c r="AO403" s="39"/>
      <c r="AP403" s="39"/>
      <c r="AQ403" s="39"/>
      <c r="AR403" s="39"/>
      <c r="AS403" s="39"/>
      <c r="AT403" s="39"/>
      <c r="AU403" s="39"/>
      <c r="AV403" s="39"/>
    </row>
    <row r="404" spans="14:48" hidden="1" x14ac:dyDescent="0.2">
      <c r="N404" s="39"/>
      <c r="AK404" s="39"/>
      <c r="AL404" s="39"/>
      <c r="AM404" s="39"/>
      <c r="AN404" s="39"/>
      <c r="AO404" s="39"/>
      <c r="AP404" s="39"/>
      <c r="AQ404" s="39"/>
      <c r="AR404" s="39"/>
      <c r="AS404" s="39"/>
      <c r="AT404" s="39"/>
      <c r="AU404" s="39"/>
      <c r="AV404" s="39"/>
    </row>
    <row r="405" spans="14:48" hidden="1" x14ac:dyDescent="0.2">
      <c r="N405" s="39"/>
      <c r="AK405" s="39"/>
      <c r="AL405" s="39"/>
      <c r="AM405" s="39"/>
      <c r="AN405" s="39"/>
      <c r="AO405" s="39"/>
      <c r="AP405" s="39"/>
      <c r="AQ405" s="39"/>
      <c r="AR405" s="39"/>
      <c r="AS405" s="39"/>
      <c r="AT405" s="39"/>
      <c r="AU405" s="39"/>
      <c r="AV405" s="39"/>
    </row>
    <row r="406" spans="14:48" hidden="1" x14ac:dyDescent="0.2">
      <c r="N406" s="39"/>
      <c r="AK406" s="39"/>
      <c r="AL406" s="39"/>
      <c r="AM406" s="39"/>
      <c r="AN406" s="39"/>
      <c r="AO406" s="39"/>
      <c r="AP406" s="39"/>
      <c r="AQ406" s="39"/>
      <c r="AR406" s="39"/>
      <c r="AS406" s="39"/>
      <c r="AT406" s="39"/>
      <c r="AU406" s="39"/>
      <c r="AV406" s="39"/>
    </row>
    <row r="407" spans="14:48" hidden="1" x14ac:dyDescent="0.2">
      <c r="N407" s="39"/>
      <c r="AK407" s="39"/>
      <c r="AL407" s="39"/>
      <c r="AM407" s="39"/>
      <c r="AN407" s="39"/>
      <c r="AO407" s="39"/>
      <c r="AP407" s="39"/>
      <c r="AQ407" s="39"/>
      <c r="AR407" s="39"/>
      <c r="AS407" s="39"/>
      <c r="AT407" s="39"/>
      <c r="AU407" s="39"/>
      <c r="AV407" s="39"/>
    </row>
    <row r="408" spans="14:48" hidden="1" x14ac:dyDescent="0.2">
      <c r="N408" s="39"/>
      <c r="AK408" s="39"/>
      <c r="AL408" s="39"/>
      <c r="AM408" s="39"/>
      <c r="AN408" s="39"/>
      <c r="AO408" s="39"/>
      <c r="AP408" s="39"/>
      <c r="AQ408" s="39"/>
      <c r="AR408" s="39"/>
      <c r="AS408" s="39"/>
      <c r="AT408" s="39"/>
      <c r="AU408" s="39"/>
      <c r="AV408" s="39"/>
    </row>
    <row r="409" spans="14:48" hidden="1" x14ac:dyDescent="0.2">
      <c r="N409" s="39"/>
      <c r="AK409" s="39"/>
      <c r="AL409" s="39"/>
      <c r="AM409" s="39"/>
      <c r="AN409" s="39"/>
      <c r="AO409" s="39"/>
      <c r="AP409" s="39"/>
      <c r="AQ409" s="39"/>
      <c r="AR409" s="39"/>
      <c r="AS409" s="39"/>
      <c r="AT409" s="39"/>
      <c r="AU409" s="39"/>
      <c r="AV409" s="39"/>
    </row>
    <row r="410" spans="14:48" hidden="1" x14ac:dyDescent="0.2">
      <c r="N410" s="39"/>
      <c r="AK410" s="39"/>
      <c r="AL410" s="39"/>
      <c r="AM410" s="39"/>
      <c r="AN410" s="39"/>
      <c r="AO410" s="39"/>
      <c r="AP410" s="39"/>
      <c r="AQ410" s="39"/>
      <c r="AR410" s="39"/>
      <c r="AS410" s="39"/>
      <c r="AT410" s="39"/>
      <c r="AU410" s="39"/>
      <c r="AV410" s="39"/>
    </row>
    <row r="411" spans="14:48" hidden="1" x14ac:dyDescent="0.2">
      <c r="N411" s="39"/>
      <c r="AK411" s="39"/>
      <c r="AL411" s="39"/>
      <c r="AM411" s="39"/>
      <c r="AN411" s="39"/>
      <c r="AO411" s="39"/>
      <c r="AP411" s="39"/>
      <c r="AQ411" s="39"/>
      <c r="AR411" s="39"/>
      <c r="AS411" s="39"/>
      <c r="AT411" s="39"/>
      <c r="AU411" s="39"/>
      <c r="AV411" s="39"/>
    </row>
    <row r="412" spans="14:48" hidden="1" x14ac:dyDescent="0.2">
      <c r="N412" s="39"/>
      <c r="AK412" s="39"/>
      <c r="AL412" s="39"/>
      <c r="AM412" s="39"/>
      <c r="AN412" s="39"/>
      <c r="AO412" s="39"/>
      <c r="AP412" s="39"/>
      <c r="AQ412" s="39"/>
      <c r="AR412" s="39"/>
      <c r="AS412" s="39"/>
      <c r="AT412" s="39"/>
      <c r="AU412" s="39"/>
      <c r="AV412" s="39"/>
    </row>
    <row r="413" spans="14:48" hidden="1" x14ac:dyDescent="0.2">
      <c r="N413" s="39"/>
      <c r="AK413" s="39"/>
      <c r="AL413" s="39"/>
      <c r="AM413" s="39"/>
      <c r="AN413" s="39"/>
      <c r="AO413" s="39"/>
      <c r="AP413" s="39"/>
      <c r="AQ413" s="39"/>
      <c r="AR413" s="39"/>
      <c r="AS413" s="39"/>
      <c r="AT413" s="39"/>
      <c r="AU413" s="39"/>
      <c r="AV413" s="39"/>
    </row>
    <row r="414" spans="14:48" hidden="1" x14ac:dyDescent="0.2">
      <c r="N414" s="39"/>
      <c r="AK414" s="39"/>
      <c r="AL414" s="39"/>
      <c r="AM414" s="39"/>
      <c r="AN414" s="39"/>
      <c r="AO414" s="39"/>
      <c r="AP414" s="39"/>
      <c r="AQ414" s="39"/>
      <c r="AR414" s="39"/>
      <c r="AS414" s="39"/>
      <c r="AT414" s="39"/>
      <c r="AU414" s="39"/>
      <c r="AV414" s="39"/>
    </row>
    <row r="415" spans="14:48" hidden="1" x14ac:dyDescent="0.2">
      <c r="N415" s="39"/>
      <c r="AK415" s="39"/>
      <c r="AL415" s="39"/>
      <c r="AM415" s="39"/>
      <c r="AN415" s="39"/>
      <c r="AO415" s="39"/>
      <c r="AP415" s="39"/>
      <c r="AQ415" s="39"/>
      <c r="AR415" s="39"/>
      <c r="AS415" s="39"/>
      <c r="AT415" s="39"/>
      <c r="AU415" s="39"/>
      <c r="AV415" s="39"/>
    </row>
    <row r="416" spans="14:48" hidden="1" x14ac:dyDescent="0.2">
      <c r="N416" s="39"/>
      <c r="AK416" s="39"/>
      <c r="AL416" s="39"/>
      <c r="AM416" s="39"/>
      <c r="AN416" s="39"/>
      <c r="AO416" s="39"/>
      <c r="AP416" s="39"/>
      <c r="AQ416" s="39"/>
      <c r="AR416" s="39"/>
      <c r="AS416" s="39"/>
      <c r="AT416" s="39"/>
      <c r="AU416" s="39"/>
      <c r="AV416" s="39"/>
    </row>
    <row r="417" spans="14:48" hidden="1" x14ac:dyDescent="0.2">
      <c r="N417" s="39"/>
      <c r="AK417" s="39"/>
      <c r="AL417" s="39"/>
      <c r="AM417" s="39"/>
      <c r="AN417" s="39"/>
      <c r="AO417" s="39"/>
      <c r="AP417" s="39"/>
      <c r="AQ417" s="39"/>
      <c r="AR417" s="39"/>
      <c r="AS417" s="39"/>
      <c r="AT417" s="39"/>
      <c r="AU417" s="39"/>
      <c r="AV417" s="39"/>
    </row>
    <row r="418" spans="14:48" hidden="1" x14ac:dyDescent="0.2">
      <c r="N418" s="39"/>
      <c r="AK418" s="39"/>
      <c r="AL418" s="39"/>
      <c r="AM418" s="39"/>
      <c r="AN418" s="39"/>
      <c r="AO418" s="39"/>
      <c r="AP418" s="39"/>
      <c r="AQ418" s="39"/>
      <c r="AR418" s="39"/>
      <c r="AS418" s="39"/>
      <c r="AT418" s="39"/>
      <c r="AU418" s="39"/>
      <c r="AV418" s="39"/>
    </row>
    <row r="419" spans="14:48" hidden="1" x14ac:dyDescent="0.2">
      <c r="N419" s="39"/>
      <c r="AK419" s="39"/>
      <c r="AL419" s="39"/>
      <c r="AM419" s="39"/>
      <c r="AN419" s="39"/>
      <c r="AO419" s="39"/>
      <c r="AP419" s="39"/>
      <c r="AQ419" s="39"/>
      <c r="AR419" s="39"/>
      <c r="AS419" s="39"/>
      <c r="AT419" s="39"/>
      <c r="AU419" s="39"/>
      <c r="AV419" s="39"/>
    </row>
    <row r="420" spans="14:48" hidden="1" x14ac:dyDescent="0.2">
      <c r="N420" s="39"/>
      <c r="AK420" s="39"/>
      <c r="AL420" s="39"/>
      <c r="AM420" s="39"/>
      <c r="AN420" s="39"/>
      <c r="AO420" s="39"/>
      <c r="AP420" s="39"/>
      <c r="AQ420" s="39"/>
      <c r="AR420" s="39"/>
      <c r="AS420" s="39"/>
      <c r="AT420" s="39"/>
      <c r="AU420" s="39"/>
      <c r="AV420" s="39"/>
    </row>
    <row r="421" spans="14:48" hidden="1" x14ac:dyDescent="0.2">
      <c r="N421" s="39"/>
      <c r="AK421" s="39"/>
      <c r="AL421" s="39"/>
      <c r="AM421" s="39"/>
      <c r="AN421" s="39"/>
      <c r="AO421" s="39"/>
      <c r="AP421" s="39"/>
      <c r="AQ421" s="39"/>
      <c r="AR421" s="39"/>
      <c r="AS421" s="39"/>
      <c r="AT421" s="39"/>
      <c r="AU421" s="39"/>
      <c r="AV421" s="39"/>
    </row>
    <row r="422" spans="14:48" hidden="1" x14ac:dyDescent="0.2">
      <c r="N422" s="39"/>
      <c r="AK422" s="39"/>
      <c r="AL422" s="39"/>
      <c r="AM422" s="39"/>
      <c r="AN422" s="39"/>
      <c r="AO422" s="39"/>
      <c r="AP422" s="39"/>
      <c r="AQ422" s="39"/>
      <c r="AR422" s="39"/>
      <c r="AS422" s="39"/>
      <c r="AT422" s="39"/>
      <c r="AU422" s="39"/>
      <c r="AV422" s="39"/>
    </row>
    <row r="423" spans="14:48" hidden="1" x14ac:dyDescent="0.2">
      <c r="N423" s="39"/>
      <c r="AK423" s="39"/>
      <c r="AL423" s="39"/>
      <c r="AM423" s="39"/>
      <c r="AN423" s="39"/>
      <c r="AO423" s="39"/>
      <c r="AP423" s="39"/>
      <c r="AQ423" s="39"/>
      <c r="AR423" s="39"/>
      <c r="AS423" s="39"/>
      <c r="AT423" s="39"/>
      <c r="AU423" s="39"/>
      <c r="AV423" s="39"/>
    </row>
    <row r="424" spans="14:48" hidden="1" x14ac:dyDescent="0.2">
      <c r="N424" s="39"/>
      <c r="AK424" s="39"/>
      <c r="AL424" s="39"/>
      <c r="AM424" s="39"/>
      <c r="AN424" s="39"/>
      <c r="AO424" s="39"/>
      <c r="AP424" s="39"/>
      <c r="AQ424" s="39"/>
      <c r="AR424" s="39"/>
      <c r="AS424" s="39"/>
      <c r="AT424" s="39"/>
      <c r="AU424" s="39"/>
      <c r="AV424" s="39"/>
    </row>
    <row r="425" spans="14:48" hidden="1" x14ac:dyDescent="0.2">
      <c r="N425" s="39"/>
      <c r="AK425" s="39"/>
      <c r="AL425" s="39"/>
      <c r="AM425" s="39"/>
      <c r="AN425" s="39"/>
      <c r="AO425" s="39"/>
      <c r="AP425" s="39"/>
      <c r="AQ425" s="39"/>
      <c r="AR425" s="39"/>
      <c r="AS425" s="39"/>
      <c r="AT425" s="39"/>
      <c r="AU425" s="39"/>
      <c r="AV425" s="39"/>
    </row>
    <row r="426" spans="14:48" hidden="1" x14ac:dyDescent="0.2">
      <c r="N426" s="39"/>
      <c r="AK426" s="39"/>
      <c r="AL426" s="39"/>
      <c r="AM426" s="39"/>
      <c r="AN426" s="39"/>
      <c r="AO426" s="39"/>
      <c r="AP426" s="39"/>
      <c r="AQ426" s="39"/>
      <c r="AR426" s="39"/>
      <c r="AS426" s="39"/>
      <c r="AT426" s="39"/>
      <c r="AU426" s="39"/>
      <c r="AV426" s="39"/>
    </row>
    <row r="427" spans="14:48" hidden="1" x14ac:dyDescent="0.2">
      <c r="N427" s="39"/>
      <c r="AK427" s="39"/>
      <c r="AL427" s="39"/>
      <c r="AM427" s="39"/>
      <c r="AN427" s="39"/>
      <c r="AO427" s="39"/>
      <c r="AP427" s="39"/>
      <c r="AQ427" s="39"/>
      <c r="AR427" s="39"/>
      <c r="AS427" s="39"/>
      <c r="AT427" s="39"/>
      <c r="AU427" s="39"/>
      <c r="AV427" s="39"/>
    </row>
    <row r="428" spans="14:48" hidden="1" x14ac:dyDescent="0.2">
      <c r="N428" s="39"/>
      <c r="AK428" s="39"/>
      <c r="AL428" s="39"/>
      <c r="AM428" s="39"/>
      <c r="AN428" s="39"/>
      <c r="AO428" s="39"/>
      <c r="AP428" s="39"/>
      <c r="AQ428" s="39"/>
      <c r="AR428" s="39"/>
      <c r="AS428" s="39"/>
      <c r="AT428" s="39"/>
      <c r="AU428" s="39"/>
      <c r="AV428" s="39"/>
    </row>
    <row r="429" spans="14:48" hidden="1" x14ac:dyDescent="0.2">
      <c r="N429" s="39"/>
      <c r="AK429" s="39"/>
      <c r="AL429" s="39"/>
      <c r="AM429" s="39"/>
      <c r="AN429" s="39"/>
      <c r="AO429" s="39"/>
      <c r="AP429" s="39"/>
      <c r="AQ429" s="39"/>
      <c r="AR429" s="39"/>
      <c r="AS429" s="39"/>
      <c r="AT429" s="39"/>
      <c r="AU429" s="39"/>
      <c r="AV429" s="39"/>
    </row>
    <row r="430" spans="14:48" hidden="1" x14ac:dyDescent="0.2">
      <c r="N430" s="39"/>
      <c r="AK430" s="39"/>
      <c r="AL430" s="39"/>
      <c r="AM430" s="39"/>
      <c r="AN430" s="39"/>
      <c r="AO430" s="39"/>
      <c r="AP430" s="39"/>
      <c r="AQ430" s="39"/>
      <c r="AR430" s="39"/>
      <c r="AS430" s="39"/>
      <c r="AT430" s="39"/>
      <c r="AU430" s="39"/>
      <c r="AV430" s="39"/>
    </row>
    <row r="431" spans="14:48" hidden="1" x14ac:dyDescent="0.2">
      <c r="N431" s="39"/>
      <c r="AK431" s="39"/>
      <c r="AL431" s="39"/>
      <c r="AM431" s="39"/>
      <c r="AN431" s="39"/>
      <c r="AO431" s="39"/>
      <c r="AP431" s="39"/>
      <c r="AQ431" s="39"/>
      <c r="AR431" s="39"/>
      <c r="AS431" s="39"/>
      <c r="AT431" s="39"/>
      <c r="AU431" s="39"/>
      <c r="AV431" s="39"/>
    </row>
    <row r="432" spans="14:48" hidden="1" x14ac:dyDescent="0.2">
      <c r="N432" s="39"/>
      <c r="AK432" s="39"/>
      <c r="AL432" s="39"/>
      <c r="AM432" s="39"/>
      <c r="AN432" s="39"/>
      <c r="AO432" s="39"/>
      <c r="AP432" s="39"/>
      <c r="AQ432" s="39"/>
      <c r="AR432" s="39"/>
      <c r="AS432" s="39"/>
      <c r="AT432" s="39"/>
      <c r="AU432" s="39"/>
      <c r="AV432" s="39"/>
    </row>
    <row r="433" spans="14:48" hidden="1" x14ac:dyDescent="0.2">
      <c r="N433" s="39"/>
      <c r="AK433" s="39"/>
      <c r="AL433" s="39"/>
      <c r="AM433" s="39"/>
      <c r="AN433" s="39"/>
      <c r="AO433" s="39"/>
      <c r="AP433" s="39"/>
      <c r="AQ433" s="39"/>
      <c r="AR433" s="39"/>
      <c r="AS433" s="39"/>
      <c r="AT433" s="39"/>
      <c r="AU433" s="39"/>
      <c r="AV433" s="39"/>
    </row>
    <row r="434" spans="14:48" hidden="1" x14ac:dyDescent="0.2">
      <c r="N434" s="39"/>
      <c r="AK434" s="39"/>
      <c r="AL434" s="39"/>
      <c r="AM434" s="39"/>
      <c r="AN434" s="39"/>
      <c r="AO434" s="39"/>
      <c r="AP434" s="39"/>
      <c r="AQ434" s="39"/>
      <c r="AR434" s="39"/>
      <c r="AS434" s="39"/>
      <c r="AT434" s="39"/>
      <c r="AU434" s="39"/>
      <c r="AV434" s="39"/>
    </row>
    <row r="435" spans="14:48" hidden="1" x14ac:dyDescent="0.2">
      <c r="N435" s="39"/>
      <c r="AK435" s="39"/>
      <c r="AL435" s="39"/>
      <c r="AM435" s="39"/>
      <c r="AN435" s="39"/>
      <c r="AO435" s="39"/>
      <c r="AP435" s="39"/>
      <c r="AQ435" s="39"/>
      <c r="AR435" s="39"/>
      <c r="AS435" s="39"/>
      <c r="AT435" s="39"/>
      <c r="AU435" s="39"/>
      <c r="AV435" s="39"/>
    </row>
    <row r="436" spans="14:48" hidden="1" x14ac:dyDescent="0.2">
      <c r="N436" s="39"/>
      <c r="AK436" s="39"/>
      <c r="AL436" s="39"/>
      <c r="AM436" s="39"/>
      <c r="AN436" s="39"/>
      <c r="AO436" s="39"/>
      <c r="AP436" s="39"/>
      <c r="AQ436" s="39"/>
      <c r="AR436" s="39"/>
      <c r="AS436" s="39"/>
      <c r="AT436" s="39"/>
      <c r="AU436" s="39"/>
      <c r="AV436" s="39"/>
    </row>
    <row r="437" spans="14:48" hidden="1" x14ac:dyDescent="0.2">
      <c r="N437" s="39"/>
      <c r="AK437" s="39"/>
      <c r="AL437" s="39"/>
      <c r="AM437" s="39"/>
      <c r="AN437" s="39"/>
      <c r="AO437" s="39"/>
      <c r="AP437" s="39"/>
      <c r="AQ437" s="39"/>
      <c r="AR437" s="39"/>
      <c r="AS437" s="39"/>
      <c r="AT437" s="39"/>
      <c r="AU437" s="39"/>
      <c r="AV437" s="39"/>
    </row>
    <row r="438" spans="14:48" hidden="1" x14ac:dyDescent="0.2">
      <c r="N438" s="39"/>
      <c r="AK438" s="39"/>
      <c r="AL438" s="39"/>
      <c r="AM438" s="39"/>
      <c r="AN438" s="39"/>
      <c r="AO438" s="39"/>
      <c r="AP438" s="39"/>
      <c r="AQ438" s="39"/>
      <c r="AR438" s="39"/>
      <c r="AS438" s="39"/>
      <c r="AT438" s="39"/>
      <c r="AU438" s="39"/>
      <c r="AV438" s="39"/>
    </row>
    <row r="439" spans="14:48" hidden="1" x14ac:dyDescent="0.2">
      <c r="N439" s="39"/>
      <c r="AK439" s="39"/>
      <c r="AL439" s="39"/>
      <c r="AM439" s="39"/>
      <c r="AN439" s="39"/>
      <c r="AO439" s="39"/>
      <c r="AP439" s="39"/>
      <c r="AQ439" s="39"/>
      <c r="AR439" s="39"/>
      <c r="AS439" s="39"/>
      <c r="AT439" s="39"/>
      <c r="AU439" s="39"/>
      <c r="AV439" s="39"/>
    </row>
    <row r="440" spans="14:48" hidden="1" x14ac:dyDescent="0.2">
      <c r="N440" s="39"/>
      <c r="AK440" s="39"/>
      <c r="AL440" s="39"/>
      <c r="AM440" s="39"/>
      <c r="AN440" s="39"/>
      <c r="AO440" s="39"/>
      <c r="AP440" s="39"/>
      <c r="AQ440" s="39"/>
      <c r="AR440" s="39"/>
      <c r="AS440" s="39"/>
      <c r="AT440" s="39"/>
      <c r="AU440" s="39"/>
      <c r="AV440" s="39"/>
    </row>
    <row r="441" spans="14:48" hidden="1" x14ac:dyDescent="0.2">
      <c r="N441" s="39"/>
      <c r="AK441" s="39"/>
      <c r="AL441" s="39"/>
      <c r="AM441" s="39"/>
      <c r="AN441" s="39"/>
      <c r="AO441" s="39"/>
      <c r="AP441" s="39"/>
      <c r="AQ441" s="39"/>
      <c r="AR441" s="39"/>
      <c r="AS441" s="39"/>
      <c r="AT441" s="39"/>
      <c r="AU441" s="39"/>
      <c r="AV441" s="39"/>
    </row>
    <row r="442" spans="14:48" hidden="1" x14ac:dyDescent="0.2">
      <c r="N442" s="39"/>
      <c r="AK442" s="39"/>
      <c r="AL442" s="39"/>
      <c r="AM442" s="39"/>
      <c r="AN442" s="39"/>
      <c r="AO442" s="39"/>
      <c r="AP442" s="39"/>
      <c r="AQ442" s="39"/>
      <c r="AR442" s="39"/>
      <c r="AS442" s="39"/>
      <c r="AT442" s="39"/>
      <c r="AU442" s="39"/>
      <c r="AV442" s="39"/>
    </row>
    <row r="443" spans="14:48" hidden="1" x14ac:dyDescent="0.2">
      <c r="N443" s="39"/>
      <c r="AK443" s="39"/>
      <c r="AL443" s="39"/>
      <c r="AM443" s="39"/>
      <c r="AN443" s="39"/>
      <c r="AO443" s="39"/>
      <c r="AP443" s="39"/>
      <c r="AQ443" s="39"/>
      <c r="AR443" s="39"/>
      <c r="AS443" s="39"/>
      <c r="AT443" s="39"/>
      <c r="AU443" s="39"/>
      <c r="AV443" s="39"/>
    </row>
    <row r="444" spans="14:48" hidden="1" x14ac:dyDescent="0.2">
      <c r="N444" s="39"/>
      <c r="AK444" s="39"/>
      <c r="AL444" s="39"/>
      <c r="AM444" s="39"/>
      <c r="AN444" s="39"/>
      <c r="AO444" s="39"/>
      <c r="AP444" s="39"/>
      <c r="AQ444" s="39"/>
      <c r="AR444" s="39"/>
      <c r="AS444" s="39"/>
      <c r="AT444" s="39"/>
      <c r="AU444" s="39"/>
      <c r="AV444" s="39"/>
    </row>
    <row r="445" spans="14:48" hidden="1" x14ac:dyDescent="0.2">
      <c r="N445" s="39"/>
      <c r="AK445" s="39"/>
      <c r="AL445" s="39"/>
      <c r="AM445" s="39"/>
      <c r="AN445" s="39"/>
      <c r="AO445" s="39"/>
      <c r="AP445" s="39"/>
      <c r="AQ445" s="39"/>
      <c r="AR445" s="39"/>
      <c r="AS445" s="39"/>
      <c r="AT445" s="39"/>
      <c r="AU445" s="39"/>
      <c r="AV445" s="39"/>
    </row>
    <row r="446" spans="14:48" hidden="1" x14ac:dyDescent="0.2">
      <c r="N446" s="39"/>
      <c r="AK446" s="39"/>
      <c r="AL446" s="39"/>
      <c r="AM446" s="39"/>
      <c r="AN446" s="39"/>
      <c r="AO446" s="39"/>
      <c r="AP446" s="39"/>
      <c r="AQ446" s="39"/>
      <c r="AR446" s="39"/>
      <c r="AS446" s="39"/>
      <c r="AT446" s="39"/>
      <c r="AU446" s="39"/>
      <c r="AV446" s="39"/>
    </row>
    <row r="447" spans="14:48" hidden="1" x14ac:dyDescent="0.2">
      <c r="N447" s="39"/>
      <c r="AK447" s="39"/>
      <c r="AL447" s="39"/>
      <c r="AM447" s="39"/>
      <c r="AN447" s="39"/>
      <c r="AO447" s="39"/>
      <c r="AP447" s="39"/>
      <c r="AQ447" s="39"/>
      <c r="AR447" s="39"/>
      <c r="AS447" s="39"/>
      <c r="AT447" s="39"/>
      <c r="AU447" s="39"/>
      <c r="AV447" s="39"/>
    </row>
    <row r="448" spans="14:48" hidden="1" x14ac:dyDescent="0.2">
      <c r="N448" s="39"/>
      <c r="AK448" s="39"/>
      <c r="AL448" s="39"/>
      <c r="AM448" s="39"/>
      <c r="AN448" s="39"/>
      <c r="AO448" s="39"/>
      <c r="AP448" s="39"/>
      <c r="AQ448" s="39"/>
      <c r="AR448" s="39"/>
      <c r="AS448" s="39"/>
      <c r="AT448" s="39"/>
      <c r="AU448" s="39"/>
      <c r="AV448" s="39"/>
    </row>
    <row r="449" spans="14:48" hidden="1" x14ac:dyDescent="0.2">
      <c r="N449" s="39"/>
      <c r="AK449" s="39"/>
      <c r="AL449" s="39"/>
      <c r="AM449" s="39"/>
      <c r="AN449" s="39"/>
      <c r="AO449" s="39"/>
      <c r="AP449" s="39"/>
      <c r="AQ449" s="39"/>
      <c r="AR449" s="39"/>
      <c r="AS449" s="39"/>
      <c r="AT449" s="39"/>
      <c r="AU449" s="39"/>
      <c r="AV449" s="39"/>
    </row>
    <row r="450" spans="14:48" hidden="1" x14ac:dyDescent="0.2">
      <c r="N450" s="39"/>
      <c r="AK450" s="39"/>
      <c r="AL450" s="39"/>
      <c r="AM450" s="39"/>
      <c r="AN450" s="39"/>
      <c r="AO450" s="39"/>
      <c r="AP450" s="39"/>
      <c r="AQ450" s="39"/>
      <c r="AR450" s="39"/>
      <c r="AS450" s="39"/>
      <c r="AT450" s="39"/>
      <c r="AU450" s="39"/>
      <c r="AV450" s="39"/>
    </row>
    <row r="451" spans="14:48" hidden="1" x14ac:dyDescent="0.2">
      <c r="N451" s="39"/>
      <c r="AK451" s="39"/>
      <c r="AL451" s="39"/>
      <c r="AM451" s="39"/>
      <c r="AN451" s="39"/>
      <c r="AO451" s="39"/>
      <c r="AP451" s="39"/>
      <c r="AQ451" s="39"/>
      <c r="AR451" s="39"/>
      <c r="AS451" s="39"/>
      <c r="AT451" s="39"/>
      <c r="AU451" s="39"/>
      <c r="AV451" s="39"/>
    </row>
    <row r="452" spans="14:48" hidden="1" x14ac:dyDescent="0.2">
      <c r="N452" s="39"/>
      <c r="AK452" s="39"/>
      <c r="AL452" s="39"/>
      <c r="AM452" s="39"/>
      <c r="AN452" s="39"/>
      <c r="AO452" s="39"/>
      <c r="AP452" s="39"/>
      <c r="AQ452" s="39"/>
      <c r="AR452" s="39"/>
      <c r="AS452" s="39"/>
      <c r="AT452" s="39"/>
      <c r="AU452" s="39"/>
      <c r="AV452" s="39"/>
    </row>
    <row r="453" spans="14:48" hidden="1" x14ac:dyDescent="0.2">
      <c r="N453" s="39"/>
      <c r="AK453" s="39"/>
      <c r="AL453" s="39"/>
      <c r="AM453" s="39"/>
      <c r="AN453" s="39"/>
      <c r="AO453" s="39"/>
      <c r="AP453" s="39"/>
      <c r="AQ453" s="39"/>
      <c r="AR453" s="39"/>
      <c r="AS453" s="39"/>
      <c r="AT453" s="39"/>
      <c r="AU453" s="39"/>
      <c r="AV453" s="39"/>
    </row>
    <row r="454" spans="14:48" hidden="1" x14ac:dyDescent="0.2">
      <c r="N454" s="39"/>
      <c r="AK454" s="39"/>
      <c r="AL454" s="39"/>
      <c r="AM454" s="39"/>
      <c r="AN454" s="39"/>
      <c r="AO454" s="39"/>
      <c r="AP454" s="39"/>
      <c r="AQ454" s="39"/>
      <c r="AR454" s="39"/>
      <c r="AS454" s="39"/>
      <c r="AT454" s="39"/>
      <c r="AU454" s="39"/>
      <c r="AV454" s="39"/>
    </row>
    <row r="455" spans="14:48" hidden="1" x14ac:dyDescent="0.2">
      <c r="N455" s="39"/>
      <c r="AK455" s="39"/>
      <c r="AL455" s="39"/>
      <c r="AM455" s="39"/>
      <c r="AN455" s="39"/>
      <c r="AO455" s="39"/>
      <c r="AP455" s="39"/>
      <c r="AQ455" s="39"/>
      <c r="AR455" s="39"/>
      <c r="AS455" s="39"/>
      <c r="AT455" s="39"/>
      <c r="AU455" s="39"/>
      <c r="AV455" s="39"/>
    </row>
    <row r="456" spans="14:48" hidden="1" x14ac:dyDescent="0.2">
      <c r="N456" s="39"/>
      <c r="AK456" s="39"/>
      <c r="AL456" s="39"/>
      <c r="AM456" s="39"/>
      <c r="AN456" s="39"/>
      <c r="AO456" s="39"/>
      <c r="AP456" s="39"/>
      <c r="AQ456" s="39"/>
      <c r="AR456" s="39"/>
      <c r="AS456" s="39"/>
      <c r="AT456" s="39"/>
      <c r="AU456" s="39"/>
      <c r="AV456" s="39"/>
    </row>
    <row r="457" spans="14:48" hidden="1" x14ac:dyDescent="0.2">
      <c r="N457" s="39"/>
      <c r="AK457" s="39"/>
      <c r="AL457" s="39"/>
      <c r="AM457" s="39"/>
      <c r="AN457" s="39"/>
      <c r="AO457" s="39"/>
      <c r="AP457" s="39"/>
      <c r="AQ457" s="39"/>
      <c r="AR457" s="39"/>
      <c r="AS457" s="39"/>
      <c r="AT457" s="39"/>
      <c r="AU457" s="39"/>
      <c r="AV457" s="39"/>
    </row>
    <row r="458" spans="14:48" hidden="1" x14ac:dyDescent="0.2">
      <c r="N458" s="39"/>
      <c r="AK458" s="39"/>
      <c r="AL458" s="39"/>
      <c r="AM458" s="39"/>
      <c r="AN458" s="39"/>
      <c r="AO458" s="39"/>
      <c r="AP458" s="39"/>
      <c r="AQ458" s="39"/>
      <c r="AR458" s="39"/>
      <c r="AS458" s="39"/>
      <c r="AT458" s="39"/>
      <c r="AU458" s="39"/>
      <c r="AV458" s="39"/>
    </row>
    <row r="459" spans="14:48" hidden="1" x14ac:dyDescent="0.2">
      <c r="N459" s="39"/>
      <c r="AK459" s="39"/>
      <c r="AL459" s="39"/>
      <c r="AM459" s="39"/>
      <c r="AN459" s="39"/>
      <c r="AO459" s="39"/>
      <c r="AP459" s="39"/>
      <c r="AQ459" s="39"/>
      <c r="AR459" s="39"/>
      <c r="AS459" s="39"/>
      <c r="AT459" s="39"/>
      <c r="AU459" s="39"/>
      <c r="AV459" s="39"/>
    </row>
    <row r="460" spans="14:48" hidden="1" x14ac:dyDescent="0.2">
      <c r="N460" s="39"/>
      <c r="AK460" s="39"/>
      <c r="AL460" s="39"/>
      <c r="AM460" s="39"/>
      <c r="AN460" s="39"/>
      <c r="AO460" s="39"/>
      <c r="AP460" s="39"/>
      <c r="AQ460" s="39"/>
      <c r="AR460" s="39"/>
      <c r="AS460" s="39"/>
      <c r="AT460" s="39"/>
      <c r="AU460" s="39"/>
      <c r="AV460" s="39"/>
    </row>
    <row r="461" spans="14:48" hidden="1" x14ac:dyDescent="0.2">
      <c r="N461" s="39"/>
      <c r="AK461" s="39"/>
      <c r="AL461" s="39"/>
      <c r="AM461" s="39"/>
      <c r="AN461" s="39"/>
      <c r="AO461" s="39"/>
      <c r="AP461" s="39"/>
      <c r="AQ461" s="39"/>
      <c r="AR461" s="39"/>
      <c r="AS461" s="39"/>
      <c r="AT461" s="39"/>
      <c r="AU461" s="39"/>
      <c r="AV461" s="39"/>
    </row>
    <row r="462" spans="14:48" hidden="1" x14ac:dyDescent="0.2">
      <c r="N462" s="39"/>
      <c r="AK462" s="39"/>
      <c r="AL462" s="39"/>
      <c r="AM462" s="39"/>
      <c r="AN462" s="39"/>
      <c r="AO462" s="39"/>
      <c r="AP462" s="39"/>
      <c r="AQ462" s="39"/>
      <c r="AR462" s="39"/>
      <c r="AS462" s="39"/>
      <c r="AT462" s="39"/>
      <c r="AU462" s="39"/>
      <c r="AV462" s="39"/>
    </row>
    <row r="463" spans="14:48" hidden="1" x14ac:dyDescent="0.2">
      <c r="N463" s="39"/>
      <c r="AK463" s="39"/>
      <c r="AL463" s="39"/>
      <c r="AM463" s="39"/>
      <c r="AN463" s="39"/>
      <c r="AO463" s="39"/>
      <c r="AP463" s="39"/>
      <c r="AQ463" s="39"/>
      <c r="AR463" s="39"/>
      <c r="AS463" s="39"/>
      <c r="AT463" s="39"/>
      <c r="AU463" s="39"/>
      <c r="AV463" s="39"/>
    </row>
    <row r="464" spans="14:48" hidden="1" x14ac:dyDescent="0.2">
      <c r="N464" s="39"/>
      <c r="AK464" s="39"/>
      <c r="AL464" s="39"/>
      <c r="AM464" s="39"/>
      <c r="AN464" s="39"/>
      <c r="AO464" s="39"/>
      <c r="AP464" s="39"/>
      <c r="AQ464" s="39"/>
      <c r="AR464" s="39"/>
      <c r="AS464" s="39"/>
      <c r="AT464" s="39"/>
      <c r="AU464" s="39"/>
      <c r="AV464" s="39"/>
    </row>
    <row r="465" spans="14:48" hidden="1" x14ac:dyDescent="0.2">
      <c r="N465" s="39"/>
      <c r="AK465" s="39"/>
      <c r="AL465" s="39"/>
      <c r="AM465" s="39"/>
      <c r="AN465" s="39"/>
      <c r="AO465" s="39"/>
      <c r="AP465" s="39"/>
      <c r="AQ465" s="39"/>
      <c r="AR465" s="39"/>
      <c r="AS465" s="39"/>
      <c r="AT465" s="39"/>
      <c r="AU465" s="39"/>
      <c r="AV465" s="39"/>
    </row>
    <row r="466" spans="14:48" hidden="1" x14ac:dyDescent="0.2">
      <c r="N466" s="39"/>
      <c r="AK466" s="39"/>
      <c r="AL466" s="39"/>
      <c r="AM466" s="39"/>
      <c r="AN466" s="39"/>
      <c r="AO466" s="39"/>
      <c r="AP466" s="39"/>
      <c r="AQ466" s="39"/>
      <c r="AR466" s="39"/>
      <c r="AS466" s="39"/>
      <c r="AT466" s="39"/>
      <c r="AU466" s="39"/>
      <c r="AV466" s="39"/>
    </row>
    <row r="467" spans="14:48" hidden="1" x14ac:dyDescent="0.2">
      <c r="N467" s="39"/>
      <c r="AK467" s="39"/>
      <c r="AL467" s="39"/>
      <c r="AM467" s="39"/>
      <c r="AN467" s="39"/>
      <c r="AO467" s="39"/>
      <c r="AP467" s="39"/>
      <c r="AQ467" s="39"/>
      <c r="AR467" s="39"/>
      <c r="AS467" s="39"/>
      <c r="AT467" s="39"/>
      <c r="AU467" s="39"/>
      <c r="AV467" s="39"/>
    </row>
    <row r="468" spans="14:48" hidden="1" x14ac:dyDescent="0.2">
      <c r="N468" s="39"/>
      <c r="AK468" s="39"/>
      <c r="AL468" s="39"/>
      <c r="AM468" s="39"/>
      <c r="AN468" s="39"/>
      <c r="AO468" s="39"/>
      <c r="AP468" s="39"/>
      <c r="AQ468" s="39"/>
      <c r="AR468" s="39"/>
      <c r="AS468" s="39"/>
      <c r="AT468" s="39"/>
      <c r="AU468" s="39"/>
      <c r="AV468" s="39"/>
    </row>
    <row r="469" spans="14:48" hidden="1" x14ac:dyDescent="0.2">
      <c r="N469" s="39"/>
      <c r="AK469" s="39"/>
      <c r="AL469" s="39"/>
      <c r="AM469" s="39"/>
      <c r="AN469" s="39"/>
      <c r="AO469" s="39"/>
      <c r="AP469" s="39"/>
      <c r="AQ469" s="39"/>
      <c r="AR469" s="39"/>
      <c r="AS469" s="39"/>
      <c r="AT469" s="39"/>
      <c r="AU469" s="39"/>
      <c r="AV469" s="39"/>
    </row>
    <row r="470" spans="14:48" hidden="1" x14ac:dyDescent="0.2">
      <c r="N470" s="39"/>
      <c r="AK470" s="39"/>
      <c r="AL470" s="39"/>
      <c r="AM470" s="39"/>
      <c r="AN470" s="39"/>
      <c r="AO470" s="39"/>
      <c r="AP470" s="39"/>
      <c r="AQ470" s="39"/>
      <c r="AR470" s="39"/>
      <c r="AS470" s="39"/>
      <c r="AT470" s="39"/>
      <c r="AU470" s="39"/>
      <c r="AV470" s="39"/>
    </row>
    <row r="471" spans="14:48" hidden="1" x14ac:dyDescent="0.2">
      <c r="N471" s="39"/>
      <c r="AK471" s="39"/>
      <c r="AL471" s="39"/>
      <c r="AM471" s="39"/>
      <c r="AN471" s="39"/>
      <c r="AO471" s="39"/>
      <c r="AP471" s="39"/>
      <c r="AQ471" s="39"/>
      <c r="AR471" s="39"/>
      <c r="AS471" s="39"/>
      <c r="AT471" s="39"/>
      <c r="AU471" s="39"/>
      <c r="AV471" s="39"/>
    </row>
    <row r="472" spans="14:48" hidden="1" x14ac:dyDescent="0.2">
      <c r="N472" s="39"/>
      <c r="AK472" s="39"/>
      <c r="AL472" s="39"/>
      <c r="AM472" s="39"/>
      <c r="AN472" s="39"/>
      <c r="AO472" s="39"/>
      <c r="AP472" s="39"/>
      <c r="AQ472" s="39"/>
      <c r="AR472" s="39"/>
      <c r="AS472" s="39"/>
      <c r="AT472" s="39"/>
      <c r="AU472" s="39"/>
      <c r="AV472" s="39"/>
    </row>
    <row r="473" spans="14:48" hidden="1" x14ac:dyDescent="0.2">
      <c r="N473" s="39"/>
      <c r="AK473" s="39"/>
      <c r="AL473" s="39"/>
      <c r="AM473" s="39"/>
      <c r="AN473" s="39"/>
      <c r="AO473" s="39"/>
      <c r="AP473" s="39"/>
      <c r="AQ473" s="39"/>
      <c r="AR473" s="39"/>
      <c r="AS473" s="39"/>
      <c r="AT473" s="39"/>
      <c r="AU473" s="39"/>
      <c r="AV473" s="39"/>
    </row>
    <row r="474" spans="14:48" hidden="1" x14ac:dyDescent="0.2">
      <c r="N474" s="39"/>
      <c r="AK474" s="39"/>
      <c r="AL474" s="39"/>
      <c r="AM474" s="39"/>
      <c r="AN474" s="39"/>
      <c r="AO474" s="39"/>
      <c r="AP474" s="39"/>
      <c r="AQ474" s="39"/>
      <c r="AR474" s="39"/>
      <c r="AS474" s="39"/>
      <c r="AT474" s="39"/>
      <c r="AU474" s="39"/>
      <c r="AV474" s="39"/>
    </row>
    <row r="475" spans="14:48" hidden="1" x14ac:dyDescent="0.2">
      <c r="N475" s="39"/>
      <c r="AK475" s="39"/>
      <c r="AL475" s="39"/>
      <c r="AM475" s="39"/>
      <c r="AN475" s="39"/>
      <c r="AO475" s="39"/>
      <c r="AP475" s="39"/>
      <c r="AQ475" s="39"/>
      <c r="AR475" s="39"/>
      <c r="AS475" s="39"/>
      <c r="AT475" s="39"/>
      <c r="AU475" s="39"/>
      <c r="AV475" s="39"/>
    </row>
    <row r="476" spans="14:48" hidden="1" x14ac:dyDescent="0.2">
      <c r="N476" s="39"/>
      <c r="AK476" s="39"/>
      <c r="AL476" s="39"/>
      <c r="AM476" s="39"/>
      <c r="AN476" s="39"/>
      <c r="AO476" s="39"/>
      <c r="AP476" s="39"/>
      <c r="AQ476" s="39"/>
      <c r="AR476" s="39"/>
      <c r="AS476" s="39"/>
      <c r="AT476" s="39"/>
      <c r="AU476" s="39"/>
      <c r="AV476" s="39"/>
    </row>
    <row r="477" spans="14:48" hidden="1" x14ac:dyDescent="0.2">
      <c r="N477" s="39"/>
      <c r="AK477" s="39"/>
      <c r="AL477" s="39"/>
      <c r="AM477" s="39"/>
      <c r="AN477" s="39"/>
      <c r="AO477" s="39"/>
      <c r="AP477" s="39"/>
      <c r="AQ477" s="39"/>
      <c r="AR477" s="39"/>
      <c r="AS477" s="39"/>
      <c r="AT477" s="39"/>
      <c r="AU477" s="39"/>
      <c r="AV477" s="39"/>
    </row>
    <row r="478" spans="14:48" hidden="1" x14ac:dyDescent="0.2">
      <c r="N478" s="39"/>
      <c r="AK478" s="39"/>
      <c r="AL478" s="39"/>
      <c r="AM478" s="39"/>
      <c r="AN478" s="39"/>
      <c r="AO478" s="39"/>
      <c r="AP478" s="39"/>
      <c r="AQ478" s="39"/>
      <c r="AR478" s="39"/>
      <c r="AS478" s="39"/>
      <c r="AT478" s="39"/>
      <c r="AU478" s="39"/>
      <c r="AV478" s="39"/>
    </row>
    <row r="479" spans="14:48" hidden="1" x14ac:dyDescent="0.2">
      <c r="N479" s="39"/>
      <c r="AK479" s="39"/>
      <c r="AL479" s="39"/>
      <c r="AM479" s="39"/>
      <c r="AN479" s="39"/>
      <c r="AO479" s="39"/>
      <c r="AP479" s="39"/>
      <c r="AQ479" s="39"/>
      <c r="AR479" s="39"/>
      <c r="AS479" s="39"/>
      <c r="AT479" s="39"/>
      <c r="AU479" s="39"/>
      <c r="AV479" s="39"/>
    </row>
    <row r="480" spans="14:48" hidden="1" x14ac:dyDescent="0.2">
      <c r="N480" s="39"/>
      <c r="AK480" s="39"/>
      <c r="AL480" s="39"/>
      <c r="AM480" s="39"/>
      <c r="AN480" s="39"/>
      <c r="AO480" s="39"/>
      <c r="AP480" s="39"/>
      <c r="AQ480" s="39"/>
      <c r="AR480" s="39"/>
      <c r="AS480" s="39"/>
      <c r="AT480" s="39"/>
      <c r="AU480" s="39"/>
      <c r="AV480" s="39"/>
    </row>
    <row r="481" spans="14:48" hidden="1" x14ac:dyDescent="0.2">
      <c r="N481" s="39"/>
      <c r="AK481" s="39"/>
      <c r="AL481" s="39"/>
      <c r="AM481" s="39"/>
      <c r="AN481" s="39"/>
      <c r="AO481" s="39"/>
      <c r="AP481" s="39"/>
      <c r="AQ481" s="39"/>
      <c r="AR481" s="39"/>
      <c r="AS481" s="39"/>
      <c r="AT481" s="39"/>
      <c r="AU481" s="39"/>
      <c r="AV481" s="39"/>
    </row>
    <row r="482" spans="14:48" hidden="1" x14ac:dyDescent="0.2">
      <c r="N482" s="39"/>
      <c r="AK482" s="39"/>
      <c r="AL482" s="39"/>
      <c r="AM482" s="39"/>
      <c r="AN482" s="39"/>
      <c r="AO482" s="39"/>
      <c r="AP482" s="39"/>
      <c r="AQ482" s="39"/>
      <c r="AR482" s="39"/>
      <c r="AS482" s="39"/>
      <c r="AT482" s="39"/>
      <c r="AU482" s="39"/>
      <c r="AV482" s="39"/>
    </row>
    <row r="483" spans="14:48" hidden="1" x14ac:dyDescent="0.2">
      <c r="N483" s="39"/>
      <c r="AK483" s="39"/>
      <c r="AL483" s="39"/>
      <c r="AM483" s="39"/>
      <c r="AN483" s="39"/>
      <c r="AO483" s="39"/>
      <c r="AP483" s="39"/>
      <c r="AQ483" s="39"/>
      <c r="AR483" s="39"/>
      <c r="AS483" s="39"/>
      <c r="AT483" s="39"/>
      <c r="AU483" s="39"/>
      <c r="AV483" s="39"/>
    </row>
    <row r="484" spans="14:48" hidden="1" x14ac:dyDescent="0.2">
      <c r="N484" s="39"/>
      <c r="AK484" s="39"/>
      <c r="AL484" s="39"/>
      <c r="AM484" s="39"/>
      <c r="AN484" s="39"/>
      <c r="AO484" s="39"/>
      <c r="AP484" s="39"/>
      <c r="AQ484" s="39"/>
      <c r="AR484" s="39"/>
      <c r="AS484" s="39"/>
      <c r="AT484" s="39"/>
      <c r="AU484" s="39"/>
      <c r="AV484" s="39"/>
    </row>
    <row r="485" spans="14:48" hidden="1" x14ac:dyDescent="0.2">
      <c r="N485" s="39"/>
      <c r="AK485" s="39"/>
      <c r="AL485" s="39"/>
      <c r="AM485" s="39"/>
      <c r="AN485" s="39"/>
      <c r="AO485" s="39"/>
      <c r="AP485" s="39"/>
      <c r="AQ485" s="39"/>
      <c r="AR485" s="39"/>
      <c r="AS485" s="39"/>
      <c r="AT485" s="39"/>
      <c r="AU485" s="39"/>
      <c r="AV485" s="39"/>
    </row>
    <row r="486" spans="14:48" hidden="1" x14ac:dyDescent="0.2">
      <c r="N486" s="39"/>
      <c r="AK486" s="39"/>
      <c r="AL486" s="39"/>
      <c r="AM486" s="39"/>
      <c r="AN486" s="39"/>
      <c r="AO486" s="39"/>
      <c r="AP486" s="39"/>
      <c r="AQ486" s="39"/>
      <c r="AR486" s="39"/>
      <c r="AS486" s="39"/>
      <c r="AT486" s="39"/>
      <c r="AU486" s="39"/>
      <c r="AV486" s="39"/>
    </row>
    <row r="487" spans="14:48" hidden="1" x14ac:dyDescent="0.2">
      <c r="N487" s="39"/>
      <c r="AK487" s="39"/>
      <c r="AL487" s="39"/>
      <c r="AM487" s="39"/>
      <c r="AN487" s="39"/>
      <c r="AO487" s="39"/>
      <c r="AP487" s="39"/>
      <c r="AQ487" s="39"/>
      <c r="AR487" s="39"/>
      <c r="AS487" s="39"/>
      <c r="AT487" s="39"/>
      <c r="AU487" s="39"/>
      <c r="AV487" s="39"/>
    </row>
    <row r="488" spans="14:48" hidden="1" x14ac:dyDescent="0.2">
      <c r="N488" s="39"/>
      <c r="AK488" s="39"/>
      <c r="AL488" s="39"/>
      <c r="AM488" s="39"/>
      <c r="AN488" s="39"/>
      <c r="AO488" s="39"/>
      <c r="AP488" s="39"/>
      <c r="AQ488" s="39"/>
      <c r="AR488" s="39"/>
      <c r="AS488" s="39"/>
      <c r="AT488" s="39"/>
      <c r="AU488" s="39"/>
      <c r="AV488" s="39"/>
    </row>
    <row r="489" spans="14:48" hidden="1" x14ac:dyDescent="0.2">
      <c r="N489" s="39"/>
      <c r="AK489" s="39"/>
      <c r="AL489" s="39"/>
      <c r="AM489" s="39"/>
      <c r="AN489" s="39"/>
      <c r="AO489" s="39"/>
      <c r="AP489" s="39"/>
      <c r="AQ489" s="39"/>
      <c r="AR489" s="39"/>
      <c r="AS489" s="39"/>
      <c r="AT489" s="39"/>
      <c r="AU489" s="39"/>
      <c r="AV489" s="39"/>
    </row>
    <row r="490" spans="14:48" hidden="1" x14ac:dyDescent="0.2">
      <c r="N490" s="39"/>
      <c r="AK490" s="39"/>
      <c r="AL490" s="39"/>
      <c r="AM490" s="39"/>
      <c r="AN490" s="39"/>
      <c r="AO490" s="39"/>
      <c r="AP490" s="39"/>
      <c r="AQ490" s="39"/>
      <c r="AR490" s="39"/>
      <c r="AS490" s="39"/>
      <c r="AT490" s="39"/>
      <c r="AU490" s="39"/>
      <c r="AV490" s="39"/>
    </row>
    <row r="491" spans="14:48" hidden="1" x14ac:dyDescent="0.2">
      <c r="N491" s="39"/>
      <c r="AK491" s="39"/>
      <c r="AL491" s="39"/>
      <c r="AM491" s="39"/>
      <c r="AN491" s="39"/>
      <c r="AO491" s="39"/>
      <c r="AP491" s="39"/>
      <c r="AQ491" s="39"/>
      <c r="AR491" s="39"/>
      <c r="AS491" s="39"/>
      <c r="AT491" s="39"/>
      <c r="AU491" s="39"/>
      <c r="AV491" s="39"/>
    </row>
    <row r="492" spans="14:48" hidden="1" x14ac:dyDescent="0.2">
      <c r="N492" s="39"/>
      <c r="AK492" s="39"/>
      <c r="AL492" s="39"/>
      <c r="AM492" s="39"/>
      <c r="AN492" s="39"/>
      <c r="AO492" s="39"/>
      <c r="AP492" s="39"/>
      <c r="AQ492" s="39"/>
      <c r="AR492" s="39"/>
      <c r="AS492" s="39"/>
      <c r="AT492" s="39"/>
      <c r="AU492" s="39"/>
      <c r="AV492" s="39"/>
    </row>
    <row r="493" spans="14:48" hidden="1" x14ac:dyDescent="0.2">
      <c r="N493" s="39"/>
      <c r="AK493" s="39"/>
      <c r="AL493" s="39"/>
      <c r="AM493" s="39"/>
      <c r="AN493" s="39"/>
      <c r="AO493" s="39"/>
      <c r="AP493" s="39"/>
      <c r="AQ493" s="39"/>
      <c r="AR493" s="39"/>
      <c r="AS493" s="39"/>
      <c r="AT493" s="39"/>
      <c r="AU493" s="39"/>
      <c r="AV493" s="39"/>
    </row>
    <row r="494" spans="14:48" hidden="1" x14ac:dyDescent="0.2">
      <c r="N494" s="39"/>
      <c r="AK494" s="39"/>
      <c r="AL494" s="39"/>
      <c r="AM494" s="39"/>
      <c r="AN494" s="39"/>
      <c r="AO494" s="39"/>
      <c r="AP494" s="39"/>
      <c r="AQ494" s="39"/>
      <c r="AR494" s="39"/>
      <c r="AS494" s="39"/>
      <c r="AT494" s="39"/>
      <c r="AU494" s="39"/>
      <c r="AV494" s="39"/>
    </row>
    <row r="495" spans="14:48" hidden="1" x14ac:dyDescent="0.2">
      <c r="N495" s="39"/>
      <c r="AK495" s="39"/>
      <c r="AL495" s="39"/>
      <c r="AM495" s="39"/>
      <c r="AN495" s="39"/>
      <c r="AO495" s="39"/>
      <c r="AP495" s="39"/>
      <c r="AQ495" s="39"/>
      <c r="AR495" s="39"/>
      <c r="AS495" s="39"/>
      <c r="AT495" s="39"/>
      <c r="AU495" s="39"/>
      <c r="AV495" s="39"/>
    </row>
    <row r="496" spans="14:48" hidden="1" x14ac:dyDescent="0.2">
      <c r="N496" s="39"/>
      <c r="AK496" s="39"/>
      <c r="AL496" s="39"/>
      <c r="AM496" s="39"/>
      <c r="AN496" s="39"/>
      <c r="AO496" s="39"/>
      <c r="AP496" s="39"/>
      <c r="AQ496" s="39"/>
      <c r="AR496" s="39"/>
      <c r="AS496" s="39"/>
      <c r="AT496" s="39"/>
      <c r="AU496" s="39"/>
      <c r="AV496" s="39"/>
    </row>
    <row r="497" spans="14:48" hidden="1" x14ac:dyDescent="0.2">
      <c r="N497" s="39"/>
      <c r="AK497" s="39"/>
      <c r="AL497" s="39"/>
      <c r="AM497" s="39"/>
      <c r="AN497" s="39"/>
      <c r="AO497" s="39"/>
      <c r="AP497" s="39"/>
      <c r="AQ497" s="39"/>
      <c r="AR497" s="39"/>
      <c r="AS497" s="39"/>
      <c r="AT497" s="39"/>
      <c r="AU497" s="39"/>
      <c r="AV497" s="39"/>
    </row>
    <row r="498" spans="14:48" hidden="1" x14ac:dyDescent="0.2">
      <c r="N498" s="39"/>
      <c r="AK498" s="39"/>
      <c r="AL498" s="39"/>
      <c r="AM498" s="39"/>
      <c r="AN498" s="39"/>
      <c r="AO498" s="39"/>
      <c r="AP498" s="39"/>
      <c r="AQ498" s="39"/>
      <c r="AR498" s="39"/>
      <c r="AS498" s="39"/>
      <c r="AT498" s="39"/>
      <c r="AU498" s="39"/>
      <c r="AV498" s="39"/>
    </row>
    <row r="499" spans="14:48" hidden="1" x14ac:dyDescent="0.2">
      <c r="N499" s="39"/>
      <c r="AK499" s="39"/>
      <c r="AL499" s="39"/>
      <c r="AM499" s="39"/>
      <c r="AN499" s="39"/>
      <c r="AO499" s="39"/>
      <c r="AP499" s="39"/>
      <c r="AQ499" s="39"/>
      <c r="AR499" s="39"/>
      <c r="AS499" s="39"/>
      <c r="AT499" s="39"/>
      <c r="AU499" s="39"/>
      <c r="AV499" s="39"/>
    </row>
    <row r="500" spans="14:48" hidden="1" x14ac:dyDescent="0.2">
      <c r="N500" s="39"/>
      <c r="AK500" s="39"/>
      <c r="AL500" s="39"/>
      <c r="AM500" s="39"/>
      <c r="AN500" s="39"/>
      <c r="AO500" s="39"/>
      <c r="AP500" s="39"/>
      <c r="AQ500" s="39"/>
      <c r="AR500" s="39"/>
      <c r="AS500" s="39"/>
      <c r="AT500" s="39"/>
      <c r="AU500" s="39"/>
      <c r="AV500" s="39"/>
    </row>
    <row r="501" spans="14:48" hidden="1" x14ac:dyDescent="0.2">
      <c r="N501" s="39"/>
      <c r="AK501" s="39"/>
      <c r="AL501" s="39"/>
      <c r="AM501" s="39"/>
      <c r="AN501" s="39"/>
      <c r="AO501" s="39"/>
      <c r="AP501" s="39"/>
      <c r="AQ501" s="39"/>
      <c r="AR501" s="39"/>
      <c r="AS501" s="39"/>
      <c r="AT501" s="39"/>
      <c r="AU501" s="39"/>
      <c r="AV501" s="39"/>
    </row>
    <row r="502" spans="14:48" hidden="1" x14ac:dyDescent="0.2"/>
    <row r="503" spans="14:48" hidden="1" x14ac:dyDescent="0.2"/>
    <row r="504" spans="14:48" hidden="1" x14ac:dyDescent="0.2"/>
    <row r="505" spans="14:48" hidden="1" x14ac:dyDescent="0.2"/>
    <row r="506" spans="14:48" hidden="1" x14ac:dyDescent="0.2"/>
    <row r="507" spans="14:48" hidden="1" x14ac:dyDescent="0.2"/>
    <row r="508" spans="14:48" hidden="1" x14ac:dyDescent="0.2"/>
    <row r="509" spans="14:48" hidden="1" x14ac:dyDescent="0.2"/>
    <row r="510" spans="14:48" hidden="1" x14ac:dyDescent="0.2"/>
    <row r="511" spans="14:48" hidden="1" x14ac:dyDescent="0.2"/>
    <row r="512" spans="14:48" hidden="1" x14ac:dyDescent="0.2"/>
    <row r="513" hidden="1" x14ac:dyDescent="0.2"/>
    <row r="514" hidden="1" x14ac:dyDescent="0.2"/>
    <row r="515" hidden="1" x14ac:dyDescent="0.2"/>
    <row r="516" hidden="1" x14ac:dyDescent="0.2"/>
    <row r="517" hidden="1" x14ac:dyDescent="0.2"/>
    <row r="518" hidden="1" x14ac:dyDescent="0.2"/>
    <row r="519" hidden="1" x14ac:dyDescent="0.2"/>
    <row r="520" hidden="1" x14ac:dyDescent="0.2"/>
    <row r="521" hidden="1" x14ac:dyDescent="0.2"/>
    <row r="522" hidden="1" x14ac:dyDescent="0.2"/>
    <row r="523" hidden="1" x14ac:dyDescent="0.2"/>
    <row r="524" hidden="1" x14ac:dyDescent="0.2"/>
    <row r="525" hidden="1" x14ac:dyDescent="0.2"/>
    <row r="526" hidden="1" x14ac:dyDescent="0.2"/>
    <row r="527" hidden="1" x14ac:dyDescent="0.2"/>
    <row r="528" hidden="1" x14ac:dyDescent="0.2"/>
    <row r="529" hidden="1" x14ac:dyDescent="0.2"/>
    <row r="530" hidden="1" x14ac:dyDescent="0.2"/>
    <row r="531" hidden="1" x14ac:dyDescent="0.2"/>
    <row r="532" hidden="1" x14ac:dyDescent="0.2"/>
    <row r="533" hidden="1" x14ac:dyDescent="0.2"/>
    <row r="534" hidden="1" x14ac:dyDescent="0.2"/>
    <row r="535" hidden="1" x14ac:dyDescent="0.2"/>
    <row r="536" hidden="1" x14ac:dyDescent="0.2"/>
    <row r="537" hidden="1" x14ac:dyDescent="0.2"/>
    <row r="538" hidden="1" x14ac:dyDescent="0.2"/>
    <row r="539" hidden="1" x14ac:dyDescent="0.2"/>
    <row r="540" hidden="1" x14ac:dyDescent="0.2"/>
    <row r="541" hidden="1" x14ac:dyDescent="0.2"/>
    <row r="542" hidden="1" x14ac:dyDescent="0.2"/>
    <row r="543" hidden="1" x14ac:dyDescent="0.2"/>
    <row r="544" hidden="1" x14ac:dyDescent="0.2"/>
    <row r="545" hidden="1" x14ac:dyDescent="0.2"/>
    <row r="546" hidden="1" x14ac:dyDescent="0.2"/>
    <row r="547" hidden="1" x14ac:dyDescent="0.2"/>
    <row r="548" hidden="1" x14ac:dyDescent="0.2"/>
    <row r="549" hidden="1" x14ac:dyDescent="0.2"/>
    <row r="550" hidden="1" x14ac:dyDescent="0.2"/>
    <row r="551" hidden="1" x14ac:dyDescent="0.2"/>
    <row r="552" hidden="1" x14ac:dyDescent="0.2"/>
    <row r="553" hidden="1" x14ac:dyDescent="0.2"/>
    <row r="554" hidden="1" x14ac:dyDescent="0.2"/>
    <row r="555" hidden="1" x14ac:dyDescent="0.2"/>
    <row r="556" hidden="1" x14ac:dyDescent="0.2"/>
    <row r="557" hidden="1" x14ac:dyDescent="0.2"/>
    <row r="558" hidden="1" x14ac:dyDescent="0.2"/>
    <row r="559" hidden="1" x14ac:dyDescent="0.2"/>
    <row r="560" hidden="1" x14ac:dyDescent="0.2"/>
    <row r="561" hidden="1" x14ac:dyDescent="0.2"/>
    <row r="562" hidden="1" x14ac:dyDescent="0.2"/>
    <row r="563" hidden="1" x14ac:dyDescent="0.2"/>
    <row r="564" hidden="1" x14ac:dyDescent="0.2"/>
    <row r="565" hidden="1" x14ac:dyDescent="0.2"/>
    <row r="566" hidden="1" x14ac:dyDescent="0.2"/>
    <row r="567" hidden="1" x14ac:dyDescent="0.2"/>
    <row r="568" hidden="1" x14ac:dyDescent="0.2"/>
    <row r="569" hidden="1" x14ac:dyDescent="0.2"/>
    <row r="570" hidden="1" x14ac:dyDescent="0.2"/>
    <row r="571" hidden="1" x14ac:dyDescent="0.2"/>
    <row r="572" hidden="1" x14ac:dyDescent="0.2"/>
    <row r="573" hidden="1" x14ac:dyDescent="0.2"/>
    <row r="574" hidden="1" x14ac:dyDescent="0.2"/>
    <row r="575" hidden="1" x14ac:dyDescent="0.2"/>
    <row r="576" hidden="1" x14ac:dyDescent="0.2"/>
    <row r="577" hidden="1" x14ac:dyDescent="0.2"/>
    <row r="578" hidden="1" x14ac:dyDescent="0.2"/>
    <row r="579" hidden="1" x14ac:dyDescent="0.2"/>
    <row r="580" hidden="1" x14ac:dyDescent="0.2"/>
    <row r="581" hidden="1" x14ac:dyDescent="0.2"/>
    <row r="582" hidden="1" x14ac:dyDescent="0.2"/>
    <row r="583" hidden="1" x14ac:dyDescent="0.2"/>
    <row r="584" hidden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27" hidden="1" x14ac:dyDescent="0.2"/>
    <row r="728" hidden="1" x14ac:dyDescent="0.2"/>
    <row r="729" hidden="1" x14ac:dyDescent="0.2"/>
    <row r="730" hidden="1" x14ac:dyDescent="0.2"/>
    <row r="731" hidden="1" x14ac:dyDescent="0.2"/>
    <row r="732" hidden="1" x14ac:dyDescent="0.2"/>
    <row r="733" hidden="1" x14ac:dyDescent="0.2"/>
    <row r="734" hidden="1" x14ac:dyDescent="0.2"/>
    <row r="735" hidden="1" x14ac:dyDescent="0.2"/>
    <row r="736" hidden="1" x14ac:dyDescent="0.2"/>
    <row r="737" hidden="1" x14ac:dyDescent="0.2"/>
    <row r="738" hidden="1" x14ac:dyDescent="0.2"/>
    <row r="739" hidden="1" x14ac:dyDescent="0.2"/>
    <row r="740" hidden="1" x14ac:dyDescent="0.2"/>
    <row r="741" hidden="1" x14ac:dyDescent="0.2"/>
    <row r="742" hidden="1" x14ac:dyDescent="0.2"/>
    <row r="743" hidden="1" x14ac:dyDescent="0.2"/>
    <row r="744" hidden="1" x14ac:dyDescent="0.2"/>
    <row r="745" hidden="1" x14ac:dyDescent="0.2"/>
    <row r="746" hidden="1" x14ac:dyDescent="0.2"/>
    <row r="747" hidden="1" x14ac:dyDescent="0.2"/>
    <row r="748" hidden="1" x14ac:dyDescent="0.2"/>
    <row r="749" hidden="1" x14ac:dyDescent="0.2"/>
    <row r="750" hidden="1" x14ac:dyDescent="0.2"/>
    <row r="751" hidden="1" x14ac:dyDescent="0.2"/>
    <row r="752" hidden="1" x14ac:dyDescent="0.2"/>
    <row r="753" hidden="1" x14ac:dyDescent="0.2"/>
    <row r="754" hidden="1" x14ac:dyDescent="0.2"/>
    <row r="755" hidden="1" x14ac:dyDescent="0.2"/>
    <row r="756" hidden="1" x14ac:dyDescent="0.2"/>
    <row r="757" hidden="1" x14ac:dyDescent="0.2"/>
    <row r="758" hidden="1" x14ac:dyDescent="0.2"/>
    <row r="759" hidden="1" x14ac:dyDescent="0.2"/>
    <row r="760" hidden="1" x14ac:dyDescent="0.2"/>
    <row r="761" hidden="1" x14ac:dyDescent="0.2"/>
    <row r="762" hidden="1" x14ac:dyDescent="0.2"/>
    <row r="763" hidden="1" x14ac:dyDescent="0.2"/>
    <row r="764" hidden="1" x14ac:dyDescent="0.2"/>
    <row r="765" hidden="1" x14ac:dyDescent="0.2"/>
    <row r="766" hidden="1" x14ac:dyDescent="0.2"/>
    <row r="767" hidden="1" x14ac:dyDescent="0.2"/>
    <row r="768" hidden="1" x14ac:dyDescent="0.2"/>
    <row r="769" hidden="1" x14ac:dyDescent="0.2"/>
    <row r="770" hidden="1" x14ac:dyDescent="0.2"/>
    <row r="771" hidden="1" x14ac:dyDescent="0.2"/>
    <row r="772" hidden="1" x14ac:dyDescent="0.2"/>
    <row r="773" hidden="1" x14ac:dyDescent="0.2"/>
    <row r="774" hidden="1" x14ac:dyDescent="0.2"/>
    <row r="775" hidden="1" x14ac:dyDescent="0.2"/>
    <row r="776" hidden="1" x14ac:dyDescent="0.2"/>
    <row r="777" hidden="1" x14ac:dyDescent="0.2"/>
    <row r="778" hidden="1" x14ac:dyDescent="0.2"/>
    <row r="779" hidden="1" x14ac:dyDescent="0.2"/>
    <row r="780" hidden="1" x14ac:dyDescent="0.2"/>
    <row r="781" hidden="1" x14ac:dyDescent="0.2"/>
    <row r="782" hidden="1" x14ac:dyDescent="0.2"/>
    <row r="783" hidden="1" x14ac:dyDescent="0.2"/>
    <row r="784" hidden="1" x14ac:dyDescent="0.2"/>
    <row r="785" hidden="1" x14ac:dyDescent="0.2"/>
    <row r="786" hidden="1" x14ac:dyDescent="0.2"/>
    <row r="787" hidden="1" x14ac:dyDescent="0.2"/>
    <row r="788" hidden="1" x14ac:dyDescent="0.2"/>
    <row r="789" hidden="1" x14ac:dyDescent="0.2"/>
    <row r="790" hidden="1" x14ac:dyDescent="0.2"/>
    <row r="791" hidden="1" x14ac:dyDescent="0.2"/>
    <row r="792" hidden="1" x14ac:dyDescent="0.2"/>
    <row r="793" hidden="1" x14ac:dyDescent="0.2"/>
    <row r="794" hidden="1" x14ac:dyDescent="0.2"/>
    <row r="795" hidden="1" x14ac:dyDescent="0.2"/>
    <row r="796" hidden="1" x14ac:dyDescent="0.2"/>
    <row r="797" hidden="1" x14ac:dyDescent="0.2"/>
    <row r="798" hidden="1" x14ac:dyDescent="0.2"/>
    <row r="799" hidden="1" x14ac:dyDescent="0.2"/>
    <row r="800" hidden="1" x14ac:dyDescent="0.2"/>
    <row r="801" hidden="1" x14ac:dyDescent="0.2"/>
    <row r="802" hidden="1" x14ac:dyDescent="0.2"/>
    <row r="803" hidden="1" x14ac:dyDescent="0.2"/>
    <row r="804" hidden="1" x14ac:dyDescent="0.2"/>
    <row r="805" hidden="1" x14ac:dyDescent="0.2"/>
    <row r="806" hidden="1" x14ac:dyDescent="0.2"/>
    <row r="807" hidden="1" x14ac:dyDescent="0.2"/>
    <row r="808" hidden="1" x14ac:dyDescent="0.2"/>
    <row r="809" hidden="1" x14ac:dyDescent="0.2"/>
    <row r="810" hidden="1" x14ac:dyDescent="0.2"/>
    <row r="811" hidden="1" x14ac:dyDescent="0.2"/>
    <row r="812" hidden="1" x14ac:dyDescent="0.2"/>
    <row r="813" hidden="1" x14ac:dyDescent="0.2"/>
    <row r="814" hidden="1" x14ac:dyDescent="0.2"/>
    <row r="815" hidden="1" x14ac:dyDescent="0.2"/>
    <row r="816" hidden="1" x14ac:dyDescent="0.2"/>
    <row r="817" hidden="1" x14ac:dyDescent="0.2"/>
    <row r="818" hidden="1" x14ac:dyDescent="0.2"/>
    <row r="819" hidden="1" x14ac:dyDescent="0.2"/>
    <row r="820" hidden="1" x14ac:dyDescent="0.2"/>
    <row r="821" hidden="1" x14ac:dyDescent="0.2"/>
    <row r="822" hidden="1" x14ac:dyDescent="0.2"/>
    <row r="823" hidden="1" x14ac:dyDescent="0.2"/>
    <row r="824" hidden="1" x14ac:dyDescent="0.2"/>
    <row r="825" hidden="1" x14ac:dyDescent="0.2"/>
    <row r="826" hidden="1" x14ac:dyDescent="0.2"/>
    <row r="827" hidden="1" x14ac:dyDescent="0.2"/>
    <row r="828" hidden="1" x14ac:dyDescent="0.2"/>
    <row r="829" hidden="1" x14ac:dyDescent="0.2"/>
    <row r="830" hidden="1" x14ac:dyDescent="0.2"/>
    <row r="831" hidden="1" x14ac:dyDescent="0.2"/>
    <row r="832" hidden="1" x14ac:dyDescent="0.2"/>
    <row r="833" hidden="1" x14ac:dyDescent="0.2"/>
    <row r="834" hidden="1" x14ac:dyDescent="0.2"/>
    <row r="835" hidden="1" x14ac:dyDescent="0.2"/>
    <row r="836" hidden="1" x14ac:dyDescent="0.2"/>
    <row r="837" hidden="1" x14ac:dyDescent="0.2"/>
    <row r="838" hidden="1" x14ac:dyDescent="0.2"/>
    <row r="839" hidden="1" x14ac:dyDescent="0.2"/>
    <row r="840" hidden="1" x14ac:dyDescent="0.2"/>
    <row r="841" hidden="1" x14ac:dyDescent="0.2"/>
    <row r="842" hidden="1" x14ac:dyDescent="0.2"/>
    <row r="843" hidden="1" x14ac:dyDescent="0.2"/>
    <row r="844" hidden="1" x14ac:dyDescent="0.2"/>
    <row r="845" hidden="1" x14ac:dyDescent="0.2"/>
    <row r="846" hidden="1" x14ac:dyDescent="0.2"/>
    <row r="847" hidden="1" x14ac:dyDescent="0.2"/>
    <row r="848" hidden="1" x14ac:dyDescent="0.2"/>
    <row r="849" hidden="1" x14ac:dyDescent="0.2"/>
    <row r="850" hidden="1" x14ac:dyDescent="0.2"/>
    <row r="851" hidden="1" x14ac:dyDescent="0.2"/>
    <row r="852" hidden="1" x14ac:dyDescent="0.2"/>
    <row r="853" hidden="1" x14ac:dyDescent="0.2"/>
    <row r="854" hidden="1" x14ac:dyDescent="0.2"/>
    <row r="855" hidden="1" x14ac:dyDescent="0.2"/>
    <row r="856" hidden="1" x14ac:dyDescent="0.2"/>
    <row r="857" hidden="1" x14ac:dyDescent="0.2"/>
    <row r="858" hidden="1" x14ac:dyDescent="0.2"/>
    <row r="859" hidden="1" x14ac:dyDescent="0.2"/>
    <row r="860" hidden="1" x14ac:dyDescent="0.2"/>
    <row r="861" hidden="1" x14ac:dyDescent="0.2"/>
    <row r="862" hidden="1" x14ac:dyDescent="0.2"/>
    <row r="863" hidden="1" x14ac:dyDescent="0.2"/>
    <row r="864" hidden="1" x14ac:dyDescent="0.2"/>
    <row r="865" hidden="1" x14ac:dyDescent="0.2"/>
    <row r="866" hidden="1" x14ac:dyDescent="0.2"/>
    <row r="867" hidden="1" x14ac:dyDescent="0.2"/>
    <row r="868" hidden="1" x14ac:dyDescent="0.2"/>
    <row r="869" hidden="1" x14ac:dyDescent="0.2"/>
    <row r="870" hidden="1" x14ac:dyDescent="0.2"/>
    <row r="871" hidden="1" x14ac:dyDescent="0.2"/>
    <row r="872" hidden="1" x14ac:dyDescent="0.2"/>
    <row r="873" hidden="1" x14ac:dyDescent="0.2"/>
    <row r="874" hidden="1" x14ac:dyDescent="0.2"/>
    <row r="875" hidden="1" x14ac:dyDescent="0.2"/>
    <row r="876" hidden="1" x14ac:dyDescent="0.2"/>
    <row r="877" hidden="1" x14ac:dyDescent="0.2"/>
    <row r="878" hidden="1" x14ac:dyDescent="0.2"/>
    <row r="879" hidden="1" x14ac:dyDescent="0.2"/>
    <row r="880" hidden="1" x14ac:dyDescent="0.2"/>
    <row r="881" hidden="1" x14ac:dyDescent="0.2"/>
    <row r="882" hidden="1" x14ac:dyDescent="0.2"/>
    <row r="883" hidden="1" x14ac:dyDescent="0.2"/>
    <row r="884" hidden="1" x14ac:dyDescent="0.2"/>
    <row r="885" hidden="1" x14ac:dyDescent="0.2"/>
    <row r="886" hidden="1" x14ac:dyDescent="0.2"/>
    <row r="887" hidden="1" x14ac:dyDescent="0.2"/>
    <row r="888" hidden="1" x14ac:dyDescent="0.2"/>
    <row r="889" hidden="1" x14ac:dyDescent="0.2"/>
    <row r="890" hidden="1" x14ac:dyDescent="0.2"/>
    <row r="891" hidden="1" x14ac:dyDescent="0.2"/>
    <row r="892" hidden="1" x14ac:dyDescent="0.2"/>
    <row r="893" hidden="1" x14ac:dyDescent="0.2"/>
    <row r="894" hidden="1" x14ac:dyDescent="0.2"/>
    <row r="895" hidden="1" x14ac:dyDescent="0.2"/>
    <row r="896" hidden="1" x14ac:dyDescent="0.2"/>
    <row r="897" hidden="1" x14ac:dyDescent="0.2"/>
    <row r="898" hidden="1" x14ac:dyDescent="0.2"/>
    <row r="899" hidden="1" x14ac:dyDescent="0.2"/>
    <row r="900" hidden="1" x14ac:dyDescent="0.2"/>
    <row r="901" hidden="1" x14ac:dyDescent="0.2"/>
    <row r="902" hidden="1" x14ac:dyDescent="0.2"/>
    <row r="903" hidden="1" x14ac:dyDescent="0.2"/>
    <row r="904" hidden="1" x14ac:dyDescent="0.2"/>
    <row r="905" hidden="1" x14ac:dyDescent="0.2"/>
    <row r="906" hidden="1" x14ac:dyDescent="0.2"/>
    <row r="907" hidden="1" x14ac:dyDescent="0.2"/>
    <row r="908" hidden="1" x14ac:dyDescent="0.2"/>
    <row r="909" hidden="1" x14ac:dyDescent="0.2"/>
    <row r="910" hidden="1" x14ac:dyDescent="0.2"/>
    <row r="911" hidden="1" x14ac:dyDescent="0.2"/>
    <row r="912" hidden="1" x14ac:dyDescent="0.2"/>
    <row r="913" hidden="1" x14ac:dyDescent="0.2"/>
    <row r="914" hidden="1" x14ac:dyDescent="0.2"/>
    <row r="915" hidden="1" x14ac:dyDescent="0.2"/>
    <row r="916" hidden="1" x14ac:dyDescent="0.2"/>
    <row r="917" hidden="1" x14ac:dyDescent="0.2"/>
    <row r="918" hidden="1" x14ac:dyDescent="0.2"/>
    <row r="919" hidden="1" x14ac:dyDescent="0.2"/>
    <row r="920" hidden="1" x14ac:dyDescent="0.2"/>
    <row r="921" hidden="1" x14ac:dyDescent="0.2"/>
    <row r="922" hidden="1" x14ac:dyDescent="0.2"/>
    <row r="923" hidden="1" x14ac:dyDescent="0.2"/>
    <row r="924" hidden="1" x14ac:dyDescent="0.2"/>
    <row r="925" hidden="1" x14ac:dyDescent="0.2"/>
    <row r="926" hidden="1" x14ac:dyDescent="0.2"/>
    <row r="927" hidden="1" x14ac:dyDescent="0.2"/>
    <row r="928" hidden="1" x14ac:dyDescent="0.2"/>
    <row r="929" hidden="1" x14ac:dyDescent="0.2"/>
    <row r="930" hidden="1" x14ac:dyDescent="0.2"/>
    <row r="931" hidden="1" x14ac:dyDescent="0.2"/>
    <row r="932" hidden="1" x14ac:dyDescent="0.2"/>
    <row r="933" hidden="1" x14ac:dyDescent="0.2"/>
    <row r="934" hidden="1" x14ac:dyDescent="0.2"/>
    <row r="935" hidden="1" x14ac:dyDescent="0.2"/>
    <row r="936" hidden="1" x14ac:dyDescent="0.2"/>
    <row r="937" hidden="1" x14ac:dyDescent="0.2"/>
    <row r="938" hidden="1" x14ac:dyDescent="0.2"/>
    <row r="939" hidden="1" x14ac:dyDescent="0.2"/>
    <row r="940" hidden="1" x14ac:dyDescent="0.2"/>
    <row r="941" hidden="1" x14ac:dyDescent="0.2"/>
    <row r="942" hidden="1" x14ac:dyDescent="0.2"/>
    <row r="943" hidden="1" x14ac:dyDescent="0.2"/>
    <row r="944" hidden="1" x14ac:dyDescent="0.2"/>
    <row r="945" hidden="1" x14ac:dyDescent="0.2"/>
    <row r="946" hidden="1" x14ac:dyDescent="0.2"/>
    <row r="947" hidden="1" x14ac:dyDescent="0.2"/>
    <row r="948" hidden="1" x14ac:dyDescent="0.2"/>
    <row r="949" hidden="1" x14ac:dyDescent="0.2"/>
    <row r="950" hidden="1" x14ac:dyDescent="0.2"/>
    <row r="951" hidden="1" x14ac:dyDescent="0.2"/>
    <row r="952" hidden="1" x14ac:dyDescent="0.2"/>
    <row r="953" hidden="1" x14ac:dyDescent="0.2"/>
    <row r="954" hidden="1" x14ac:dyDescent="0.2"/>
    <row r="955" hidden="1" x14ac:dyDescent="0.2"/>
    <row r="956" hidden="1" x14ac:dyDescent="0.2"/>
    <row r="957" hidden="1" x14ac:dyDescent="0.2"/>
    <row r="958" hidden="1" x14ac:dyDescent="0.2"/>
    <row r="959" hidden="1" x14ac:dyDescent="0.2"/>
    <row r="960" hidden="1" x14ac:dyDescent="0.2"/>
    <row r="961" hidden="1" x14ac:dyDescent="0.2"/>
    <row r="962" hidden="1" x14ac:dyDescent="0.2"/>
    <row r="963" hidden="1" x14ac:dyDescent="0.2"/>
    <row r="964" hidden="1" x14ac:dyDescent="0.2"/>
    <row r="965" hidden="1" x14ac:dyDescent="0.2"/>
    <row r="966" hidden="1" x14ac:dyDescent="0.2"/>
    <row r="967" hidden="1" x14ac:dyDescent="0.2"/>
    <row r="968" hidden="1" x14ac:dyDescent="0.2"/>
    <row r="969" hidden="1" x14ac:dyDescent="0.2"/>
    <row r="970" hidden="1" x14ac:dyDescent="0.2"/>
    <row r="971" hidden="1" x14ac:dyDescent="0.2"/>
    <row r="972" hidden="1" x14ac:dyDescent="0.2"/>
    <row r="973" hidden="1" x14ac:dyDescent="0.2"/>
    <row r="974" hidden="1" x14ac:dyDescent="0.2"/>
    <row r="975" hidden="1" x14ac:dyDescent="0.2"/>
    <row r="976" hidden="1" x14ac:dyDescent="0.2"/>
    <row r="977" hidden="1" x14ac:dyDescent="0.2"/>
    <row r="978" hidden="1" x14ac:dyDescent="0.2"/>
    <row r="979" hidden="1" x14ac:dyDescent="0.2"/>
    <row r="980" hidden="1" x14ac:dyDescent="0.2"/>
    <row r="981" hidden="1" x14ac:dyDescent="0.2"/>
    <row r="982" hidden="1" x14ac:dyDescent="0.2"/>
    <row r="983" hidden="1" x14ac:dyDescent="0.2"/>
    <row r="984" hidden="1" x14ac:dyDescent="0.2"/>
    <row r="985" hidden="1" x14ac:dyDescent="0.2"/>
    <row r="986" hidden="1" x14ac:dyDescent="0.2"/>
    <row r="987" hidden="1" x14ac:dyDescent="0.2"/>
    <row r="988" hidden="1" x14ac:dyDescent="0.2"/>
    <row r="989" hidden="1" x14ac:dyDescent="0.2"/>
    <row r="990" hidden="1" x14ac:dyDescent="0.2"/>
    <row r="991" hidden="1" x14ac:dyDescent="0.2"/>
    <row r="992" hidden="1" x14ac:dyDescent="0.2"/>
    <row r="993" hidden="1" x14ac:dyDescent="0.2"/>
    <row r="994" hidden="1" x14ac:dyDescent="0.2"/>
    <row r="995" hidden="1" x14ac:dyDescent="0.2"/>
    <row r="996" hidden="1" x14ac:dyDescent="0.2"/>
    <row r="997" hidden="1" x14ac:dyDescent="0.2"/>
    <row r="998" hidden="1" x14ac:dyDescent="0.2"/>
    <row r="999" hidden="1" x14ac:dyDescent="0.2"/>
    <row r="1000" hidden="1" x14ac:dyDescent="0.2"/>
    <row r="1001" hidden="1" x14ac:dyDescent="0.2"/>
    <row r="1002" hidden="1" x14ac:dyDescent="0.2"/>
    <row r="1003" hidden="1" x14ac:dyDescent="0.2"/>
    <row r="1004" hidden="1" x14ac:dyDescent="0.2"/>
    <row r="1005" hidden="1" x14ac:dyDescent="0.2"/>
    <row r="1006" hidden="1" x14ac:dyDescent="0.2"/>
    <row r="1007" hidden="1" x14ac:dyDescent="0.2"/>
    <row r="1008" hidden="1" x14ac:dyDescent="0.2"/>
    <row r="1009" hidden="1" x14ac:dyDescent="0.2"/>
    <row r="1010" hidden="1" x14ac:dyDescent="0.2"/>
    <row r="1011" hidden="1" x14ac:dyDescent="0.2"/>
    <row r="1012" hidden="1" x14ac:dyDescent="0.2"/>
    <row r="1013" hidden="1" x14ac:dyDescent="0.2"/>
    <row r="1014" hidden="1" x14ac:dyDescent="0.2"/>
    <row r="1015" hidden="1" x14ac:dyDescent="0.2"/>
    <row r="1016" hidden="1" x14ac:dyDescent="0.2"/>
    <row r="1017" hidden="1" x14ac:dyDescent="0.2"/>
    <row r="1018" hidden="1" x14ac:dyDescent="0.2"/>
    <row r="1019" hidden="1" x14ac:dyDescent="0.2"/>
    <row r="1020" hidden="1" x14ac:dyDescent="0.2"/>
    <row r="1021" hidden="1" x14ac:dyDescent="0.2"/>
    <row r="1022" hidden="1" x14ac:dyDescent="0.2"/>
    <row r="1023" hidden="1" x14ac:dyDescent="0.2"/>
    <row r="1024" hidden="1" x14ac:dyDescent="0.2"/>
    <row r="1025" hidden="1" x14ac:dyDescent="0.2"/>
    <row r="1026" hidden="1" x14ac:dyDescent="0.2"/>
    <row r="1027" hidden="1" x14ac:dyDescent="0.2"/>
    <row r="1028" hidden="1" x14ac:dyDescent="0.2"/>
    <row r="1029" hidden="1" x14ac:dyDescent="0.2"/>
    <row r="1030" hidden="1" x14ac:dyDescent="0.2"/>
    <row r="1031" hidden="1" x14ac:dyDescent="0.2"/>
    <row r="1032" hidden="1" x14ac:dyDescent="0.2"/>
    <row r="1033" hidden="1" x14ac:dyDescent="0.2"/>
    <row r="1034" hidden="1" x14ac:dyDescent="0.2"/>
    <row r="1035" hidden="1" x14ac:dyDescent="0.2"/>
    <row r="1036" hidden="1" x14ac:dyDescent="0.2"/>
    <row r="1037" hidden="1" x14ac:dyDescent="0.2"/>
    <row r="1038" hidden="1" x14ac:dyDescent="0.2"/>
    <row r="1039" hidden="1" x14ac:dyDescent="0.2"/>
    <row r="1040" hidden="1" x14ac:dyDescent="0.2"/>
    <row r="1041" hidden="1" x14ac:dyDescent="0.2"/>
    <row r="1042" hidden="1" x14ac:dyDescent="0.2"/>
    <row r="1043" hidden="1" x14ac:dyDescent="0.2"/>
    <row r="1044" hidden="1" x14ac:dyDescent="0.2"/>
    <row r="1045" hidden="1" x14ac:dyDescent="0.2"/>
    <row r="1046" hidden="1" x14ac:dyDescent="0.2"/>
    <row r="1047" hidden="1" x14ac:dyDescent="0.2"/>
    <row r="1048" hidden="1" x14ac:dyDescent="0.2"/>
    <row r="1049" hidden="1" x14ac:dyDescent="0.2"/>
    <row r="1050" hidden="1" x14ac:dyDescent="0.2"/>
    <row r="1051" hidden="1" x14ac:dyDescent="0.2"/>
    <row r="1052" hidden="1" x14ac:dyDescent="0.2"/>
    <row r="1053" hidden="1" x14ac:dyDescent="0.2"/>
    <row r="1054" hidden="1" x14ac:dyDescent="0.2"/>
    <row r="1055" hidden="1" x14ac:dyDescent="0.2"/>
    <row r="1056" hidden="1" x14ac:dyDescent="0.2"/>
    <row r="1057" hidden="1" x14ac:dyDescent="0.2"/>
    <row r="1058" hidden="1" x14ac:dyDescent="0.2"/>
    <row r="1059" hidden="1" x14ac:dyDescent="0.2"/>
    <row r="1060" hidden="1" x14ac:dyDescent="0.2"/>
    <row r="1061" hidden="1" x14ac:dyDescent="0.2"/>
    <row r="1062" hidden="1" x14ac:dyDescent="0.2"/>
    <row r="1063" hidden="1" x14ac:dyDescent="0.2"/>
    <row r="1064" hidden="1" x14ac:dyDescent="0.2"/>
    <row r="1065" hidden="1" x14ac:dyDescent="0.2"/>
    <row r="1066" hidden="1" x14ac:dyDescent="0.2"/>
    <row r="1067" hidden="1" x14ac:dyDescent="0.2"/>
    <row r="1068" hidden="1" x14ac:dyDescent="0.2"/>
    <row r="1069" hidden="1" x14ac:dyDescent="0.2"/>
    <row r="1070" hidden="1" x14ac:dyDescent="0.2"/>
    <row r="1071" hidden="1" x14ac:dyDescent="0.2"/>
    <row r="1072" hidden="1" x14ac:dyDescent="0.2"/>
    <row r="1073" hidden="1" x14ac:dyDescent="0.2"/>
    <row r="1074" hidden="1" x14ac:dyDescent="0.2"/>
    <row r="1075" hidden="1" x14ac:dyDescent="0.2"/>
    <row r="1076" hidden="1" x14ac:dyDescent="0.2"/>
    <row r="1077" hidden="1" x14ac:dyDescent="0.2"/>
    <row r="1078" hidden="1" x14ac:dyDescent="0.2"/>
    <row r="1079" hidden="1" x14ac:dyDescent="0.2"/>
    <row r="1080" hidden="1" x14ac:dyDescent="0.2"/>
    <row r="1081" hidden="1" x14ac:dyDescent="0.2"/>
    <row r="1082" hidden="1" x14ac:dyDescent="0.2"/>
    <row r="1083" hidden="1" x14ac:dyDescent="0.2"/>
    <row r="1084" hidden="1" x14ac:dyDescent="0.2"/>
    <row r="1085" hidden="1" x14ac:dyDescent="0.2"/>
    <row r="1086" hidden="1" x14ac:dyDescent="0.2"/>
    <row r="1087" hidden="1" x14ac:dyDescent="0.2"/>
    <row r="1088" hidden="1" x14ac:dyDescent="0.2"/>
    <row r="1089" hidden="1" x14ac:dyDescent="0.2"/>
    <row r="1090" hidden="1" x14ac:dyDescent="0.2"/>
    <row r="1091" hidden="1" x14ac:dyDescent="0.2"/>
    <row r="1092" hidden="1" x14ac:dyDescent="0.2"/>
    <row r="1093" hidden="1" x14ac:dyDescent="0.2"/>
    <row r="1094" hidden="1" x14ac:dyDescent="0.2"/>
    <row r="1095" hidden="1" x14ac:dyDescent="0.2"/>
    <row r="1096" hidden="1" x14ac:dyDescent="0.2"/>
    <row r="1097" hidden="1" x14ac:dyDescent="0.2"/>
    <row r="1098" hidden="1" x14ac:dyDescent="0.2"/>
    <row r="1099" hidden="1" x14ac:dyDescent="0.2"/>
    <row r="1100" hidden="1" x14ac:dyDescent="0.2"/>
    <row r="1101" hidden="1" x14ac:dyDescent="0.2"/>
    <row r="1102" hidden="1" x14ac:dyDescent="0.2"/>
    <row r="1103" hidden="1" x14ac:dyDescent="0.2"/>
    <row r="1104" hidden="1" x14ac:dyDescent="0.2"/>
    <row r="1105" hidden="1" x14ac:dyDescent="0.2"/>
    <row r="1106" hidden="1" x14ac:dyDescent="0.2"/>
    <row r="1107" hidden="1" x14ac:dyDescent="0.2"/>
    <row r="1108" hidden="1" x14ac:dyDescent="0.2"/>
    <row r="1109" hidden="1" x14ac:dyDescent="0.2"/>
  </sheetData>
  <mergeCells count="11">
    <mergeCell ref="AM3:AO3"/>
    <mergeCell ref="AP3:AR3"/>
    <mergeCell ref="AS3:AU3"/>
    <mergeCell ref="AD3:AE3"/>
    <mergeCell ref="AF3:AG3"/>
    <mergeCell ref="AB3:AC3"/>
    <mergeCell ref="R3:S3"/>
    <mergeCell ref="T3:U3"/>
    <mergeCell ref="V3:W3"/>
    <mergeCell ref="X3:Y3"/>
    <mergeCell ref="Z3:AA3"/>
  </mergeCells>
  <conditionalFormatting sqref="S5:S307 U5:U307 W5:W307 Y5:Y307 AA5:AA307 AC5:AC307 AE5:AE307 AG5:AG307">
    <cfRule type="containsText" dxfId="27" priority="7" operator="containsText" text="KO">
      <formula>NOT(ISERROR(SEARCH("KO",S5)))</formula>
    </cfRule>
    <cfRule type="containsText" dxfId="26" priority="8" operator="containsText" text="OK">
      <formula>NOT(ISERROR(SEARCH("OK",S5)))</formula>
    </cfRule>
  </conditionalFormatting>
  <conditionalFormatting sqref="AO5:AO12">
    <cfRule type="cellIs" dxfId="25" priority="5" operator="greaterThanOrEqual">
      <formula>0.9</formula>
    </cfRule>
    <cfRule type="cellIs" dxfId="24" priority="6" operator="lessThan">
      <formula>0.9</formula>
    </cfRule>
  </conditionalFormatting>
  <conditionalFormatting sqref="AR5:AR12">
    <cfRule type="cellIs" dxfId="23" priority="3" operator="greaterThanOrEqual">
      <formula>0.9</formula>
    </cfRule>
    <cfRule type="cellIs" dxfId="22" priority="4" operator="lessThan">
      <formula>0.9</formula>
    </cfRule>
  </conditionalFormatting>
  <conditionalFormatting sqref="AU5:AU12">
    <cfRule type="cellIs" dxfId="21" priority="1" operator="greaterThanOrEqual">
      <formula>0.9</formula>
    </cfRule>
    <cfRule type="cellIs" dxfId="20" priority="2" operator="lessThan">
      <formula>0.9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/>
  </sheetPr>
  <dimension ref="A1:AQ374"/>
  <sheetViews>
    <sheetView tabSelected="1" zoomScale="80" zoomScaleNormal="80" workbookViewId="0">
      <selection activeCell="R17" sqref="R17"/>
    </sheetView>
  </sheetViews>
  <sheetFormatPr baseColWidth="10" defaultColWidth="0" defaultRowHeight="12.75" zeroHeight="1" x14ac:dyDescent="0.2"/>
  <cols>
    <col min="1" max="1" width="7" customWidth="1"/>
    <col min="2" max="2" width="22.28515625" customWidth="1"/>
    <col min="3" max="21" width="13.7109375" customWidth="1"/>
    <col min="22" max="23" width="11.42578125" customWidth="1"/>
    <col min="24" max="26" width="12.5703125" customWidth="1"/>
    <col min="27" max="36" width="13.7109375" customWidth="1"/>
    <col min="37" max="43" width="11.42578125" customWidth="1"/>
    <col min="44" max="16384" width="11.42578125" hidden="1"/>
  </cols>
  <sheetData>
    <row r="1" spans="1:43" ht="75.75" customHeight="1" x14ac:dyDescent="0.2">
      <c r="A1" s="39"/>
      <c r="B1" s="39"/>
      <c r="C1" s="39"/>
      <c r="D1" s="39"/>
      <c r="E1" s="39"/>
      <c r="F1" s="147" t="s">
        <v>117</v>
      </c>
      <c r="G1" s="148"/>
      <c r="H1" s="148"/>
      <c r="I1" s="148"/>
      <c r="J1" s="148"/>
      <c r="K1" s="148"/>
      <c r="L1" s="148"/>
      <c r="M1" s="148"/>
      <c r="N1" s="44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</row>
    <row r="2" spans="1:43" x14ac:dyDescent="0.2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</row>
    <row r="3" spans="1:43" s="10" customFormat="1" ht="45.95" customHeight="1" x14ac:dyDescent="0.2">
      <c r="A3" s="39"/>
      <c r="B3" s="128" t="s">
        <v>116</v>
      </c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39"/>
      <c r="AN3" s="39"/>
      <c r="AO3" s="39"/>
      <c r="AP3" s="39"/>
      <c r="AQ3" s="39"/>
    </row>
    <row r="4" spans="1:43" s="10" customFormat="1" x14ac:dyDescent="0.2">
      <c r="A4" s="39"/>
      <c r="B4" s="39"/>
      <c r="C4" s="39"/>
      <c r="D4" s="39"/>
      <c r="E4" s="39"/>
      <c r="F4" s="39"/>
      <c r="G4" s="39"/>
      <c r="H4" s="39"/>
      <c r="I4" s="39"/>
      <c r="J4" s="39"/>
      <c r="K4" s="42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</row>
    <row r="5" spans="1:43" s="10" customFormat="1" ht="49.5" customHeight="1" x14ac:dyDescent="0.2">
      <c r="A5" s="39"/>
      <c r="B5" s="39"/>
      <c r="C5" s="39"/>
      <c r="D5" s="39"/>
      <c r="E5" s="39"/>
      <c r="F5" s="39"/>
      <c r="G5" s="39"/>
      <c r="H5" s="39"/>
      <c r="I5" s="39"/>
      <c r="J5" s="39"/>
      <c r="K5" s="42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</row>
    <row r="6" spans="1:43" s="10" customFormat="1" ht="13.5" thickBot="1" x14ac:dyDescent="0.25">
      <c r="A6" s="39"/>
      <c r="B6" s="39"/>
      <c r="C6" s="39"/>
      <c r="D6" s="39"/>
      <c r="E6" s="39"/>
      <c r="F6" s="39"/>
      <c r="G6" s="39"/>
      <c r="H6" s="39"/>
      <c r="I6" s="39"/>
      <c r="J6" s="39"/>
      <c r="K6" s="42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</row>
    <row r="7" spans="1:43" ht="38.25" customHeight="1" thickTop="1" x14ac:dyDescent="0.2">
      <c r="A7" s="39"/>
      <c r="B7" s="39"/>
      <c r="C7" s="151" t="s">
        <v>42</v>
      </c>
      <c r="D7" s="152"/>
      <c r="E7" s="153"/>
      <c r="F7" s="151" t="s">
        <v>43</v>
      </c>
      <c r="G7" s="152"/>
      <c r="H7" s="153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</row>
    <row r="8" spans="1:43" ht="75.75" customHeight="1" thickBot="1" x14ac:dyDescent="0.25">
      <c r="A8" s="39"/>
      <c r="B8" s="29" t="s">
        <v>37</v>
      </c>
      <c r="C8" s="34" t="s">
        <v>40</v>
      </c>
      <c r="D8" s="35" t="s">
        <v>41</v>
      </c>
      <c r="E8" s="36" t="s">
        <v>45</v>
      </c>
      <c r="F8" s="34" t="s">
        <v>39</v>
      </c>
      <c r="G8" s="35" t="s">
        <v>44</v>
      </c>
      <c r="H8" s="36" t="s">
        <v>46</v>
      </c>
      <c r="I8" s="39"/>
      <c r="J8" s="39"/>
      <c r="K8" s="61"/>
      <c r="L8" s="62"/>
      <c r="M8" s="62"/>
      <c r="N8" s="60" t="s">
        <v>27</v>
      </c>
      <c r="O8" s="60" t="s">
        <v>29</v>
      </c>
      <c r="P8" s="60" t="s">
        <v>30</v>
      </c>
      <c r="Q8" s="60" t="s">
        <v>31</v>
      </c>
      <c r="R8" s="60" t="s">
        <v>32</v>
      </c>
      <c r="S8" s="60" t="s">
        <v>33</v>
      </c>
      <c r="T8" s="60" t="s">
        <v>34</v>
      </c>
      <c r="U8" s="60" t="s">
        <v>35</v>
      </c>
      <c r="V8" s="39"/>
      <c r="X8" s="61"/>
      <c r="Y8" s="62"/>
      <c r="Z8" s="62"/>
      <c r="AA8" s="60" t="s">
        <v>27</v>
      </c>
      <c r="AB8" s="60" t="s">
        <v>29</v>
      </c>
      <c r="AC8" s="60" t="s">
        <v>30</v>
      </c>
      <c r="AD8" s="60" t="s">
        <v>31</v>
      </c>
      <c r="AE8" s="60" t="s">
        <v>32</v>
      </c>
      <c r="AF8" s="60" t="s">
        <v>33</v>
      </c>
      <c r="AG8" s="60" t="s">
        <v>34</v>
      </c>
      <c r="AH8" s="60" t="s">
        <v>35</v>
      </c>
      <c r="AI8" s="60" t="s">
        <v>1</v>
      </c>
      <c r="AJ8" s="60" t="s">
        <v>111</v>
      </c>
      <c r="AK8" s="100"/>
      <c r="AM8" s="100"/>
      <c r="AN8" s="100"/>
      <c r="AO8" s="100"/>
      <c r="AP8" s="100"/>
      <c r="AQ8" s="39"/>
    </row>
    <row r="9" spans="1:43" ht="30" customHeight="1" thickTop="1" x14ac:dyDescent="0.2">
      <c r="A9" s="39"/>
      <c r="B9" s="52" t="s">
        <v>27</v>
      </c>
      <c r="C9" s="53">
        <f>(SUMPRODUCT((TDonnéesDélais[Délai2]="OK")*(TDonnéesDélais[Type]="D")))+(SUMPRODUCT((TDonnéesDélais[Délai2]="KO")*(TDonnéesDélais[Type]="D")))</f>
        <v>22</v>
      </c>
      <c r="D9" s="54">
        <f>SUMPRODUCT((TDonnéesDélais[Délai2]="OK")*(TDonnéesDélais[Type]="D"))</f>
        <v>10</v>
      </c>
      <c r="E9" s="45">
        <f t="shared" ref="E9:E16" si="0">D9/C9</f>
        <v>0.45454545454545453</v>
      </c>
      <c r="F9" s="54">
        <f>(SUMPRODUCT((TDonnéesDélais[Délai2]="OK")*(TDonnéesDélais[Type]="I")))+(SUMPRODUCT((TDonnéesDélais[Délai2]="KO")*(TDonnéesDélais[Type]="I")))</f>
        <v>11</v>
      </c>
      <c r="G9" s="54">
        <f>SUMPRODUCT((TDonnéesDélais[Délai2]="OK")*(TDonnéesDélais[Type]="I"))</f>
        <v>6</v>
      </c>
      <c r="H9" s="45">
        <f t="shared" ref="H9:H16" si="1">G9/F9</f>
        <v>0.54545454545454541</v>
      </c>
      <c r="I9" s="39"/>
      <c r="J9" s="129" t="s">
        <v>42</v>
      </c>
      <c r="K9" s="149" t="s">
        <v>89</v>
      </c>
      <c r="L9" s="149"/>
      <c r="M9" s="149"/>
      <c r="N9" s="88">
        <f>TDonnéesSLA2[[#This Row],[Nbre de tickets affectés de type Demande]]-TDonnéesSLA2[[#This Row],[Nbre de tickets affectés de type Demande respectant le délai]]</f>
        <v>12</v>
      </c>
      <c r="O9" s="88">
        <f>C10-D10</f>
        <v>0</v>
      </c>
      <c r="P9" s="88">
        <f>C11-D11</f>
        <v>3</v>
      </c>
      <c r="Q9" s="83">
        <f>C12-D12</f>
        <v>24</v>
      </c>
      <c r="R9" s="63">
        <f>C13-D13</f>
        <v>7</v>
      </c>
      <c r="S9" s="63">
        <f>C14-D14</f>
        <v>24</v>
      </c>
      <c r="T9" s="63">
        <f>C15-D15</f>
        <v>9</v>
      </c>
      <c r="U9" s="64">
        <f>C16-D16</f>
        <v>0</v>
      </c>
      <c r="V9" s="39"/>
      <c r="W9" s="129" t="s">
        <v>42</v>
      </c>
      <c r="X9" s="132" t="s">
        <v>108</v>
      </c>
      <c r="Y9" s="132"/>
      <c r="Z9" s="132"/>
      <c r="AA9" s="115">
        <f t="array" ref="AA9">MIN(IF(TDonnéesDélais[Type]="D",TDonnéesDélais[MCO]))</f>
        <v>6.9444444444444447E-4</v>
      </c>
      <c r="AB9" s="115">
        <f t="array" ref="AB9">MIN(IF(TDonnéesDélais[Type]="D",TDonnéesDélais[HELPDESK]))</f>
        <v>0</v>
      </c>
      <c r="AC9" s="115">
        <f t="array" ref="AC9">MIN(IF(TDonnéesDélais[Type]="D",TDonnéesDélais[TELECOM Niv 2 (7)]))</f>
        <v>6.9444444444444447E-4</v>
      </c>
      <c r="AD9" s="112">
        <f t="array" ref="AD9">MIN(IF(TDonnéesDélais[Type]="D",TDonnéesDélais[TELECOM Niv 1 (6)]))</f>
        <v>4.1666666666666666E-3</v>
      </c>
      <c r="AE9" s="101">
        <f t="array" ref="AE9">MIN(IF(TDonnéesDélais[Type]="D",TDonnéesDélais[Exploit Infra IBIS (5)]))</f>
        <v>4.1666666666666666E-3</v>
      </c>
      <c r="AF9" s="101">
        <f t="array" ref="AF9">MIN(IF(TDonnéesDélais[Type]="D",TDonnéesDélais[SIT SOBEGI (1)]))</f>
        <v>6.9444444444444447E-4</v>
      </c>
      <c r="AG9" s="101">
        <f t="array" ref="AG9">MIN(IF(TDonnéesDélais[Type]="D",TDonnéesDélais[TELECOM SOBEGI (2)]))</f>
        <v>0</v>
      </c>
      <c r="AH9" s="101">
        <f t="array" ref="AH9">MIN(IF(TDonnéesDélais[Type]="D",TDonnéesDélais[INEO/ACM (1)]))</f>
        <v>0</v>
      </c>
      <c r="AI9" s="101">
        <f t="array" ref="AI9">MIN(IF(TDonnéesDélais[Type]="D",TDonnéesDélais[En attente]))</f>
        <v>6.9444444444444447E-4</v>
      </c>
      <c r="AJ9" s="101">
        <f t="array" ref="AJ9">MIN(IF(TDonnéesDélais[Type]="D",TDonnéesDélais[Durée de vie du ticket]))</f>
        <v>0</v>
      </c>
      <c r="AK9" s="39"/>
      <c r="AL9" s="39"/>
      <c r="AM9" s="39"/>
      <c r="AN9" s="39"/>
      <c r="AO9" s="39"/>
      <c r="AP9" s="39"/>
      <c r="AQ9" s="39"/>
    </row>
    <row r="10" spans="1:43" ht="30" customHeight="1" x14ac:dyDescent="0.2">
      <c r="A10" s="39"/>
      <c r="B10" s="55" t="s">
        <v>29</v>
      </c>
      <c r="C10" s="53">
        <f>(SUMPRODUCT((TDonnéesDélais[Délai3]="OK")*(TDonnéesDélais[Type]="D")))+(SUMPRODUCT((TDonnéesDélais[Délai3]="KO")*(TDonnéesDélais[Type]="D")))</f>
        <v>41</v>
      </c>
      <c r="D10" s="54">
        <f>SUMPRODUCT((TDonnéesDélais[Délai3]="OK")*(TDonnéesDélais[Type]="D"))</f>
        <v>41</v>
      </c>
      <c r="E10" s="46">
        <f t="shared" si="0"/>
        <v>1</v>
      </c>
      <c r="F10" s="54">
        <f>(SUMPRODUCT((TDonnéesDélais[Délai3]="OK")*(TDonnéesDélais[Type]="I")))+(SUMPRODUCT((TDonnéesDélais[Délai3]="KO")*(TDonnéesDélais[Type]="I")))</f>
        <v>25</v>
      </c>
      <c r="G10" s="54">
        <f>SUMPRODUCT((TDonnéesDélais[Délai3]="OK")*(TDonnéesDélais[Type]="I"))</f>
        <v>24</v>
      </c>
      <c r="H10" s="46">
        <f t="shared" si="1"/>
        <v>0.96</v>
      </c>
      <c r="I10" s="39"/>
      <c r="J10" s="130"/>
      <c r="K10" s="150" t="s">
        <v>41</v>
      </c>
      <c r="L10" s="150"/>
      <c r="M10" s="150"/>
      <c r="N10" s="89">
        <f>D9</f>
        <v>10</v>
      </c>
      <c r="O10" s="89">
        <f>TDonnéesSLA2[[#This Row],[Nbre de tickets affectés de type Demande respectant le délai]]</f>
        <v>41</v>
      </c>
      <c r="P10" s="89">
        <f>D11</f>
        <v>13</v>
      </c>
      <c r="Q10" s="56">
        <f>D12</f>
        <v>40</v>
      </c>
      <c r="R10" s="65">
        <f>D13</f>
        <v>19</v>
      </c>
      <c r="S10" s="65">
        <f>D14</f>
        <v>71</v>
      </c>
      <c r="T10" s="65">
        <f>D15</f>
        <v>55</v>
      </c>
      <c r="U10" s="66">
        <f>D16</f>
        <v>0</v>
      </c>
      <c r="V10" s="39"/>
      <c r="W10" s="130"/>
      <c r="X10" s="134" t="s">
        <v>109</v>
      </c>
      <c r="Y10" s="134"/>
      <c r="Z10" s="134"/>
      <c r="AA10" s="116">
        <f t="array" ref="AA10">AVERAGE(IF(TDonnéesDélais[Type]="D",TDonnéesDélais[MCO]))</f>
        <v>0.43690025252525261</v>
      </c>
      <c r="AB10" s="116">
        <f t="array" ref="AB10">AVERAGE(IF(TDonnéesDélais[Type]="D",TDonnéesDélais[HELPDESK]))</f>
        <v>5.2845528455284563E-2</v>
      </c>
      <c r="AC10" s="116">
        <f t="array" ref="AC10">AVERAGE(IF(TDonnéesDélais[Type]="D",TDonnéesDélais[TELECOM Niv 2 (7)]))</f>
        <v>0.24240451388888887</v>
      </c>
      <c r="AD10" s="113">
        <f t="array" ref="AD10">AVERAGE(IF(TDonnéesDélais[Type]="D",TDonnéesDélais[TELECOM Niv 1 (6)]))</f>
        <v>0.48565538194444446</v>
      </c>
      <c r="AE10" s="102">
        <f t="array" ref="AE10">AVERAGE(IF(TDonnéesDélais[Type]="D",TDonnéesDélais[Exploit Infra IBIS (5)]))</f>
        <v>0.25184294871794871</v>
      </c>
      <c r="AF10" s="102">
        <f t="array" ref="AF10">AVERAGE(IF(TDonnéesDélais[Type]="D",TDonnéesDélais[SIT SOBEGI (1)]))</f>
        <v>0.69551169590643325</v>
      </c>
      <c r="AG10" s="102">
        <f t="array" ref="AG10">AVERAGE(IF(TDonnéesDélais[Type]="D",TDonnéesDélais[TELECOM SOBEGI (2)]))</f>
        <v>0.15873480902777778</v>
      </c>
      <c r="AH10" s="102" t="e">
        <f t="array" ref="AH10">AVERAGE(IF(TDonnéesDélais[Type]="D",TDonnéesDélais[INEO/ACM (1)]))</f>
        <v>#DIV/0!</v>
      </c>
      <c r="AI10" s="102">
        <f t="array" ref="AI10">AVERAGE(IF(TDonnéesDélais[Type]="D",TDonnéesDélais[En attente]))</f>
        <v>2.357007575757577</v>
      </c>
      <c r="AJ10" s="102">
        <f t="array" ref="AJ10">AVERAGE(IF(TDonnéesDélais[Type]="D",TDonnéesDélais[Durée de vie du ticket]))</f>
        <v>1.3017440385591075</v>
      </c>
      <c r="AK10" s="39"/>
      <c r="AL10" s="39"/>
      <c r="AM10" s="39"/>
      <c r="AN10" s="39"/>
      <c r="AO10" s="39"/>
      <c r="AP10" s="39"/>
      <c r="AQ10" s="39"/>
    </row>
    <row r="11" spans="1:43" ht="30" customHeight="1" thickBot="1" x14ac:dyDescent="0.25">
      <c r="A11" s="39"/>
      <c r="B11" s="52" t="s">
        <v>30</v>
      </c>
      <c r="C11" s="53">
        <f>(SUMPRODUCT((TDonnéesDélais[Délai4]="OK")*(TDonnéesDélais[Type]="D")))+(SUMPRODUCT((TDonnéesDélais[Délai4]="KO")*(TDonnéesDélais[Type]="D")))</f>
        <v>16</v>
      </c>
      <c r="D11" s="54">
        <f>SUMPRODUCT((TDonnéesDélais[Délai4]="OK")*(TDonnéesDélais[Type]="D"))</f>
        <v>13</v>
      </c>
      <c r="E11" s="46">
        <f t="shared" si="0"/>
        <v>0.8125</v>
      </c>
      <c r="F11" s="54">
        <f>(SUMPRODUCT((TDonnéesDélais[Délai4]="OK")*(TDonnéesDélais[Type]="I")))+(SUMPRODUCT((TDonnéesDélais[Délai4]="KO")*(TDonnéesDélais[Type]="I")))</f>
        <v>8</v>
      </c>
      <c r="G11" s="54">
        <f>SUMPRODUCT((TDonnéesDélais[Délai4]="OK")*(TDonnéesDélais[Type]="I"))</f>
        <v>5</v>
      </c>
      <c r="H11" s="46">
        <f t="shared" si="1"/>
        <v>0.625</v>
      </c>
      <c r="I11" s="39"/>
      <c r="J11" s="131"/>
      <c r="K11" s="136" t="s">
        <v>45</v>
      </c>
      <c r="L11" s="136"/>
      <c r="M11" s="136"/>
      <c r="N11" s="90">
        <f>E9</f>
        <v>0.45454545454545453</v>
      </c>
      <c r="O11" s="90">
        <f>E10</f>
        <v>1</v>
      </c>
      <c r="P11" s="90">
        <f>TDonnéesSLA2[[#This Row],[SLA Demande]]</f>
        <v>0.8125</v>
      </c>
      <c r="Q11" s="84">
        <f>E12</f>
        <v>0.625</v>
      </c>
      <c r="R11" s="71">
        <f>E13</f>
        <v>0.73076923076923073</v>
      </c>
      <c r="S11" s="71">
        <f>E14</f>
        <v>0.74736842105263157</v>
      </c>
      <c r="T11" s="71">
        <f>E15</f>
        <v>0.859375</v>
      </c>
      <c r="U11" s="73" t="e">
        <f>E16</f>
        <v>#DIV/0!</v>
      </c>
      <c r="V11" s="39"/>
      <c r="W11" s="131"/>
      <c r="X11" s="136" t="s">
        <v>110</v>
      </c>
      <c r="Y11" s="136"/>
      <c r="Z11" s="136"/>
      <c r="AA11" s="117">
        <f t="array" ref="AA11">MAX(IF(TDonnéesDélais[Type]="D",TDonnéesDélais[MCO]))</f>
        <v>1.1159722222222221</v>
      </c>
      <c r="AB11" s="117">
        <f t="array" ref="AB11">MAX(IF(TDonnéesDélais[Type]="D",TDonnéesDélais[HELPDESK]))</f>
        <v>0.31736111111111109</v>
      </c>
      <c r="AC11" s="117">
        <f t="array" ref="AC11">MAX(IF(TDonnéesDélais[Type]="D",TDonnéesDélais[TELECOM Niv 2 (7)]))</f>
        <v>1.0756944444444445</v>
      </c>
      <c r="AD11" s="114">
        <f t="array" ref="AD11">MAX(IF(TDonnéesDélais[Type]="D",TDonnéesDélais[TELECOM Niv 1 (6)]))</f>
        <v>3.3534722222222224</v>
      </c>
      <c r="AE11" s="103">
        <f t="array" ref="AE11">MAX(IF(TDonnéesDélais[Type]="D",TDonnéesDélais[Exploit Infra IBIS (5)]))</f>
        <v>2.2597222222222224</v>
      </c>
      <c r="AF11" s="103">
        <f t="array" ref="AF11">MAX(IF(TDonnéesDélais[Type]="D",TDonnéesDélais[SIT SOBEGI (1)]))</f>
        <v>14.232638888888889</v>
      </c>
      <c r="AG11" s="103">
        <f t="array" ref="AG11">MAX(IF(TDonnéesDélais[Type]="D",TDonnéesDélais[TELECOM SOBEGI (2)]))</f>
        <v>1.1694444444444445</v>
      </c>
      <c r="AH11" s="103">
        <f t="array" ref="AH11">MAX(IF(TDonnéesDélais[Type]="D",TDonnéesDélais[INEO/ACM (1)]))</f>
        <v>0</v>
      </c>
      <c r="AI11" s="103">
        <f t="array" ref="AI11">MAX(IF(TDonnéesDélais[Type]="D",TDonnéesDélais[En attente]))</f>
        <v>20.240972222222222</v>
      </c>
      <c r="AJ11" s="103">
        <f t="array" ref="AJ11">MAX(IF(TDonnéesDélais[Type]="D",TDonnéesDélais[Durée de vie du ticket]))</f>
        <v>20.364583333333332</v>
      </c>
      <c r="AK11" s="39"/>
      <c r="AL11" s="39"/>
      <c r="AM11" s="39"/>
      <c r="AN11" s="39"/>
      <c r="AO11" s="39"/>
      <c r="AP11" s="39"/>
      <c r="AQ11" s="39"/>
    </row>
    <row r="12" spans="1:43" ht="30" customHeight="1" x14ac:dyDescent="0.2">
      <c r="A12" s="39"/>
      <c r="B12" s="55" t="s">
        <v>31</v>
      </c>
      <c r="C12" s="53">
        <f>(SUMPRODUCT((TDonnéesDélais[Délai5]="OK")*(TDonnéesDélais[Type]="D")))+(SUMPRODUCT((TDonnéesDélais[Délai5]="KO")*(TDonnéesDélais[Type]="D")))</f>
        <v>64</v>
      </c>
      <c r="D12" s="54">
        <f>SUMPRODUCT((TDonnéesDélais[Délai5]="OK")*(TDonnéesDélais[Type]="D"))</f>
        <v>40</v>
      </c>
      <c r="E12" s="46">
        <f t="shared" si="0"/>
        <v>0.625</v>
      </c>
      <c r="F12" s="54">
        <f>(SUMPRODUCT((TDonnéesDélais[Délai5]="OK")*(TDonnéesDélais[Type]="I")))+(SUMPRODUCT((TDonnéesDélais[Délai5]="KO")*(TDonnéesDélais[Type]="I")))</f>
        <v>21</v>
      </c>
      <c r="G12" s="54">
        <f>SUMPRODUCT((TDonnéesDélais[Délai5]="OK")*(TDonnéesDélais[Type]="I"))</f>
        <v>8</v>
      </c>
      <c r="H12" s="46">
        <f t="shared" si="1"/>
        <v>0.38095238095238093</v>
      </c>
      <c r="I12" s="39"/>
      <c r="J12" s="129" t="s">
        <v>88</v>
      </c>
      <c r="K12" s="154" t="s">
        <v>90</v>
      </c>
      <c r="L12" s="154"/>
      <c r="M12" s="154"/>
      <c r="N12" s="91">
        <f>F9-G9</f>
        <v>5</v>
      </c>
      <c r="O12" s="91">
        <f>F10-G10</f>
        <v>1</v>
      </c>
      <c r="P12" s="91">
        <f>F11-G11</f>
        <v>3</v>
      </c>
      <c r="Q12" s="85">
        <f>TDonnéesSLA2[[#This Row],[Nbre de tickets affectés de type Incident]]-TDonnéesSLA2[[#This Row],[Nbre de tickets affectés de type Incident respectant le délai]]</f>
        <v>13</v>
      </c>
      <c r="R12" s="67">
        <f>F13-G13</f>
        <v>4</v>
      </c>
      <c r="S12" s="67">
        <f>F14-G14</f>
        <v>5</v>
      </c>
      <c r="T12" s="67">
        <f>F15-G15</f>
        <v>13</v>
      </c>
      <c r="U12" s="68">
        <f>F16-G16</f>
        <v>1</v>
      </c>
      <c r="V12" s="39"/>
      <c r="W12" s="129" t="s">
        <v>88</v>
      </c>
      <c r="X12" s="134" t="s">
        <v>108</v>
      </c>
      <c r="Y12" s="134"/>
      <c r="Z12" s="134"/>
      <c r="AA12" s="118">
        <f t="array" ref="AA12">MIN(IF(TDonnéesDélais[Type]="I",TDonnéesDélais[MCO]))</f>
        <v>1.0416666666666666E-2</v>
      </c>
      <c r="AB12" s="118">
        <f t="array" ref="AB12">MIN(IF(TDonnéesDélais[Type]="I",TDonnéesDélais[HELPDESK]))</f>
        <v>0</v>
      </c>
      <c r="AC12" s="118">
        <f t="array" ref="AC12">MIN(IF(TDonnéesDélais[Type]="I",TDonnéesDélais[TELECOM Niv 2 (7)]))</f>
        <v>1.3888888888888889E-3</v>
      </c>
      <c r="AD12" s="109">
        <f t="array" ref="AD12">MIN(IF(TDonnéesDélais[Type]="I",TDonnéesDélais[TELECOM Niv 1 (6)]))</f>
        <v>2.9166666666666667E-2</v>
      </c>
      <c r="AE12" s="104">
        <f t="array" ref="AE12">MIN(IF(TDonnéesDélais[Type]="I",TDonnéesDélais[Exploit Infra IBIS (5)]))</f>
        <v>2.2916666666666665E-2</v>
      </c>
      <c r="AF12" s="104">
        <f t="array" ref="AF12">MIN(IF(TDonnéesDélais[Type]="I",TDonnéesDélais[SIT SOBEGI (1)]))</f>
        <v>0</v>
      </c>
      <c r="AG12" s="104">
        <f t="array" ref="AG12">MIN(IF(TDonnéesDélais[Type]="I",TDonnéesDélais[TELECOM SOBEGI (2)]))</f>
        <v>2.7777777777777779E-3</v>
      </c>
      <c r="AH12" s="104">
        <f t="array" ref="AH12">MIN(IF(TDonnéesDélais[Type]="I",TDonnéesDélais[INEO/ACM (1)]))</f>
        <v>26.322916666666668</v>
      </c>
      <c r="AI12" s="104">
        <f t="array" ref="AI12">MIN(IF(TDonnéesDélais[Type]="I",TDonnéesDélais[En attente]))</f>
        <v>0</v>
      </c>
      <c r="AJ12" s="104">
        <f t="array" ref="AJ12">MIN(IF(TDonnéesDélais[Type]="I",TDonnéesDélais[Durée de vie du ticket]))</f>
        <v>6.9444444444444447E-4</v>
      </c>
      <c r="AK12" s="39"/>
      <c r="AL12" s="39"/>
      <c r="AM12" s="39"/>
      <c r="AN12" s="39"/>
      <c r="AO12" s="39"/>
      <c r="AP12" s="39"/>
      <c r="AQ12" s="39"/>
    </row>
    <row r="13" spans="1:43" ht="30" customHeight="1" x14ac:dyDescent="0.2">
      <c r="A13" s="39"/>
      <c r="B13" s="52" t="s">
        <v>32</v>
      </c>
      <c r="C13" s="53">
        <f>(SUMPRODUCT((TDonnéesDélais[Délai6]="OK")*(TDonnéesDélais[Type]="D")))+(SUMPRODUCT((TDonnéesDélais[Délai6]="KO")*(TDonnéesDélais[Type]="D")))</f>
        <v>26</v>
      </c>
      <c r="D13" s="54">
        <f>SUMPRODUCT((TDonnéesDélais[Délai6]="OK")*(TDonnéesDélais[Type]="D"))</f>
        <v>19</v>
      </c>
      <c r="E13" s="46">
        <f t="shared" si="0"/>
        <v>0.73076923076923073</v>
      </c>
      <c r="F13" s="54">
        <f>(SUMPRODUCT((TDonnéesDélais[Délai6]="OK")*(TDonnéesDélais[Type]="I")))+(SUMPRODUCT((TDonnéesDélais[Délai6]="KO")*(TDonnéesDélais[Type]="I")))</f>
        <v>6</v>
      </c>
      <c r="G13" s="54">
        <f>SUMPRODUCT((TDonnéesDélais[Délai6]="OK")*(TDonnéesDélais[Type]="I"))</f>
        <v>2</v>
      </c>
      <c r="H13" s="46">
        <f t="shared" si="1"/>
        <v>0.33333333333333331</v>
      </c>
      <c r="I13" s="39"/>
      <c r="J13" s="130"/>
      <c r="K13" s="137" t="s">
        <v>44</v>
      </c>
      <c r="L13" s="137"/>
      <c r="M13" s="137"/>
      <c r="N13" s="92">
        <f>G9</f>
        <v>6</v>
      </c>
      <c r="O13" s="92">
        <f>G10</f>
        <v>24</v>
      </c>
      <c r="P13" s="92">
        <f>G11</f>
        <v>5</v>
      </c>
      <c r="Q13" s="86">
        <f>G12</f>
        <v>8</v>
      </c>
      <c r="R13" s="69">
        <f>TDonnéesSLA2[[#This Row],[Nbre de tickets affectés de type Incident respectant le délai]]</f>
        <v>2</v>
      </c>
      <c r="S13" s="69">
        <f>G14</f>
        <v>20</v>
      </c>
      <c r="T13" s="69">
        <f>G15</f>
        <v>17</v>
      </c>
      <c r="U13" s="70">
        <f>G16</f>
        <v>0</v>
      </c>
      <c r="V13" s="39"/>
      <c r="W13" s="130"/>
      <c r="X13" s="137" t="s">
        <v>109</v>
      </c>
      <c r="Y13" s="137"/>
      <c r="Z13" s="137"/>
      <c r="AA13" s="117">
        <f t="array" ref="AA13">AVERAGE(IF(TDonnéesDélais[Type]="I",TDonnéesDélais[MCO]))</f>
        <v>0.35808080808080817</v>
      </c>
      <c r="AB13" s="117">
        <f t="array" ref="AB13">AVERAGE(IF(TDonnéesDélais[Type]="I",TDonnéesDélais[HELPDESK]))</f>
        <v>1.4444444444444442E-2</v>
      </c>
      <c r="AC13" s="117">
        <f t="array" ref="AC13">AVERAGE(IF(TDonnéesDélais[Type]="I",TDonnéesDélais[TELECOM Niv 2 (7)]))</f>
        <v>0.55234375000000002</v>
      </c>
      <c r="AD13" s="114">
        <f t="array" ref="AD13">AVERAGE(IF(TDonnéesDélais[Type]="I",TDonnéesDélais[TELECOM Niv 1 (6)]))</f>
        <v>0.53918650793650802</v>
      </c>
      <c r="AE13" s="103">
        <f t="array" ref="AE13">AVERAGE(IF(TDonnéesDélais[Type]="I",TDonnéesDélais[Exploit Infra IBIS (5)]))</f>
        <v>1.6466435185185186</v>
      </c>
      <c r="AF13" s="103">
        <f t="array" ref="AF13">AVERAGE(IF(TDonnéesDélais[Type]="I",TDonnéesDélais[SIT SOBEGI (1)]))</f>
        <v>0.22786111111111113</v>
      </c>
      <c r="AG13" s="103">
        <f t="array" ref="AG13">AVERAGE(IF(TDonnéesDélais[Type]="I",TDonnéesDélais[TELECOM SOBEGI (2)]))</f>
        <v>0.24925925925925921</v>
      </c>
      <c r="AH13" s="103">
        <f t="array" ref="AH13">AVERAGE(IF(TDonnéesDélais[Type]="I",TDonnéesDélais[INEO/ACM (1)]))</f>
        <v>26.322916666666668</v>
      </c>
      <c r="AI13" s="103">
        <f t="array" ref="AI13">AVERAGE(IF(TDonnéesDélais[Type]="I",TDonnéesDélais[En attente]))</f>
        <v>2.4719219219219224</v>
      </c>
      <c r="AJ13" s="103">
        <f t="array" ref="AJ13">AVERAGE(IF(TDonnéesDélais[Type]="I",TDonnéesDélais[Durée de vie du ticket]))</f>
        <v>2.1068204365079346</v>
      </c>
      <c r="AK13" s="39"/>
      <c r="AL13" s="39"/>
      <c r="AM13" s="39"/>
      <c r="AN13" s="39"/>
      <c r="AO13" s="39"/>
      <c r="AP13" s="39"/>
      <c r="AQ13" s="39"/>
    </row>
    <row r="14" spans="1:43" ht="30" customHeight="1" thickBot="1" x14ac:dyDescent="0.25">
      <c r="A14" s="39"/>
      <c r="B14" s="55" t="s">
        <v>33</v>
      </c>
      <c r="C14" s="53">
        <f>(SUMPRODUCT((TDonnéesDélais[Délai7]="OK")*(TDonnéesDélais[Type]="D")))+(SUMPRODUCT((TDonnéesDélais[Délai7]="KO")*(TDonnéesDélais[Type]="D")))</f>
        <v>95</v>
      </c>
      <c r="D14" s="54">
        <f>SUMPRODUCT((TDonnéesDélais[Délai7]="OK")*(TDonnéesDélais[Type]="D"))</f>
        <v>71</v>
      </c>
      <c r="E14" s="46">
        <f t="shared" si="0"/>
        <v>0.74736842105263157</v>
      </c>
      <c r="F14" s="54">
        <f>(SUMPRODUCT((TDonnéesDélais[Délai7]="OK")*(TDonnéesDélais[Type]="I")))+(SUMPRODUCT((TDonnéesDélais[Délai7]="KO")*(TDonnéesDélais[Type]="I")))</f>
        <v>25</v>
      </c>
      <c r="G14" s="54">
        <f>SUMPRODUCT((TDonnéesDélais[Délai7]="OK")*(TDonnéesDélais[Type]="I"))</f>
        <v>20</v>
      </c>
      <c r="H14" s="46">
        <f t="shared" si="1"/>
        <v>0.8</v>
      </c>
      <c r="I14" s="39"/>
      <c r="J14" s="131"/>
      <c r="K14" s="155" t="s">
        <v>46</v>
      </c>
      <c r="L14" s="155"/>
      <c r="M14" s="155"/>
      <c r="N14" s="95">
        <f>H9</f>
        <v>0.54545454545454541</v>
      </c>
      <c r="O14" s="95">
        <f>H10</f>
        <v>0.96</v>
      </c>
      <c r="P14" s="95">
        <f>H11</f>
        <v>0.625</v>
      </c>
      <c r="Q14" s="87">
        <f>H12</f>
        <v>0.38095238095238093</v>
      </c>
      <c r="R14" s="72">
        <f>H13</f>
        <v>0.33333333333333331</v>
      </c>
      <c r="S14" s="72">
        <f>TDonnéesSLA2[[#This Row],[SLA Incident]]</f>
        <v>0.8</v>
      </c>
      <c r="T14" s="72">
        <f>H15</f>
        <v>0.56666666666666665</v>
      </c>
      <c r="U14" s="74">
        <f>H16</f>
        <v>0</v>
      </c>
      <c r="V14" s="39"/>
      <c r="W14" s="131"/>
      <c r="X14" s="134" t="s">
        <v>110</v>
      </c>
      <c r="Y14" s="134"/>
      <c r="Z14" s="134"/>
      <c r="AA14" s="119">
        <f t="array" ref="AA14">MAX(IF(TDonnéesDélais[Type]="I",TDonnéesDélais[MCO]))</f>
        <v>1.8486111111111112</v>
      </c>
      <c r="AB14" s="119">
        <f t="array" ref="AB14">MAX(IF(TDonnéesDélais[Type]="I",TDonnéesDélais[HELPDESK]))</f>
        <v>0.18541666666666667</v>
      </c>
      <c r="AC14" s="119">
        <f t="array" ref="AC14">MAX(IF(TDonnéesDélais[Type]="I",TDonnéesDélais[TELECOM Niv 2 (7)]))</f>
        <v>2.2111111111111112</v>
      </c>
      <c r="AD14" s="113">
        <f t="array" ref="AD14">MAX(IF(TDonnéesDélais[Type]="I",TDonnéesDélais[TELECOM Niv 1 (6)]))</f>
        <v>4.2458333333333336</v>
      </c>
      <c r="AE14" s="102">
        <f t="array" ref="AE14">MAX(IF(TDonnéesDélais[Type]="I",TDonnéesDélais[Exploit Infra IBIS (5)]))</f>
        <v>7.2527777777777782</v>
      </c>
      <c r="AF14" s="102">
        <f t="array" ref="AF14">MAX(IF(TDonnéesDélais[Type]="I",TDonnéesDélais[SIT SOBEGI (1)]))</f>
        <v>1.7798611111111111</v>
      </c>
      <c r="AG14" s="102">
        <f t="array" ref="AG14">MAX(IF(TDonnéesDélais[Type]="I",TDonnéesDélais[TELECOM SOBEGI (2)]))</f>
        <v>1.3645833333333333</v>
      </c>
      <c r="AH14" s="102">
        <f t="array" ref="AH14">MAX(IF(TDonnéesDélais[Type]="I",TDonnéesDélais[INEO/ACM (1)]))</f>
        <v>26.322916666666668</v>
      </c>
      <c r="AI14" s="102">
        <f t="array" ref="AI14">MAX(IF(TDonnéesDélais[Type]="I",TDonnéesDélais[En attente]))</f>
        <v>11.393750000000001</v>
      </c>
      <c r="AJ14" s="102">
        <f t="array" ref="AJ14">MAX(IF(TDonnéesDélais[Type]="I",TDonnéesDélais[Durée de vie du ticket]))</f>
        <v>28.513888888888889</v>
      </c>
      <c r="AK14" s="39"/>
      <c r="AL14" s="39"/>
      <c r="AM14" s="39"/>
      <c r="AN14" s="39"/>
      <c r="AO14" s="39"/>
      <c r="AP14" s="39"/>
      <c r="AQ14" s="39"/>
    </row>
    <row r="15" spans="1:43" ht="30" customHeight="1" x14ac:dyDescent="0.2">
      <c r="A15" s="39"/>
      <c r="B15" s="52" t="s">
        <v>34</v>
      </c>
      <c r="C15" s="53">
        <f>(SUMPRODUCT((TDonnéesDélais[Délai8]="OK")*(TDonnéesDélais[Type]="D")))+(SUMPRODUCT((TDonnéesDélais[Délai8]="KO")*(TDonnéesDélais[Type]="D")))</f>
        <v>64</v>
      </c>
      <c r="D15" s="54">
        <f>SUMPRODUCT((TDonnéesDélais[Délai8]="OK")*(TDonnéesDélais[Type]="D"))</f>
        <v>55</v>
      </c>
      <c r="E15" s="46">
        <f t="shared" si="0"/>
        <v>0.859375</v>
      </c>
      <c r="F15" s="54">
        <f>(SUMPRODUCT((TDonnéesDélais[Délai8]="OK")*(TDonnéesDélais[Type]="I")))+(SUMPRODUCT((TDonnéesDélais[Délai8]="KO")*(TDonnéesDélais[Type]="I")))</f>
        <v>30</v>
      </c>
      <c r="G15" s="54">
        <f>SUMPRODUCT((TDonnéesDélais[Délai8]="OK")*(TDonnéesDélais[Type]="I"))</f>
        <v>17</v>
      </c>
      <c r="H15" s="46">
        <f t="shared" si="1"/>
        <v>0.56666666666666665</v>
      </c>
      <c r="I15" s="39"/>
      <c r="J15" s="39"/>
      <c r="K15" s="51"/>
      <c r="L15" s="51"/>
      <c r="M15" s="51"/>
      <c r="N15" s="160" t="s">
        <v>91</v>
      </c>
      <c r="O15" s="160" t="s">
        <v>92</v>
      </c>
      <c r="P15" s="160" t="s">
        <v>93</v>
      </c>
      <c r="Q15" s="96"/>
      <c r="R15" s="39"/>
      <c r="S15" s="39"/>
      <c r="T15" s="39"/>
      <c r="U15" s="39"/>
      <c r="V15" s="39"/>
      <c r="W15" s="39"/>
      <c r="X15" s="39"/>
      <c r="Y15" s="39"/>
      <c r="Z15" s="39"/>
      <c r="AA15" s="143" t="s">
        <v>91</v>
      </c>
      <c r="AB15" s="145" t="s">
        <v>92</v>
      </c>
      <c r="AC15" s="145" t="s">
        <v>93</v>
      </c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</row>
    <row r="16" spans="1:43" ht="30" customHeight="1" thickBot="1" x14ac:dyDescent="0.25">
      <c r="A16" s="39"/>
      <c r="B16" s="56" t="s">
        <v>35</v>
      </c>
      <c r="C16" s="57">
        <f>(SUMPRODUCT((TDonnéesDélais[Délai9]="OK")*(TDonnéesDélais[Type]="D")))+(SUMPRODUCT((TDonnéesDélais[Délai9]="KO")*(TDonnéesDélais[Type]="D")))</f>
        <v>0</v>
      </c>
      <c r="D16" s="58">
        <f>SUMPRODUCT((TDonnéesDélais[Délai9]="OK")*(TDonnéesDélais[Type]="D"))</f>
        <v>0</v>
      </c>
      <c r="E16" s="47" t="e">
        <f t="shared" si="0"/>
        <v>#DIV/0!</v>
      </c>
      <c r="F16" s="58">
        <f>(SUMPRODUCT((TDonnéesDélais[Délai9]="OK")*(TDonnéesDélais[Type]="I")))+(SUMPRODUCT((TDonnéesDélais[Délai9]="KO")*(TDonnéesDélais[Type]="I")))</f>
        <v>1</v>
      </c>
      <c r="G16" s="58">
        <f>SUMPRODUCT((TDonnéesDélais[Délai9]="OK")*(TDonnéesDélais[Type]="I"))</f>
        <v>0</v>
      </c>
      <c r="H16" s="47">
        <f t="shared" si="1"/>
        <v>0</v>
      </c>
      <c r="I16" s="39"/>
      <c r="J16" s="39"/>
      <c r="K16" s="39"/>
      <c r="L16" s="39"/>
      <c r="M16" s="39"/>
      <c r="N16" s="146"/>
      <c r="O16" s="146"/>
      <c r="P16" s="146"/>
      <c r="Q16" s="96"/>
      <c r="R16" s="39"/>
      <c r="S16" s="39"/>
      <c r="T16" s="39"/>
      <c r="U16" s="39"/>
      <c r="V16" s="39"/>
      <c r="W16" s="39"/>
      <c r="X16" s="39"/>
      <c r="Y16" s="39"/>
      <c r="Z16" s="39"/>
      <c r="AA16" s="144"/>
      <c r="AB16" s="146"/>
      <c r="AC16" s="146"/>
      <c r="AD16" s="39"/>
      <c r="AE16" s="138" t="s">
        <v>113</v>
      </c>
      <c r="AF16" s="139"/>
      <c r="AG16" s="139"/>
      <c r="AH16" s="139"/>
      <c r="AI16" s="139"/>
      <c r="AJ16" s="139"/>
      <c r="AK16" s="39"/>
      <c r="AL16" s="39"/>
      <c r="AM16" s="39"/>
      <c r="AN16" s="39"/>
      <c r="AO16" s="39"/>
      <c r="AP16" s="39"/>
      <c r="AQ16" s="39"/>
    </row>
    <row r="17" spans="1:43" s="10" customFormat="1" ht="77.25" customHeight="1" thickTop="1" thickBot="1" x14ac:dyDescent="0.25">
      <c r="A17" s="39"/>
      <c r="B17" s="39"/>
      <c r="C17" s="39"/>
      <c r="D17" s="39"/>
      <c r="E17" s="93" t="s">
        <v>95</v>
      </c>
      <c r="F17" s="39"/>
      <c r="G17" s="39"/>
      <c r="H17" s="93" t="s">
        <v>94</v>
      </c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</row>
    <row r="18" spans="1:43" ht="16.5" customHeight="1" x14ac:dyDescent="0.2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</row>
    <row r="19" spans="1:43" s="10" customFormat="1" ht="45.95" customHeight="1" x14ac:dyDescent="0.2">
      <c r="A19" s="39"/>
      <c r="B19" s="128" t="s">
        <v>105</v>
      </c>
      <c r="C19" s="128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28"/>
      <c r="S19" s="128"/>
      <c r="T19" s="128"/>
      <c r="U19" s="128"/>
      <c r="V19" s="128"/>
      <c r="W19" s="128"/>
      <c r="X19" s="128"/>
      <c r="Y19" s="128"/>
      <c r="Z19" s="128"/>
      <c r="AA19" s="128"/>
      <c r="AB19" s="128"/>
      <c r="AC19" s="128"/>
      <c r="AD19" s="128"/>
      <c r="AE19" s="128"/>
      <c r="AF19" s="128"/>
      <c r="AG19" s="128"/>
      <c r="AH19" s="128"/>
      <c r="AI19" s="128"/>
      <c r="AJ19" s="128"/>
      <c r="AK19" s="128"/>
      <c r="AL19" s="128"/>
      <c r="AM19" s="39"/>
      <c r="AN19" s="39"/>
      <c r="AO19" s="39"/>
      <c r="AP19" s="39"/>
      <c r="AQ19" s="39"/>
    </row>
    <row r="20" spans="1:43" s="10" customFormat="1" ht="16.5" customHeight="1" x14ac:dyDescent="0.2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</row>
    <row r="21" spans="1:43" s="41" customFormat="1" ht="36" customHeight="1" x14ac:dyDescent="0.3">
      <c r="B21" s="142" t="s">
        <v>47</v>
      </c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 t="s">
        <v>48</v>
      </c>
      <c r="P21" s="142"/>
      <c r="Q21" s="142"/>
      <c r="R21" s="142"/>
      <c r="S21" s="142"/>
      <c r="T21" s="142"/>
      <c r="U21" s="142"/>
      <c r="V21" s="142"/>
      <c r="W21" s="142"/>
      <c r="X21" s="142"/>
      <c r="Y21" s="142"/>
      <c r="Z21" s="142"/>
      <c r="AA21" s="142" t="s">
        <v>85</v>
      </c>
      <c r="AB21" s="142"/>
      <c r="AC21" s="142"/>
      <c r="AD21" s="142"/>
      <c r="AE21" s="142"/>
      <c r="AF21" s="142"/>
      <c r="AG21" s="142"/>
      <c r="AH21" s="142"/>
      <c r="AI21" s="142"/>
      <c r="AJ21" s="142"/>
      <c r="AK21" s="142"/>
      <c r="AL21" s="142"/>
      <c r="AM21" s="43"/>
      <c r="AN21" s="43"/>
      <c r="AO21" s="43"/>
      <c r="AP21" s="43"/>
      <c r="AQ21" s="43"/>
    </row>
    <row r="22" spans="1:43" s="10" customFormat="1" ht="8.25" customHeight="1" x14ac:dyDescent="0.2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</row>
    <row r="23" spans="1:43" s="10" customFormat="1" ht="43.5" customHeight="1" x14ac:dyDescent="0.2">
      <c r="B23" s="40" t="s">
        <v>42</v>
      </c>
      <c r="C23" s="33" t="s">
        <v>49</v>
      </c>
      <c r="D23" s="33" t="s">
        <v>50</v>
      </c>
      <c r="E23" s="33" t="s">
        <v>51</v>
      </c>
      <c r="F23" s="33" t="s">
        <v>52</v>
      </c>
      <c r="G23" s="33" t="s">
        <v>53</v>
      </c>
      <c r="H23" s="33" t="s">
        <v>54</v>
      </c>
      <c r="I23" s="33" t="s">
        <v>55</v>
      </c>
      <c r="J23" s="33" t="s">
        <v>56</v>
      </c>
      <c r="K23" s="33" t="s">
        <v>57</v>
      </c>
      <c r="L23" s="33" t="s">
        <v>58</v>
      </c>
      <c r="M23" s="33" t="s">
        <v>59</v>
      </c>
      <c r="N23" s="33" t="s">
        <v>60</v>
      </c>
      <c r="O23" s="33" t="s">
        <v>61</v>
      </c>
      <c r="P23" s="33" t="s">
        <v>62</v>
      </c>
      <c r="Q23" s="33" t="s">
        <v>63</v>
      </c>
      <c r="R23" s="33" t="s">
        <v>64</v>
      </c>
      <c r="S23" s="33" t="s">
        <v>65</v>
      </c>
      <c r="T23" s="33" t="s">
        <v>66</v>
      </c>
      <c r="U23" s="33" t="s">
        <v>67</v>
      </c>
      <c r="V23" s="33" t="s">
        <v>68</v>
      </c>
      <c r="W23" s="33" t="s">
        <v>69</v>
      </c>
      <c r="X23" s="33" t="s">
        <v>70</v>
      </c>
      <c r="Y23" s="33" t="s">
        <v>71</v>
      </c>
      <c r="Z23" s="33" t="s">
        <v>72</v>
      </c>
      <c r="AA23" s="33" t="s">
        <v>73</v>
      </c>
      <c r="AB23" s="33" t="s">
        <v>74</v>
      </c>
      <c r="AC23" s="33" t="s">
        <v>75</v>
      </c>
      <c r="AD23" s="33" t="s">
        <v>76</v>
      </c>
      <c r="AE23" s="33" t="s">
        <v>77</v>
      </c>
      <c r="AF23" s="33" t="s">
        <v>78</v>
      </c>
      <c r="AG23" s="33" t="s">
        <v>79</v>
      </c>
      <c r="AH23" s="33" t="s">
        <v>80</v>
      </c>
      <c r="AI23" s="33" t="s">
        <v>81</v>
      </c>
      <c r="AJ23" s="33" t="s">
        <v>82</v>
      </c>
      <c r="AK23" s="33" t="s">
        <v>83</v>
      </c>
      <c r="AL23" s="33" t="s">
        <v>84</v>
      </c>
      <c r="AM23" s="39"/>
      <c r="AN23" s="39"/>
      <c r="AO23" s="39"/>
      <c r="AP23" s="39"/>
      <c r="AQ23" s="39"/>
    </row>
    <row r="24" spans="1:43" s="10" customFormat="1" ht="13.5" thickBot="1" x14ac:dyDescent="0.25">
      <c r="B24" s="37" t="s">
        <v>28</v>
      </c>
      <c r="C24" s="38">
        <v>0.9</v>
      </c>
      <c r="D24" s="38">
        <v>0.9</v>
      </c>
      <c r="E24" s="38">
        <v>0.9</v>
      </c>
      <c r="F24" s="38">
        <v>0.9</v>
      </c>
      <c r="G24" s="38">
        <v>0.9</v>
      </c>
      <c r="H24" s="38">
        <v>0.9</v>
      </c>
      <c r="I24" s="38">
        <v>0.9</v>
      </c>
      <c r="J24" s="38">
        <v>0.9</v>
      </c>
      <c r="K24" s="38">
        <v>0.9</v>
      </c>
      <c r="L24" s="38">
        <v>0.9</v>
      </c>
      <c r="M24" s="38">
        <v>0.9</v>
      </c>
      <c r="N24" s="38">
        <v>0.9</v>
      </c>
      <c r="O24" s="38">
        <v>0.9</v>
      </c>
      <c r="P24" s="38">
        <v>0.9</v>
      </c>
      <c r="Q24" s="38">
        <v>0.9</v>
      </c>
      <c r="R24" s="38">
        <v>0.9</v>
      </c>
      <c r="S24" s="38">
        <v>0.9</v>
      </c>
      <c r="T24" s="38">
        <v>0.9</v>
      </c>
      <c r="U24" s="38">
        <v>0.9</v>
      </c>
      <c r="V24" s="38">
        <v>0.9</v>
      </c>
      <c r="W24" s="38">
        <v>0.9</v>
      </c>
      <c r="X24" s="38">
        <v>0.9</v>
      </c>
      <c r="Y24" s="38">
        <v>0.9</v>
      </c>
      <c r="Z24" s="38">
        <v>0.9</v>
      </c>
      <c r="AA24" s="38">
        <v>0.9</v>
      </c>
      <c r="AB24" s="38">
        <v>0.9</v>
      </c>
      <c r="AC24" s="38">
        <v>0.9</v>
      </c>
      <c r="AD24" s="38">
        <v>0.9</v>
      </c>
      <c r="AE24" s="38">
        <v>0.9</v>
      </c>
      <c r="AF24" s="38">
        <v>0.9</v>
      </c>
      <c r="AG24" s="38">
        <v>0.9</v>
      </c>
      <c r="AH24" s="38">
        <v>0.9</v>
      </c>
      <c r="AI24" s="38">
        <v>0.9</v>
      </c>
      <c r="AJ24" s="38">
        <v>0.9</v>
      </c>
      <c r="AK24" s="38">
        <v>0.9</v>
      </c>
      <c r="AL24" s="38">
        <v>0.9</v>
      </c>
      <c r="AM24" s="39"/>
      <c r="AN24" s="39"/>
      <c r="AO24" s="39"/>
      <c r="AP24" s="39"/>
      <c r="AQ24" s="39"/>
    </row>
    <row r="25" spans="1:43" x14ac:dyDescent="0.2">
      <c r="B25" s="30" t="s">
        <v>27</v>
      </c>
      <c r="C25" s="48">
        <v>0.45454545454545453</v>
      </c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39"/>
      <c r="AN25" s="39"/>
      <c r="AO25" s="39"/>
      <c r="AP25" s="39"/>
      <c r="AQ25" s="39"/>
    </row>
    <row r="26" spans="1:43" x14ac:dyDescent="0.2">
      <c r="B26" s="31" t="s">
        <v>29</v>
      </c>
      <c r="C26" s="49">
        <v>1</v>
      </c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39"/>
      <c r="AN26" s="39"/>
      <c r="AO26" s="39"/>
      <c r="AP26" s="39"/>
      <c r="AQ26" s="39"/>
    </row>
    <row r="27" spans="1:43" x14ac:dyDescent="0.2">
      <c r="B27" s="30" t="s">
        <v>30</v>
      </c>
      <c r="C27" s="49">
        <v>0.8125</v>
      </c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39"/>
      <c r="AN27" s="39"/>
      <c r="AO27" s="39"/>
      <c r="AP27" s="39"/>
      <c r="AQ27" s="39"/>
    </row>
    <row r="28" spans="1:43" x14ac:dyDescent="0.2">
      <c r="B28" s="31" t="s">
        <v>31</v>
      </c>
      <c r="C28" s="49">
        <v>0.61971830985915488</v>
      </c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39"/>
      <c r="AN28" s="39"/>
      <c r="AO28" s="39"/>
      <c r="AP28" s="39"/>
      <c r="AQ28" s="39"/>
    </row>
    <row r="29" spans="1:43" x14ac:dyDescent="0.2">
      <c r="B29" s="30" t="s">
        <v>32</v>
      </c>
      <c r="C29" s="49">
        <v>0.75</v>
      </c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39"/>
      <c r="AN29" s="39"/>
      <c r="AO29" s="39"/>
      <c r="AP29" s="39"/>
      <c r="AQ29" s="39"/>
    </row>
    <row r="30" spans="1:43" x14ac:dyDescent="0.2">
      <c r="B30" s="31" t="s">
        <v>33</v>
      </c>
      <c r="C30" s="49">
        <v>0.76470588235294112</v>
      </c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39"/>
      <c r="AN30" s="39"/>
      <c r="AO30" s="39"/>
      <c r="AP30" s="39"/>
      <c r="AQ30" s="39"/>
    </row>
    <row r="31" spans="1:43" x14ac:dyDescent="0.2">
      <c r="B31" s="30" t="s">
        <v>34</v>
      </c>
      <c r="C31" s="49">
        <v>0.86764705882352944</v>
      </c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39"/>
      <c r="AN31" s="39"/>
      <c r="AO31" s="39"/>
      <c r="AP31" s="39"/>
      <c r="AQ31" s="39"/>
    </row>
    <row r="32" spans="1:43" ht="13.5" thickBot="1" x14ac:dyDescent="0.25">
      <c r="B32" s="32" t="s">
        <v>35</v>
      </c>
      <c r="C32" s="50" t="e">
        <v>#DIV/0!</v>
      </c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39"/>
      <c r="AN32" s="39"/>
      <c r="AO32" s="39"/>
      <c r="AP32" s="39"/>
      <c r="AQ32" s="39"/>
    </row>
    <row r="33" spans="1:43" x14ac:dyDescent="0.2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</row>
    <row r="34" spans="1:43" s="10" customFormat="1" ht="27.75" customHeight="1" x14ac:dyDescent="0.2">
      <c r="A34" s="39"/>
      <c r="B34" s="140" t="s">
        <v>86</v>
      </c>
      <c r="C34" s="140"/>
      <c r="D34" s="140"/>
      <c r="E34" s="140"/>
      <c r="F34" s="140"/>
      <c r="G34" s="140"/>
      <c r="H34" s="140"/>
      <c r="I34" s="140"/>
      <c r="J34" s="140"/>
      <c r="K34" s="140"/>
      <c r="L34" s="140"/>
      <c r="M34" s="140"/>
      <c r="N34" s="140"/>
      <c r="O34" s="140"/>
      <c r="P34" s="140"/>
      <c r="Q34" s="140"/>
      <c r="R34" s="140"/>
      <c r="S34" s="140"/>
      <c r="T34" s="140"/>
      <c r="U34" s="140"/>
      <c r="V34" s="140"/>
      <c r="W34" s="140"/>
      <c r="X34" s="140"/>
      <c r="Y34" s="140"/>
      <c r="Z34" s="140"/>
      <c r="AA34" s="140"/>
      <c r="AB34" s="140"/>
      <c r="AC34" s="140"/>
      <c r="AD34" s="140"/>
      <c r="AE34" s="140"/>
      <c r="AF34" s="140"/>
      <c r="AG34" s="140"/>
      <c r="AH34" s="140"/>
      <c r="AI34" s="140"/>
      <c r="AJ34" s="140"/>
      <c r="AK34" s="140"/>
      <c r="AL34" s="140"/>
      <c r="AM34" s="39"/>
      <c r="AN34" s="39"/>
      <c r="AO34" s="39"/>
      <c r="AP34" s="39"/>
      <c r="AQ34" s="39"/>
    </row>
    <row r="35" spans="1:43" x14ac:dyDescent="0.2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AJ35" s="39"/>
      <c r="AK35" s="39"/>
      <c r="AL35" s="39"/>
      <c r="AM35" s="39"/>
      <c r="AN35" s="39"/>
      <c r="AO35" s="39"/>
      <c r="AP35" s="39"/>
      <c r="AQ35" s="39"/>
    </row>
    <row r="36" spans="1:43" x14ac:dyDescent="0.2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/>
    </row>
    <row r="37" spans="1:43" x14ac:dyDescent="0.2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</row>
    <row r="38" spans="1:43" x14ac:dyDescent="0.2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  <c r="AQ38" s="39"/>
    </row>
    <row r="39" spans="1:43" x14ac:dyDescent="0.2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</row>
    <row r="40" spans="1:43" x14ac:dyDescent="0.2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  <c r="AQ40" s="39"/>
    </row>
    <row r="41" spans="1:43" x14ac:dyDescent="0.2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  <c r="AQ41" s="39"/>
    </row>
    <row r="42" spans="1:43" x14ac:dyDescent="0.2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</row>
    <row r="43" spans="1:43" x14ac:dyDescent="0.2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</row>
    <row r="44" spans="1:43" x14ac:dyDescent="0.2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39"/>
      <c r="AM44" s="39"/>
      <c r="AN44" s="39"/>
      <c r="AO44" s="39"/>
      <c r="AP44" s="39"/>
      <c r="AQ44" s="39"/>
    </row>
    <row r="45" spans="1:43" x14ac:dyDescent="0.2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39"/>
      <c r="AM45" s="39"/>
      <c r="AN45" s="39"/>
      <c r="AO45" s="39"/>
      <c r="AP45" s="39"/>
      <c r="AQ45" s="39"/>
    </row>
    <row r="46" spans="1:43" x14ac:dyDescent="0.2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  <c r="AQ46" s="39"/>
    </row>
    <row r="47" spans="1:43" x14ac:dyDescent="0.2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39"/>
      <c r="AJ47" s="39"/>
      <c r="AK47" s="39"/>
      <c r="AL47" s="39"/>
      <c r="AM47" s="39"/>
      <c r="AN47" s="39"/>
      <c r="AO47" s="39"/>
      <c r="AP47" s="39"/>
      <c r="AQ47" s="39"/>
    </row>
    <row r="48" spans="1:43" x14ac:dyDescent="0.2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39"/>
      <c r="AI48" s="39"/>
      <c r="AJ48" s="39"/>
      <c r="AK48" s="39"/>
      <c r="AL48" s="39"/>
      <c r="AM48" s="39"/>
      <c r="AN48" s="39"/>
      <c r="AO48" s="39"/>
      <c r="AP48" s="39"/>
      <c r="AQ48" s="39"/>
    </row>
    <row r="49" spans="1:43" x14ac:dyDescent="0.2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39"/>
      <c r="AK49" s="39"/>
      <c r="AL49" s="39"/>
      <c r="AM49" s="39"/>
      <c r="AN49" s="39"/>
      <c r="AO49" s="39"/>
      <c r="AP49" s="39"/>
      <c r="AQ49" s="39"/>
    </row>
    <row r="50" spans="1:43" x14ac:dyDescent="0.2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  <c r="AI50" s="39"/>
      <c r="AJ50" s="39"/>
      <c r="AK50" s="39"/>
      <c r="AL50" s="39"/>
      <c r="AM50" s="39"/>
      <c r="AN50" s="39"/>
      <c r="AO50" s="39"/>
      <c r="AP50" s="39"/>
      <c r="AQ50" s="39"/>
    </row>
    <row r="51" spans="1:43" x14ac:dyDescent="0.2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39"/>
      <c r="AI51" s="39"/>
      <c r="AJ51" s="39"/>
      <c r="AK51" s="39"/>
      <c r="AL51" s="39"/>
      <c r="AM51" s="39"/>
      <c r="AN51" s="39"/>
      <c r="AO51" s="39"/>
      <c r="AP51" s="39"/>
      <c r="AQ51" s="39"/>
    </row>
    <row r="52" spans="1:43" x14ac:dyDescent="0.2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39"/>
      <c r="AI52" s="39"/>
      <c r="AJ52" s="39"/>
      <c r="AK52" s="39"/>
      <c r="AL52" s="39"/>
      <c r="AM52" s="39"/>
      <c r="AN52" s="39"/>
      <c r="AO52" s="39"/>
      <c r="AP52" s="39"/>
      <c r="AQ52" s="39"/>
    </row>
    <row r="53" spans="1:43" x14ac:dyDescent="0.2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39"/>
      <c r="AK53" s="39"/>
      <c r="AL53" s="39"/>
      <c r="AM53" s="39"/>
      <c r="AN53" s="39"/>
      <c r="AO53" s="39"/>
      <c r="AP53" s="39"/>
      <c r="AQ53" s="39"/>
    </row>
    <row r="54" spans="1:43" x14ac:dyDescent="0.2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39"/>
      <c r="AK54" s="39"/>
      <c r="AL54" s="39"/>
      <c r="AM54" s="39"/>
      <c r="AN54" s="39"/>
      <c r="AO54" s="39"/>
      <c r="AP54" s="39"/>
      <c r="AQ54" s="39"/>
    </row>
    <row r="55" spans="1:43" x14ac:dyDescent="0.2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39"/>
      <c r="AI55" s="39"/>
      <c r="AJ55" s="39"/>
      <c r="AK55" s="39"/>
      <c r="AL55" s="39"/>
      <c r="AM55" s="39"/>
      <c r="AN55" s="39"/>
      <c r="AO55" s="39"/>
      <c r="AP55" s="39"/>
      <c r="AQ55" s="39"/>
    </row>
    <row r="56" spans="1:43" x14ac:dyDescent="0.2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39"/>
      <c r="AI56" s="39"/>
      <c r="AJ56" s="39"/>
      <c r="AK56" s="39"/>
      <c r="AL56" s="39"/>
      <c r="AM56" s="39"/>
      <c r="AN56" s="39"/>
      <c r="AO56" s="39"/>
      <c r="AP56" s="39"/>
      <c r="AQ56" s="39"/>
    </row>
    <row r="57" spans="1:43" x14ac:dyDescent="0.2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  <c r="AQ57" s="39"/>
    </row>
    <row r="58" spans="1:43" s="10" customFormat="1" ht="27.75" customHeight="1" x14ac:dyDescent="0.2">
      <c r="A58" s="39"/>
      <c r="B58" s="140" t="s">
        <v>87</v>
      </c>
      <c r="C58" s="140"/>
      <c r="D58" s="140"/>
      <c r="E58" s="140"/>
      <c r="F58" s="140"/>
      <c r="G58" s="140"/>
      <c r="H58" s="140"/>
      <c r="I58" s="140"/>
      <c r="J58" s="140"/>
      <c r="K58" s="140"/>
      <c r="L58" s="140"/>
      <c r="M58" s="140"/>
      <c r="N58" s="140"/>
      <c r="O58" s="140"/>
      <c r="P58" s="140"/>
      <c r="Q58" s="140"/>
      <c r="R58" s="140"/>
      <c r="S58" s="140"/>
      <c r="T58" s="140"/>
      <c r="U58" s="140"/>
      <c r="V58" s="140"/>
      <c r="W58" s="140"/>
      <c r="X58" s="140"/>
      <c r="Y58" s="140"/>
      <c r="Z58" s="140"/>
      <c r="AA58" s="140"/>
      <c r="AB58" s="140"/>
      <c r="AC58" s="140"/>
      <c r="AD58" s="140"/>
      <c r="AE58" s="140"/>
      <c r="AF58" s="140"/>
      <c r="AG58" s="140"/>
      <c r="AH58" s="140"/>
      <c r="AI58" s="140"/>
      <c r="AJ58" s="140"/>
      <c r="AK58" s="140"/>
      <c r="AL58" s="140"/>
      <c r="AM58" s="39"/>
      <c r="AN58" s="39"/>
      <c r="AO58" s="39"/>
      <c r="AP58" s="39"/>
      <c r="AQ58" s="39"/>
    </row>
    <row r="59" spans="1:43" x14ac:dyDescent="0.2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39"/>
      <c r="AK59" s="39"/>
      <c r="AL59" s="39"/>
      <c r="AM59" s="39"/>
      <c r="AN59" s="39"/>
      <c r="AO59" s="39"/>
      <c r="AP59" s="39"/>
      <c r="AQ59" s="39"/>
    </row>
    <row r="60" spans="1:43" x14ac:dyDescent="0.2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39"/>
      <c r="AK60" s="39"/>
      <c r="AL60" s="39"/>
      <c r="AM60" s="39"/>
      <c r="AN60" s="39"/>
      <c r="AO60" s="39"/>
      <c r="AP60" s="39"/>
      <c r="AQ60" s="39"/>
    </row>
    <row r="61" spans="1:43" x14ac:dyDescent="0.2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39"/>
      <c r="AI61" s="39"/>
      <c r="AJ61" s="39"/>
      <c r="AK61" s="39"/>
      <c r="AL61" s="39"/>
      <c r="AM61" s="39"/>
      <c r="AN61" s="39"/>
      <c r="AO61" s="39"/>
      <c r="AP61" s="39"/>
      <c r="AQ61" s="39"/>
    </row>
    <row r="62" spans="1:43" x14ac:dyDescent="0.2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  <c r="AH62" s="39"/>
      <c r="AI62" s="39"/>
      <c r="AJ62" s="39"/>
      <c r="AK62" s="39"/>
      <c r="AL62" s="39"/>
      <c r="AM62" s="39"/>
      <c r="AN62" s="39"/>
      <c r="AO62" s="39"/>
      <c r="AP62" s="39"/>
      <c r="AQ62" s="39"/>
    </row>
    <row r="63" spans="1:43" x14ac:dyDescent="0.2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  <c r="AH63" s="39"/>
      <c r="AI63" s="39"/>
      <c r="AJ63" s="39"/>
      <c r="AK63" s="39"/>
      <c r="AL63" s="39"/>
      <c r="AM63" s="39"/>
      <c r="AN63" s="39"/>
      <c r="AO63" s="39"/>
      <c r="AP63" s="39"/>
      <c r="AQ63" s="39"/>
    </row>
    <row r="64" spans="1:43" x14ac:dyDescent="0.2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  <c r="AH64" s="39"/>
      <c r="AI64" s="39"/>
      <c r="AJ64" s="39"/>
      <c r="AK64" s="39"/>
      <c r="AL64" s="39"/>
      <c r="AM64" s="39"/>
      <c r="AN64" s="39"/>
      <c r="AO64" s="39"/>
      <c r="AP64" s="39"/>
      <c r="AQ64" s="39"/>
    </row>
    <row r="65" spans="1:43" x14ac:dyDescent="0.2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  <c r="AH65" s="39"/>
      <c r="AI65" s="39"/>
      <c r="AJ65" s="39"/>
      <c r="AK65" s="39"/>
      <c r="AL65" s="39"/>
      <c r="AM65" s="39"/>
      <c r="AN65" s="39"/>
      <c r="AO65" s="39"/>
      <c r="AP65" s="39"/>
      <c r="AQ65" s="39"/>
    </row>
    <row r="66" spans="1:43" x14ac:dyDescent="0.2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  <c r="AH66" s="39"/>
      <c r="AI66" s="39"/>
      <c r="AJ66" s="39"/>
      <c r="AK66" s="39"/>
      <c r="AL66" s="39"/>
      <c r="AM66" s="39"/>
      <c r="AN66" s="39"/>
      <c r="AO66" s="39"/>
      <c r="AP66" s="39"/>
      <c r="AQ66" s="39"/>
    </row>
    <row r="67" spans="1:43" x14ac:dyDescent="0.2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  <c r="AH67" s="39"/>
      <c r="AI67" s="39"/>
      <c r="AJ67" s="39"/>
      <c r="AK67" s="39"/>
      <c r="AL67" s="39"/>
      <c r="AM67" s="39"/>
      <c r="AN67" s="39"/>
      <c r="AO67" s="39"/>
      <c r="AP67" s="39"/>
      <c r="AQ67" s="39"/>
    </row>
    <row r="68" spans="1:43" x14ac:dyDescent="0.2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  <c r="AH68" s="39"/>
      <c r="AI68" s="39"/>
      <c r="AJ68" s="39"/>
      <c r="AK68" s="39"/>
      <c r="AL68" s="39"/>
      <c r="AM68" s="39"/>
      <c r="AN68" s="39"/>
      <c r="AO68" s="39"/>
      <c r="AP68" s="39"/>
      <c r="AQ68" s="39"/>
    </row>
    <row r="69" spans="1:43" x14ac:dyDescent="0.2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  <c r="AH69" s="39"/>
      <c r="AI69" s="39"/>
      <c r="AJ69" s="39"/>
      <c r="AK69" s="39"/>
      <c r="AL69" s="39"/>
      <c r="AM69" s="39"/>
      <c r="AN69" s="39"/>
      <c r="AO69" s="39"/>
      <c r="AP69" s="39"/>
      <c r="AQ69" s="39"/>
    </row>
    <row r="70" spans="1:43" x14ac:dyDescent="0.2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  <c r="AH70" s="39"/>
      <c r="AI70" s="39"/>
      <c r="AJ70" s="39"/>
      <c r="AK70" s="39"/>
      <c r="AL70" s="39"/>
      <c r="AM70" s="39"/>
      <c r="AN70" s="39"/>
      <c r="AO70" s="39"/>
      <c r="AP70" s="39"/>
      <c r="AQ70" s="39"/>
    </row>
    <row r="71" spans="1:43" x14ac:dyDescent="0.2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  <c r="AI71" s="39"/>
      <c r="AJ71" s="39"/>
      <c r="AK71" s="39"/>
      <c r="AL71" s="39"/>
      <c r="AM71" s="39"/>
      <c r="AN71" s="39"/>
      <c r="AO71" s="39"/>
      <c r="AP71" s="39"/>
      <c r="AQ71" s="39"/>
    </row>
    <row r="72" spans="1:43" x14ac:dyDescent="0.2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  <c r="AH72" s="39"/>
      <c r="AI72" s="39"/>
      <c r="AJ72" s="39"/>
      <c r="AK72" s="39"/>
      <c r="AL72" s="39"/>
      <c r="AM72" s="39"/>
      <c r="AN72" s="39"/>
      <c r="AO72" s="39"/>
      <c r="AP72" s="39"/>
      <c r="AQ72" s="39"/>
    </row>
    <row r="73" spans="1:43" x14ac:dyDescent="0.2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  <c r="AH73" s="39"/>
      <c r="AI73" s="39"/>
      <c r="AJ73" s="39"/>
      <c r="AK73" s="39"/>
      <c r="AL73" s="39"/>
      <c r="AM73" s="39"/>
      <c r="AN73" s="39"/>
      <c r="AO73" s="39"/>
      <c r="AP73" s="39"/>
      <c r="AQ73" s="39"/>
    </row>
    <row r="74" spans="1:43" x14ac:dyDescent="0.2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  <c r="AH74" s="39"/>
      <c r="AI74" s="39"/>
      <c r="AJ74" s="39"/>
      <c r="AK74" s="39"/>
      <c r="AL74" s="39"/>
      <c r="AM74" s="39"/>
      <c r="AN74" s="39"/>
      <c r="AO74" s="39"/>
      <c r="AP74" s="39"/>
      <c r="AQ74" s="39"/>
    </row>
    <row r="75" spans="1:43" x14ac:dyDescent="0.2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  <c r="AQ75" s="39"/>
    </row>
    <row r="76" spans="1:43" x14ac:dyDescent="0.2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  <c r="AH76" s="39"/>
      <c r="AI76" s="39"/>
      <c r="AJ76" s="39"/>
      <c r="AK76" s="39"/>
      <c r="AL76" s="39"/>
      <c r="AM76" s="39"/>
      <c r="AN76" s="39"/>
      <c r="AO76" s="39"/>
      <c r="AP76" s="39"/>
      <c r="AQ76" s="39"/>
    </row>
    <row r="77" spans="1:43" x14ac:dyDescent="0.2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  <c r="AH77" s="39"/>
      <c r="AI77" s="39"/>
      <c r="AJ77" s="39"/>
      <c r="AK77" s="39"/>
      <c r="AL77" s="39"/>
      <c r="AM77" s="39"/>
      <c r="AN77" s="39"/>
      <c r="AO77" s="39"/>
      <c r="AP77" s="39"/>
      <c r="AQ77" s="39"/>
    </row>
    <row r="78" spans="1:43" x14ac:dyDescent="0.2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  <c r="AH78" s="39"/>
      <c r="AI78" s="39"/>
      <c r="AJ78" s="39"/>
      <c r="AK78" s="39"/>
      <c r="AL78" s="39"/>
      <c r="AM78" s="39"/>
      <c r="AN78" s="39"/>
      <c r="AO78" s="39"/>
      <c r="AP78" s="39"/>
      <c r="AQ78" s="39"/>
    </row>
    <row r="79" spans="1:43" s="10" customFormat="1" ht="45.95" customHeight="1" x14ac:dyDescent="0.2">
      <c r="A79" s="39"/>
      <c r="B79" s="128" t="s">
        <v>106</v>
      </c>
      <c r="C79" s="128"/>
      <c r="D79" s="128"/>
      <c r="E79" s="128"/>
      <c r="F79" s="128"/>
      <c r="G79" s="128"/>
      <c r="H79" s="128"/>
      <c r="I79" s="128"/>
      <c r="J79" s="128"/>
      <c r="K79" s="128"/>
      <c r="L79" s="128"/>
      <c r="M79" s="128"/>
      <c r="N79" s="128"/>
      <c r="O79" s="128"/>
      <c r="P79" s="128"/>
      <c r="Q79" s="128"/>
      <c r="R79" s="128"/>
      <c r="S79" s="128"/>
      <c r="T79" s="128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  <c r="AE79" s="128"/>
      <c r="AF79" s="128"/>
      <c r="AG79" s="128"/>
      <c r="AH79" s="128"/>
      <c r="AI79" s="128"/>
      <c r="AJ79" s="128"/>
      <c r="AK79" s="128"/>
      <c r="AL79" s="128"/>
      <c r="AM79" s="39"/>
      <c r="AN79" s="39"/>
      <c r="AO79" s="39"/>
      <c r="AP79" s="39"/>
      <c r="AQ79" s="39"/>
    </row>
    <row r="80" spans="1:43" s="10" customFormat="1" x14ac:dyDescent="0.2">
      <c r="A80" s="3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39"/>
      <c r="AG80" s="39"/>
      <c r="AH80" s="39"/>
      <c r="AI80" s="39"/>
      <c r="AJ80" s="39"/>
      <c r="AK80" s="39"/>
      <c r="AL80" s="39"/>
      <c r="AM80" s="39"/>
      <c r="AN80" s="39"/>
      <c r="AO80" s="39"/>
      <c r="AP80" s="39"/>
      <c r="AQ80" s="39"/>
    </row>
    <row r="81" spans="1:43" s="41" customFormat="1" ht="36" customHeight="1" x14ac:dyDescent="0.3">
      <c r="B81" s="142" t="s">
        <v>47</v>
      </c>
      <c r="C81" s="142"/>
      <c r="D81" s="142"/>
      <c r="E81" s="142"/>
      <c r="F81" s="142"/>
      <c r="G81" s="142"/>
      <c r="H81" s="142"/>
      <c r="I81" s="142"/>
      <c r="J81" s="142"/>
      <c r="K81" s="142"/>
      <c r="L81" s="142"/>
      <c r="M81" s="142"/>
      <c r="N81" s="142"/>
      <c r="O81" s="142" t="s">
        <v>48</v>
      </c>
      <c r="P81" s="142"/>
      <c r="Q81" s="142"/>
      <c r="R81" s="142"/>
      <c r="S81" s="142"/>
      <c r="T81" s="142"/>
      <c r="U81" s="142"/>
      <c r="V81" s="142"/>
      <c r="W81" s="142"/>
      <c r="X81" s="142"/>
      <c r="Y81" s="142"/>
      <c r="Z81" s="142"/>
      <c r="AA81" s="142" t="s">
        <v>85</v>
      </c>
      <c r="AB81" s="142"/>
      <c r="AC81" s="142"/>
      <c r="AD81" s="142"/>
      <c r="AE81" s="142"/>
      <c r="AF81" s="142"/>
      <c r="AG81" s="142"/>
      <c r="AH81" s="142"/>
      <c r="AI81" s="142"/>
      <c r="AJ81" s="142"/>
      <c r="AK81" s="142"/>
      <c r="AL81" s="142"/>
      <c r="AM81" s="43"/>
      <c r="AN81" s="43"/>
      <c r="AO81" s="43"/>
      <c r="AP81" s="43"/>
      <c r="AQ81" s="43"/>
    </row>
    <row r="82" spans="1:43" s="10" customFormat="1" ht="8.25" customHeight="1" x14ac:dyDescent="0.2">
      <c r="A82" s="39"/>
      <c r="B82" s="39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39"/>
      <c r="AK82" s="39"/>
      <c r="AL82" s="39"/>
      <c r="AM82" s="39"/>
      <c r="AN82" s="39"/>
      <c r="AO82" s="39"/>
      <c r="AP82" s="39"/>
      <c r="AQ82" s="39"/>
    </row>
    <row r="83" spans="1:43" s="10" customFormat="1" ht="43.5" customHeight="1" x14ac:dyDescent="0.2">
      <c r="A83" s="39"/>
      <c r="B83" s="40" t="s">
        <v>88</v>
      </c>
      <c r="C83" s="33" t="s">
        <v>49</v>
      </c>
      <c r="D83" s="33" t="s">
        <v>50</v>
      </c>
      <c r="E83" s="33" t="s">
        <v>51</v>
      </c>
      <c r="F83" s="33" t="s">
        <v>52</v>
      </c>
      <c r="G83" s="33" t="s">
        <v>53</v>
      </c>
      <c r="H83" s="33" t="s">
        <v>54</v>
      </c>
      <c r="I83" s="33" t="s">
        <v>55</v>
      </c>
      <c r="J83" s="33" t="s">
        <v>56</v>
      </c>
      <c r="K83" s="33" t="s">
        <v>57</v>
      </c>
      <c r="L83" s="33" t="s">
        <v>58</v>
      </c>
      <c r="M83" s="33" t="s">
        <v>59</v>
      </c>
      <c r="N83" s="33" t="s">
        <v>60</v>
      </c>
      <c r="O83" s="33" t="s">
        <v>61</v>
      </c>
      <c r="P83" s="33" t="s">
        <v>62</v>
      </c>
      <c r="Q83" s="33" t="s">
        <v>63</v>
      </c>
      <c r="R83" s="33" t="s">
        <v>64</v>
      </c>
      <c r="S83" s="33" t="s">
        <v>65</v>
      </c>
      <c r="T83" s="33" t="s">
        <v>66</v>
      </c>
      <c r="U83" s="33" t="s">
        <v>67</v>
      </c>
      <c r="V83" s="33" t="s">
        <v>68</v>
      </c>
      <c r="W83" s="33" t="s">
        <v>69</v>
      </c>
      <c r="X83" s="33" t="s">
        <v>70</v>
      </c>
      <c r="Y83" s="33" t="s">
        <v>71</v>
      </c>
      <c r="Z83" s="33" t="s">
        <v>72</v>
      </c>
      <c r="AA83" s="33" t="s">
        <v>73</v>
      </c>
      <c r="AB83" s="33" t="s">
        <v>74</v>
      </c>
      <c r="AC83" s="33" t="s">
        <v>75</v>
      </c>
      <c r="AD83" s="33" t="s">
        <v>76</v>
      </c>
      <c r="AE83" s="33" t="s">
        <v>77</v>
      </c>
      <c r="AF83" s="33" t="s">
        <v>78</v>
      </c>
      <c r="AG83" s="33" t="s">
        <v>79</v>
      </c>
      <c r="AH83" s="33" t="s">
        <v>80</v>
      </c>
      <c r="AI83" s="33" t="s">
        <v>81</v>
      </c>
      <c r="AJ83" s="33" t="s">
        <v>82</v>
      </c>
      <c r="AK83" s="33" t="s">
        <v>83</v>
      </c>
      <c r="AL83" s="33" t="s">
        <v>84</v>
      </c>
      <c r="AM83" s="39"/>
      <c r="AN83" s="39"/>
      <c r="AO83" s="39"/>
      <c r="AP83" s="39"/>
      <c r="AQ83" s="39"/>
    </row>
    <row r="84" spans="1:43" s="10" customFormat="1" x14ac:dyDescent="0.2">
      <c r="A84" s="39"/>
      <c r="B84" s="37" t="s">
        <v>28</v>
      </c>
      <c r="C84" s="38">
        <v>0.9</v>
      </c>
      <c r="D84" s="38">
        <v>0.9</v>
      </c>
      <c r="E84" s="38">
        <v>0.9</v>
      </c>
      <c r="F84" s="38">
        <v>0.9</v>
      </c>
      <c r="G84" s="38">
        <v>0.9</v>
      </c>
      <c r="H84" s="38">
        <v>0.9</v>
      </c>
      <c r="I84" s="38">
        <v>0.9</v>
      </c>
      <c r="J84" s="38">
        <v>0.9</v>
      </c>
      <c r="K84" s="38">
        <v>0.9</v>
      </c>
      <c r="L84" s="38">
        <v>0.9</v>
      </c>
      <c r="M84" s="38">
        <v>0.9</v>
      </c>
      <c r="N84" s="38">
        <v>0.9</v>
      </c>
      <c r="O84" s="38">
        <v>0.9</v>
      </c>
      <c r="P84" s="38">
        <v>0.9</v>
      </c>
      <c r="Q84" s="38">
        <v>0.9</v>
      </c>
      <c r="R84" s="38">
        <v>0.9</v>
      </c>
      <c r="S84" s="38">
        <v>0.9</v>
      </c>
      <c r="T84" s="38">
        <v>0.9</v>
      </c>
      <c r="U84" s="38">
        <v>0.9</v>
      </c>
      <c r="V84" s="38">
        <v>0.9</v>
      </c>
      <c r="W84" s="38">
        <v>0.9</v>
      </c>
      <c r="X84" s="38">
        <v>0.9</v>
      </c>
      <c r="Y84" s="38">
        <v>0.9</v>
      </c>
      <c r="Z84" s="38">
        <v>0.9</v>
      </c>
      <c r="AA84" s="38">
        <v>0.9</v>
      </c>
      <c r="AB84" s="38">
        <v>0.9</v>
      </c>
      <c r="AC84" s="38">
        <v>0.9</v>
      </c>
      <c r="AD84" s="38">
        <v>0.9</v>
      </c>
      <c r="AE84" s="38">
        <v>0.9</v>
      </c>
      <c r="AF84" s="38">
        <v>0.9</v>
      </c>
      <c r="AG84" s="38">
        <v>0.9</v>
      </c>
      <c r="AH84" s="38">
        <v>0.9</v>
      </c>
      <c r="AI84" s="38">
        <v>0.9</v>
      </c>
      <c r="AJ84" s="38">
        <v>0.9</v>
      </c>
      <c r="AK84" s="38">
        <v>0.9</v>
      </c>
      <c r="AL84" s="38">
        <v>0.9</v>
      </c>
      <c r="AM84" s="39"/>
      <c r="AN84" s="39"/>
      <c r="AO84" s="39"/>
      <c r="AP84" s="39"/>
      <c r="AQ84" s="39"/>
    </row>
    <row r="85" spans="1:43" s="10" customFormat="1" x14ac:dyDescent="0.2">
      <c r="A85" s="39"/>
      <c r="B85" s="26" t="s">
        <v>27</v>
      </c>
      <c r="C85" s="25">
        <v>0.54545454545454541</v>
      </c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39"/>
      <c r="AN85" s="39"/>
      <c r="AO85" s="39"/>
      <c r="AP85" s="39"/>
      <c r="AQ85" s="39"/>
    </row>
    <row r="86" spans="1:43" s="10" customFormat="1" x14ac:dyDescent="0.2">
      <c r="A86" s="39"/>
      <c r="B86" s="27" t="s">
        <v>29</v>
      </c>
      <c r="C86" s="25">
        <v>0.9285714285714286</v>
      </c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39"/>
      <c r="AN86" s="39"/>
      <c r="AO86" s="39"/>
      <c r="AP86" s="39"/>
      <c r="AQ86" s="39"/>
    </row>
    <row r="87" spans="1:43" s="10" customFormat="1" x14ac:dyDescent="0.2">
      <c r="A87" s="39"/>
      <c r="B87" s="26" t="s">
        <v>30</v>
      </c>
      <c r="C87" s="25">
        <v>0.7</v>
      </c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39"/>
      <c r="AN87" s="39"/>
      <c r="AO87" s="39"/>
      <c r="AP87" s="39"/>
      <c r="AQ87" s="39"/>
    </row>
    <row r="88" spans="1:43" s="10" customFormat="1" x14ac:dyDescent="0.2">
      <c r="A88" s="39"/>
      <c r="B88" s="27" t="s">
        <v>31</v>
      </c>
      <c r="C88" s="25">
        <v>0.33333333333333331</v>
      </c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39"/>
      <c r="AN88" s="39"/>
      <c r="AO88" s="39"/>
      <c r="AP88" s="39"/>
      <c r="AQ88" s="39"/>
    </row>
    <row r="89" spans="1:43" s="10" customFormat="1" x14ac:dyDescent="0.2">
      <c r="A89" s="39"/>
      <c r="B89" s="26" t="s">
        <v>32</v>
      </c>
      <c r="C89" s="25">
        <v>0.2857142857142857</v>
      </c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39"/>
      <c r="AN89" s="39"/>
      <c r="AO89" s="39"/>
      <c r="AP89" s="39"/>
      <c r="AQ89" s="39"/>
    </row>
    <row r="90" spans="1:43" s="10" customFormat="1" x14ac:dyDescent="0.2">
      <c r="A90" s="39"/>
      <c r="B90" s="27" t="s">
        <v>33</v>
      </c>
      <c r="C90" s="25">
        <v>0.8214285714285714</v>
      </c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39"/>
      <c r="AN90" s="39"/>
      <c r="AO90" s="39"/>
      <c r="AP90" s="39"/>
      <c r="AQ90" s="39"/>
    </row>
    <row r="91" spans="1:43" s="10" customFormat="1" x14ac:dyDescent="0.2">
      <c r="A91" s="39"/>
      <c r="B91" s="26" t="s">
        <v>34</v>
      </c>
      <c r="C91" s="25">
        <v>0.61764705882352944</v>
      </c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39"/>
      <c r="AN91" s="39"/>
      <c r="AO91" s="39"/>
      <c r="AP91" s="39"/>
      <c r="AQ91" s="39"/>
    </row>
    <row r="92" spans="1:43" s="10" customFormat="1" x14ac:dyDescent="0.2">
      <c r="A92" s="39"/>
      <c r="B92" s="28" t="s">
        <v>35</v>
      </c>
      <c r="C92" s="25">
        <v>0</v>
      </c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39"/>
      <c r="AN92" s="39"/>
      <c r="AO92" s="39"/>
      <c r="AP92" s="39"/>
      <c r="AQ92" s="39"/>
    </row>
    <row r="93" spans="1:43" s="10" customFormat="1" x14ac:dyDescent="0.2">
      <c r="A93" s="39"/>
      <c r="B93" s="39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39"/>
      <c r="AG93" s="39"/>
      <c r="AH93" s="39"/>
      <c r="AI93" s="39"/>
      <c r="AJ93" s="39"/>
      <c r="AK93" s="39"/>
      <c r="AL93" s="39"/>
      <c r="AM93" s="39"/>
      <c r="AN93" s="39"/>
      <c r="AO93" s="39"/>
      <c r="AP93" s="39"/>
      <c r="AQ93" s="39"/>
    </row>
    <row r="94" spans="1:43" s="10" customFormat="1" ht="27.75" customHeight="1" x14ac:dyDescent="0.2">
      <c r="A94" s="39"/>
      <c r="B94" s="140" t="s">
        <v>86</v>
      </c>
      <c r="C94" s="140"/>
      <c r="D94" s="140"/>
      <c r="E94" s="140"/>
      <c r="F94" s="140"/>
      <c r="G94" s="140"/>
      <c r="H94" s="140"/>
      <c r="I94" s="140"/>
      <c r="J94" s="140"/>
      <c r="K94" s="140"/>
      <c r="L94" s="140"/>
      <c r="M94" s="140"/>
      <c r="N94" s="140"/>
      <c r="O94" s="140"/>
      <c r="P94" s="140"/>
      <c r="Q94" s="140"/>
      <c r="R94" s="140"/>
      <c r="S94" s="140"/>
      <c r="T94" s="140"/>
      <c r="U94" s="140"/>
      <c r="V94" s="140"/>
      <c r="W94" s="140"/>
      <c r="X94" s="140"/>
      <c r="Y94" s="140"/>
      <c r="Z94" s="140"/>
      <c r="AA94" s="140"/>
      <c r="AB94" s="140"/>
      <c r="AC94" s="140"/>
      <c r="AD94" s="140"/>
      <c r="AE94" s="140"/>
      <c r="AF94" s="140"/>
      <c r="AG94" s="140"/>
      <c r="AH94" s="140"/>
      <c r="AI94" s="140"/>
      <c r="AJ94" s="140"/>
      <c r="AK94" s="140"/>
      <c r="AL94" s="140"/>
      <c r="AM94" s="39"/>
      <c r="AN94" s="39"/>
      <c r="AO94" s="39"/>
      <c r="AP94" s="39"/>
      <c r="AQ94" s="39"/>
    </row>
    <row r="95" spans="1:43" s="10" customFormat="1" x14ac:dyDescent="0.2">
      <c r="A95" s="39"/>
      <c r="B95" s="39"/>
      <c r="C95" s="39"/>
      <c r="D95" s="39"/>
      <c r="E95" s="39"/>
      <c r="F95" s="39"/>
      <c r="G95" s="39"/>
      <c r="H95" s="39"/>
      <c r="I95" s="39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39"/>
      <c r="AK95" s="39"/>
      <c r="AL95" s="39"/>
      <c r="AM95" s="39"/>
      <c r="AN95" s="39"/>
      <c r="AO95" s="39"/>
      <c r="AP95" s="39"/>
      <c r="AQ95" s="39"/>
    </row>
    <row r="96" spans="1:43" s="10" customFormat="1" x14ac:dyDescent="0.2">
      <c r="A96" s="39"/>
      <c r="B96" s="39"/>
      <c r="C96" s="39"/>
      <c r="D96" s="39"/>
      <c r="E96" s="39"/>
      <c r="F96" s="39"/>
      <c r="G96" s="39"/>
      <c r="H96" s="39"/>
      <c r="I96" s="39"/>
      <c r="J96" s="39"/>
      <c r="K96" s="39"/>
      <c r="L96" s="39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39"/>
      <c r="AG96" s="39"/>
      <c r="AH96" s="39"/>
      <c r="AI96" s="39"/>
      <c r="AJ96" s="39"/>
      <c r="AK96" s="39"/>
      <c r="AL96" s="39"/>
      <c r="AM96" s="39"/>
      <c r="AN96" s="39"/>
      <c r="AO96" s="39"/>
      <c r="AP96" s="39"/>
      <c r="AQ96" s="39"/>
    </row>
    <row r="97" spans="1:43" s="10" customFormat="1" x14ac:dyDescent="0.2">
      <c r="A97" s="39"/>
      <c r="B97" s="39"/>
      <c r="C97" s="39"/>
      <c r="D97" s="39"/>
      <c r="E97" s="39"/>
      <c r="F97" s="39"/>
      <c r="G97" s="39"/>
      <c r="H97" s="39"/>
      <c r="I97" s="39"/>
      <c r="J97" s="39"/>
      <c r="K97" s="39"/>
      <c r="L97" s="39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39"/>
      <c r="AG97" s="39"/>
      <c r="AH97" s="39"/>
      <c r="AI97" s="39"/>
      <c r="AJ97" s="39"/>
      <c r="AK97" s="39"/>
      <c r="AL97" s="39"/>
      <c r="AM97" s="39"/>
      <c r="AN97" s="39"/>
      <c r="AO97" s="39"/>
      <c r="AP97" s="39"/>
      <c r="AQ97" s="39"/>
    </row>
    <row r="98" spans="1:43" s="10" customFormat="1" x14ac:dyDescent="0.2">
      <c r="A98" s="39"/>
      <c r="B98" s="39"/>
      <c r="C98" s="39"/>
      <c r="D98" s="39"/>
      <c r="E98" s="39"/>
      <c r="F98" s="39"/>
      <c r="G98" s="39"/>
      <c r="H98" s="39"/>
      <c r="I98" s="39"/>
      <c r="J98" s="39"/>
      <c r="K98" s="39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39"/>
      <c r="AG98" s="39"/>
      <c r="AH98" s="39"/>
      <c r="AI98" s="39"/>
      <c r="AJ98" s="39"/>
      <c r="AK98" s="39"/>
      <c r="AL98" s="39"/>
      <c r="AM98" s="39"/>
      <c r="AN98" s="39"/>
      <c r="AO98" s="39"/>
      <c r="AP98" s="39"/>
      <c r="AQ98" s="39"/>
    </row>
    <row r="99" spans="1:43" s="10" customFormat="1" x14ac:dyDescent="0.2">
      <c r="A99" s="39"/>
      <c r="B99" s="39"/>
      <c r="C99" s="39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  <c r="AG99" s="39"/>
      <c r="AH99" s="39"/>
      <c r="AI99" s="39"/>
      <c r="AJ99" s="39"/>
      <c r="AK99" s="39"/>
      <c r="AL99" s="39"/>
      <c r="AM99" s="39"/>
      <c r="AN99" s="39"/>
      <c r="AO99" s="39"/>
      <c r="AP99" s="39"/>
      <c r="AQ99" s="39"/>
    </row>
    <row r="100" spans="1:43" s="10" customFormat="1" x14ac:dyDescent="0.2">
      <c r="A100" s="39"/>
      <c r="B100" s="39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39"/>
      <c r="AK100" s="39"/>
      <c r="AL100" s="39"/>
      <c r="AM100" s="39"/>
      <c r="AN100" s="39"/>
      <c r="AO100" s="39"/>
      <c r="AP100" s="39"/>
      <c r="AQ100" s="39"/>
    </row>
    <row r="101" spans="1:43" s="10" customFormat="1" x14ac:dyDescent="0.2">
      <c r="A101" s="39"/>
      <c r="B101" s="39"/>
      <c r="C101" s="39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39"/>
      <c r="AG101" s="39"/>
      <c r="AH101" s="39"/>
      <c r="AI101" s="39"/>
      <c r="AJ101" s="39"/>
      <c r="AK101" s="39"/>
      <c r="AL101" s="39"/>
      <c r="AM101" s="39"/>
      <c r="AN101" s="39"/>
      <c r="AO101" s="39"/>
      <c r="AP101" s="39"/>
      <c r="AQ101" s="39"/>
    </row>
    <row r="102" spans="1:43" s="10" customFormat="1" x14ac:dyDescent="0.2">
      <c r="A102" s="39"/>
      <c r="B102" s="39"/>
      <c r="C102" s="39"/>
      <c r="D102" s="39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39"/>
      <c r="AG102" s="39"/>
      <c r="AH102" s="39"/>
      <c r="AI102" s="39"/>
      <c r="AJ102" s="39"/>
      <c r="AK102" s="39"/>
      <c r="AL102" s="39"/>
      <c r="AM102" s="39"/>
      <c r="AN102" s="39"/>
      <c r="AO102" s="39"/>
      <c r="AP102" s="39"/>
      <c r="AQ102" s="39"/>
    </row>
    <row r="103" spans="1:43" s="10" customFormat="1" x14ac:dyDescent="0.2">
      <c r="A103" s="39"/>
      <c r="B103" s="39"/>
      <c r="C103" s="39"/>
      <c r="D103" s="39"/>
      <c r="E103" s="39"/>
      <c r="F103" s="39"/>
      <c r="G103" s="39"/>
      <c r="H103" s="39"/>
      <c r="I103" s="39"/>
      <c r="J103" s="39"/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39"/>
      <c r="AK103" s="39"/>
      <c r="AL103" s="39"/>
      <c r="AM103" s="39"/>
      <c r="AN103" s="39"/>
      <c r="AO103" s="39"/>
      <c r="AP103" s="39"/>
      <c r="AQ103" s="39"/>
    </row>
    <row r="104" spans="1:43" s="10" customFormat="1" x14ac:dyDescent="0.2">
      <c r="A104" s="39"/>
      <c r="B104" s="39"/>
      <c r="C104" s="39"/>
      <c r="D104" s="39"/>
      <c r="E104" s="39"/>
      <c r="F104" s="39"/>
      <c r="G104" s="39"/>
      <c r="H104" s="39"/>
      <c r="I104" s="39"/>
      <c r="J104" s="39"/>
      <c r="K104" s="39"/>
      <c r="L104" s="39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39"/>
      <c r="AG104" s="39"/>
      <c r="AH104" s="39"/>
      <c r="AI104" s="39"/>
      <c r="AJ104" s="39"/>
      <c r="AK104" s="39"/>
      <c r="AL104" s="39"/>
      <c r="AM104" s="39"/>
      <c r="AN104" s="39"/>
      <c r="AO104" s="39"/>
      <c r="AP104" s="39"/>
      <c r="AQ104" s="39"/>
    </row>
    <row r="105" spans="1:43" s="10" customFormat="1" x14ac:dyDescent="0.2">
      <c r="A105" s="39"/>
      <c r="B105" s="39"/>
      <c r="C105" s="39"/>
      <c r="D105" s="39"/>
      <c r="E105" s="39"/>
      <c r="F105" s="39"/>
      <c r="G105" s="39"/>
      <c r="H105" s="39"/>
      <c r="I105" s="39"/>
      <c r="J105" s="39"/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39"/>
      <c r="AG105" s="39"/>
      <c r="AH105" s="39"/>
      <c r="AI105" s="39"/>
      <c r="AJ105" s="39"/>
      <c r="AK105" s="39"/>
      <c r="AL105" s="39"/>
      <c r="AM105" s="39"/>
      <c r="AN105" s="39"/>
      <c r="AO105" s="39"/>
      <c r="AP105" s="39"/>
      <c r="AQ105" s="39"/>
    </row>
    <row r="106" spans="1:43" s="10" customFormat="1" x14ac:dyDescent="0.2">
      <c r="A106" s="39"/>
      <c r="B106" s="39"/>
      <c r="C106" s="39"/>
      <c r="D106" s="39"/>
      <c r="E106" s="39"/>
      <c r="F106" s="39"/>
      <c r="G106" s="39"/>
      <c r="H106" s="39"/>
      <c r="I106" s="39"/>
      <c r="J106" s="39"/>
      <c r="K106" s="39"/>
      <c r="L106" s="39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39"/>
      <c r="AG106" s="39"/>
      <c r="AH106" s="39"/>
      <c r="AI106" s="39"/>
      <c r="AJ106" s="39"/>
      <c r="AK106" s="39"/>
      <c r="AL106" s="39"/>
      <c r="AM106" s="39"/>
      <c r="AN106" s="39"/>
      <c r="AO106" s="39"/>
      <c r="AP106" s="39"/>
      <c r="AQ106" s="39"/>
    </row>
    <row r="107" spans="1:43" s="10" customFormat="1" x14ac:dyDescent="0.2">
      <c r="A107" s="39"/>
      <c r="B107" s="39"/>
      <c r="C107" s="39"/>
      <c r="D107" s="39"/>
      <c r="E107" s="39"/>
      <c r="F107" s="39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39"/>
      <c r="AJ107" s="39"/>
      <c r="AK107" s="39"/>
      <c r="AL107" s="39"/>
      <c r="AM107" s="39"/>
      <c r="AN107" s="39"/>
      <c r="AO107" s="39"/>
      <c r="AP107" s="39"/>
      <c r="AQ107" s="39"/>
    </row>
    <row r="108" spans="1:43" s="10" customFormat="1" x14ac:dyDescent="0.2">
      <c r="A108" s="39"/>
      <c r="B108" s="39"/>
      <c r="C108" s="39"/>
      <c r="D108" s="39"/>
      <c r="E108" s="39"/>
      <c r="F108" s="39"/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39"/>
      <c r="AG108" s="39"/>
      <c r="AH108" s="39"/>
      <c r="AI108" s="39"/>
      <c r="AJ108" s="39"/>
      <c r="AK108" s="39"/>
      <c r="AL108" s="39"/>
      <c r="AM108" s="39"/>
      <c r="AN108" s="39"/>
      <c r="AO108" s="39"/>
      <c r="AP108" s="39"/>
      <c r="AQ108" s="39"/>
    </row>
    <row r="109" spans="1:43" s="10" customFormat="1" x14ac:dyDescent="0.2">
      <c r="A109" s="39"/>
      <c r="B109" s="39"/>
      <c r="C109" s="39"/>
      <c r="D109" s="39"/>
      <c r="E109" s="39"/>
      <c r="F109" s="39"/>
      <c r="G109" s="39"/>
      <c r="H109" s="39"/>
      <c r="I109" s="39"/>
      <c r="J109" s="39"/>
      <c r="K109" s="39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39"/>
      <c r="AG109" s="39"/>
      <c r="AH109" s="39"/>
      <c r="AI109" s="39"/>
      <c r="AJ109" s="39"/>
      <c r="AK109" s="39"/>
      <c r="AL109" s="39"/>
      <c r="AM109" s="39"/>
      <c r="AN109" s="39"/>
      <c r="AO109" s="39"/>
      <c r="AP109" s="39"/>
      <c r="AQ109" s="39"/>
    </row>
    <row r="110" spans="1:43" s="10" customFormat="1" x14ac:dyDescent="0.2">
      <c r="A110" s="39"/>
      <c r="B110" s="39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39"/>
      <c r="AG110" s="39"/>
      <c r="AH110" s="39"/>
      <c r="AI110" s="39"/>
      <c r="AJ110" s="39"/>
      <c r="AK110" s="39"/>
      <c r="AL110" s="39"/>
      <c r="AM110" s="39"/>
      <c r="AN110" s="39"/>
      <c r="AO110" s="39"/>
      <c r="AP110" s="39"/>
      <c r="AQ110" s="39"/>
    </row>
    <row r="111" spans="1:43" s="10" customFormat="1" x14ac:dyDescent="0.2">
      <c r="A111" s="39"/>
      <c r="B111" s="39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  <c r="AQ111" s="39"/>
    </row>
    <row r="112" spans="1:43" s="10" customFormat="1" x14ac:dyDescent="0.2">
      <c r="A112" s="39"/>
      <c r="B112" s="39"/>
      <c r="C112" s="39"/>
      <c r="D112" s="39"/>
      <c r="E112" s="39"/>
      <c r="F112" s="39"/>
      <c r="G112" s="39"/>
      <c r="H112" s="39"/>
      <c r="I112" s="39"/>
      <c r="J112" s="39"/>
      <c r="K112" s="39"/>
      <c r="L112" s="39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39"/>
      <c r="AG112" s="39"/>
      <c r="AH112" s="39"/>
      <c r="AI112" s="39"/>
      <c r="AJ112" s="39"/>
      <c r="AK112" s="39"/>
      <c r="AL112" s="39"/>
      <c r="AM112" s="39"/>
      <c r="AN112" s="39"/>
      <c r="AO112" s="39"/>
      <c r="AP112" s="39"/>
      <c r="AQ112" s="39"/>
    </row>
    <row r="113" spans="1:43" s="10" customFormat="1" x14ac:dyDescent="0.2">
      <c r="A113" s="39"/>
      <c r="B113" s="39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39"/>
      <c r="AG113" s="39"/>
      <c r="AH113" s="39"/>
      <c r="AI113" s="39"/>
      <c r="AJ113" s="39"/>
      <c r="AK113" s="39"/>
      <c r="AL113" s="39"/>
      <c r="AM113" s="39"/>
      <c r="AN113" s="39"/>
      <c r="AO113" s="39"/>
      <c r="AP113" s="39"/>
      <c r="AQ113" s="39"/>
    </row>
    <row r="114" spans="1:43" s="10" customFormat="1" x14ac:dyDescent="0.2">
      <c r="A114" s="39"/>
      <c r="B114" s="3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39"/>
      <c r="AG114" s="39"/>
      <c r="AH114" s="39"/>
      <c r="AI114" s="39"/>
      <c r="AJ114" s="39"/>
      <c r="AK114" s="39"/>
      <c r="AL114" s="39"/>
      <c r="AM114" s="39"/>
      <c r="AN114" s="39"/>
      <c r="AO114" s="39"/>
      <c r="AP114" s="39"/>
      <c r="AQ114" s="39"/>
    </row>
    <row r="115" spans="1:43" s="10" customFormat="1" x14ac:dyDescent="0.2">
      <c r="A115" s="39"/>
      <c r="B115" s="39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39"/>
      <c r="AG115" s="39"/>
      <c r="AH115" s="39"/>
      <c r="AI115" s="39"/>
      <c r="AJ115" s="39"/>
      <c r="AK115" s="39"/>
      <c r="AL115" s="39"/>
      <c r="AM115" s="39"/>
      <c r="AN115" s="39"/>
      <c r="AO115" s="39"/>
      <c r="AP115" s="39"/>
      <c r="AQ115" s="39"/>
    </row>
    <row r="116" spans="1:43" s="10" customFormat="1" x14ac:dyDescent="0.2">
      <c r="A116" s="39"/>
      <c r="B116" s="3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39"/>
      <c r="AG116" s="39"/>
      <c r="AH116" s="39"/>
      <c r="AI116" s="39"/>
      <c r="AJ116" s="39"/>
      <c r="AK116" s="39"/>
      <c r="AL116" s="39"/>
      <c r="AM116" s="39"/>
      <c r="AN116" s="39"/>
      <c r="AO116" s="39"/>
      <c r="AP116" s="39"/>
      <c r="AQ116" s="39"/>
    </row>
    <row r="117" spans="1:43" s="10" customFormat="1" x14ac:dyDescent="0.2">
      <c r="A117" s="39"/>
      <c r="B117" s="3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39"/>
      <c r="AG117" s="39"/>
      <c r="AH117" s="39"/>
      <c r="AI117" s="39"/>
      <c r="AJ117" s="39"/>
      <c r="AK117" s="39"/>
      <c r="AL117" s="39"/>
      <c r="AM117" s="39"/>
      <c r="AN117" s="39"/>
      <c r="AO117" s="39"/>
      <c r="AP117" s="39"/>
      <c r="AQ117" s="39"/>
    </row>
    <row r="118" spans="1:43" s="10" customFormat="1" ht="27.75" customHeight="1" x14ac:dyDescent="0.2">
      <c r="A118" s="39"/>
      <c r="B118" s="140" t="s">
        <v>87</v>
      </c>
      <c r="C118" s="140"/>
      <c r="D118" s="140"/>
      <c r="E118" s="140"/>
      <c r="F118" s="140"/>
      <c r="G118" s="140"/>
      <c r="H118" s="140"/>
      <c r="I118" s="140"/>
      <c r="J118" s="140"/>
      <c r="K118" s="140"/>
      <c r="L118" s="140"/>
      <c r="M118" s="140"/>
      <c r="N118" s="140"/>
      <c r="O118" s="140"/>
      <c r="P118" s="140"/>
      <c r="Q118" s="140"/>
      <c r="R118" s="140"/>
      <c r="S118" s="140"/>
      <c r="T118" s="140"/>
      <c r="U118" s="140"/>
      <c r="V118" s="140"/>
      <c r="W118" s="140"/>
      <c r="X118" s="140"/>
      <c r="Y118" s="140"/>
      <c r="Z118" s="140"/>
      <c r="AA118" s="140"/>
      <c r="AB118" s="140"/>
      <c r="AC118" s="140"/>
      <c r="AD118" s="140"/>
      <c r="AE118" s="140"/>
      <c r="AF118" s="140"/>
      <c r="AG118" s="140"/>
      <c r="AH118" s="140"/>
      <c r="AI118" s="140"/>
      <c r="AJ118" s="140"/>
      <c r="AK118" s="140"/>
      <c r="AL118" s="140"/>
      <c r="AM118" s="39"/>
      <c r="AN118" s="39"/>
      <c r="AO118" s="39"/>
      <c r="AP118" s="39"/>
      <c r="AQ118" s="39"/>
    </row>
    <row r="119" spans="1:43" s="10" customFormat="1" x14ac:dyDescent="0.2">
      <c r="A119" s="39"/>
      <c r="B119" s="3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39"/>
      <c r="AG119" s="39"/>
      <c r="AH119" s="39"/>
      <c r="AI119" s="39"/>
      <c r="AJ119" s="39"/>
      <c r="AK119" s="39"/>
      <c r="AL119" s="39"/>
      <c r="AM119" s="39"/>
      <c r="AN119" s="39"/>
      <c r="AO119" s="39"/>
      <c r="AP119" s="39"/>
      <c r="AQ119" s="39"/>
    </row>
    <row r="120" spans="1:43" s="10" customFormat="1" x14ac:dyDescent="0.2">
      <c r="A120" s="39"/>
      <c r="B120" s="39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39"/>
      <c r="AG120" s="39"/>
      <c r="AH120" s="39"/>
      <c r="AI120" s="39"/>
      <c r="AJ120" s="39"/>
      <c r="AK120" s="39"/>
      <c r="AL120" s="39"/>
      <c r="AM120" s="39"/>
      <c r="AN120" s="39"/>
      <c r="AO120" s="39"/>
      <c r="AP120" s="39"/>
      <c r="AQ120" s="39"/>
    </row>
    <row r="121" spans="1:43" s="10" customFormat="1" x14ac:dyDescent="0.2">
      <c r="A121" s="39"/>
      <c r="B121" s="39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39"/>
      <c r="AG121" s="39"/>
      <c r="AH121" s="39"/>
      <c r="AI121" s="39"/>
      <c r="AJ121" s="39"/>
      <c r="AK121" s="39"/>
      <c r="AL121" s="39"/>
      <c r="AM121" s="39"/>
      <c r="AN121" s="39"/>
      <c r="AO121" s="39"/>
      <c r="AP121" s="39"/>
      <c r="AQ121" s="39"/>
    </row>
    <row r="122" spans="1:43" s="10" customFormat="1" x14ac:dyDescent="0.2">
      <c r="A122" s="39"/>
      <c r="B122" s="39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39"/>
      <c r="AG122" s="39"/>
      <c r="AH122" s="39"/>
      <c r="AI122" s="39"/>
      <c r="AJ122" s="39"/>
      <c r="AK122" s="39"/>
      <c r="AL122" s="39"/>
      <c r="AM122" s="39"/>
      <c r="AN122" s="39"/>
      <c r="AO122" s="39"/>
      <c r="AP122" s="39"/>
      <c r="AQ122" s="39"/>
    </row>
    <row r="123" spans="1:43" s="10" customFormat="1" x14ac:dyDescent="0.2">
      <c r="A123" s="39"/>
      <c r="B123" s="39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39"/>
      <c r="AG123" s="39"/>
      <c r="AH123" s="39"/>
      <c r="AI123" s="39"/>
      <c r="AJ123" s="39"/>
      <c r="AK123" s="39"/>
      <c r="AL123" s="39"/>
      <c r="AM123" s="39"/>
      <c r="AN123" s="39"/>
      <c r="AO123" s="39"/>
      <c r="AP123" s="39"/>
      <c r="AQ123" s="39"/>
    </row>
    <row r="124" spans="1:43" s="10" customFormat="1" x14ac:dyDescent="0.2">
      <c r="A124" s="39"/>
      <c r="B124" s="39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39"/>
      <c r="AG124" s="39"/>
      <c r="AH124" s="39"/>
      <c r="AI124" s="39"/>
      <c r="AJ124" s="39"/>
      <c r="AK124" s="39"/>
      <c r="AL124" s="39"/>
      <c r="AM124" s="39"/>
      <c r="AN124" s="39"/>
      <c r="AO124" s="39"/>
      <c r="AP124" s="39"/>
      <c r="AQ124" s="39"/>
    </row>
    <row r="125" spans="1:43" s="10" customFormat="1" x14ac:dyDescent="0.2">
      <c r="A125" s="39"/>
      <c r="B125" s="39"/>
      <c r="C125" s="39"/>
      <c r="D125" s="39"/>
      <c r="E125" s="39"/>
      <c r="F125" s="39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  <c r="AK125" s="39"/>
      <c r="AL125" s="39"/>
      <c r="AM125" s="39"/>
      <c r="AN125" s="39"/>
      <c r="AO125" s="39"/>
      <c r="AP125" s="39"/>
      <c r="AQ125" s="39"/>
    </row>
    <row r="126" spans="1:43" s="10" customFormat="1" x14ac:dyDescent="0.2">
      <c r="A126" s="39"/>
      <c r="B126" s="39"/>
      <c r="C126" s="39"/>
      <c r="D126" s="39"/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39"/>
      <c r="AG126" s="39"/>
      <c r="AH126" s="39"/>
      <c r="AI126" s="39"/>
      <c r="AJ126" s="39"/>
      <c r="AK126" s="39"/>
      <c r="AL126" s="39"/>
      <c r="AM126" s="39"/>
      <c r="AN126" s="39"/>
      <c r="AO126" s="39"/>
      <c r="AP126" s="39"/>
      <c r="AQ126" s="39"/>
    </row>
    <row r="127" spans="1:43" s="10" customFormat="1" x14ac:dyDescent="0.2">
      <c r="A127" s="39"/>
      <c r="B127" s="39"/>
      <c r="C127" s="39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39"/>
      <c r="AG127" s="39"/>
      <c r="AH127" s="39"/>
      <c r="AI127" s="39"/>
      <c r="AJ127" s="39"/>
      <c r="AK127" s="39"/>
      <c r="AL127" s="39"/>
      <c r="AM127" s="39"/>
      <c r="AN127" s="39"/>
      <c r="AO127" s="39"/>
      <c r="AP127" s="39"/>
      <c r="AQ127" s="39"/>
    </row>
    <row r="128" spans="1:43" s="10" customFormat="1" x14ac:dyDescent="0.2">
      <c r="A128" s="39"/>
      <c r="B128" s="39"/>
      <c r="C128" s="39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39"/>
      <c r="AG128" s="39"/>
      <c r="AH128" s="39"/>
      <c r="AI128" s="39"/>
      <c r="AJ128" s="39"/>
      <c r="AK128" s="39"/>
      <c r="AL128" s="39"/>
      <c r="AM128" s="39"/>
      <c r="AN128" s="39"/>
      <c r="AO128" s="39"/>
      <c r="AP128" s="39"/>
      <c r="AQ128" s="39"/>
    </row>
    <row r="129" spans="1:43" s="10" customFormat="1" x14ac:dyDescent="0.2">
      <c r="A129" s="39"/>
      <c r="B129" s="39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</row>
    <row r="130" spans="1:43" s="10" customFormat="1" x14ac:dyDescent="0.2">
      <c r="A130" s="39"/>
      <c r="B130" s="39"/>
      <c r="C130" s="39"/>
      <c r="D130" s="39"/>
      <c r="E130" s="39"/>
      <c r="F130" s="39"/>
      <c r="G130" s="39"/>
      <c r="H130" s="39"/>
      <c r="I130" s="39"/>
      <c r="J130" s="39"/>
      <c r="K130" s="39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39"/>
      <c r="AG130" s="39"/>
      <c r="AH130" s="39"/>
      <c r="AI130" s="39"/>
      <c r="AJ130" s="39"/>
      <c r="AK130" s="39"/>
      <c r="AL130" s="39"/>
      <c r="AM130" s="39"/>
      <c r="AN130" s="39"/>
      <c r="AO130" s="39"/>
      <c r="AP130" s="39"/>
      <c r="AQ130" s="39"/>
    </row>
    <row r="131" spans="1:43" s="10" customFormat="1" x14ac:dyDescent="0.2">
      <c r="A131" s="39"/>
      <c r="B131" s="39"/>
      <c r="C131" s="39"/>
      <c r="D131" s="39"/>
      <c r="E131" s="39"/>
      <c r="F131" s="39"/>
      <c r="G131" s="39"/>
      <c r="H131" s="39"/>
      <c r="I131" s="39"/>
      <c r="J131" s="39"/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39"/>
      <c r="AG131" s="39"/>
      <c r="AH131" s="39"/>
      <c r="AI131" s="39"/>
      <c r="AJ131" s="39"/>
      <c r="AK131" s="39"/>
      <c r="AL131" s="39"/>
      <c r="AM131" s="39"/>
      <c r="AN131" s="39"/>
      <c r="AO131" s="39"/>
      <c r="AP131" s="39"/>
      <c r="AQ131" s="39"/>
    </row>
    <row r="132" spans="1:43" s="10" customFormat="1" x14ac:dyDescent="0.2">
      <c r="A132" s="39"/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39"/>
      <c r="AG132" s="39"/>
      <c r="AH132" s="39"/>
      <c r="AI132" s="39"/>
      <c r="AJ132" s="39"/>
      <c r="AK132" s="39"/>
      <c r="AL132" s="39"/>
      <c r="AM132" s="39"/>
      <c r="AN132" s="39"/>
      <c r="AO132" s="39"/>
      <c r="AP132" s="39"/>
      <c r="AQ132" s="39"/>
    </row>
    <row r="133" spans="1:43" s="10" customFormat="1" x14ac:dyDescent="0.2">
      <c r="A133" s="39"/>
      <c r="B133" s="39"/>
      <c r="C133" s="39"/>
      <c r="D133" s="39"/>
      <c r="E133" s="39"/>
      <c r="F133" s="39"/>
      <c r="G133" s="39"/>
      <c r="H133" s="39"/>
      <c r="I133" s="39"/>
      <c r="J133" s="39"/>
      <c r="K133" s="39"/>
      <c r="L133" s="39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39"/>
      <c r="AG133" s="39"/>
      <c r="AH133" s="39"/>
      <c r="AI133" s="39"/>
      <c r="AJ133" s="39"/>
      <c r="AK133" s="39"/>
      <c r="AL133" s="39"/>
      <c r="AM133" s="39"/>
      <c r="AN133" s="39"/>
      <c r="AO133" s="39"/>
      <c r="AP133" s="39"/>
      <c r="AQ133" s="39"/>
    </row>
    <row r="134" spans="1:43" s="10" customFormat="1" x14ac:dyDescent="0.2">
      <c r="A134" s="39"/>
      <c r="B134" s="39"/>
      <c r="C134" s="39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39"/>
      <c r="AG134" s="39"/>
      <c r="AH134" s="39"/>
      <c r="AI134" s="39"/>
      <c r="AJ134" s="39"/>
      <c r="AK134" s="39"/>
      <c r="AL134" s="39"/>
      <c r="AM134" s="39"/>
      <c r="AN134" s="39"/>
      <c r="AO134" s="39"/>
      <c r="AP134" s="39"/>
      <c r="AQ134" s="39"/>
    </row>
    <row r="135" spans="1:43" s="10" customFormat="1" x14ac:dyDescent="0.2">
      <c r="A135" s="39"/>
      <c r="B135" s="39"/>
      <c r="C135" s="39"/>
      <c r="D135" s="39"/>
      <c r="E135" s="39"/>
      <c r="F135" s="39"/>
      <c r="G135" s="39"/>
      <c r="H135" s="39"/>
      <c r="I135" s="39"/>
      <c r="J135" s="39"/>
      <c r="K135" s="39"/>
      <c r="L135" s="39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39"/>
      <c r="AG135" s="39"/>
      <c r="AH135" s="39"/>
      <c r="AI135" s="39"/>
      <c r="AJ135" s="39"/>
      <c r="AK135" s="39"/>
      <c r="AL135" s="39"/>
      <c r="AM135" s="39"/>
      <c r="AN135" s="39"/>
      <c r="AO135" s="39"/>
      <c r="AP135" s="39"/>
      <c r="AQ135" s="39"/>
    </row>
    <row r="136" spans="1:43" s="10" customFormat="1" x14ac:dyDescent="0.2">
      <c r="A136" s="39"/>
      <c r="B136" s="39"/>
      <c r="C136" s="39"/>
      <c r="D136" s="39"/>
      <c r="E136" s="39"/>
      <c r="F136" s="39"/>
      <c r="G136" s="39"/>
      <c r="H136" s="39"/>
      <c r="I136" s="39"/>
      <c r="J136" s="39"/>
      <c r="K136" s="39"/>
      <c r="L136" s="39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39"/>
      <c r="AG136" s="39"/>
      <c r="AH136" s="39"/>
      <c r="AI136" s="39"/>
      <c r="AJ136" s="39"/>
      <c r="AK136" s="39"/>
      <c r="AL136" s="39"/>
      <c r="AM136" s="39"/>
      <c r="AN136" s="39"/>
      <c r="AO136" s="39"/>
      <c r="AP136" s="39"/>
      <c r="AQ136" s="39"/>
    </row>
    <row r="137" spans="1:43" s="10" customFormat="1" x14ac:dyDescent="0.2">
      <c r="A137" s="39"/>
      <c r="B137" s="39"/>
      <c r="C137" s="39"/>
      <c r="D137" s="39"/>
      <c r="E137" s="39"/>
      <c r="F137" s="39"/>
      <c r="G137" s="39"/>
      <c r="H137" s="39"/>
      <c r="I137" s="39"/>
      <c r="J137" s="39"/>
      <c r="K137" s="39"/>
      <c r="L137" s="39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39"/>
      <c r="AG137" s="39"/>
      <c r="AH137" s="39"/>
      <c r="AI137" s="39"/>
      <c r="AJ137" s="39"/>
      <c r="AK137" s="39"/>
      <c r="AL137" s="39"/>
      <c r="AM137" s="39"/>
      <c r="AN137" s="39"/>
      <c r="AO137" s="39"/>
      <c r="AP137" s="39"/>
      <c r="AQ137" s="39"/>
    </row>
    <row r="138" spans="1:43" s="10" customFormat="1" ht="30" customHeight="1" x14ac:dyDescent="0.2">
      <c r="A138" s="39"/>
      <c r="B138" s="39"/>
      <c r="C138" s="39"/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39"/>
      <c r="AG138" s="39"/>
      <c r="AH138" s="39"/>
      <c r="AI138" s="39"/>
      <c r="AJ138" s="39"/>
      <c r="AK138" s="39"/>
      <c r="AL138" s="39"/>
      <c r="AM138" s="39"/>
      <c r="AN138" s="39"/>
      <c r="AO138" s="39"/>
      <c r="AP138" s="39"/>
      <c r="AQ138" s="39"/>
    </row>
    <row r="139" spans="1:43" s="10" customFormat="1" x14ac:dyDescent="0.2">
      <c r="A139" s="39"/>
      <c r="B139" s="39"/>
      <c r="C139" s="39"/>
      <c r="D139" s="39"/>
      <c r="E139" s="39"/>
      <c r="F139" s="39"/>
      <c r="G139" s="39"/>
      <c r="H139" s="39"/>
      <c r="I139" s="39"/>
      <c r="J139" s="39"/>
      <c r="K139" s="39"/>
      <c r="L139" s="39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39"/>
      <c r="AG139" s="39"/>
      <c r="AH139" s="39"/>
      <c r="AI139" s="39"/>
      <c r="AJ139" s="39"/>
      <c r="AK139" s="39"/>
      <c r="AL139" s="39"/>
      <c r="AM139" s="39"/>
      <c r="AN139" s="39"/>
      <c r="AO139" s="39"/>
      <c r="AP139" s="39"/>
      <c r="AQ139" s="39"/>
    </row>
    <row r="140" spans="1:43" s="10" customFormat="1" ht="45.95" customHeight="1" x14ac:dyDescent="0.2">
      <c r="A140" s="39"/>
      <c r="B140" s="128" t="s">
        <v>107</v>
      </c>
      <c r="C140" s="128"/>
      <c r="D140" s="128"/>
      <c r="E140" s="128"/>
      <c r="F140" s="128"/>
      <c r="G140" s="128"/>
      <c r="H140" s="128"/>
      <c r="I140" s="128"/>
      <c r="J140" s="128"/>
      <c r="K140" s="128"/>
      <c r="L140" s="128"/>
      <c r="M140" s="128"/>
      <c r="N140" s="128"/>
      <c r="O140" s="128"/>
      <c r="P140" s="128"/>
      <c r="Q140" s="128"/>
      <c r="R140" s="128"/>
      <c r="S140" s="128"/>
      <c r="T140" s="128"/>
      <c r="U140" s="128"/>
      <c r="V140" s="128"/>
      <c r="W140" s="128"/>
      <c r="X140" s="128"/>
      <c r="Y140" s="128"/>
      <c r="Z140" s="128"/>
      <c r="AA140" s="128"/>
      <c r="AB140" s="128"/>
      <c r="AC140" s="128"/>
      <c r="AD140" s="128"/>
      <c r="AE140" s="128"/>
      <c r="AF140" s="128"/>
      <c r="AG140" s="128"/>
      <c r="AH140" s="128"/>
      <c r="AI140" s="128"/>
      <c r="AJ140" s="128"/>
      <c r="AK140" s="128"/>
      <c r="AL140" s="128"/>
      <c r="AM140" s="39"/>
      <c r="AN140" s="39"/>
      <c r="AO140" s="39"/>
      <c r="AP140" s="39"/>
      <c r="AQ140" s="39"/>
    </row>
    <row r="141" spans="1:43" s="10" customFormat="1" x14ac:dyDescent="0.2">
      <c r="A141" s="39"/>
      <c r="B141" s="39"/>
      <c r="C141" s="39"/>
      <c r="D141" s="39"/>
      <c r="E141" s="39"/>
      <c r="F141" s="39"/>
      <c r="G141" s="39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39"/>
      <c r="AG141" s="39"/>
      <c r="AH141" s="39"/>
      <c r="AI141" s="39"/>
      <c r="AJ141" s="39"/>
      <c r="AK141" s="39"/>
      <c r="AL141" s="39"/>
      <c r="AM141" s="39"/>
      <c r="AN141" s="39"/>
      <c r="AO141" s="39"/>
      <c r="AP141" s="39"/>
      <c r="AQ141" s="39"/>
    </row>
    <row r="142" spans="1:43" s="10" customFormat="1" ht="27.75" customHeight="1" x14ac:dyDescent="0.2">
      <c r="A142" s="39"/>
      <c r="B142" s="156" t="s">
        <v>27</v>
      </c>
      <c r="C142" s="156"/>
      <c r="D142" s="156"/>
      <c r="E142" s="156"/>
      <c r="F142" s="156"/>
      <c r="G142" s="156"/>
      <c r="H142" s="156"/>
      <c r="I142" s="156"/>
      <c r="J142" s="156"/>
      <c r="K142" s="156"/>
      <c r="L142" s="156"/>
      <c r="M142" s="156"/>
      <c r="N142" s="156"/>
      <c r="O142" s="156"/>
      <c r="P142" s="156"/>
      <c r="Q142" s="156"/>
      <c r="R142" s="156"/>
      <c r="S142" s="156"/>
      <c r="T142" s="156"/>
      <c r="U142" s="156"/>
      <c r="V142" s="156"/>
      <c r="W142" s="156"/>
      <c r="X142" s="156"/>
      <c r="Y142" s="156"/>
      <c r="Z142" s="156"/>
      <c r="AA142" s="156"/>
      <c r="AB142" s="156"/>
      <c r="AC142" s="156"/>
      <c r="AD142" s="156"/>
      <c r="AE142" s="156"/>
      <c r="AF142" s="156"/>
      <c r="AG142" s="156"/>
      <c r="AH142" s="156"/>
      <c r="AI142" s="156"/>
      <c r="AJ142" s="156"/>
      <c r="AK142" s="156"/>
      <c r="AL142" s="156"/>
      <c r="AM142" s="39"/>
      <c r="AN142" s="39"/>
      <c r="AO142" s="39"/>
      <c r="AP142" s="39"/>
      <c r="AQ142" s="39"/>
    </row>
    <row r="143" spans="1:43" s="10" customFormat="1" x14ac:dyDescent="0.2">
      <c r="A143" s="39"/>
      <c r="B143" s="39"/>
      <c r="C143" s="39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  <c r="AK143" s="39"/>
      <c r="AL143" s="39"/>
      <c r="AM143" s="39"/>
      <c r="AN143" s="39"/>
      <c r="AO143" s="39"/>
      <c r="AP143" s="39"/>
      <c r="AQ143" s="39"/>
    </row>
    <row r="144" spans="1:43" s="10" customFormat="1" ht="27.75" customHeight="1" x14ac:dyDescent="0.2">
      <c r="A144" s="39"/>
      <c r="B144" s="140" t="s">
        <v>28</v>
      </c>
      <c r="C144" s="140"/>
      <c r="D144" s="140"/>
      <c r="E144" s="140"/>
      <c r="F144" s="140"/>
      <c r="G144" s="140"/>
      <c r="H144" s="140"/>
      <c r="I144" s="140"/>
      <c r="J144" s="140"/>
      <c r="K144" s="140"/>
      <c r="L144" s="140"/>
      <c r="M144" s="140"/>
      <c r="N144" s="140"/>
      <c r="O144" s="140"/>
      <c r="P144" s="140"/>
      <c r="Q144" s="140"/>
      <c r="R144" s="140"/>
      <c r="S144" s="140"/>
      <c r="T144" s="140"/>
      <c r="U144" s="140"/>
      <c r="V144" s="140"/>
      <c r="W144" s="140"/>
      <c r="X144" s="140"/>
      <c r="Y144" s="140"/>
      <c r="Z144" s="140"/>
      <c r="AA144" s="140"/>
      <c r="AB144" s="140"/>
      <c r="AC144" s="140"/>
      <c r="AD144" s="140"/>
      <c r="AE144" s="140"/>
      <c r="AF144" s="140"/>
      <c r="AG144" s="140"/>
      <c r="AH144" s="140"/>
      <c r="AI144" s="140"/>
      <c r="AJ144" s="140"/>
      <c r="AK144" s="140"/>
      <c r="AL144" s="140"/>
      <c r="AM144" s="140"/>
      <c r="AN144" s="140"/>
      <c r="AO144" s="140"/>
      <c r="AP144" s="39"/>
      <c r="AQ144" s="39"/>
    </row>
    <row r="145" spans="1:43" s="10" customFormat="1" x14ac:dyDescent="0.2">
      <c r="A145" s="39"/>
      <c r="B145" s="39"/>
      <c r="C145" s="39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39"/>
      <c r="AG145" s="39"/>
      <c r="AH145" s="39"/>
      <c r="AI145" s="39"/>
      <c r="AJ145" s="39"/>
      <c r="AK145" s="39"/>
      <c r="AL145" s="39"/>
      <c r="AM145" s="39"/>
      <c r="AN145" s="39"/>
      <c r="AP145" s="39"/>
      <c r="AQ145" s="39"/>
    </row>
    <row r="146" spans="1:43" s="10" customFormat="1" ht="36" customHeight="1" x14ac:dyDescent="0.2">
      <c r="A146" s="39"/>
      <c r="B146" s="39"/>
      <c r="C146" s="39"/>
      <c r="D146" s="39"/>
      <c r="E146" s="39"/>
      <c r="F146" s="141" t="s">
        <v>47</v>
      </c>
      <c r="G146" s="141"/>
      <c r="H146" s="141"/>
      <c r="I146" s="141"/>
      <c r="J146" s="141"/>
      <c r="K146" s="141"/>
      <c r="L146" s="141"/>
      <c r="M146" s="141"/>
      <c r="N146" s="141"/>
      <c r="O146" s="141"/>
      <c r="P146" s="141"/>
      <c r="Q146" s="141"/>
      <c r="R146" s="142" t="s">
        <v>48</v>
      </c>
      <c r="S146" s="142"/>
      <c r="T146" s="142"/>
      <c r="U146" s="142"/>
      <c r="V146" s="142"/>
      <c r="W146" s="142"/>
      <c r="X146" s="142"/>
      <c r="Y146" s="142"/>
      <c r="Z146" s="142"/>
      <c r="AA146" s="142"/>
      <c r="AB146" s="142"/>
      <c r="AC146" s="142"/>
      <c r="AD146" s="142" t="s">
        <v>85</v>
      </c>
      <c r="AE146" s="142"/>
      <c r="AF146" s="142"/>
      <c r="AG146" s="142"/>
      <c r="AH146" s="142"/>
      <c r="AI146" s="142"/>
      <c r="AJ146" s="142"/>
      <c r="AK146" s="142"/>
      <c r="AL146" s="142"/>
      <c r="AM146" s="142"/>
      <c r="AN146" s="142"/>
      <c r="AO146" s="142"/>
      <c r="AP146" s="39"/>
      <c r="AQ146" s="39"/>
    </row>
    <row r="147" spans="1:43" s="10" customFormat="1" ht="8.25" customHeight="1" x14ac:dyDescent="0.2">
      <c r="A147" s="39"/>
      <c r="B147" s="39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P147" s="39"/>
      <c r="AQ147" s="39"/>
    </row>
    <row r="148" spans="1:43" s="10" customFormat="1" ht="43.5" customHeight="1" thickBot="1" x14ac:dyDescent="0.25">
      <c r="A148" s="39"/>
      <c r="B148" s="39"/>
      <c r="C148" s="39"/>
      <c r="D148" s="39"/>
      <c r="E148" s="39"/>
      <c r="F148" s="75" t="s">
        <v>49</v>
      </c>
      <c r="G148" s="75" t="s">
        <v>50</v>
      </c>
      <c r="H148" s="75" t="s">
        <v>51</v>
      </c>
      <c r="I148" s="75" t="s">
        <v>52</v>
      </c>
      <c r="J148" s="75" t="s">
        <v>53</v>
      </c>
      <c r="K148" s="75" t="s">
        <v>54</v>
      </c>
      <c r="L148" s="75" t="s">
        <v>55</v>
      </c>
      <c r="M148" s="75" t="s">
        <v>56</v>
      </c>
      <c r="N148" s="75" t="s">
        <v>57</v>
      </c>
      <c r="O148" s="75" t="s">
        <v>58</v>
      </c>
      <c r="P148" s="75" t="s">
        <v>59</v>
      </c>
      <c r="Q148" s="75" t="s">
        <v>60</v>
      </c>
      <c r="R148" s="75" t="s">
        <v>61</v>
      </c>
      <c r="S148" s="75" t="s">
        <v>62</v>
      </c>
      <c r="T148" s="75" t="s">
        <v>63</v>
      </c>
      <c r="U148" s="75" t="s">
        <v>64</v>
      </c>
      <c r="V148" s="75" t="s">
        <v>65</v>
      </c>
      <c r="W148" s="75" t="s">
        <v>66</v>
      </c>
      <c r="X148" s="75" t="s">
        <v>67</v>
      </c>
      <c r="Y148" s="75" t="s">
        <v>68</v>
      </c>
      <c r="Z148" s="75" t="s">
        <v>69</v>
      </c>
      <c r="AA148" s="75" t="s">
        <v>70</v>
      </c>
      <c r="AB148" s="75" t="s">
        <v>71</v>
      </c>
      <c r="AC148" s="75" t="s">
        <v>72</v>
      </c>
      <c r="AD148" s="75" t="s">
        <v>73</v>
      </c>
      <c r="AE148" s="75" t="s">
        <v>74</v>
      </c>
      <c r="AF148" s="75" t="s">
        <v>75</v>
      </c>
      <c r="AG148" s="75" t="s">
        <v>76</v>
      </c>
      <c r="AH148" s="75" t="s">
        <v>77</v>
      </c>
      <c r="AI148" s="75" t="s">
        <v>78</v>
      </c>
      <c r="AJ148" s="75" t="s">
        <v>79</v>
      </c>
      <c r="AK148" s="75" t="s">
        <v>80</v>
      </c>
      <c r="AL148" s="75" t="s">
        <v>81</v>
      </c>
      <c r="AM148" s="75" t="s">
        <v>82</v>
      </c>
      <c r="AN148" s="75" t="s">
        <v>83</v>
      </c>
      <c r="AO148" s="75" t="s">
        <v>84</v>
      </c>
      <c r="AP148" s="39"/>
      <c r="AQ148" s="39"/>
    </row>
    <row r="149" spans="1:43" s="10" customFormat="1" ht="30" customHeight="1" x14ac:dyDescent="0.2">
      <c r="A149" s="39"/>
      <c r="B149" s="129" t="s">
        <v>42</v>
      </c>
      <c r="C149" s="149" t="s">
        <v>89</v>
      </c>
      <c r="D149" s="149"/>
      <c r="E149" s="157"/>
      <c r="F149" s="77">
        <v>22</v>
      </c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7"/>
      <c r="U149" s="77"/>
      <c r="V149" s="77"/>
      <c r="W149" s="77"/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77"/>
      <c r="AM149" s="77"/>
      <c r="AN149" s="77"/>
      <c r="AO149" s="78"/>
      <c r="AP149" s="39"/>
      <c r="AQ149" s="39"/>
    </row>
    <row r="150" spans="1:43" s="10" customFormat="1" ht="30" customHeight="1" x14ac:dyDescent="0.2">
      <c r="A150" s="39"/>
      <c r="B150" s="130"/>
      <c r="C150" s="150" t="s">
        <v>41</v>
      </c>
      <c r="D150" s="150"/>
      <c r="E150" s="158"/>
      <c r="F150" s="79">
        <v>10</v>
      </c>
      <c r="G150" s="79"/>
      <c r="H150" s="79"/>
      <c r="I150" s="79"/>
      <c r="J150" s="79"/>
      <c r="K150" s="79"/>
      <c r="L150" s="79"/>
      <c r="M150" s="79"/>
      <c r="N150" s="79"/>
      <c r="O150" s="79"/>
      <c r="P150" s="79"/>
      <c r="Q150" s="79"/>
      <c r="R150" s="79"/>
      <c r="S150" s="79"/>
      <c r="T150" s="79"/>
      <c r="U150" s="79"/>
      <c r="V150" s="79"/>
      <c r="W150" s="79"/>
      <c r="X150" s="79"/>
      <c r="Y150" s="79"/>
      <c r="Z150" s="79"/>
      <c r="AA150" s="79"/>
      <c r="AB150" s="79"/>
      <c r="AC150" s="79"/>
      <c r="AD150" s="79"/>
      <c r="AE150" s="79"/>
      <c r="AF150" s="79"/>
      <c r="AG150" s="79"/>
      <c r="AH150" s="79"/>
      <c r="AI150" s="79"/>
      <c r="AJ150" s="79"/>
      <c r="AK150" s="79"/>
      <c r="AL150" s="79"/>
      <c r="AM150" s="79"/>
      <c r="AN150" s="79"/>
      <c r="AO150" s="80"/>
      <c r="AP150" s="39"/>
      <c r="AQ150" s="39"/>
    </row>
    <row r="151" spans="1:43" s="10" customFormat="1" ht="30" customHeight="1" thickBot="1" x14ac:dyDescent="0.25">
      <c r="A151" s="39"/>
      <c r="B151" s="131"/>
      <c r="C151" s="136" t="s">
        <v>45</v>
      </c>
      <c r="D151" s="136"/>
      <c r="E151" s="159"/>
      <c r="F151" s="81">
        <v>0.45454545454545453</v>
      </c>
      <c r="G151" s="81"/>
      <c r="H151" s="81"/>
      <c r="I151" s="81"/>
      <c r="J151" s="81"/>
      <c r="K151" s="81"/>
      <c r="L151" s="81"/>
      <c r="M151" s="81"/>
      <c r="N151" s="81"/>
      <c r="O151" s="81"/>
      <c r="P151" s="81"/>
      <c r="Q151" s="81"/>
      <c r="R151" s="81"/>
      <c r="S151" s="81"/>
      <c r="T151" s="81"/>
      <c r="U151" s="81"/>
      <c r="V151" s="81"/>
      <c r="W151" s="81"/>
      <c r="X151" s="81"/>
      <c r="Y151" s="81"/>
      <c r="Z151" s="81"/>
      <c r="AA151" s="81"/>
      <c r="AB151" s="81"/>
      <c r="AC151" s="81"/>
      <c r="AD151" s="81"/>
      <c r="AE151" s="81"/>
      <c r="AF151" s="81"/>
      <c r="AG151" s="81"/>
      <c r="AH151" s="81"/>
      <c r="AI151" s="81"/>
      <c r="AJ151" s="81"/>
      <c r="AK151" s="81"/>
      <c r="AL151" s="81"/>
      <c r="AM151" s="81"/>
      <c r="AN151" s="81"/>
      <c r="AO151" s="82"/>
      <c r="AP151" s="39"/>
      <c r="AQ151" s="39"/>
    </row>
    <row r="152" spans="1:43" s="10" customFormat="1" ht="30" customHeight="1" x14ac:dyDescent="0.2">
      <c r="A152" s="39"/>
      <c r="B152" s="129" t="s">
        <v>88</v>
      </c>
      <c r="C152" s="154" t="s">
        <v>90</v>
      </c>
      <c r="D152" s="154"/>
      <c r="E152" s="161"/>
      <c r="F152" s="77">
        <v>11</v>
      </c>
      <c r="G152" s="77"/>
      <c r="H152" s="77"/>
      <c r="I152" s="77"/>
      <c r="J152" s="77"/>
      <c r="K152" s="77"/>
      <c r="L152" s="77"/>
      <c r="M152" s="77"/>
      <c r="N152" s="77"/>
      <c r="O152" s="77"/>
      <c r="P152" s="77"/>
      <c r="Q152" s="77"/>
      <c r="R152" s="77"/>
      <c r="S152" s="77"/>
      <c r="T152" s="77"/>
      <c r="U152" s="77"/>
      <c r="V152" s="77"/>
      <c r="W152" s="77"/>
      <c r="X152" s="77"/>
      <c r="Y152" s="77"/>
      <c r="Z152" s="77"/>
      <c r="AA152" s="77"/>
      <c r="AB152" s="77"/>
      <c r="AC152" s="77"/>
      <c r="AD152" s="77"/>
      <c r="AE152" s="77"/>
      <c r="AF152" s="77"/>
      <c r="AG152" s="77"/>
      <c r="AH152" s="77"/>
      <c r="AI152" s="77"/>
      <c r="AJ152" s="77"/>
      <c r="AK152" s="77"/>
      <c r="AL152" s="77"/>
      <c r="AM152" s="77"/>
      <c r="AN152" s="77"/>
      <c r="AO152" s="78"/>
      <c r="AP152" s="39"/>
      <c r="AQ152" s="39"/>
    </row>
    <row r="153" spans="1:43" s="10" customFormat="1" ht="30" customHeight="1" x14ac:dyDescent="0.2">
      <c r="A153" s="39"/>
      <c r="B153" s="130"/>
      <c r="C153" s="137" t="s">
        <v>44</v>
      </c>
      <c r="D153" s="137"/>
      <c r="E153" s="162"/>
      <c r="F153" s="79">
        <v>6</v>
      </c>
      <c r="G153" s="79"/>
      <c r="H153" s="79"/>
      <c r="I153" s="79"/>
      <c r="J153" s="79"/>
      <c r="K153" s="79"/>
      <c r="L153" s="79"/>
      <c r="M153" s="79"/>
      <c r="N153" s="79"/>
      <c r="O153" s="79"/>
      <c r="P153" s="79"/>
      <c r="Q153" s="79"/>
      <c r="R153" s="79"/>
      <c r="S153" s="79"/>
      <c r="T153" s="79"/>
      <c r="U153" s="79"/>
      <c r="V153" s="79"/>
      <c r="W153" s="79"/>
      <c r="X153" s="79"/>
      <c r="Y153" s="79"/>
      <c r="Z153" s="79"/>
      <c r="AA153" s="79"/>
      <c r="AB153" s="79"/>
      <c r="AC153" s="79"/>
      <c r="AD153" s="79"/>
      <c r="AE153" s="79"/>
      <c r="AF153" s="79"/>
      <c r="AG153" s="79"/>
      <c r="AH153" s="79"/>
      <c r="AI153" s="79"/>
      <c r="AJ153" s="79"/>
      <c r="AK153" s="79"/>
      <c r="AL153" s="79"/>
      <c r="AM153" s="79"/>
      <c r="AN153" s="79"/>
      <c r="AO153" s="80"/>
      <c r="AP153" s="39"/>
      <c r="AQ153" s="39"/>
    </row>
    <row r="154" spans="1:43" s="10" customFormat="1" ht="30" customHeight="1" thickBot="1" x14ac:dyDescent="0.25">
      <c r="A154" s="39"/>
      <c r="B154" s="131"/>
      <c r="C154" s="155" t="s">
        <v>46</v>
      </c>
      <c r="D154" s="155"/>
      <c r="E154" s="163"/>
      <c r="F154" s="81">
        <v>0.54545454545454541</v>
      </c>
      <c r="G154" s="81"/>
      <c r="H154" s="81"/>
      <c r="I154" s="81"/>
      <c r="J154" s="81"/>
      <c r="K154" s="81"/>
      <c r="L154" s="81"/>
      <c r="M154" s="81"/>
      <c r="N154" s="81"/>
      <c r="O154" s="81"/>
      <c r="P154" s="81"/>
      <c r="Q154" s="81"/>
      <c r="R154" s="81"/>
      <c r="S154" s="81"/>
      <c r="T154" s="81"/>
      <c r="U154" s="81"/>
      <c r="V154" s="81"/>
      <c r="W154" s="81"/>
      <c r="X154" s="81"/>
      <c r="Y154" s="81"/>
      <c r="Z154" s="81"/>
      <c r="AA154" s="81"/>
      <c r="AB154" s="81"/>
      <c r="AC154" s="81"/>
      <c r="AD154" s="81"/>
      <c r="AE154" s="81"/>
      <c r="AF154" s="81"/>
      <c r="AG154" s="81"/>
      <c r="AH154" s="81"/>
      <c r="AI154" s="81"/>
      <c r="AJ154" s="81"/>
      <c r="AK154" s="81"/>
      <c r="AL154" s="81"/>
      <c r="AM154" s="81"/>
      <c r="AN154" s="81"/>
      <c r="AO154" s="82"/>
      <c r="AP154" s="39"/>
      <c r="AQ154" s="39"/>
    </row>
    <row r="155" spans="1:43" s="10" customFormat="1" x14ac:dyDescent="0.2">
      <c r="A155" s="39"/>
      <c r="B155" s="164" t="s">
        <v>28</v>
      </c>
      <c r="C155" s="164"/>
      <c r="D155" s="164"/>
      <c r="E155" s="164"/>
      <c r="F155" s="76">
        <v>0.9</v>
      </c>
      <c r="G155" s="76">
        <v>0.9</v>
      </c>
      <c r="H155" s="76">
        <v>0.9</v>
      </c>
      <c r="I155" s="76">
        <v>0.9</v>
      </c>
      <c r="J155" s="76">
        <v>0.9</v>
      </c>
      <c r="K155" s="76">
        <v>0.9</v>
      </c>
      <c r="L155" s="76">
        <v>0.9</v>
      </c>
      <c r="M155" s="76">
        <v>0.9</v>
      </c>
      <c r="N155" s="76">
        <v>0.9</v>
      </c>
      <c r="O155" s="76">
        <v>0.9</v>
      </c>
      <c r="P155" s="76">
        <v>0.9</v>
      </c>
      <c r="Q155" s="76">
        <v>0.9</v>
      </c>
      <c r="R155" s="76">
        <v>0.9</v>
      </c>
      <c r="S155" s="76">
        <v>0.9</v>
      </c>
      <c r="T155" s="76">
        <v>0.9</v>
      </c>
      <c r="U155" s="76">
        <v>0.9</v>
      </c>
      <c r="V155" s="76">
        <v>0.9</v>
      </c>
      <c r="W155" s="76">
        <v>0.9</v>
      </c>
      <c r="X155" s="76">
        <v>0.9</v>
      </c>
      <c r="Y155" s="76">
        <v>0.9</v>
      </c>
      <c r="Z155" s="76">
        <v>0.9</v>
      </c>
      <c r="AA155" s="76">
        <v>0.9</v>
      </c>
      <c r="AB155" s="76">
        <v>0.9</v>
      </c>
      <c r="AC155" s="76">
        <v>0.9</v>
      </c>
      <c r="AD155" s="76">
        <v>0.9</v>
      </c>
      <c r="AE155" s="76">
        <v>0.9</v>
      </c>
      <c r="AF155" s="76">
        <v>0.9</v>
      </c>
      <c r="AG155" s="76">
        <v>0.9</v>
      </c>
      <c r="AH155" s="76">
        <v>0.9</v>
      </c>
      <c r="AI155" s="76">
        <v>0.9</v>
      </c>
      <c r="AJ155" s="76">
        <v>0.9</v>
      </c>
      <c r="AK155" s="76">
        <v>0.9</v>
      </c>
      <c r="AL155" s="76">
        <v>0.9</v>
      </c>
      <c r="AM155" s="76">
        <v>0.9</v>
      </c>
      <c r="AN155" s="76">
        <v>0.9</v>
      </c>
      <c r="AO155" s="76">
        <v>0.9</v>
      </c>
      <c r="AP155" s="39"/>
      <c r="AQ155" s="39"/>
    </row>
    <row r="156" spans="1:43" s="10" customFormat="1" x14ac:dyDescent="0.2">
      <c r="A156" s="39"/>
      <c r="B156" s="39"/>
      <c r="C156" s="39"/>
      <c r="D156" s="39"/>
      <c r="E156" s="39"/>
      <c r="F156" s="39"/>
      <c r="G156" s="39"/>
      <c r="H156" s="39"/>
      <c r="I156" s="39"/>
      <c r="J156" s="39"/>
      <c r="K156" s="39"/>
      <c r="L156" s="39"/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39"/>
      <c r="AK156" s="39"/>
      <c r="AL156" s="39"/>
      <c r="AM156" s="39"/>
      <c r="AN156" s="39"/>
      <c r="AO156" s="39"/>
      <c r="AP156" s="39"/>
      <c r="AQ156" s="39"/>
    </row>
    <row r="157" spans="1:43" s="10" customFormat="1" x14ac:dyDescent="0.2">
      <c r="A157" s="39"/>
      <c r="B157" s="39"/>
      <c r="C157" s="39"/>
      <c r="D157" s="39"/>
      <c r="E157" s="39"/>
      <c r="F157" s="39"/>
      <c r="G157" s="39"/>
      <c r="H157" s="39"/>
      <c r="I157" s="39"/>
      <c r="J157" s="39"/>
      <c r="K157" s="39"/>
      <c r="L157" s="39"/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39"/>
      <c r="AG157" s="39"/>
      <c r="AH157" s="39"/>
      <c r="AI157" s="39"/>
      <c r="AJ157" s="39"/>
      <c r="AK157" s="39"/>
      <c r="AL157" s="39"/>
      <c r="AM157" s="39"/>
      <c r="AN157" s="39"/>
      <c r="AO157" s="39"/>
      <c r="AP157" s="39"/>
      <c r="AQ157" s="39"/>
    </row>
    <row r="158" spans="1:43" s="10" customFormat="1" x14ac:dyDescent="0.2">
      <c r="A158" s="39"/>
      <c r="B158" s="39"/>
      <c r="C158" s="39"/>
      <c r="D158" s="39"/>
      <c r="E158" s="39"/>
      <c r="F158" s="39"/>
      <c r="G158" s="39"/>
      <c r="H158" s="39"/>
      <c r="I158" s="39"/>
      <c r="J158" s="39"/>
      <c r="K158" s="39"/>
      <c r="L158" s="39"/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39"/>
      <c r="AG158" s="39"/>
      <c r="AH158" s="39"/>
      <c r="AI158" s="39"/>
      <c r="AJ158" s="39"/>
      <c r="AK158" s="39"/>
      <c r="AL158" s="39"/>
      <c r="AM158" s="39"/>
      <c r="AN158" s="39"/>
      <c r="AO158" s="39"/>
      <c r="AP158" s="39"/>
      <c r="AQ158" s="39"/>
    </row>
    <row r="159" spans="1:43" s="10" customFormat="1" x14ac:dyDescent="0.2">
      <c r="A159" s="39"/>
      <c r="B159" s="39"/>
      <c r="C159" s="39"/>
      <c r="D159" s="39"/>
      <c r="E159" s="39"/>
      <c r="F159" s="39"/>
      <c r="G159" s="39"/>
      <c r="H159" s="39"/>
      <c r="I159" s="39"/>
      <c r="J159" s="39"/>
      <c r="K159" s="39"/>
      <c r="L159" s="39"/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39"/>
      <c r="AG159" s="39"/>
      <c r="AH159" s="39"/>
      <c r="AI159" s="39"/>
      <c r="AJ159" s="39"/>
      <c r="AK159" s="39"/>
      <c r="AL159" s="39"/>
      <c r="AM159" s="39"/>
      <c r="AN159" s="39"/>
      <c r="AO159" s="39"/>
      <c r="AP159" s="39"/>
      <c r="AQ159" s="39"/>
    </row>
    <row r="160" spans="1:43" s="10" customFormat="1" x14ac:dyDescent="0.2">
      <c r="A160" s="39"/>
      <c r="B160" s="39"/>
      <c r="C160" s="39"/>
      <c r="D160" s="39"/>
      <c r="E160" s="39"/>
      <c r="F160" s="39"/>
      <c r="G160" s="39"/>
      <c r="H160" s="39"/>
      <c r="I160" s="39"/>
      <c r="J160" s="39"/>
      <c r="K160" s="39"/>
      <c r="L160" s="39"/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39"/>
      <c r="AG160" s="39"/>
      <c r="AH160" s="39"/>
      <c r="AI160" s="39"/>
      <c r="AJ160" s="39"/>
      <c r="AK160" s="39"/>
      <c r="AL160" s="39"/>
      <c r="AM160" s="39"/>
      <c r="AN160" s="39"/>
      <c r="AO160" s="39"/>
      <c r="AP160" s="39"/>
      <c r="AQ160" s="39"/>
    </row>
    <row r="161" spans="1:43" s="10" customFormat="1" x14ac:dyDescent="0.2">
      <c r="A161" s="39"/>
      <c r="B161" s="39"/>
      <c r="C161" s="39"/>
      <c r="D161" s="39"/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  <c r="AK161" s="39"/>
      <c r="AL161" s="39"/>
      <c r="AM161" s="39"/>
      <c r="AN161" s="39"/>
      <c r="AO161" s="39"/>
      <c r="AP161" s="39"/>
      <c r="AQ161" s="39"/>
    </row>
    <row r="162" spans="1:43" s="10" customFormat="1" x14ac:dyDescent="0.2">
      <c r="A162" s="39"/>
      <c r="B162" s="39"/>
      <c r="C162" s="39"/>
      <c r="D162" s="39"/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39"/>
      <c r="AG162" s="39"/>
      <c r="AH162" s="39"/>
      <c r="AI162" s="39"/>
      <c r="AJ162" s="39"/>
      <c r="AK162" s="39"/>
      <c r="AL162" s="39"/>
      <c r="AM162" s="39"/>
      <c r="AN162" s="39"/>
      <c r="AO162" s="39"/>
      <c r="AP162" s="39"/>
      <c r="AQ162" s="39"/>
    </row>
    <row r="163" spans="1:43" s="10" customFormat="1" x14ac:dyDescent="0.2">
      <c r="A163" s="39"/>
      <c r="B163" s="39"/>
      <c r="C163" s="39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39"/>
      <c r="AG163" s="39"/>
      <c r="AH163" s="39"/>
      <c r="AI163" s="39"/>
      <c r="AJ163" s="39"/>
      <c r="AK163" s="39"/>
      <c r="AL163" s="39"/>
      <c r="AM163" s="39"/>
      <c r="AN163" s="39"/>
      <c r="AO163" s="39"/>
      <c r="AP163" s="39"/>
      <c r="AQ163" s="39"/>
    </row>
    <row r="164" spans="1:43" s="10" customFormat="1" x14ac:dyDescent="0.2">
      <c r="A164" s="39"/>
      <c r="B164" s="39"/>
      <c r="C164" s="39"/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39"/>
      <c r="AG164" s="39"/>
      <c r="AH164" s="39"/>
      <c r="AI164" s="39"/>
      <c r="AJ164" s="39"/>
      <c r="AK164" s="39"/>
      <c r="AL164" s="39"/>
      <c r="AM164" s="39"/>
      <c r="AN164" s="39"/>
      <c r="AO164" s="39"/>
      <c r="AP164" s="39"/>
      <c r="AQ164" s="39"/>
    </row>
    <row r="165" spans="1:43" s="10" customFormat="1" x14ac:dyDescent="0.2">
      <c r="A165" s="39"/>
      <c r="B165" s="39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  <c r="AQ165" s="39"/>
    </row>
    <row r="166" spans="1:43" s="10" customFormat="1" x14ac:dyDescent="0.2">
      <c r="A166" s="39"/>
      <c r="B166" s="39"/>
      <c r="C166" s="39"/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39"/>
      <c r="AG166" s="39"/>
      <c r="AH166" s="39"/>
      <c r="AI166" s="39"/>
      <c r="AJ166" s="39"/>
      <c r="AK166" s="39"/>
      <c r="AL166" s="39"/>
      <c r="AM166" s="39"/>
      <c r="AN166" s="39"/>
      <c r="AO166" s="39"/>
      <c r="AP166" s="39"/>
      <c r="AQ166" s="39"/>
    </row>
    <row r="167" spans="1:43" s="10" customFormat="1" x14ac:dyDescent="0.2">
      <c r="A167" s="39"/>
      <c r="B167" s="39"/>
      <c r="C167" s="39"/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39"/>
      <c r="AG167" s="39"/>
      <c r="AH167" s="39"/>
      <c r="AI167" s="39"/>
      <c r="AJ167" s="39"/>
      <c r="AK167" s="39"/>
      <c r="AL167" s="39"/>
      <c r="AM167" s="39"/>
      <c r="AN167" s="39"/>
      <c r="AO167" s="39"/>
      <c r="AP167" s="39"/>
      <c r="AQ167" s="39"/>
    </row>
    <row r="168" spans="1:43" s="10" customFormat="1" x14ac:dyDescent="0.2">
      <c r="A168" s="39"/>
      <c r="B168" s="39"/>
      <c r="C168" s="39"/>
      <c r="D168" s="39"/>
      <c r="E168" s="39"/>
      <c r="F168" s="39"/>
      <c r="G168" s="39"/>
      <c r="H168" s="39"/>
      <c r="I168" s="39"/>
      <c r="J168" s="39"/>
      <c r="K168" s="39"/>
      <c r="L168" s="39"/>
      <c r="M168" s="39"/>
      <c r="N168" s="39"/>
      <c r="O168" s="39"/>
      <c r="P168" s="39"/>
      <c r="Q168" s="39"/>
      <c r="R168" s="39"/>
      <c r="S168" s="39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39"/>
      <c r="AG168" s="39"/>
      <c r="AH168" s="39"/>
      <c r="AI168" s="39"/>
      <c r="AJ168" s="39"/>
      <c r="AK168" s="39"/>
      <c r="AL168" s="39"/>
      <c r="AM168" s="39"/>
      <c r="AN168" s="39"/>
      <c r="AO168" s="39"/>
      <c r="AP168" s="39"/>
      <c r="AQ168" s="39"/>
    </row>
    <row r="169" spans="1:43" s="10" customFormat="1" x14ac:dyDescent="0.2">
      <c r="A169" s="39"/>
      <c r="B169" s="39"/>
      <c r="C169" s="39"/>
      <c r="D169" s="39"/>
      <c r="E169" s="39"/>
      <c r="F169" s="39"/>
      <c r="G169" s="39"/>
      <c r="H169" s="39"/>
      <c r="I169" s="39"/>
      <c r="J169" s="39"/>
      <c r="K169" s="39"/>
      <c r="L169" s="39"/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39"/>
      <c r="AG169" s="39"/>
      <c r="AH169" s="39"/>
      <c r="AI169" s="39"/>
      <c r="AJ169" s="39"/>
      <c r="AK169" s="39"/>
      <c r="AL169" s="39"/>
      <c r="AM169" s="39"/>
      <c r="AN169" s="39"/>
      <c r="AO169" s="39"/>
      <c r="AP169" s="39"/>
      <c r="AQ169" s="39"/>
    </row>
    <row r="170" spans="1:43" s="10" customFormat="1" x14ac:dyDescent="0.2">
      <c r="A170" s="39"/>
      <c r="B170" s="39"/>
      <c r="C170" s="39"/>
      <c r="D170" s="39"/>
      <c r="E170" s="39"/>
      <c r="F170" s="39"/>
      <c r="G170" s="39"/>
      <c r="H170" s="39"/>
      <c r="I170" s="39"/>
      <c r="J170" s="39"/>
      <c r="K170" s="39"/>
      <c r="L170" s="39"/>
      <c r="M170" s="39"/>
      <c r="N170" s="39"/>
      <c r="O170" s="39"/>
      <c r="P170" s="39"/>
      <c r="Q170" s="39"/>
      <c r="R170" s="39"/>
      <c r="S170" s="39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39"/>
      <c r="AG170" s="39"/>
      <c r="AH170" s="39"/>
      <c r="AI170" s="39"/>
      <c r="AJ170" s="39"/>
      <c r="AK170" s="39"/>
      <c r="AL170" s="39"/>
      <c r="AM170" s="39"/>
      <c r="AN170" s="39"/>
      <c r="AO170" s="39"/>
      <c r="AP170" s="39"/>
      <c r="AQ170" s="39"/>
    </row>
    <row r="171" spans="1:43" s="10" customFormat="1" x14ac:dyDescent="0.2">
      <c r="A171" s="39"/>
      <c r="B171" s="39"/>
      <c r="C171" s="39"/>
      <c r="D171" s="39"/>
      <c r="E171" s="39"/>
      <c r="F171" s="39"/>
      <c r="G171" s="39"/>
      <c r="H171" s="39"/>
      <c r="I171" s="39"/>
      <c r="J171" s="39"/>
      <c r="K171" s="39"/>
      <c r="L171" s="39"/>
      <c r="M171" s="39"/>
      <c r="N171" s="39"/>
      <c r="O171" s="39"/>
      <c r="P171" s="39"/>
      <c r="Q171" s="39"/>
      <c r="R171" s="39"/>
      <c r="S171" s="39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39"/>
      <c r="AG171" s="39"/>
      <c r="AH171" s="39"/>
      <c r="AI171" s="39"/>
      <c r="AJ171" s="39"/>
      <c r="AK171" s="39"/>
      <c r="AL171" s="39"/>
      <c r="AM171" s="39"/>
      <c r="AN171" s="39"/>
      <c r="AO171" s="39"/>
      <c r="AP171" s="39"/>
      <c r="AQ171" s="39"/>
    </row>
    <row r="172" spans="1:43" s="10" customFormat="1" x14ac:dyDescent="0.2">
      <c r="A172" s="39"/>
      <c r="B172" s="39"/>
      <c r="C172" s="39"/>
      <c r="D172" s="39"/>
      <c r="E172" s="39"/>
      <c r="F172" s="39"/>
      <c r="G172" s="39"/>
      <c r="H172" s="39"/>
      <c r="I172" s="39"/>
      <c r="J172" s="39"/>
      <c r="K172" s="39"/>
      <c r="L172" s="39"/>
      <c r="M172" s="39"/>
      <c r="N172" s="39"/>
      <c r="O172" s="39"/>
      <c r="P172" s="39"/>
      <c r="Q172" s="39"/>
      <c r="R172" s="39"/>
      <c r="S172" s="39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39"/>
      <c r="AG172" s="39"/>
      <c r="AH172" s="39"/>
      <c r="AI172" s="39"/>
      <c r="AJ172" s="39"/>
      <c r="AK172" s="39"/>
      <c r="AL172" s="39"/>
      <c r="AM172" s="39"/>
      <c r="AN172" s="39"/>
      <c r="AO172" s="39"/>
      <c r="AP172" s="39"/>
      <c r="AQ172" s="39"/>
    </row>
    <row r="173" spans="1:43" s="10" customFormat="1" x14ac:dyDescent="0.2">
      <c r="A173" s="39"/>
      <c r="B173" s="39"/>
      <c r="C173" s="39"/>
      <c r="D173" s="39"/>
      <c r="E173" s="39"/>
      <c r="F173" s="39"/>
      <c r="G173" s="39"/>
      <c r="H173" s="39"/>
      <c r="I173" s="39"/>
      <c r="J173" s="39"/>
      <c r="K173" s="39"/>
      <c r="L173" s="39"/>
      <c r="M173" s="39"/>
      <c r="N173" s="39"/>
      <c r="O173" s="39"/>
      <c r="P173" s="39"/>
      <c r="Q173" s="39"/>
      <c r="R173" s="39"/>
      <c r="S173" s="39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39"/>
      <c r="AG173" s="39"/>
      <c r="AH173" s="39"/>
      <c r="AI173" s="39"/>
      <c r="AJ173" s="39"/>
      <c r="AK173" s="39"/>
      <c r="AL173" s="39"/>
      <c r="AM173" s="39"/>
      <c r="AN173" s="39"/>
      <c r="AO173" s="39"/>
      <c r="AP173" s="39"/>
      <c r="AQ173" s="39"/>
    </row>
    <row r="174" spans="1:43" s="10" customFormat="1" x14ac:dyDescent="0.2">
      <c r="A174" s="39"/>
      <c r="B174" s="39"/>
      <c r="C174" s="39"/>
      <c r="D174" s="39"/>
      <c r="E174" s="39"/>
      <c r="F174" s="39"/>
      <c r="G174" s="39"/>
      <c r="H174" s="39"/>
      <c r="I174" s="39"/>
      <c r="J174" s="39"/>
      <c r="K174" s="39"/>
      <c r="L174" s="39"/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39"/>
      <c r="AG174" s="39"/>
      <c r="AH174" s="39"/>
      <c r="AI174" s="39"/>
      <c r="AJ174" s="39"/>
      <c r="AK174" s="39"/>
      <c r="AL174" s="39"/>
      <c r="AM174" s="39"/>
      <c r="AN174" s="39"/>
      <c r="AO174" s="39"/>
      <c r="AP174" s="39"/>
      <c r="AQ174" s="39"/>
    </row>
    <row r="175" spans="1:43" s="10" customFormat="1" x14ac:dyDescent="0.2">
      <c r="A175" s="39"/>
      <c r="B175" s="39"/>
      <c r="C175" s="39"/>
      <c r="D175" s="39"/>
      <c r="E175" s="39"/>
      <c r="F175" s="39"/>
      <c r="G175" s="39"/>
      <c r="H175" s="39"/>
      <c r="I175" s="39"/>
      <c r="J175" s="39"/>
      <c r="K175" s="39"/>
      <c r="L175" s="39"/>
      <c r="M175" s="39"/>
      <c r="N175" s="39"/>
      <c r="O175" s="39"/>
      <c r="P175" s="39"/>
      <c r="Q175" s="39"/>
      <c r="R175" s="39"/>
      <c r="S175" s="39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39"/>
      <c r="AG175" s="39"/>
      <c r="AH175" s="39"/>
      <c r="AI175" s="39"/>
      <c r="AJ175" s="39"/>
      <c r="AK175" s="39"/>
      <c r="AL175" s="39"/>
      <c r="AM175" s="39"/>
      <c r="AN175" s="39"/>
      <c r="AO175" s="39"/>
      <c r="AP175" s="39"/>
      <c r="AQ175" s="39"/>
    </row>
    <row r="176" spans="1:43" s="10" customFormat="1" x14ac:dyDescent="0.2">
      <c r="A176" s="39"/>
      <c r="B176" s="39"/>
      <c r="C176" s="39"/>
      <c r="D176" s="39"/>
      <c r="E176" s="39"/>
      <c r="F176" s="39"/>
      <c r="G176" s="39"/>
      <c r="H176" s="39"/>
      <c r="I176" s="39"/>
      <c r="J176" s="39"/>
      <c r="K176" s="39"/>
      <c r="L176" s="39"/>
      <c r="M176" s="39"/>
      <c r="N176" s="39"/>
      <c r="O176" s="39"/>
      <c r="P176" s="39"/>
      <c r="Q176" s="39"/>
      <c r="R176" s="39"/>
      <c r="S176" s="39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39"/>
      <c r="AG176" s="39"/>
      <c r="AH176" s="39"/>
      <c r="AI176" s="39"/>
      <c r="AJ176" s="39"/>
      <c r="AK176" s="39"/>
      <c r="AL176" s="39"/>
      <c r="AM176" s="39"/>
      <c r="AN176" s="39"/>
      <c r="AO176" s="39"/>
      <c r="AP176" s="39"/>
      <c r="AQ176" s="39"/>
    </row>
    <row r="177" spans="1:43" s="10" customFormat="1" x14ac:dyDescent="0.2">
      <c r="A177" s="39"/>
      <c r="B177" s="39"/>
      <c r="C177" s="39"/>
      <c r="D177" s="39"/>
      <c r="E177" s="39"/>
      <c r="F177" s="39"/>
      <c r="G177" s="39"/>
      <c r="H177" s="39"/>
      <c r="I177" s="39"/>
      <c r="J177" s="39"/>
      <c r="K177" s="39"/>
      <c r="L177" s="39"/>
      <c r="M177" s="39"/>
      <c r="N177" s="39"/>
      <c r="O177" s="39"/>
      <c r="P177" s="39"/>
      <c r="Q177" s="39"/>
      <c r="R177" s="39"/>
      <c r="S177" s="39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39"/>
      <c r="AG177" s="39"/>
      <c r="AH177" s="39"/>
      <c r="AI177" s="39"/>
      <c r="AJ177" s="39"/>
      <c r="AK177" s="39"/>
      <c r="AL177" s="39"/>
      <c r="AM177" s="39"/>
      <c r="AN177" s="39"/>
      <c r="AO177" s="39"/>
      <c r="AP177" s="39"/>
      <c r="AQ177" s="39"/>
    </row>
    <row r="178" spans="1:43" s="10" customFormat="1" x14ac:dyDescent="0.2">
      <c r="A178" s="39"/>
      <c r="B178" s="39"/>
      <c r="C178" s="39"/>
      <c r="D178" s="39"/>
      <c r="E178" s="39"/>
      <c r="F178" s="39"/>
      <c r="G178" s="39"/>
      <c r="H178" s="39"/>
      <c r="I178" s="39"/>
      <c r="J178" s="39"/>
      <c r="K178" s="39"/>
      <c r="L178" s="39"/>
      <c r="M178" s="39"/>
      <c r="N178" s="39"/>
      <c r="O178" s="39"/>
      <c r="P178" s="39"/>
      <c r="Q178" s="39"/>
      <c r="R178" s="39"/>
      <c r="S178" s="39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39"/>
      <c r="AG178" s="39"/>
      <c r="AH178" s="39"/>
      <c r="AI178" s="39"/>
      <c r="AJ178" s="39"/>
      <c r="AK178" s="39"/>
      <c r="AL178" s="39"/>
      <c r="AM178" s="39"/>
      <c r="AN178" s="39"/>
      <c r="AO178" s="39"/>
      <c r="AP178" s="39"/>
      <c r="AQ178" s="39"/>
    </row>
    <row r="179" spans="1:43" s="10" customFormat="1" x14ac:dyDescent="0.2">
      <c r="A179" s="39"/>
      <c r="B179" s="39"/>
      <c r="C179" s="39"/>
      <c r="D179" s="39"/>
      <c r="E179" s="39"/>
      <c r="F179" s="39"/>
      <c r="G179" s="39"/>
      <c r="H179" s="39"/>
      <c r="I179" s="39"/>
      <c r="J179" s="39"/>
      <c r="K179" s="39"/>
      <c r="L179" s="39"/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  <c r="AK179" s="39"/>
      <c r="AL179" s="39"/>
      <c r="AM179" s="39"/>
      <c r="AN179" s="39"/>
      <c r="AO179" s="39"/>
      <c r="AP179" s="39"/>
      <c r="AQ179" s="39"/>
    </row>
    <row r="180" spans="1:43" s="10" customFormat="1" ht="27.75" customHeight="1" x14ac:dyDescent="0.2">
      <c r="A180" s="39"/>
      <c r="B180" s="140" t="s">
        <v>112</v>
      </c>
      <c r="C180" s="140"/>
      <c r="D180" s="140"/>
      <c r="E180" s="140"/>
      <c r="F180" s="140"/>
      <c r="G180" s="140"/>
      <c r="H180" s="140"/>
      <c r="I180" s="140"/>
      <c r="J180" s="140"/>
      <c r="K180" s="140"/>
      <c r="L180" s="140"/>
      <c r="M180" s="140"/>
      <c r="N180" s="140"/>
      <c r="O180" s="140"/>
      <c r="P180" s="140"/>
      <c r="Q180" s="140"/>
      <c r="R180" s="140"/>
      <c r="S180" s="140"/>
      <c r="T180" s="140"/>
      <c r="U180" s="140"/>
      <c r="V180" s="140"/>
      <c r="W180" s="140"/>
      <c r="X180" s="140"/>
      <c r="Y180" s="140"/>
      <c r="Z180" s="140"/>
      <c r="AA180" s="140"/>
      <c r="AB180" s="140"/>
      <c r="AC180" s="140"/>
      <c r="AD180" s="140"/>
      <c r="AE180" s="140"/>
      <c r="AF180" s="140"/>
      <c r="AG180" s="140"/>
      <c r="AH180" s="140"/>
      <c r="AI180" s="140"/>
      <c r="AJ180" s="140"/>
      <c r="AK180" s="140"/>
      <c r="AL180" s="140"/>
      <c r="AM180" s="140"/>
      <c r="AN180" s="140"/>
      <c r="AO180" s="140"/>
      <c r="AP180" s="39"/>
      <c r="AQ180" s="39"/>
    </row>
    <row r="181" spans="1:43" s="10" customFormat="1" x14ac:dyDescent="0.2">
      <c r="A181" s="39"/>
      <c r="B181" s="39"/>
      <c r="C181" s="39"/>
      <c r="D181" s="39"/>
      <c r="E181" s="39"/>
      <c r="F181" s="39"/>
      <c r="G181" s="39"/>
      <c r="H181" s="39"/>
      <c r="I181" s="39"/>
      <c r="J181" s="39"/>
      <c r="K181" s="39"/>
      <c r="L181" s="39"/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39"/>
      <c r="AG181" s="39"/>
      <c r="AH181" s="39"/>
      <c r="AI181" s="39"/>
      <c r="AJ181" s="39"/>
      <c r="AK181" s="39"/>
      <c r="AL181" s="39"/>
      <c r="AM181" s="39"/>
      <c r="AN181" s="39"/>
      <c r="AO181" s="39"/>
      <c r="AP181" s="39"/>
      <c r="AQ181" s="39"/>
    </row>
    <row r="182" spans="1:43" s="10" customFormat="1" ht="36" customHeight="1" x14ac:dyDescent="0.2">
      <c r="A182" s="39"/>
      <c r="B182" s="39"/>
      <c r="C182" s="39"/>
      <c r="D182" s="39"/>
      <c r="E182" s="39"/>
      <c r="F182" s="141" t="s">
        <v>47</v>
      </c>
      <c r="G182" s="141"/>
      <c r="H182" s="141"/>
      <c r="I182" s="141"/>
      <c r="J182" s="141"/>
      <c r="K182" s="141"/>
      <c r="L182" s="141"/>
      <c r="M182" s="141"/>
      <c r="N182" s="141"/>
      <c r="O182" s="141"/>
      <c r="P182" s="141"/>
      <c r="Q182" s="141"/>
      <c r="R182" s="142" t="s">
        <v>48</v>
      </c>
      <c r="S182" s="142"/>
      <c r="T182" s="142"/>
      <c r="U182" s="142"/>
      <c r="V182" s="142"/>
      <c r="W182" s="142"/>
      <c r="X182" s="142"/>
      <c r="Y182" s="142"/>
      <c r="Z182" s="142"/>
      <c r="AA182" s="142"/>
      <c r="AB182" s="142"/>
      <c r="AC182" s="142"/>
      <c r="AD182" s="142" t="s">
        <v>85</v>
      </c>
      <c r="AE182" s="142"/>
      <c r="AF182" s="142"/>
      <c r="AG182" s="142"/>
      <c r="AH182" s="142"/>
      <c r="AI182" s="142"/>
      <c r="AJ182" s="142"/>
      <c r="AK182" s="142"/>
      <c r="AL182" s="142"/>
      <c r="AM182" s="142"/>
      <c r="AN182" s="142"/>
      <c r="AO182" s="142"/>
      <c r="AP182" s="39"/>
      <c r="AQ182" s="39"/>
    </row>
    <row r="183" spans="1:43" s="10" customFormat="1" ht="8.25" customHeight="1" x14ac:dyDescent="0.2">
      <c r="A183" s="39"/>
      <c r="B183" s="39"/>
      <c r="C183" s="39"/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P183" s="39"/>
      <c r="AQ183" s="39"/>
    </row>
    <row r="184" spans="1:43" s="10" customFormat="1" ht="43.5" customHeight="1" thickBot="1" x14ac:dyDescent="0.25">
      <c r="A184" s="39"/>
      <c r="B184" s="39"/>
      <c r="C184" s="39"/>
      <c r="D184" s="39"/>
      <c r="E184" s="39"/>
      <c r="F184" s="75" t="s">
        <v>49</v>
      </c>
      <c r="G184" s="75" t="s">
        <v>50</v>
      </c>
      <c r="H184" s="75" t="s">
        <v>51</v>
      </c>
      <c r="I184" s="75" t="s">
        <v>52</v>
      </c>
      <c r="J184" s="75" t="s">
        <v>53</v>
      </c>
      <c r="K184" s="75" t="s">
        <v>54</v>
      </c>
      <c r="L184" s="75" t="s">
        <v>55</v>
      </c>
      <c r="M184" s="75" t="s">
        <v>56</v>
      </c>
      <c r="N184" s="75" t="s">
        <v>57</v>
      </c>
      <c r="O184" s="75" t="s">
        <v>58</v>
      </c>
      <c r="P184" s="75" t="s">
        <v>59</v>
      </c>
      <c r="Q184" s="75" t="s">
        <v>60</v>
      </c>
      <c r="R184" s="75" t="s">
        <v>61</v>
      </c>
      <c r="S184" s="75" t="s">
        <v>62</v>
      </c>
      <c r="T184" s="75" t="s">
        <v>63</v>
      </c>
      <c r="U184" s="75" t="s">
        <v>64</v>
      </c>
      <c r="V184" s="75" t="s">
        <v>65</v>
      </c>
      <c r="W184" s="75" t="s">
        <v>66</v>
      </c>
      <c r="X184" s="75" t="s">
        <v>67</v>
      </c>
      <c r="Y184" s="75" t="s">
        <v>68</v>
      </c>
      <c r="Z184" s="75" t="s">
        <v>69</v>
      </c>
      <c r="AA184" s="75" t="s">
        <v>70</v>
      </c>
      <c r="AB184" s="75" t="s">
        <v>71</v>
      </c>
      <c r="AC184" s="75" t="s">
        <v>72</v>
      </c>
      <c r="AD184" s="75" t="s">
        <v>73</v>
      </c>
      <c r="AE184" s="75" t="s">
        <v>74</v>
      </c>
      <c r="AF184" s="75" t="s">
        <v>75</v>
      </c>
      <c r="AG184" s="75" t="s">
        <v>76</v>
      </c>
      <c r="AH184" s="75" t="s">
        <v>77</v>
      </c>
      <c r="AI184" s="75" t="s">
        <v>78</v>
      </c>
      <c r="AJ184" s="75" t="s">
        <v>79</v>
      </c>
      <c r="AK184" s="75" t="s">
        <v>80</v>
      </c>
      <c r="AL184" s="75" t="s">
        <v>81</v>
      </c>
      <c r="AM184" s="75" t="s">
        <v>82</v>
      </c>
      <c r="AN184" s="75" t="s">
        <v>83</v>
      </c>
      <c r="AO184" s="75" t="s">
        <v>84</v>
      </c>
      <c r="AP184" s="39"/>
      <c r="AQ184" s="39"/>
    </row>
    <row r="185" spans="1:43" s="10" customFormat="1" ht="30" customHeight="1" thickTop="1" x14ac:dyDescent="0.2">
      <c r="A185" s="39"/>
      <c r="B185" s="129" t="s">
        <v>42</v>
      </c>
      <c r="C185" s="132" t="s">
        <v>108</v>
      </c>
      <c r="D185" s="132"/>
      <c r="E185" s="133"/>
      <c r="F185" s="110">
        <v>6.9444444444444447E-4</v>
      </c>
      <c r="G185" s="110"/>
      <c r="H185" s="110"/>
      <c r="I185" s="110"/>
      <c r="J185" s="110"/>
      <c r="K185" s="110"/>
      <c r="L185" s="110"/>
      <c r="M185" s="110"/>
      <c r="N185" s="110"/>
      <c r="O185" s="110"/>
      <c r="P185" s="110"/>
      <c r="Q185" s="110"/>
      <c r="R185" s="110"/>
      <c r="S185" s="110"/>
      <c r="T185" s="110"/>
      <c r="U185" s="110"/>
      <c r="V185" s="110"/>
      <c r="W185" s="110"/>
      <c r="X185" s="110"/>
      <c r="Y185" s="110"/>
      <c r="Z185" s="110"/>
      <c r="AA185" s="110"/>
      <c r="AB185" s="110"/>
      <c r="AC185" s="110"/>
      <c r="AD185" s="110"/>
      <c r="AE185" s="110"/>
      <c r="AF185" s="110"/>
      <c r="AG185" s="110"/>
      <c r="AH185" s="110"/>
      <c r="AI185" s="110"/>
      <c r="AJ185" s="110"/>
      <c r="AK185" s="110"/>
      <c r="AL185" s="110"/>
      <c r="AM185" s="110"/>
      <c r="AN185" s="110"/>
      <c r="AO185" s="111"/>
      <c r="AP185" s="39"/>
      <c r="AQ185" s="39"/>
    </row>
    <row r="186" spans="1:43" s="10" customFormat="1" ht="30" customHeight="1" x14ac:dyDescent="0.2">
      <c r="A186" s="39"/>
      <c r="B186" s="130"/>
      <c r="C186" s="134" t="s">
        <v>109</v>
      </c>
      <c r="D186" s="134"/>
      <c r="E186" s="135"/>
      <c r="F186" s="107">
        <v>0.43690025252525261</v>
      </c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107"/>
      <c r="AL186" s="107"/>
      <c r="AM186" s="107"/>
      <c r="AN186" s="107"/>
      <c r="AO186" s="108"/>
      <c r="AP186" s="39"/>
      <c r="AQ186" s="39"/>
    </row>
    <row r="187" spans="1:43" s="10" customFormat="1" ht="30" customHeight="1" thickBot="1" x14ac:dyDescent="0.25">
      <c r="A187" s="39"/>
      <c r="B187" s="131"/>
      <c r="C187" s="136" t="s">
        <v>110</v>
      </c>
      <c r="D187" s="136"/>
      <c r="E187" s="136"/>
      <c r="F187" s="105">
        <v>1.1159722222222221</v>
      </c>
      <c r="G187" s="105"/>
      <c r="H187" s="105"/>
      <c r="I187" s="105"/>
      <c r="J187" s="105"/>
      <c r="K187" s="105"/>
      <c r="L187" s="105"/>
      <c r="M187" s="105"/>
      <c r="N187" s="105"/>
      <c r="O187" s="105"/>
      <c r="P187" s="105"/>
      <c r="Q187" s="105"/>
      <c r="R187" s="105"/>
      <c r="S187" s="105"/>
      <c r="T187" s="105"/>
      <c r="U187" s="105"/>
      <c r="V187" s="105"/>
      <c r="W187" s="105"/>
      <c r="X187" s="105"/>
      <c r="Y187" s="105"/>
      <c r="Z187" s="105"/>
      <c r="AA187" s="105"/>
      <c r="AB187" s="105"/>
      <c r="AC187" s="105"/>
      <c r="AD187" s="105"/>
      <c r="AE187" s="105"/>
      <c r="AF187" s="105"/>
      <c r="AG187" s="105"/>
      <c r="AH187" s="105"/>
      <c r="AI187" s="105"/>
      <c r="AJ187" s="105"/>
      <c r="AK187" s="105"/>
      <c r="AL187" s="105"/>
      <c r="AM187" s="105"/>
      <c r="AN187" s="105"/>
      <c r="AO187" s="106"/>
      <c r="AP187" s="39"/>
      <c r="AQ187" s="39"/>
    </row>
    <row r="188" spans="1:43" s="10" customFormat="1" ht="30" customHeight="1" x14ac:dyDescent="0.2">
      <c r="A188" s="39"/>
      <c r="B188" s="129" t="s">
        <v>88</v>
      </c>
      <c r="C188" s="134" t="s">
        <v>108</v>
      </c>
      <c r="D188" s="134"/>
      <c r="E188" s="135"/>
      <c r="F188" s="110">
        <v>1.0416666666666666E-2</v>
      </c>
      <c r="G188" s="110"/>
      <c r="H188" s="110"/>
      <c r="I188" s="110"/>
      <c r="J188" s="110"/>
      <c r="K188" s="110"/>
      <c r="L188" s="110"/>
      <c r="M188" s="110"/>
      <c r="N188" s="110"/>
      <c r="O188" s="110"/>
      <c r="P188" s="110"/>
      <c r="Q188" s="110"/>
      <c r="R188" s="110"/>
      <c r="S188" s="110"/>
      <c r="T188" s="110"/>
      <c r="U188" s="110"/>
      <c r="V188" s="110"/>
      <c r="W188" s="110"/>
      <c r="X188" s="110"/>
      <c r="Y188" s="110"/>
      <c r="Z188" s="110"/>
      <c r="AA188" s="110"/>
      <c r="AB188" s="110"/>
      <c r="AC188" s="110"/>
      <c r="AD188" s="110"/>
      <c r="AE188" s="110"/>
      <c r="AF188" s="110"/>
      <c r="AG188" s="110"/>
      <c r="AH188" s="110"/>
      <c r="AI188" s="110"/>
      <c r="AJ188" s="110"/>
      <c r="AK188" s="110"/>
      <c r="AL188" s="110"/>
      <c r="AM188" s="110"/>
      <c r="AN188" s="110"/>
      <c r="AO188" s="111"/>
      <c r="AP188" s="39"/>
      <c r="AQ188" s="39"/>
    </row>
    <row r="189" spans="1:43" s="10" customFormat="1" ht="30" customHeight="1" x14ac:dyDescent="0.2">
      <c r="A189" s="39"/>
      <c r="B189" s="130"/>
      <c r="C189" s="137" t="s">
        <v>109</v>
      </c>
      <c r="D189" s="137"/>
      <c r="E189" s="137"/>
      <c r="F189" s="107">
        <v>0.35808080808080817</v>
      </c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107"/>
      <c r="AL189" s="107"/>
      <c r="AM189" s="107"/>
      <c r="AN189" s="107"/>
      <c r="AO189" s="108"/>
      <c r="AP189" s="39"/>
      <c r="AQ189" s="39"/>
    </row>
    <row r="190" spans="1:43" s="10" customFormat="1" ht="30" customHeight="1" thickBot="1" x14ac:dyDescent="0.25">
      <c r="A190" s="39"/>
      <c r="B190" s="131"/>
      <c r="C190" s="134" t="s">
        <v>110</v>
      </c>
      <c r="D190" s="134"/>
      <c r="E190" s="135"/>
      <c r="F190" s="107">
        <v>1.8486111111111112</v>
      </c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107"/>
      <c r="AL190" s="107"/>
      <c r="AM190" s="107"/>
      <c r="AN190" s="107"/>
      <c r="AO190" s="108"/>
      <c r="AP190" s="39"/>
      <c r="AQ190" s="39"/>
    </row>
    <row r="191" spans="1:43" s="10" customFormat="1" ht="30" customHeight="1" x14ac:dyDescent="0.2">
      <c r="A191" s="39"/>
      <c r="B191" s="126" t="s">
        <v>114</v>
      </c>
      <c r="C191" s="126"/>
      <c r="D191" s="126"/>
      <c r="E191" s="127"/>
      <c r="F191" s="110">
        <v>0.33333333333333331</v>
      </c>
      <c r="G191" s="110">
        <v>0.33333333333333331</v>
      </c>
      <c r="H191" s="110">
        <v>0.33333333333333331</v>
      </c>
      <c r="I191" s="110">
        <v>0.33333333333333331</v>
      </c>
      <c r="J191" s="110">
        <v>0.33333333333333331</v>
      </c>
      <c r="K191" s="110">
        <v>0.33333333333333331</v>
      </c>
      <c r="L191" s="110">
        <v>0.33333333333333331</v>
      </c>
      <c r="M191" s="110">
        <v>0.33333333333333331</v>
      </c>
      <c r="N191" s="110">
        <v>0.33333333333333331</v>
      </c>
      <c r="O191" s="110">
        <v>0.33333333333333331</v>
      </c>
      <c r="P191" s="110">
        <v>0.33333333333333331</v>
      </c>
      <c r="Q191" s="110">
        <v>0.33333333333333331</v>
      </c>
      <c r="R191" s="110">
        <v>0.33333333333333331</v>
      </c>
      <c r="S191" s="110">
        <v>0.33333333333333331</v>
      </c>
      <c r="T191" s="110">
        <v>0.33333333333333331</v>
      </c>
      <c r="U191" s="110">
        <v>0.33333333333333331</v>
      </c>
      <c r="V191" s="110">
        <v>0.33333333333333331</v>
      </c>
      <c r="W191" s="110">
        <v>0.33333333333333331</v>
      </c>
      <c r="X191" s="110">
        <v>0.33333333333333331</v>
      </c>
      <c r="Y191" s="110">
        <v>0.33333333333333331</v>
      </c>
      <c r="Z191" s="110">
        <v>0.33333333333333331</v>
      </c>
      <c r="AA191" s="110">
        <v>0.33333333333333331</v>
      </c>
      <c r="AB191" s="110">
        <v>0.33333333333333331</v>
      </c>
      <c r="AC191" s="110">
        <v>0.33333333333333331</v>
      </c>
      <c r="AD191" s="110">
        <v>0.33333333333333331</v>
      </c>
      <c r="AE191" s="110">
        <v>0.33333333333333331</v>
      </c>
      <c r="AF191" s="110">
        <v>0.33333333333333331</v>
      </c>
      <c r="AG191" s="110">
        <v>0.33333333333333331</v>
      </c>
      <c r="AH191" s="110">
        <v>0.33333333333333331</v>
      </c>
      <c r="AI191" s="110">
        <v>0.33333333333333331</v>
      </c>
      <c r="AJ191" s="110">
        <v>0.33333333333333331</v>
      </c>
      <c r="AK191" s="110">
        <v>0.33333333333333331</v>
      </c>
      <c r="AL191" s="110">
        <v>0.33333333333333331</v>
      </c>
      <c r="AM191" s="110">
        <v>0.33333333333333331</v>
      </c>
      <c r="AN191" s="110">
        <v>0.33333333333333331</v>
      </c>
      <c r="AO191" s="110">
        <v>0.33333333333333331</v>
      </c>
      <c r="AP191" s="39"/>
      <c r="AQ191" s="39"/>
    </row>
    <row r="192" spans="1:43" s="10" customFormat="1" ht="30" customHeight="1" x14ac:dyDescent="0.2">
      <c r="A192" s="39"/>
      <c r="B192" s="126" t="s">
        <v>115</v>
      </c>
      <c r="C192" s="126"/>
      <c r="D192" s="126"/>
      <c r="E192" s="126"/>
      <c r="F192" s="107">
        <v>0.16666666666666666</v>
      </c>
      <c r="G192" s="107">
        <v>0.16666666666666666</v>
      </c>
      <c r="H192" s="107">
        <v>0.16666666666666666</v>
      </c>
      <c r="I192" s="107">
        <v>0.16666666666666666</v>
      </c>
      <c r="J192" s="107">
        <v>0.16666666666666666</v>
      </c>
      <c r="K192" s="107">
        <v>0.16666666666666666</v>
      </c>
      <c r="L192" s="107">
        <v>0.16666666666666666</v>
      </c>
      <c r="M192" s="107">
        <v>0.16666666666666666</v>
      </c>
      <c r="N192" s="107">
        <v>0.16666666666666666</v>
      </c>
      <c r="O192" s="107">
        <v>0.16666666666666666</v>
      </c>
      <c r="P192" s="107">
        <v>0.16666666666666666</v>
      </c>
      <c r="Q192" s="107">
        <v>0.16666666666666666</v>
      </c>
      <c r="R192" s="107">
        <v>0.16666666666666666</v>
      </c>
      <c r="S192" s="107">
        <v>0.16666666666666666</v>
      </c>
      <c r="T192" s="107">
        <v>0.16666666666666666</v>
      </c>
      <c r="U192" s="107">
        <v>0.16666666666666666</v>
      </c>
      <c r="V192" s="107">
        <v>0.16666666666666666</v>
      </c>
      <c r="W192" s="107">
        <v>0.16666666666666666</v>
      </c>
      <c r="X192" s="107">
        <v>0.16666666666666666</v>
      </c>
      <c r="Y192" s="107">
        <v>0.16666666666666666</v>
      </c>
      <c r="Z192" s="107">
        <v>0.16666666666666666</v>
      </c>
      <c r="AA192" s="107">
        <v>0.16666666666666666</v>
      </c>
      <c r="AB192" s="107">
        <v>0.16666666666666666</v>
      </c>
      <c r="AC192" s="107">
        <v>0.16666666666666666</v>
      </c>
      <c r="AD192" s="107">
        <v>0.16666666666666666</v>
      </c>
      <c r="AE192" s="107">
        <v>0.16666666666666666</v>
      </c>
      <c r="AF192" s="107">
        <v>0.16666666666666666</v>
      </c>
      <c r="AG192" s="107">
        <v>0.16666666666666666</v>
      </c>
      <c r="AH192" s="107">
        <v>0.16666666666666666</v>
      </c>
      <c r="AI192" s="107">
        <v>0.16666666666666666</v>
      </c>
      <c r="AJ192" s="107">
        <v>0.16666666666666666</v>
      </c>
      <c r="AK192" s="107">
        <v>0.16666666666666666</v>
      </c>
      <c r="AL192" s="107">
        <v>0.16666666666666666</v>
      </c>
      <c r="AM192" s="107">
        <v>0.16666666666666666</v>
      </c>
      <c r="AN192" s="107">
        <v>0.16666666666666666</v>
      </c>
      <c r="AO192" s="107">
        <v>0.16666666666666666</v>
      </c>
      <c r="AP192" s="39"/>
      <c r="AQ192" s="39"/>
    </row>
    <row r="193" spans="1:43" s="10" customFormat="1" x14ac:dyDescent="0.2">
      <c r="A193" s="39"/>
      <c r="B193" s="39"/>
      <c r="C193" s="39"/>
      <c r="D193" s="39"/>
      <c r="E193" s="39"/>
      <c r="F193" s="39"/>
      <c r="G193" s="39"/>
      <c r="H193" s="39"/>
      <c r="I193" s="39"/>
      <c r="J193" s="39"/>
      <c r="K193" s="39"/>
      <c r="L193" s="39"/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39"/>
      <c r="AG193" s="39"/>
      <c r="AH193" s="39"/>
      <c r="AI193" s="39"/>
      <c r="AJ193" s="39"/>
      <c r="AK193" s="39"/>
      <c r="AL193" s="39"/>
      <c r="AM193" s="39"/>
      <c r="AN193" s="39"/>
      <c r="AO193" s="39"/>
      <c r="AP193" s="39"/>
      <c r="AQ193" s="39"/>
    </row>
    <row r="194" spans="1:43" s="10" customFormat="1" x14ac:dyDescent="0.2">
      <c r="A194" s="39"/>
      <c r="B194" s="39"/>
      <c r="C194" s="39"/>
      <c r="D194" s="39"/>
      <c r="E194" s="39"/>
      <c r="F194" s="39"/>
      <c r="G194" s="39"/>
      <c r="H194" s="39"/>
      <c r="I194" s="39"/>
      <c r="J194" s="39"/>
      <c r="K194" s="39"/>
      <c r="L194" s="39"/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39"/>
      <c r="AG194" s="39"/>
      <c r="AH194" s="39"/>
      <c r="AI194" s="39"/>
      <c r="AJ194" s="39"/>
      <c r="AK194" s="39"/>
      <c r="AL194" s="39"/>
      <c r="AM194" s="39"/>
      <c r="AN194" s="39"/>
      <c r="AO194" s="39"/>
      <c r="AP194" s="39"/>
      <c r="AQ194" s="39"/>
    </row>
    <row r="195" spans="1:43" s="10" customFormat="1" x14ac:dyDescent="0.2">
      <c r="A195" s="39"/>
      <c r="B195" s="39"/>
      <c r="C195" s="39"/>
      <c r="D195" s="39"/>
      <c r="E195" s="39"/>
      <c r="F195" s="39"/>
      <c r="G195" s="39"/>
      <c r="H195" s="39"/>
      <c r="I195" s="39"/>
      <c r="J195" s="39"/>
      <c r="K195" s="39"/>
      <c r="L195" s="39"/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39"/>
      <c r="AG195" s="39"/>
      <c r="AH195" s="39"/>
      <c r="AI195" s="39"/>
      <c r="AJ195" s="39"/>
      <c r="AK195" s="39"/>
      <c r="AL195" s="39"/>
      <c r="AM195" s="39"/>
      <c r="AN195" s="39"/>
      <c r="AO195" s="39"/>
      <c r="AP195" s="39"/>
      <c r="AQ195" s="39"/>
    </row>
    <row r="196" spans="1:43" s="10" customFormat="1" x14ac:dyDescent="0.2">
      <c r="A196" s="39"/>
      <c r="B196" s="39"/>
      <c r="C196" s="39"/>
      <c r="D196" s="39"/>
      <c r="E196" s="39"/>
      <c r="F196" s="39"/>
      <c r="G196" s="39"/>
      <c r="H196" s="39"/>
      <c r="I196" s="39"/>
      <c r="J196" s="39"/>
      <c r="K196" s="39"/>
      <c r="L196" s="39"/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39"/>
      <c r="AG196" s="39"/>
      <c r="AH196" s="39"/>
      <c r="AI196" s="39"/>
      <c r="AJ196" s="39"/>
      <c r="AK196" s="39"/>
      <c r="AL196" s="39"/>
      <c r="AM196" s="39"/>
      <c r="AN196" s="39"/>
      <c r="AO196" s="39"/>
      <c r="AP196" s="39"/>
      <c r="AQ196" s="39"/>
    </row>
    <row r="197" spans="1:43" s="10" customFormat="1" x14ac:dyDescent="0.2">
      <c r="A197" s="39"/>
      <c r="B197" s="39"/>
      <c r="C197" s="39"/>
      <c r="D197" s="39"/>
      <c r="E197" s="39"/>
      <c r="F197" s="39"/>
      <c r="G197" s="39"/>
      <c r="H197" s="39"/>
      <c r="I197" s="39"/>
      <c r="J197" s="39"/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  <c r="AK197" s="39"/>
      <c r="AL197" s="39"/>
      <c r="AM197" s="39"/>
      <c r="AN197" s="39"/>
      <c r="AO197" s="39"/>
      <c r="AP197" s="39"/>
      <c r="AQ197" s="39"/>
    </row>
    <row r="198" spans="1:43" s="10" customFormat="1" x14ac:dyDescent="0.2">
      <c r="A198" s="39"/>
      <c r="B198" s="39"/>
      <c r="C198" s="39"/>
      <c r="D198" s="39"/>
      <c r="E198" s="39"/>
      <c r="F198" s="39"/>
      <c r="G198" s="39"/>
      <c r="H198" s="39"/>
      <c r="I198" s="39"/>
      <c r="J198" s="39"/>
      <c r="K198" s="39"/>
      <c r="L198" s="39"/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39"/>
      <c r="AG198" s="39"/>
      <c r="AH198" s="39"/>
      <c r="AI198" s="39"/>
      <c r="AJ198" s="39"/>
      <c r="AK198" s="39"/>
      <c r="AL198" s="39"/>
      <c r="AM198" s="39"/>
      <c r="AN198" s="39"/>
      <c r="AO198" s="39"/>
      <c r="AP198" s="39"/>
      <c r="AQ198" s="39"/>
    </row>
    <row r="199" spans="1:43" s="10" customFormat="1" x14ac:dyDescent="0.2">
      <c r="A199" s="39"/>
      <c r="B199" s="39"/>
      <c r="C199" s="39"/>
      <c r="D199" s="39"/>
      <c r="E199" s="39"/>
      <c r="F199" s="39"/>
      <c r="G199" s="39"/>
      <c r="H199" s="39"/>
      <c r="I199" s="39"/>
      <c r="J199" s="39"/>
      <c r="K199" s="39"/>
      <c r="L199" s="39"/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39"/>
      <c r="AG199" s="39"/>
      <c r="AH199" s="39"/>
      <c r="AI199" s="39"/>
      <c r="AJ199" s="39"/>
      <c r="AK199" s="39"/>
      <c r="AL199" s="39"/>
      <c r="AM199" s="39"/>
      <c r="AN199" s="39"/>
      <c r="AO199" s="39"/>
      <c r="AP199" s="39"/>
      <c r="AQ199" s="39"/>
    </row>
    <row r="200" spans="1:43" s="10" customFormat="1" x14ac:dyDescent="0.2">
      <c r="A200" s="39"/>
      <c r="B200" s="39"/>
      <c r="C200" s="39"/>
      <c r="D200" s="39"/>
      <c r="E200" s="39"/>
      <c r="F200" s="39"/>
      <c r="G200" s="39"/>
      <c r="H200" s="39"/>
      <c r="I200" s="39"/>
      <c r="J200" s="39"/>
      <c r="K200" s="39"/>
      <c r="L200" s="39"/>
      <c r="M200" s="39"/>
      <c r="N200" s="39"/>
      <c r="O200" s="39"/>
      <c r="P200" s="39"/>
      <c r="Q200" s="39"/>
      <c r="R200" s="39"/>
      <c r="S200" s="39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39"/>
      <c r="AG200" s="39"/>
      <c r="AH200" s="39"/>
      <c r="AI200" s="39"/>
      <c r="AJ200" s="39"/>
      <c r="AK200" s="39"/>
      <c r="AL200" s="39"/>
      <c r="AM200" s="39"/>
      <c r="AN200" s="39"/>
      <c r="AO200" s="39"/>
      <c r="AP200" s="39"/>
      <c r="AQ200" s="39"/>
    </row>
    <row r="201" spans="1:43" s="10" customFormat="1" x14ac:dyDescent="0.2">
      <c r="A201" s="39"/>
      <c r="B201" s="39"/>
      <c r="C201" s="39"/>
      <c r="D201" s="39"/>
      <c r="E201" s="39"/>
      <c r="F201" s="39"/>
      <c r="G201" s="39"/>
      <c r="H201" s="39"/>
      <c r="I201" s="39"/>
      <c r="J201" s="39"/>
      <c r="K201" s="39"/>
      <c r="L201" s="39"/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  <c r="AQ201" s="39"/>
    </row>
    <row r="202" spans="1:43" s="10" customFormat="1" x14ac:dyDescent="0.2">
      <c r="A202" s="39"/>
      <c r="B202" s="39"/>
      <c r="C202" s="39"/>
      <c r="D202" s="39"/>
      <c r="E202" s="39"/>
      <c r="F202" s="39"/>
      <c r="G202" s="39"/>
      <c r="H202" s="39"/>
      <c r="I202" s="39"/>
      <c r="J202" s="39"/>
      <c r="K202" s="39"/>
      <c r="L202" s="39"/>
      <c r="M202" s="39"/>
      <c r="N202" s="39"/>
      <c r="O202" s="39"/>
      <c r="P202" s="39"/>
      <c r="Q202" s="39"/>
      <c r="R202" s="39"/>
      <c r="S202" s="39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39"/>
      <c r="AG202" s="39"/>
      <c r="AH202" s="39"/>
      <c r="AI202" s="39"/>
      <c r="AJ202" s="39"/>
      <c r="AK202" s="39"/>
      <c r="AL202" s="39"/>
      <c r="AM202" s="39"/>
      <c r="AN202" s="39"/>
      <c r="AO202" s="39"/>
      <c r="AP202" s="39"/>
      <c r="AQ202" s="39"/>
    </row>
    <row r="203" spans="1:43" s="10" customFormat="1" x14ac:dyDescent="0.2">
      <c r="A203" s="39"/>
      <c r="B203" s="39"/>
      <c r="C203" s="39"/>
      <c r="D203" s="39"/>
      <c r="E203" s="39"/>
      <c r="F203" s="39"/>
      <c r="G203" s="39"/>
      <c r="H203" s="39"/>
      <c r="I203" s="39"/>
      <c r="J203" s="39"/>
      <c r="K203" s="39"/>
      <c r="L203" s="39"/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39"/>
      <c r="AG203" s="39"/>
      <c r="AH203" s="39"/>
      <c r="AI203" s="39"/>
      <c r="AJ203" s="39"/>
      <c r="AK203" s="39"/>
      <c r="AL203" s="39"/>
      <c r="AM203" s="39"/>
      <c r="AN203" s="39"/>
      <c r="AO203" s="39"/>
      <c r="AP203" s="39"/>
      <c r="AQ203" s="39"/>
    </row>
    <row r="204" spans="1:43" s="10" customFormat="1" x14ac:dyDescent="0.2">
      <c r="A204" s="39"/>
      <c r="B204" s="39"/>
      <c r="C204" s="39"/>
      <c r="D204" s="39"/>
      <c r="E204" s="39"/>
      <c r="F204" s="39"/>
      <c r="G204" s="39"/>
      <c r="H204" s="39"/>
      <c r="I204" s="39"/>
      <c r="J204" s="39"/>
      <c r="K204" s="39"/>
      <c r="L204" s="39"/>
      <c r="M204" s="39"/>
      <c r="N204" s="39"/>
      <c r="O204" s="39"/>
      <c r="P204" s="39"/>
      <c r="Q204" s="39"/>
      <c r="R204" s="39"/>
      <c r="S204" s="39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39"/>
      <c r="AG204" s="39"/>
      <c r="AH204" s="39"/>
      <c r="AI204" s="39"/>
      <c r="AJ204" s="39"/>
      <c r="AK204" s="39"/>
      <c r="AL204" s="39"/>
      <c r="AM204" s="39"/>
      <c r="AN204" s="39"/>
      <c r="AO204" s="39"/>
      <c r="AP204" s="39"/>
      <c r="AQ204" s="39"/>
    </row>
    <row r="205" spans="1:43" s="10" customFormat="1" x14ac:dyDescent="0.2">
      <c r="A205" s="39"/>
      <c r="B205" s="39"/>
      <c r="C205" s="39"/>
      <c r="D205" s="39"/>
      <c r="E205" s="39"/>
      <c r="F205" s="39"/>
      <c r="G205" s="39"/>
      <c r="H205" s="39"/>
      <c r="I205" s="39"/>
      <c r="J205" s="39"/>
      <c r="K205" s="39"/>
      <c r="L205" s="39"/>
      <c r="M205" s="39"/>
      <c r="N205" s="39"/>
      <c r="O205" s="39"/>
      <c r="P205" s="39"/>
      <c r="Q205" s="39"/>
      <c r="R205" s="39"/>
      <c r="S205" s="39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39"/>
      <c r="AG205" s="39"/>
      <c r="AH205" s="39"/>
      <c r="AI205" s="39"/>
      <c r="AJ205" s="39"/>
      <c r="AK205" s="39"/>
      <c r="AL205" s="39"/>
      <c r="AM205" s="39"/>
      <c r="AN205" s="39"/>
      <c r="AO205" s="39"/>
      <c r="AP205" s="39"/>
      <c r="AQ205" s="39"/>
    </row>
    <row r="206" spans="1:43" s="10" customFormat="1" x14ac:dyDescent="0.2">
      <c r="A206" s="39"/>
      <c r="B206" s="39"/>
      <c r="C206" s="39"/>
      <c r="D206" s="39"/>
      <c r="E206" s="39"/>
      <c r="F206" s="39"/>
      <c r="G206" s="39"/>
      <c r="H206" s="39"/>
      <c r="I206" s="39"/>
      <c r="J206" s="39"/>
      <c r="K206" s="39"/>
      <c r="L206" s="39"/>
      <c r="M206" s="39"/>
      <c r="N206" s="39"/>
      <c r="O206" s="39"/>
      <c r="P206" s="39"/>
      <c r="Q206" s="39"/>
      <c r="R206" s="39"/>
      <c r="S206" s="39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39"/>
      <c r="AG206" s="39"/>
      <c r="AH206" s="39"/>
      <c r="AI206" s="39"/>
      <c r="AJ206" s="39"/>
      <c r="AK206" s="39"/>
      <c r="AL206" s="39"/>
      <c r="AM206" s="39"/>
      <c r="AN206" s="39"/>
      <c r="AO206" s="39"/>
      <c r="AP206" s="39"/>
      <c r="AQ206" s="39"/>
    </row>
    <row r="207" spans="1:43" s="10" customFormat="1" x14ac:dyDescent="0.2">
      <c r="A207" s="39"/>
      <c r="B207" s="39"/>
      <c r="C207" s="39"/>
      <c r="D207" s="39"/>
      <c r="E207" s="39"/>
      <c r="F207" s="39"/>
      <c r="G207" s="39"/>
      <c r="H207" s="39"/>
      <c r="I207" s="39"/>
      <c r="J207" s="39"/>
      <c r="K207" s="39"/>
      <c r="L207" s="39"/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39"/>
      <c r="AI207" s="39"/>
      <c r="AJ207" s="39"/>
      <c r="AK207" s="39"/>
      <c r="AL207" s="39"/>
      <c r="AM207" s="39"/>
      <c r="AN207" s="39"/>
      <c r="AO207" s="39"/>
      <c r="AP207" s="39"/>
      <c r="AQ207" s="39"/>
    </row>
    <row r="208" spans="1:43" s="10" customFormat="1" x14ac:dyDescent="0.2">
      <c r="A208" s="39"/>
      <c r="B208" s="39"/>
      <c r="C208" s="39"/>
      <c r="D208" s="39"/>
      <c r="E208" s="39"/>
      <c r="F208" s="39"/>
      <c r="G208" s="39"/>
      <c r="H208" s="39"/>
      <c r="I208" s="39"/>
      <c r="J208" s="39"/>
      <c r="K208" s="39"/>
      <c r="L208" s="39"/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39"/>
      <c r="AI208" s="39"/>
      <c r="AJ208" s="39"/>
      <c r="AK208" s="39"/>
      <c r="AL208" s="39"/>
      <c r="AM208" s="39"/>
      <c r="AN208" s="39"/>
      <c r="AO208" s="39"/>
      <c r="AP208" s="39"/>
      <c r="AQ208" s="39"/>
    </row>
    <row r="209" spans="1:43" s="10" customFormat="1" x14ac:dyDescent="0.2">
      <c r="A209" s="39"/>
      <c r="B209" s="39"/>
      <c r="C209" s="39"/>
      <c r="D209" s="39"/>
      <c r="E209" s="39"/>
      <c r="F209" s="39"/>
      <c r="G209" s="39"/>
      <c r="H209" s="39"/>
      <c r="I209" s="39"/>
      <c r="J209" s="39"/>
      <c r="K209" s="39"/>
      <c r="L209" s="39"/>
      <c r="M209" s="39"/>
      <c r="N209" s="39"/>
      <c r="O209" s="39"/>
      <c r="P209" s="39"/>
      <c r="Q209" s="39"/>
      <c r="R209" s="39"/>
      <c r="S209" s="39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39"/>
      <c r="AG209" s="39"/>
      <c r="AH209" s="39"/>
      <c r="AI209" s="39"/>
      <c r="AJ209" s="39"/>
      <c r="AK209" s="39"/>
      <c r="AL209" s="39"/>
      <c r="AM209" s="39"/>
      <c r="AN209" s="39"/>
      <c r="AO209" s="39"/>
      <c r="AP209" s="39"/>
      <c r="AQ209" s="39"/>
    </row>
    <row r="210" spans="1:43" s="10" customFormat="1" x14ac:dyDescent="0.2">
      <c r="A210" s="39"/>
      <c r="B210" s="39"/>
      <c r="C210" s="39"/>
      <c r="D210" s="39"/>
      <c r="E210" s="39"/>
      <c r="F210" s="39"/>
      <c r="G210" s="39"/>
      <c r="H210" s="39"/>
      <c r="I210" s="39"/>
      <c r="J210" s="39"/>
      <c r="K210" s="39"/>
      <c r="L210" s="39"/>
      <c r="M210" s="39"/>
      <c r="N210" s="39"/>
      <c r="O210" s="39"/>
      <c r="P210" s="39"/>
      <c r="Q210" s="39"/>
      <c r="R210" s="39"/>
      <c r="S210" s="39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39"/>
      <c r="AG210" s="39"/>
      <c r="AH210" s="39"/>
      <c r="AI210" s="39"/>
      <c r="AJ210" s="39"/>
      <c r="AK210" s="39"/>
      <c r="AL210" s="39"/>
      <c r="AM210" s="39"/>
      <c r="AN210" s="39"/>
      <c r="AO210" s="39"/>
      <c r="AP210" s="39"/>
      <c r="AQ210" s="39"/>
    </row>
    <row r="211" spans="1:43" s="10" customFormat="1" x14ac:dyDescent="0.2">
      <c r="A211" s="39"/>
      <c r="B211" s="39"/>
      <c r="C211" s="39"/>
      <c r="D211" s="39"/>
      <c r="E211" s="39"/>
      <c r="F211" s="39"/>
      <c r="G211" s="39"/>
      <c r="H211" s="39"/>
      <c r="I211" s="39"/>
      <c r="J211" s="39"/>
      <c r="K211" s="39"/>
      <c r="L211" s="39"/>
      <c r="M211" s="39"/>
      <c r="N211" s="39"/>
      <c r="O211" s="39"/>
      <c r="P211" s="39"/>
      <c r="Q211" s="39"/>
      <c r="R211" s="39"/>
      <c r="S211" s="39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39"/>
      <c r="AG211" s="39"/>
      <c r="AH211" s="39"/>
      <c r="AI211" s="39"/>
      <c r="AJ211" s="39"/>
      <c r="AK211" s="39"/>
      <c r="AL211" s="39"/>
      <c r="AM211" s="39"/>
      <c r="AN211" s="39"/>
      <c r="AO211" s="39"/>
      <c r="AP211" s="39"/>
      <c r="AQ211" s="39"/>
    </row>
    <row r="212" spans="1:43" s="10" customFormat="1" x14ac:dyDescent="0.2">
      <c r="A212" s="39"/>
      <c r="B212" s="39"/>
      <c r="C212" s="39"/>
      <c r="D212" s="39"/>
      <c r="E212" s="39"/>
      <c r="F212" s="39"/>
      <c r="G212" s="39"/>
      <c r="H212" s="39"/>
      <c r="I212" s="39"/>
      <c r="J212" s="39"/>
      <c r="K212" s="39"/>
      <c r="L212" s="39"/>
      <c r="M212" s="39"/>
      <c r="N212" s="39"/>
      <c r="O212" s="39"/>
      <c r="P212" s="39"/>
      <c r="Q212" s="39"/>
      <c r="R212" s="39"/>
      <c r="S212" s="39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39"/>
      <c r="AG212" s="39"/>
      <c r="AH212" s="39"/>
      <c r="AI212" s="39"/>
      <c r="AJ212" s="39"/>
      <c r="AK212" s="39"/>
      <c r="AL212" s="39"/>
      <c r="AM212" s="39"/>
      <c r="AN212" s="39"/>
      <c r="AO212" s="39"/>
      <c r="AP212" s="39"/>
      <c r="AQ212" s="39"/>
    </row>
    <row r="213" spans="1:43" s="10" customFormat="1" x14ac:dyDescent="0.2">
      <c r="A213" s="39"/>
      <c r="B213" s="39"/>
      <c r="C213" s="39"/>
      <c r="D213" s="39"/>
      <c r="E213" s="39"/>
      <c r="F213" s="39"/>
      <c r="G213" s="39"/>
      <c r="H213" s="39"/>
      <c r="I213" s="39"/>
      <c r="J213" s="39"/>
      <c r="K213" s="39"/>
      <c r="L213" s="39"/>
      <c r="M213" s="39"/>
      <c r="N213" s="39"/>
      <c r="O213" s="39"/>
      <c r="P213" s="39"/>
      <c r="Q213" s="39"/>
      <c r="R213" s="39"/>
      <c r="S213" s="39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39"/>
      <c r="AG213" s="39"/>
      <c r="AH213" s="39"/>
      <c r="AI213" s="39"/>
      <c r="AJ213" s="39"/>
      <c r="AK213" s="39"/>
      <c r="AL213" s="39"/>
      <c r="AM213" s="39"/>
      <c r="AN213" s="39"/>
      <c r="AO213" s="39"/>
      <c r="AP213" s="39"/>
      <c r="AQ213" s="39"/>
    </row>
    <row r="214" spans="1:43" s="10" customFormat="1" x14ac:dyDescent="0.2">
      <c r="A214" s="39"/>
      <c r="B214" s="39"/>
      <c r="C214" s="39"/>
      <c r="D214" s="39"/>
      <c r="E214" s="39"/>
      <c r="F214" s="39"/>
      <c r="G214" s="39"/>
      <c r="H214" s="39"/>
      <c r="I214" s="39"/>
      <c r="J214" s="39"/>
      <c r="K214" s="39"/>
      <c r="L214" s="39"/>
      <c r="M214" s="39"/>
      <c r="N214" s="39"/>
      <c r="O214" s="39"/>
      <c r="P214" s="39"/>
      <c r="Q214" s="39"/>
      <c r="R214" s="39"/>
      <c r="S214" s="39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39"/>
      <c r="AG214" s="39"/>
      <c r="AH214" s="39"/>
      <c r="AI214" s="39"/>
      <c r="AJ214" s="39"/>
      <c r="AK214" s="39"/>
      <c r="AL214" s="39"/>
      <c r="AM214" s="39"/>
      <c r="AN214" s="39"/>
      <c r="AO214" s="39"/>
      <c r="AP214" s="39"/>
      <c r="AQ214" s="39"/>
    </row>
    <row r="215" spans="1:43" s="10" customFormat="1" x14ac:dyDescent="0.2">
      <c r="A215" s="39"/>
      <c r="B215" s="39"/>
      <c r="C215" s="39"/>
      <c r="D215" s="39"/>
      <c r="E215" s="39"/>
      <c r="F215" s="39"/>
      <c r="G215" s="39"/>
      <c r="H215" s="39"/>
      <c r="I215" s="39"/>
      <c r="J215" s="39"/>
      <c r="K215" s="39"/>
      <c r="L215" s="39"/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39"/>
      <c r="AG215" s="39"/>
      <c r="AH215" s="39"/>
      <c r="AI215" s="39"/>
      <c r="AJ215" s="39"/>
      <c r="AK215" s="39"/>
      <c r="AL215" s="39"/>
      <c r="AM215" s="39"/>
      <c r="AN215" s="39"/>
      <c r="AO215" s="39"/>
      <c r="AP215" s="39"/>
      <c r="AQ215" s="39"/>
    </row>
    <row r="216" spans="1:43" s="10" customFormat="1" x14ac:dyDescent="0.2">
      <c r="A216" s="39"/>
      <c r="B216" s="39"/>
      <c r="C216" s="39"/>
      <c r="D216" s="39"/>
      <c r="E216" s="39"/>
      <c r="F216" s="39"/>
      <c r="G216" s="39"/>
      <c r="H216" s="39"/>
      <c r="I216" s="39"/>
      <c r="J216" s="39"/>
      <c r="K216" s="39"/>
      <c r="L216" s="39"/>
      <c r="M216" s="39"/>
      <c r="N216" s="39"/>
      <c r="O216" s="39"/>
      <c r="P216" s="39"/>
      <c r="Q216" s="39"/>
      <c r="R216" s="39"/>
      <c r="S216" s="39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39"/>
      <c r="AG216" s="39"/>
      <c r="AH216" s="39"/>
      <c r="AI216" s="39"/>
      <c r="AJ216" s="39"/>
      <c r="AK216" s="39"/>
      <c r="AL216" s="39"/>
      <c r="AM216" s="39"/>
      <c r="AN216" s="39"/>
      <c r="AO216" s="39"/>
      <c r="AP216" s="39"/>
      <c r="AQ216" s="39"/>
    </row>
    <row r="217" spans="1:43" s="10" customFormat="1" ht="27.75" customHeight="1" x14ac:dyDescent="0.2">
      <c r="A217" s="39"/>
      <c r="B217" s="156" t="s">
        <v>29</v>
      </c>
      <c r="C217" s="156"/>
      <c r="D217" s="156"/>
      <c r="E217" s="156"/>
      <c r="F217" s="156"/>
      <c r="G217" s="156"/>
      <c r="H217" s="156"/>
      <c r="I217" s="156"/>
      <c r="J217" s="156"/>
      <c r="K217" s="156"/>
      <c r="L217" s="156"/>
      <c r="M217" s="156"/>
      <c r="N217" s="156"/>
      <c r="O217" s="156"/>
      <c r="P217" s="156"/>
      <c r="Q217" s="156"/>
      <c r="R217" s="156"/>
      <c r="S217" s="156"/>
      <c r="T217" s="156"/>
      <c r="U217" s="156"/>
      <c r="V217" s="156"/>
      <c r="W217" s="156"/>
      <c r="X217" s="156"/>
      <c r="Y217" s="156"/>
      <c r="Z217" s="156"/>
      <c r="AA217" s="156"/>
      <c r="AB217" s="156"/>
      <c r="AC217" s="156"/>
      <c r="AD217" s="156"/>
      <c r="AE217" s="156"/>
      <c r="AF217" s="156"/>
      <c r="AG217" s="156"/>
      <c r="AH217" s="156"/>
      <c r="AI217" s="156"/>
      <c r="AJ217" s="156"/>
      <c r="AK217" s="156"/>
      <c r="AL217" s="156"/>
      <c r="AM217" s="39"/>
      <c r="AN217" s="39"/>
      <c r="AO217" s="39"/>
      <c r="AP217" s="39"/>
      <c r="AQ217" s="39"/>
    </row>
    <row r="218" spans="1:43" s="10" customFormat="1" x14ac:dyDescent="0.2">
      <c r="A218" s="39"/>
      <c r="B218" s="39"/>
      <c r="C218" s="39"/>
      <c r="D218" s="39"/>
      <c r="E218" s="39"/>
      <c r="F218" s="39"/>
      <c r="G218" s="39"/>
      <c r="H218" s="39"/>
      <c r="I218" s="39"/>
      <c r="J218" s="39"/>
      <c r="K218" s="39"/>
      <c r="L218" s="39"/>
      <c r="M218" s="39"/>
      <c r="N218" s="39"/>
      <c r="O218" s="39"/>
      <c r="P218" s="39"/>
      <c r="Q218" s="39"/>
      <c r="R218" s="39"/>
      <c r="S218" s="39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39"/>
      <c r="AG218" s="39"/>
      <c r="AH218" s="39"/>
      <c r="AI218" s="39"/>
      <c r="AJ218" s="39"/>
      <c r="AK218" s="39"/>
      <c r="AL218" s="39"/>
      <c r="AM218" s="39"/>
      <c r="AN218" s="39"/>
      <c r="AO218" s="39"/>
      <c r="AP218" s="39"/>
      <c r="AQ218" s="39"/>
    </row>
    <row r="219" spans="1:43" s="10" customFormat="1" ht="27.75" customHeight="1" x14ac:dyDescent="0.2">
      <c r="A219" s="39"/>
      <c r="B219" s="140" t="s">
        <v>28</v>
      </c>
      <c r="C219" s="140"/>
      <c r="D219" s="140"/>
      <c r="E219" s="140"/>
      <c r="F219" s="140"/>
      <c r="G219" s="140"/>
      <c r="H219" s="140"/>
      <c r="I219" s="140"/>
      <c r="J219" s="140"/>
      <c r="K219" s="140"/>
      <c r="L219" s="140"/>
      <c r="M219" s="140"/>
      <c r="N219" s="140"/>
      <c r="O219" s="140"/>
      <c r="P219" s="140"/>
      <c r="Q219" s="140"/>
      <c r="R219" s="140"/>
      <c r="S219" s="140"/>
      <c r="T219" s="140"/>
      <c r="U219" s="140"/>
      <c r="V219" s="140"/>
      <c r="W219" s="140"/>
      <c r="X219" s="140"/>
      <c r="Y219" s="140"/>
      <c r="Z219" s="140"/>
      <c r="AA219" s="140"/>
      <c r="AB219" s="140"/>
      <c r="AC219" s="140"/>
      <c r="AD219" s="140"/>
      <c r="AE219" s="140"/>
      <c r="AF219" s="140"/>
      <c r="AG219" s="140"/>
      <c r="AH219" s="140"/>
      <c r="AI219" s="140"/>
      <c r="AJ219" s="140"/>
      <c r="AK219" s="140"/>
      <c r="AL219" s="140"/>
      <c r="AM219" s="140"/>
      <c r="AN219" s="140"/>
      <c r="AO219" s="140"/>
      <c r="AP219" s="39"/>
      <c r="AQ219" s="39"/>
    </row>
    <row r="220" spans="1:43" s="10" customFormat="1" x14ac:dyDescent="0.2">
      <c r="A220" s="39"/>
      <c r="B220" s="39"/>
      <c r="C220" s="39"/>
      <c r="D220" s="39"/>
      <c r="E220" s="39"/>
      <c r="F220" s="39"/>
      <c r="G220" s="39"/>
      <c r="H220" s="39"/>
      <c r="I220" s="39"/>
      <c r="J220" s="39"/>
      <c r="K220" s="39"/>
      <c r="L220" s="39"/>
      <c r="M220" s="39"/>
      <c r="N220" s="39"/>
      <c r="O220" s="39"/>
      <c r="P220" s="39"/>
      <c r="Q220" s="39"/>
      <c r="R220" s="39"/>
      <c r="S220" s="39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39"/>
      <c r="AG220" s="39"/>
      <c r="AH220" s="39"/>
      <c r="AI220" s="39"/>
      <c r="AJ220" s="39"/>
      <c r="AK220" s="39"/>
      <c r="AL220" s="39"/>
      <c r="AM220" s="39"/>
      <c r="AN220" s="39"/>
      <c r="AP220" s="39"/>
      <c r="AQ220" s="39"/>
    </row>
    <row r="221" spans="1:43" s="10" customFormat="1" ht="36" customHeight="1" x14ac:dyDescent="0.2">
      <c r="A221" s="39"/>
      <c r="B221" s="39"/>
      <c r="C221" s="39"/>
      <c r="D221" s="39"/>
      <c r="E221" s="39"/>
      <c r="F221" s="141" t="s">
        <v>47</v>
      </c>
      <c r="G221" s="141"/>
      <c r="H221" s="141"/>
      <c r="I221" s="141"/>
      <c r="J221" s="141"/>
      <c r="K221" s="141"/>
      <c r="L221" s="141"/>
      <c r="M221" s="141"/>
      <c r="N221" s="141"/>
      <c r="O221" s="141"/>
      <c r="P221" s="141"/>
      <c r="Q221" s="141"/>
      <c r="R221" s="142" t="s">
        <v>48</v>
      </c>
      <c r="S221" s="142"/>
      <c r="T221" s="142"/>
      <c r="U221" s="142"/>
      <c r="V221" s="142"/>
      <c r="W221" s="142"/>
      <c r="X221" s="142"/>
      <c r="Y221" s="142"/>
      <c r="Z221" s="142"/>
      <c r="AA221" s="142"/>
      <c r="AB221" s="142"/>
      <c r="AC221" s="142"/>
      <c r="AD221" s="142" t="s">
        <v>85</v>
      </c>
      <c r="AE221" s="142"/>
      <c r="AF221" s="142"/>
      <c r="AG221" s="142"/>
      <c r="AH221" s="142"/>
      <c r="AI221" s="142"/>
      <c r="AJ221" s="142"/>
      <c r="AK221" s="142"/>
      <c r="AL221" s="142"/>
      <c r="AM221" s="142"/>
      <c r="AN221" s="142"/>
      <c r="AO221" s="142"/>
      <c r="AP221" s="39"/>
      <c r="AQ221" s="39"/>
    </row>
    <row r="222" spans="1:43" s="10" customFormat="1" ht="8.25" customHeight="1" x14ac:dyDescent="0.2">
      <c r="A222" s="39"/>
      <c r="B222" s="39"/>
      <c r="C222" s="39"/>
      <c r="D222" s="39"/>
      <c r="E222" s="39"/>
      <c r="F222" s="39"/>
      <c r="G222" s="39"/>
      <c r="H222" s="39"/>
      <c r="I222" s="39"/>
      <c r="J222" s="39"/>
      <c r="K222" s="39"/>
      <c r="L222" s="39"/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39"/>
      <c r="AI222" s="39"/>
      <c r="AJ222" s="39"/>
      <c r="AK222" s="39"/>
      <c r="AL222" s="39"/>
      <c r="AM222" s="39"/>
      <c r="AN222" s="39"/>
      <c r="AP222" s="39"/>
      <c r="AQ222" s="39"/>
    </row>
    <row r="223" spans="1:43" s="10" customFormat="1" ht="43.5" customHeight="1" thickBot="1" x14ac:dyDescent="0.25">
      <c r="A223" s="39"/>
      <c r="B223" s="39"/>
      <c r="C223" s="39"/>
      <c r="D223" s="39"/>
      <c r="E223" s="39"/>
      <c r="F223" s="75" t="s">
        <v>49</v>
      </c>
      <c r="G223" s="75" t="s">
        <v>50</v>
      </c>
      <c r="H223" s="75" t="s">
        <v>51</v>
      </c>
      <c r="I223" s="75" t="s">
        <v>52</v>
      </c>
      <c r="J223" s="75" t="s">
        <v>53</v>
      </c>
      <c r="K223" s="75" t="s">
        <v>54</v>
      </c>
      <c r="L223" s="75" t="s">
        <v>55</v>
      </c>
      <c r="M223" s="75" t="s">
        <v>56</v>
      </c>
      <c r="N223" s="75" t="s">
        <v>57</v>
      </c>
      <c r="O223" s="75" t="s">
        <v>58</v>
      </c>
      <c r="P223" s="75" t="s">
        <v>59</v>
      </c>
      <c r="Q223" s="75" t="s">
        <v>60</v>
      </c>
      <c r="R223" s="75" t="s">
        <v>61</v>
      </c>
      <c r="S223" s="75" t="s">
        <v>62</v>
      </c>
      <c r="T223" s="75" t="s">
        <v>63</v>
      </c>
      <c r="U223" s="75" t="s">
        <v>64</v>
      </c>
      <c r="V223" s="75" t="s">
        <v>65</v>
      </c>
      <c r="W223" s="75" t="s">
        <v>66</v>
      </c>
      <c r="X223" s="75" t="s">
        <v>67</v>
      </c>
      <c r="Y223" s="75" t="s">
        <v>68</v>
      </c>
      <c r="Z223" s="75" t="s">
        <v>69</v>
      </c>
      <c r="AA223" s="75" t="s">
        <v>70</v>
      </c>
      <c r="AB223" s="75" t="s">
        <v>71</v>
      </c>
      <c r="AC223" s="75" t="s">
        <v>72</v>
      </c>
      <c r="AD223" s="75" t="s">
        <v>73</v>
      </c>
      <c r="AE223" s="75" t="s">
        <v>74</v>
      </c>
      <c r="AF223" s="75" t="s">
        <v>75</v>
      </c>
      <c r="AG223" s="75" t="s">
        <v>76</v>
      </c>
      <c r="AH223" s="75" t="s">
        <v>77</v>
      </c>
      <c r="AI223" s="75" t="s">
        <v>78</v>
      </c>
      <c r="AJ223" s="75" t="s">
        <v>79</v>
      </c>
      <c r="AK223" s="75" t="s">
        <v>80</v>
      </c>
      <c r="AL223" s="75" t="s">
        <v>81</v>
      </c>
      <c r="AM223" s="75" t="s">
        <v>82</v>
      </c>
      <c r="AN223" s="75" t="s">
        <v>83</v>
      </c>
      <c r="AO223" s="75" t="s">
        <v>84</v>
      </c>
      <c r="AP223" s="39"/>
      <c r="AQ223" s="39"/>
    </row>
    <row r="224" spans="1:43" s="10" customFormat="1" ht="30" customHeight="1" x14ac:dyDescent="0.2">
      <c r="A224" s="39"/>
      <c r="B224" s="129" t="s">
        <v>42</v>
      </c>
      <c r="C224" s="149" t="s">
        <v>89</v>
      </c>
      <c r="D224" s="149"/>
      <c r="E224" s="157"/>
      <c r="F224" s="77">
        <v>0</v>
      </c>
      <c r="G224" s="77"/>
      <c r="H224" s="77"/>
      <c r="I224" s="77"/>
      <c r="J224" s="77"/>
      <c r="K224" s="77"/>
      <c r="L224" s="77"/>
      <c r="M224" s="77"/>
      <c r="N224" s="77"/>
      <c r="O224" s="77"/>
      <c r="P224" s="77"/>
      <c r="Q224" s="77"/>
      <c r="R224" s="77"/>
      <c r="S224" s="77"/>
      <c r="T224" s="77"/>
      <c r="U224" s="77"/>
      <c r="V224" s="77"/>
      <c r="W224" s="77"/>
      <c r="X224" s="77"/>
      <c r="Y224" s="77"/>
      <c r="Z224" s="77"/>
      <c r="AA224" s="77"/>
      <c r="AB224" s="77"/>
      <c r="AC224" s="77"/>
      <c r="AD224" s="77"/>
      <c r="AE224" s="77"/>
      <c r="AF224" s="77"/>
      <c r="AG224" s="77"/>
      <c r="AH224" s="77"/>
      <c r="AI224" s="77"/>
      <c r="AJ224" s="77"/>
      <c r="AK224" s="77"/>
      <c r="AL224" s="77"/>
      <c r="AM224" s="77"/>
      <c r="AN224" s="77"/>
      <c r="AO224" s="78"/>
      <c r="AP224" s="39"/>
      <c r="AQ224" s="39"/>
    </row>
    <row r="225" spans="1:43" s="10" customFormat="1" ht="30" customHeight="1" x14ac:dyDescent="0.2">
      <c r="A225" s="39"/>
      <c r="B225" s="130"/>
      <c r="C225" s="150" t="s">
        <v>41</v>
      </c>
      <c r="D225" s="150"/>
      <c r="E225" s="158"/>
      <c r="F225" s="79">
        <v>49</v>
      </c>
      <c r="G225" s="79"/>
      <c r="H225" s="79"/>
      <c r="I225" s="79"/>
      <c r="J225" s="79"/>
      <c r="K225" s="79"/>
      <c r="L225" s="79"/>
      <c r="M225" s="79"/>
      <c r="N225" s="79"/>
      <c r="O225" s="79"/>
      <c r="P225" s="79"/>
      <c r="Q225" s="79"/>
      <c r="R225" s="79"/>
      <c r="S225" s="79"/>
      <c r="T225" s="79"/>
      <c r="U225" s="79"/>
      <c r="V225" s="79"/>
      <c r="W225" s="79"/>
      <c r="X225" s="79"/>
      <c r="Y225" s="79"/>
      <c r="Z225" s="79"/>
      <c r="AA225" s="79"/>
      <c r="AB225" s="79"/>
      <c r="AC225" s="79"/>
      <c r="AD225" s="79"/>
      <c r="AE225" s="79"/>
      <c r="AF225" s="79"/>
      <c r="AG225" s="79"/>
      <c r="AH225" s="79"/>
      <c r="AI225" s="79"/>
      <c r="AJ225" s="79"/>
      <c r="AK225" s="79"/>
      <c r="AL225" s="79"/>
      <c r="AM225" s="79"/>
      <c r="AN225" s="79"/>
      <c r="AO225" s="80"/>
      <c r="AP225" s="39"/>
      <c r="AQ225" s="39"/>
    </row>
    <row r="226" spans="1:43" s="10" customFormat="1" ht="30" customHeight="1" thickBot="1" x14ac:dyDescent="0.25">
      <c r="A226" s="39"/>
      <c r="B226" s="131"/>
      <c r="C226" s="136" t="s">
        <v>45</v>
      </c>
      <c r="D226" s="136"/>
      <c r="E226" s="159"/>
      <c r="F226" s="81">
        <v>1</v>
      </c>
      <c r="G226" s="81"/>
      <c r="H226" s="81"/>
      <c r="I226" s="81"/>
      <c r="J226" s="81"/>
      <c r="K226" s="81"/>
      <c r="L226" s="81"/>
      <c r="M226" s="81"/>
      <c r="N226" s="81"/>
      <c r="O226" s="81"/>
      <c r="P226" s="81"/>
      <c r="Q226" s="81"/>
      <c r="R226" s="81"/>
      <c r="S226" s="81"/>
      <c r="T226" s="81"/>
      <c r="U226" s="81"/>
      <c r="V226" s="81"/>
      <c r="W226" s="81"/>
      <c r="X226" s="81"/>
      <c r="Y226" s="81"/>
      <c r="Z226" s="81"/>
      <c r="AA226" s="81"/>
      <c r="AB226" s="81"/>
      <c r="AC226" s="81"/>
      <c r="AD226" s="81"/>
      <c r="AE226" s="81"/>
      <c r="AF226" s="81"/>
      <c r="AG226" s="81"/>
      <c r="AH226" s="81"/>
      <c r="AI226" s="81"/>
      <c r="AJ226" s="81"/>
      <c r="AK226" s="81"/>
      <c r="AL226" s="81"/>
      <c r="AM226" s="81"/>
      <c r="AN226" s="81"/>
      <c r="AO226" s="82"/>
      <c r="AP226" s="39"/>
      <c r="AQ226" s="39"/>
    </row>
    <row r="227" spans="1:43" s="10" customFormat="1" ht="30" customHeight="1" x14ac:dyDescent="0.2">
      <c r="A227" s="39"/>
      <c r="B227" s="129" t="s">
        <v>88</v>
      </c>
      <c r="C227" s="154" t="s">
        <v>90</v>
      </c>
      <c r="D227" s="154"/>
      <c r="E227" s="161"/>
      <c r="F227" s="77">
        <v>2</v>
      </c>
      <c r="G227" s="77"/>
      <c r="H227" s="77"/>
      <c r="I227" s="77"/>
      <c r="J227" s="77"/>
      <c r="K227" s="77"/>
      <c r="L227" s="77"/>
      <c r="M227" s="77"/>
      <c r="N227" s="77"/>
      <c r="O227" s="77"/>
      <c r="P227" s="77"/>
      <c r="Q227" s="77"/>
      <c r="R227" s="77"/>
      <c r="S227" s="77"/>
      <c r="T227" s="77"/>
      <c r="U227" s="77"/>
      <c r="V227" s="77"/>
      <c r="W227" s="77"/>
      <c r="X227" s="77"/>
      <c r="Y227" s="77"/>
      <c r="Z227" s="77"/>
      <c r="AA227" s="77"/>
      <c r="AB227" s="77"/>
      <c r="AC227" s="77"/>
      <c r="AD227" s="77"/>
      <c r="AE227" s="77"/>
      <c r="AF227" s="77"/>
      <c r="AG227" s="77"/>
      <c r="AH227" s="77"/>
      <c r="AI227" s="77"/>
      <c r="AJ227" s="77"/>
      <c r="AK227" s="77"/>
      <c r="AL227" s="77"/>
      <c r="AM227" s="77"/>
      <c r="AN227" s="77"/>
      <c r="AO227" s="78"/>
      <c r="AP227" s="39"/>
      <c r="AQ227" s="39"/>
    </row>
    <row r="228" spans="1:43" s="10" customFormat="1" ht="30" customHeight="1" x14ac:dyDescent="0.2">
      <c r="A228" s="39"/>
      <c r="B228" s="130"/>
      <c r="C228" s="137" t="s">
        <v>44</v>
      </c>
      <c r="D228" s="137"/>
      <c r="E228" s="162"/>
      <c r="F228" s="79">
        <v>26</v>
      </c>
      <c r="G228" s="79"/>
      <c r="H228" s="79"/>
      <c r="I228" s="79"/>
      <c r="J228" s="79"/>
      <c r="K228" s="79"/>
      <c r="L228" s="79"/>
      <c r="M228" s="79"/>
      <c r="N228" s="79"/>
      <c r="O228" s="79"/>
      <c r="P228" s="79"/>
      <c r="Q228" s="79"/>
      <c r="R228" s="79"/>
      <c r="S228" s="79"/>
      <c r="T228" s="79"/>
      <c r="U228" s="79"/>
      <c r="V228" s="79"/>
      <c r="W228" s="79"/>
      <c r="X228" s="79"/>
      <c r="Y228" s="79"/>
      <c r="Z228" s="79"/>
      <c r="AA228" s="79"/>
      <c r="AB228" s="79"/>
      <c r="AC228" s="79"/>
      <c r="AD228" s="79"/>
      <c r="AE228" s="79"/>
      <c r="AF228" s="79"/>
      <c r="AG228" s="79"/>
      <c r="AH228" s="79"/>
      <c r="AI228" s="79"/>
      <c r="AJ228" s="79"/>
      <c r="AK228" s="79"/>
      <c r="AL228" s="79"/>
      <c r="AM228" s="79"/>
      <c r="AN228" s="79"/>
      <c r="AO228" s="80"/>
      <c r="AP228" s="39"/>
      <c r="AQ228" s="39"/>
    </row>
    <row r="229" spans="1:43" s="10" customFormat="1" ht="30" customHeight="1" thickBot="1" x14ac:dyDescent="0.25">
      <c r="A229" s="39"/>
      <c r="B229" s="131"/>
      <c r="C229" s="155" t="s">
        <v>46</v>
      </c>
      <c r="D229" s="155"/>
      <c r="E229" s="163"/>
      <c r="F229" s="81">
        <v>0.9285714285714286</v>
      </c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81"/>
      <c r="AE229" s="81"/>
      <c r="AF229" s="81"/>
      <c r="AG229" s="81"/>
      <c r="AH229" s="81"/>
      <c r="AI229" s="81"/>
      <c r="AJ229" s="81"/>
      <c r="AK229" s="81"/>
      <c r="AL229" s="81"/>
      <c r="AM229" s="81"/>
      <c r="AN229" s="81"/>
      <c r="AO229" s="82"/>
      <c r="AP229" s="39"/>
      <c r="AQ229" s="39"/>
    </row>
    <row r="230" spans="1:43" s="10" customFormat="1" x14ac:dyDescent="0.2">
      <c r="A230" s="39"/>
      <c r="B230" s="164" t="s">
        <v>28</v>
      </c>
      <c r="C230" s="164"/>
      <c r="D230" s="164"/>
      <c r="E230" s="164"/>
      <c r="F230" s="76">
        <v>0.9</v>
      </c>
      <c r="G230" s="76">
        <v>0.9</v>
      </c>
      <c r="H230" s="76">
        <v>0.9</v>
      </c>
      <c r="I230" s="76">
        <v>0.9</v>
      </c>
      <c r="J230" s="76">
        <v>0.9</v>
      </c>
      <c r="K230" s="76">
        <v>0.9</v>
      </c>
      <c r="L230" s="76">
        <v>0.9</v>
      </c>
      <c r="M230" s="76">
        <v>0.9</v>
      </c>
      <c r="N230" s="76">
        <v>0.9</v>
      </c>
      <c r="O230" s="76">
        <v>0.9</v>
      </c>
      <c r="P230" s="76">
        <v>0.9</v>
      </c>
      <c r="Q230" s="76">
        <v>0.9</v>
      </c>
      <c r="R230" s="76">
        <v>0.9</v>
      </c>
      <c r="S230" s="76">
        <v>0.9</v>
      </c>
      <c r="T230" s="76">
        <v>0.9</v>
      </c>
      <c r="U230" s="76">
        <v>0.9</v>
      </c>
      <c r="V230" s="76">
        <v>0.9</v>
      </c>
      <c r="W230" s="76">
        <v>0.9</v>
      </c>
      <c r="X230" s="76">
        <v>0.9</v>
      </c>
      <c r="Y230" s="76">
        <v>0.9</v>
      </c>
      <c r="Z230" s="76">
        <v>0.9</v>
      </c>
      <c r="AA230" s="76">
        <v>0.9</v>
      </c>
      <c r="AB230" s="76">
        <v>0.9</v>
      </c>
      <c r="AC230" s="76">
        <v>0.9</v>
      </c>
      <c r="AD230" s="76">
        <v>0.9</v>
      </c>
      <c r="AE230" s="76">
        <v>0.9</v>
      </c>
      <c r="AF230" s="76">
        <v>0.9</v>
      </c>
      <c r="AG230" s="76">
        <v>0.9</v>
      </c>
      <c r="AH230" s="76">
        <v>0.9</v>
      </c>
      <c r="AI230" s="76">
        <v>0.9</v>
      </c>
      <c r="AJ230" s="76">
        <v>0.9</v>
      </c>
      <c r="AK230" s="76">
        <v>0.9</v>
      </c>
      <c r="AL230" s="76">
        <v>0.9</v>
      </c>
      <c r="AM230" s="76">
        <v>0.9</v>
      </c>
      <c r="AN230" s="76">
        <v>0.9</v>
      </c>
      <c r="AO230" s="76">
        <v>0.9</v>
      </c>
      <c r="AP230" s="39"/>
      <c r="AQ230" s="39"/>
    </row>
    <row r="231" spans="1:43" s="10" customFormat="1" x14ac:dyDescent="0.2">
      <c r="A231" s="39"/>
      <c r="B231" s="39"/>
      <c r="C231" s="39"/>
      <c r="D231" s="39"/>
      <c r="E231" s="39"/>
      <c r="F231" s="39"/>
      <c r="G231" s="39"/>
      <c r="H231" s="39"/>
      <c r="I231" s="39"/>
      <c r="J231" s="39"/>
      <c r="K231" s="39"/>
      <c r="L231" s="39"/>
      <c r="M231" s="39"/>
      <c r="N231" s="39"/>
      <c r="O231" s="39"/>
      <c r="P231" s="39"/>
      <c r="Q231" s="39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39"/>
      <c r="AK231" s="39"/>
      <c r="AL231" s="39"/>
      <c r="AM231" s="39"/>
      <c r="AN231" s="39"/>
      <c r="AO231" s="39"/>
      <c r="AP231" s="39"/>
      <c r="AQ231" s="39"/>
    </row>
    <row r="232" spans="1:43" s="10" customFormat="1" x14ac:dyDescent="0.2">
      <c r="A232" s="39"/>
      <c r="B232" s="39"/>
      <c r="C232" s="39"/>
      <c r="D232" s="39"/>
      <c r="E232" s="39"/>
      <c r="F232" s="39"/>
      <c r="G232" s="39"/>
      <c r="H232" s="39"/>
      <c r="I232" s="39"/>
      <c r="J232" s="39"/>
      <c r="K232" s="39"/>
      <c r="L232" s="39"/>
      <c r="M232" s="39"/>
      <c r="N232" s="39"/>
      <c r="O232" s="39"/>
      <c r="P232" s="39"/>
      <c r="Q232" s="39"/>
      <c r="R232" s="39"/>
      <c r="S232" s="39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39"/>
      <c r="AG232" s="39"/>
      <c r="AH232" s="39"/>
      <c r="AI232" s="39"/>
      <c r="AJ232" s="39"/>
      <c r="AK232" s="39"/>
      <c r="AL232" s="39"/>
      <c r="AM232" s="39"/>
      <c r="AN232" s="39"/>
      <c r="AO232" s="39"/>
      <c r="AP232" s="39"/>
      <c r="AQ232" s="39"/>
    </row>
    <row r="233" spans="1:43" s="10" customFormat="1" x14ac:dyDescent="0.2">
      <c r="A233" s="39"/>
      <c r="B233" s="39"/>
      <c r="C233" s="39"/>
      <c r="D233" s="39"/>
      <c r="E233" s="39"/>
      <c r="F233" s="39"/>
      <c r="G233" s="39"/>
      <c r="H233" s="39"/>
      <c r="I233" s="39"/>
      <c r="J233" s="39"/>
      <c r="K233" s="39"/>
      <c r="L233" s="39"/>
      <c r="M233" s="39"/>
      <c r="N233" s="39"/>
      <c r="O233" s="39"/>
      <c r="P233" s="39"/>
      <c r="Q233" s="39"/>
      <c r="R233" s="39"/>
      <c r="S233" s="39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39"/>
      <c r="AG233" s="39"/>
      <c r="AH233" s="39"/>
      <c r="AI233" s="39"/>
      <c r="AJ233" s="39"/>
      <c r="AK233" s="39"/>
      <c r="AL233" s="39"/>
      <c r="AM233" s="39"/>
      <c r="AN233" s="39"/>
      <c r="AO233" s="39"/>
      <c r="AP233" s="39"/>
      <c r="AQ233" s="39"/>
    </row>
    <row r="234" spans="1:43" s="10" customFormat="1" x14ac:dyDescent="0.2">
      <c r="A234" s="39"/>
      <c r="B234" s="39"/>
      <c r="C234" s="39"/>
      <c r="D234" s="39"/>
      <c r="E234" s="39"/>
      <c r="F234" s="39"/>
      <c r="G234" s="39"/>
      <c r="H234" s="39"/>
      <c r="I234" s="39"/>
      <c r="J234" s="39"/>
      <c r="K234" s="39"/>
      <c r="L234" s="39"/>
      <c r="M234" s="39"/>
      <c r="N234" s="39"/>
      <c r="O234" s="39"/>
      <c r="P234" s="39"/>
      <c r="Q234" s="39"/>
      <c r="R234" s="39"/>
      <c r="S234" s="39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39"/>
      <c r="AG234" s="39"/>
      <c r="AH234" s="39"/>
      <c r="AI234" s="39"/>
      <c r="AJ234" s="39"/>
      <c r="AK234" s="39"/>
      <c r="AL234" s="39"/>
      <c r="AM234" s="39"/>
      <c r="AN234" s="39"/>
      <c r="AO234" s="39"/>
      <c r="AP234" s="39"/>
      <c r="AQ234" s="39"/>
    </row>
    <row r="235" spans="1:43" s="10" customFormat="1" x14ac:dyDescent="0.2">
      <c r="A235" s="39"/>
      <c r="B235" s="39"/>
      <c r="C235" s="39"/>
      <c r="D235" s="39"/>
      <c r="E235" s="39"/>
      <c r="F235" s="39"/>
      <c r="G235" s="39"/>
      <c r="H235" s="39"/>
      <c r="I235" s="39"/>
      <c r="J235" s="39"/>
      <c r="K235" s="39"/>
      <c r="L235" s="39"/>
      <c r="M235" s="39"/>
      <c r="N235" s="39"/>
      <c r="O235" s="39"/>
      <c r="P235" s="39"/>
      <c r="Q235" s="39"/>
      <c r="R235" s="39"/>
      <c r="S235" s="39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39"/>
      <c r="AG235" s="39"/>
      <c r="AH235" s="39"/>
      <c r="AI235" s="39"/>
      <c r="AJ235" s="39"/>
      <c r="AK235" s="39"/>
      <c r="AL235" s="39"/>
      <c r="AM235" s="39"/>
      <c r="AN235" s="39"/>
      <c r="AO235" s="39"/>
      <c r="AP235" s="39"/>
      <c r="AQ235" s="39"/>
    </row>
    <row r="236" spans="1:43" s="10" customFormat="1" x14ac:dyDescent="0.2">
      <c r="A236" s="39"/>
      <c r="B236" s="39"/>
      <c r="C236" s="39"/>
      <c r="D236" s="39"/>
      <c r="E236" s="39"/>
      <c r="F236" s="39"/>
      <c r="G236" s="39"/>
      <c r="H236" s="39"/>
      <c r="I236" s="39"/>
      <c r="J236" s="39"/>
      <c r="K236" s="39"/>
      <c r="L236" s="39"/>
      <c r="M236" s="39"/>
      <c r="N236" s="39"/>
      <c r="O236" s="39"/>
      <c r="P236" s="39"/>
      <c r="Q236" s="39"/>
      <c r="R236" s="39"/>
      <c r="S236" s="39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39"/>
      <c r="AG236" s="39"/>
      <c r="AH236" s="39"/>
      <c r="AI236" s="39"/>
      <c r="AJ236" s="39"/>
      <c r="AK236" s="39"/>
      <c r="AL236" s="39"/>
      <c r="AM236" s="39"/>
      <c r="AN236" s="39"/>
      <c r="AO236" s="39"/>
      <c r="AP236" s="39"/>
      <c r="AQ236" s="39"/>
    </row>
    <row r="237" spans="1:43" s="10" customFormat="1" x14ac:dyDescent="0.2">
      <c r="A237" s="39"/>
      <c r="B237" s="39"/>
      <c r="C237" s="39"/>
      <c r="D237" s="39"/>
      <c r="E237" s="39"/>
      <c r="F237" s="39"/>
      <c r="G237" s="39"/>
      <c r="H237" s="39"/>
      <c r="I237" s="39"/>
      <c r="J237" s="39"/>
      <c r="K237" s="39"/>
      <c r="L237" s="39"/>
      <c r="M237" s="39"/>
      <c r="N237" s="39"/>
      <c r="O237" s="39"/>
      <c r="P237" s="39"/>
      <c r="Q237" s="39"/>
      <c r="R237" s="39"/>
      <c r="S237" s="39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39"/>
      <c r="AG237" s="39"/>
      <c r="AH237" s="39"/>
      <c r="AI237" s="39"/>
      <c r="AJ237" s="39"/>
      <c r="AK237" s="39"/>
      <c r="AL237" s="39"/>
      <c r="AM237" s="39"/>
      <c r="AN237" s="39"/>
      <c r="AO237" s="39"/>
      <c r="AP237" s="39"/>
      <c r="AQ237" s="39"/>
    </row>
    <row r="238" spans="1:43" s="10" customFormat="1" x14ac:dyDescent="0.2">
      <c r="A238" s="39"/>
      <c r="B238" s="39"/>
      <c r="C238" s="39"/>
      <c r="D238" s="39"/>
      <c r="E238" s="39"/>
      <c r="F238" s="39"/>
      <c r="G238" s="39"/>
      <c r="H238" s="39"/>
      <c r="I238" s="39"/>
      <c r="J238" s="39"/>
      <c r="K238" s="39"/>
      <c r="L238" s="39"/>
      <c r="M238" s="39"/>
      <c r="N238" s="39"/>
      <c r="O238" s="39"/>
      <c r="P238" s="39"/>
      <c r="Q238" s="39"/>
      <c r="R238" s="39"/>
      <c r="S238" s="39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39"/>
      <c r="AG238" s="39"/>
      <c r="AH238" s="39"/>
      <c r="AI238" s="39"/>
      <c r="AJ238" s="39"/>
      <c r="AK238" s="39"/>
      <c r="AL238" s="39"/>
      <c r="AM238" s="39"/>
      <c r="AN238" s="39"/>
      <c r="AO238" s="39"/>
      <c r="AP238" s="39"/>
      <c r="AQ238" s="39"/>
    </row>
    <row r="239" spans="1:43" s="10" customFormat="1" x14ac:dyDescent="0.2">
      <c r="A239" s="39"/>
      <c r="B239" s="39"/>
      <c r="C239" s="39"/>
      <c r="D239" s="39"/>
      <c r="E239" s="39"/>
      <c r="F239" s="39"/>
      <c r="G239" s="39"/>
      <c r="H239" s="39"/>
      <c r="I239" s="39"/>
      <c r="J239" s="39"/>
      <c r="K239" s="39"/>
      <c r="L239" s="39"/>
      <c r="M239" s="39"/>
      <c r="N239" s="39"/>
      <c r="O239" s="39"/>
      <c r="P239" s="39"/>
      <c r="Q239" s="39"/>
      <c r="R239" s="39"/>
      <c r="S239" s="39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39"/>
      <c r="AG239" s="39"/>
      <c r="AH239" s="39"/>
      <c r="AI239" s="39"/>
      <c r="AJ239" s="39"/>
      <c r="AK239" s="39"/>
      <c r="AL239" s="39"/>
      <c r="AM239" s="39"/>
      <c r="AN239" s="39"/>
      <c r="AO239" s="39"/>
      <c r="AP239" s="39"/>
      <c r="AQ239" s="39"/>
    </row>
    <row r="240" spans="1:43" s="10" customFormat="1" x14ac:dyDescent="0.2">
      <c r="A240" s="39"/>
      <c r="B240" s="39"/>
      <c r="C240" s="39"/>
      <c r="D240" s="39"/>
      <c r="E240" s="39"/>
      <c r="F240" s="39"/>
      <c r="G240" s="39"/>
      <c r="H240" s="39"/>
      <c r="I240" s="39"/>
      <c r="J240" s="39"/>
      <c r="K240" s="39"/>
      <c r="L240" s="39"/>
      <c r="M240" s="39"/>
      <c r="N240" s="39"/>
      <c r="O240" s="39"/>
      <c r="P240" s="39"/>
      <c r="Q240" s="39"/>
      <c r="R240" s="39"/>
      <c r="S240" s="39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39"/>
      <c r="AG240" s="39"/>
      <c r="AH240" s="39"/>
      <c r="AI240" s="39"/>
      <c r="AJ240" s="39"/>
      <c r="AK240" s="39"/>
      <c r="AL240" s="39"/>
      <c r="AM240" s="39"/>
      <c r="AN240" s="39"/>
      <c r="AO240" s="39"/>
      <c r="AP240" s="39"/>
      <c r="AQ240" s="39"/>
    </row>
    <row r="241" spans="1:43" s="10" customFormat="1" x14ac:dyDescent="0.2">
      <c r="A241" s="39"/>
      <c r="B241" s="39"/>
      <c r="C241" s="39"/>
      <c r="D241" s="39"/>
      <c r="E241" s="39"/>
      <c r="F241" s="39"/>
      <c r="G241" s="39"/>
      <c r="H241" s="39"/>
      <c r="I241" s="39"/>
      <c r="J241" s="39"/>
      <c r="K241" s="39"/>
      <c r="L241" s="39"/>
      <c r="M241" s="39"/>
      <c r="N241" s="39"/>
      <c r="O241" s="39"/>
      <c r="P241" s="39"/>
      <c r="Q241" s="39"/>
      <c r="R241" s="39"/>
      <c r="S241" s="39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39"/>
      <c r="AG241" s="39"/>
      <c r="AH241" s="39"/>
      <c r="AI241" s="39"/>
      <c r="AJ241" s="39"/>
      <c r="AK241" s="39"/>
      <c r="AL241" s="39"/>
      <c r="AM241" s="39"/>
      <c r="AN241" s="39"/>
      <c r="AO241" s="39"/>
      <c r="AP241" s="39"/>
      <c r="AQ241" s="39"/>
    </row>
    <row r="242" spans="1:43" s="10" customFormat="1" x14ac:dyDescent="0.2">
      <c r="A242" s="39"/>
      <c r="B242" s="39"/>
      <c r="C242" s="39"/>
      <c r="D242" s="39"/>
      <c r="E242" s="39"/>
      <c r="F242" s="39"/>
      <c r="G242" s="39"/>
      <c r="H242" s="39"/>
      <c r="I242" s="39"/>
      <c r="J242" s="39"/>
      <c r="K242" s="39"/>
      <c r="L242" s="39"/>
      <c r="M242" s="39"/>
      <c r="N242" s="39"/>
      <c r="O242" s="39"/>
      <c r="P242" s="39"/>
      <c r="Q242" s="39"/>
      <c r="R242" s="39"/>
      <c r="S242" s="39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39"/>
      <c r="AG242" s="39"/>
      <c r="AH242" s="39"/>
      <c r="AI242" s="39"/>
      <c r="AJ242" s="39"/>
      <c r="AK242" s="39"/>
      <c r="AL242" s="39"/>
      <c r="AM242" s="39"/>
      <c r="AN242" s="39"/>
      <c r="AO242" s="39"/>
      <c r="AP242" s="39"/>
      <c r="AQ242" s="39"/>
    </row>
    <row r="243" spans="1:43" s="10" customFormat="1" x14ac:dyDescent="0.2">
      <c r="A243" s="39"/>
      <c r="B243" s="39"/>
      <c r="C243" s="39"/>
      <c r="D243" s="39"/>
      <c r="E243" s="39"/>
      <c r="F243" s="39"/>
      <c r="G243" s="39"/>
      <c r="H243" s="39"/>
      <c r="I243" s="39"/>
      <c r="J243" s="39"/>
      <c r="K243" s="39"/>
      <c r="L243" s="39"/>
      <c r="M243" s="39"/>
      <c r="N243" s="39"/>
      <c r="O243" s="39"/>
      <c r="P243" s="39"/>
      <c r="Q243" s="39"/>
      <c r="R243" s="39"/>
      <c r="S243" s="39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39"/>
      <c r="AG243" s="39"/>
      <c r="AH243" s="39"/>
      <c r="AI243" s="39"/>
      <c r="AJ243" s="39"/>
      <c r="AK243" s="39"/>
      <c r="AL243" s="39"/>
      <c r="AM243" s="39"/>
      <c r="AN243" s="39"/>
      <c r="AO243" s="39"/>
      <c r="AP243" s="39"/>
      <c r="AQ243" s="39"/>
    </row>
    <row r="244" spans="1:43" s="10" customFormat="1" x14ac:dyDescent="0.2">
      <c r="A244" s="39"/>
      <c r="B244" s="39"/>
      <c r="C244" s="39"/>
      <c r="D244" s="39"/>
      <c r="E244" s="39"/>
      <c r="F244" s="39"/>
      <c r="G244" s="39"/>
      <c r="H244" s="39"/>
      <c r="I244" s="39"/>
      <c r="J244" s="39"/>
      <c r="K244" s="39"/>
      <c r="L244" s="39"/>
      <c r="M244" s="39"/>
      <c r="N244" s="39"/>
      <c r="O244" s="39"/>
      <c r="P244" s="39"/>
      <c r="Q244" s="39"/>
      <c r="R244" s="39"/>
      <c r="S244" s="39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39"/>
      <c r="AG244" s="39"/>
      <c r="AH244" s="39"/>
      <c r="AI244" s="39"/>
      <c r="AJ244" s="39"/>
      <c r="AK244" s="39"/>
      <c r="AL244" s="39"/>
      <c r="AM244" s="39"/>
      <c r="AN244" s="39"/>
      <c r="AO244" s="39"/>
      <c r="AP244" s="39"/>
      <c r="AQ244" s="39"/>
    </row>
    <row r="245" spans="1:43" s="10" customFormat="1" x14ac:dyDescent="0.2">
      <c r="A245" s="39"/>
      <c r="B245" s="39"/>
      <c r="C245" s="39"/>
      <c r="D245" s="39"/>
      <c r="E245" s="39"/>
      <c r="F245" s="39"/>
      <c r="G245" s="39"/>
      <c r="H245" s="39"/>
      <c r="I245" s="39"/>
      <c r="J245" s="39"/>
      <c r="K245" s="39"/>
      <c r="L245" s="39"/>
      <c r="M245" s="39"/>
      <c r="N245" s="39"/>
      <c r="O245" s="39"/>
      <c r="P245" s="39"/>
      <c r="Q245" s="39"/>
      <c r="R245" s="39"/>
      <c r="S245" s="39"/>
      <c r="T245" s="39"/>
      <c r="U245" s="39"/>
      <c r="V245" s="39"/>
      <c r="W245" s="39"/>
      <c r="X245" s="39"/>
      <c r="Y245" s="39"/>
      <c r="Z245" s="39"/>
      <c r="AA245" s="39"/>
      <c r="AB245" s="39"/>
      <c r="AC245" s="39"/>
      <c r="AD245" s="39"/>
      <c r="AE245" s="39"/>
      <c r="AF245" s="39"/>
      <c r="AG245" s="39"/>
      <c r="AH245" s="39"/>
      <c r="AI245" s="39"/>
      <c r="AJ245" s="39"/>
      <c r="AK245" s="39"/>
      <c r="AL245" s="39"/>
      <c r="AM245" s="39"/>
      <c r="AN245" s="39"/>
      <c r="AO245" s="39"/>
      <c r="AP245" s="39"/>
      <c r="AQ245" s="39"/>
    </row>
    <row r="246" spans="1:43" s="10" customFormat="1" x14ac:dyDescent="0.2">
      <c r="A246" s="39"/>
      <c r="B246" s="39"/>
      <c r="C246" s="39"/>
      <c r="D246" s="39"/>
      <c r="E246" s="39"/>
      <c r="F246" s="39"/>
      <c r="G246" s="39"/>
      <c r="H246" s="39"/>
      <c r="I246" s="39"/>
      <c r="J246" s="39"/>
      <c r="K246" s="39"/>
      <c r="L246" s="39"/>
      <c r="M246" s="39"/>
      <c r="N246" s="39"/>
      <c r="O246" s="39"/>
      <c r="P246" s="39"/>
      <c r="Q246" s="39"/>
      <c r="R246" s="39"/>
      <c r="S246" s="39"/>
      <c r="T246" s="39"/>
      <c r="U246" s="39"/>
      <c r="V246" s="39"/>
      <c r="W246" s="39"/>
      <c r="X246" s="39"/>
      <c r="Y246" s="39"/>
      <c r="Z246" s="39"/>
      <c r="AA246" s="39"/>
      <c r="AB246" s="39"/>
      <c r="AC246" s="39"/>
      <c r="AD246" s="39"/>
      <c r="AE246" s="39"/>
      <c r="AF246" s="39"/>
      <c r="AG246" s="39"/>
      <c r="AH246" s="39"/>
      <c r="AI246" s="39"/>
      <c r="AJ246" s="39"/>
      <c r="AK246" s="39"/>
      <c r="AL246" s="39"/>
      <c r="AM246" s="39"/>
      <c r="AN246" s="39"/>
      <c r="AO246" s="39"/>
      <c r="AP246" s="39"/>
      <c r="AQ246" s="39"/>
    </row>
    <row r="247" spans="1:43" s="10" customFormat="1" x14ac:dyDescent="0.2">
      <c r="A247" s="39"/>
      <c r="B247" s="39"/>
      <c r="C247" s="39"/>
      <c r="D247" s="39"/>
      <c r="E247" s="39"/>
      <c r="F247" s="39"/>
      <c r="G247" s="39"/>
      <c r="H247" s="39"/>
      <c r="I247" s="39"/>
      <c r="J247" s="39"/>
      <c r="K247" s="39"/>
      <c r="L247" s="39"/>
      <c r="M247" s="39"/>
      <c r="N247" s="39"/>
      <c r="O247" s="39"/>
      <c r="P247" s="39"/>
      <c r="Q247" s="39"/>
      <c r="R247" s="39"/>
      <c r="S247" s="39"/>
      <c r="T247" s="39"/>
      <c r="U247" s="39"/>
      <c r="V247" s="39"/>
      <c r="W247" s="39"/>
      <c r="X247" s="39"/>
      <c r="Y247" s="39"/>
      <c r="Z247" s="39"/>
      <c r="AA247" s="39"/>
      <c r="AB247" s="39"/>
      <c r="AC247" s="39"/>
      <c r="AD247" s="39"/>
      <c r="AE247" s="39"/>
      <c r="AF247" s="39"/>
      <c r="AG247" s="39"/>
      <c r="AH247" s="39"/>
      <c r="AI247" s="39"/>
      <c r="AJ247" s="39"/>
      <c r="AK247" s="39"/>
      <c r="AL247" s="39"/>
      <c r="AM247" s="39"/>
      <c r="AN247" s="39"/>
      <c r="AO247" s="39"/>
      <c r="AP247" s="39"/>
      <c r="AQ247" s="39"/>
    </row>
    <row r="248" spans="1:43" s="10" customFormat="1" x14ac:dyDescent="0.2">
      <c r="A248" s="39"/>
      <c r="B248" s="39"/>
      <c r="C248" s="39"/>
      <c r="D248" s="39"/>
      <c r="E248" s="39"/>
      <c r="F248" s="39"/>
      <c r="G248" s="39"/>
      <c r="H248" s="39"/>
      <c r="I248" s="39"/>
      <c r="J248" s="39"/>
      <c r="K248" s="39"/>
      <c r="L248" s="39"/>
      <c r="M248" s="39"/>
      <c r="N248" s="39"/>
      <c r="O248" s="39"/>
      <c r="P248" s="39"/>
      <c r="Q248" s="39"/>
      <c r="R248" s="39"/>
      <c r="S248" s="39"/>
      <c r="T248" s="39"/>
      <c r="U248" s="39"/>
      <c r="V248" s="39"/>
      <c r="W248" s="39"/>
      <c r="X248" s="39"/>
      <c r="Y248" s="39"/>
      <c r="Z248" s="39"/>
      <c r="AA248" s="39"/>
      <c r="AB248" s="39"/>
      <c r="AC248" s="39"/>
      <c r="AD248" s="39"/>
      <c r="AE248" s="39"/>
      <c r="AF248" s="39"/>
      <c r="AG248" s="39"/>
      <c r="AH248" s="39"/>
      <c r="AI248" s="39"/>
      <c r="AJ248" s="39"/>
      <c r="AK248" s="39"/>
      <c r="AL248" s="39"/>
      <c r="AM248" s="39"/>
      <c r="AN248" s="39"/>
      <c r="AO248" s="39"/>
      <c r="AP248" s="39"/>
      <c r="AQ248" s="39"/>
    </row>
    <row r="249" spans="1:43" s="10" customFormat="1" x14ac:dyDescent="0.2">
      <c r="A249" s="39"/>
      <c r="B249" s="39"/>
      <c r="C249" s="39"/>
      <c r="D249" s="39"/>
      <c r="E249" s="39"/>
      <c r="F249" s="39"/>
      <c r="G249" s="39"/>
      <c r="H249" s="39"/>
      <c r="I249" s="39"/>
      <c r="J249" s="39"/>
      <c r="K249" s="39"/>
      <c r="L249" s="39"/>
      <c r="M249" s="39"/>
      <c r="N249" s="39"/>
      <c r="O249" s="39"/>
      <c r="P249" s="39"/>
      <c r="Q249" s="39"/>
      <c r="R249" s="39"/>
      <c r="S249" s="39"/>
      <c r="T249" s="39"/>
      <c r="U249" s="39"/>
      <c r="V249" s="39"/>
      <c r="W249" s="39"/>
      <c r="X249" s="39"/>
      <c r="Y249" s="39"/>
      <c r="Z249" s="39"/>
      <c r="AA249" s="39"/>
      <c r="AB249" s="39"/>
      <c r="AC249" s="39"/>
      <c r="AD249" s="39"/>
      <c r="AE249" s="39"/>
      <c r="AF249" s="39"/>
      <c r="AG249" s="39"/>
      <c r="AH249" s="39"/>
      <c r="AI249" s="39"/>
      <c r="AJ249" s="39"/>
      <c r="AK249" s="39"/>
      <c r="AL249" s="39"/>
      <c r="AM249" s="39"/>
      <c r="AN249" s="39"/>
      <c r="AO249" s="39"/>
      <c r="AP249" s="39"/>
      <c r="AQ249" s="39"/>
    </row>
    <row r="250" spans="1:43" s="10" customFormat="1" x14ac:dyDescent="0.2">
      <c r="A250" s="39"/>
      <c r="B250" s="39"/>
      <c r="C250" s="39"/>
      <c r="D250" s="39"/>
      <c r="E250" s="39"/>
      <c r="F250" s="39"/>
      <c r="G250" s="39"/>
      <c r="H250" s="39"/>
      <c r="I250" s="39"/>
      <c r="J250" s="39"/>
      <c r="K250" s="39"/>
      <c r="L250" s="39"/>
      <c r="M250" s="39"/>
      <c r="N250" s="39"/>
      <c r="O250" s="39"/>
      <c r="P250" s="39"/>
      <c r="Q250" s="39"/>
      <c r="R250" s="39"/>
      <c r="S250" s="39"/>
      <c r="T250" s="39"/>
      <c r="U250" s="39"/>
      <c r="V250" s="39"/>
      <c r="W250" s="39"/>
      <c r="X250" s="39"/>
      <c r="Y250" s="39"/>
      <c r="Z250" s="39"/>
      <c r="AA250" s="39"/>
      <c r="AB250" s="39"/>
      <c r="AC250" s="39"/>
      <c r="AD250" s="39"/>
      <c r="AE250" s="39"/>
      <c r="AF250" s="39"/>
      <c r="AG250" s="39"/>
      <c r="AH250" s="39"/>
      <c r="AI250" s="39"/>
      <c r="AJ250" s="39"/>
      <c r="AK250" s="39"/>
      <c r="AL250" s="39"/>
      <c r="AM250" s="39"/>
      <c r="AN250" s="39"/>
      <c r="AO250" s="39"/>
      <c r="AP250" s="39"/>
      <c r="AQ250" s="39"/>
    </row>
    <row r="251" spans="1:43" s="10" customFormat="1" x14ac:dyDescent="0.2">
      <c r="A251" s="39"/>
      <c r="B251" s="39"/>
      <c r="C251" s="39"/>
      <c r="D251" s="39"/>
      <c r="E251" s="39"/>
      <c r="F251" s="39"/>
      <c r="G251" s="39"/>
      <c r="H251" s="39"/>
      <c r="I251" s="39"/>
      <c r="J251" s="39"/>
      <c r="K251" s="39"/>
      <c r="L251" s="39"/>
      <c r="M251" s="39"/>
      <c r="N251" s="39"/>
      <c r="O251" s="39"/>
      <c r="P251" s="39"/>
      <c r="Q251" s="39"/>
      <c r="R251" s="39"/>
      <c r="S251" s="39"/>
      <c r="T251" s="39"/>
      <c r="U251" s="39"/>
      <c r="V251" s="39"/>
      <c r="W251" s="39"/>
      <c r="X251" s="39"/>
      <c r="Y251" s="39"/>
      <c r="Z251" s="39"/>
      <c r="AA251" s="39"/>
      <c r="AB251" s="39"/>
      <c r="AC251" s="39"/>
      <c r="AD251" s="39"/>
      <c r="AE251" s="39"/>
      <c r="AF251" s="39"/>
      <c r="AG251" s="39"/>
      <c r="AH251" s="39"/>
      <c r="AI251" s="39"/>
      <c r="AJ251" s="39"/>
      <c r="AK251" s="39"/>
      <c r="AL251" s="39"/>
      <c r="AM251" s="39"/>
      <c r="AN251" s="39"/>
      <c r="AO251" s="39"/>
      <c r="AP251" s="39"/>
      <c r="AQ251" s="39"/>
    </row>
    <row r="252" spans="1:43" s="10" customFormat="1" x14ac:dyDescent="0.2">
      <c r="A252" s="39"/>
      <c r="B252" s="39"/>
      <c r="C252" s="39"/>
      <c r="D252" s="39"/>
      <c r="E252" s="39"/>
      <c r="F252" s="39"/>
      <c r="G252" s="39"/>
      <c r="H252" s="39"/>
      <c r="I252" s="39"/>
      <c r="J252" s="39"/>
      <c r="K252" s="39"/>
      <c r="L252" s="39"/>
      <c r="M252" s="39"/>
      <c r="N252" s="39"/>
      <c r="O252" s="39"/>
      <c r="P252" s="39"/>
      <c r="Q252" s="39"/>
      <c r="R252" s="39"/>
      <c r="S252" s="39"/>
      <c r="T252" s="39"/>
      <c r="U252" s="39"/>
      <c r="V252" s="39"/>
      <c r="W252" s="39"/>
      <c r="X252" s="39"/>
      <c r="Y252" s="39"/>
      <c r="Z252" s="39"/>
      <c r="AA252" s="39"/>
      <c r="AB252" s="39"/>
      <c r="AC252" s="39"/>
      <c r="AD252" s="39"/>
      <c r="AE252" s="39"/>
      <c r="AF252" s="39"/>
      <c r="AG252" s="39"/>
      <c r="AH252" s="39"/>
      <c r="AI252" s="39"/>
      <c r="AJ252" s="39"/>
      <c r="AK252" s="39"/>
      <c r="AL252" s="39"/>
      <c r="AM252" s="39"/>
      <c r="AN252" s="39"/>
      <c r="AO252" s="39"/>
      <c r="AP252" s="39"/>
      <c r="AQ252" s="39"/>
    </row>
    <row r="253" spans="1:43" s="10" customFormat="1" x14ac:dyDescent="0.2">
      <c r="A253" s="39"/>
      <c r="B253" s="39"/>
      <c r="C253" s="39"/>
      <c r="D253" s="39"/>
      <c r="E253" s="39"/>
      <c r="F253" s="39"/>
      <c r="G253" s="39"/>
      <c r="H253" s="39"/>
      <c r="I253" s="39"/>
      <c r="J253" s="39"/>
      <c r="K253" s="39"/>
      <c r="L253" s="39"/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  <c r="Y253" s="39"/>
      <c r="Z253" s="39"/>
      <c r="AA253" s="39"/>
      <c r="AB253" s="39"/>
      <c r="AC253" s="39"/>
      <c r="AD253" s="39"/>
      <c r="AE253" s="39"/>
      <c r="AF253" s="39"/>
      <c r="AG253" s="39"/>
      <c r="AH253" s="39"/>
      <c r="AI253" s="39"/>
      <c r="AJ253" s="39"/>
      <c r="AK253" s="39"/>
      <c r="AL253" s="39"/>
      <c r="AM253" s="39"/>
      <c r="AN253" s="39"/>
      <c r="AO253" s="39"/>
      <c r="AP253" s="39"/>
      <c r="AQ253" s="39"/>
    </row>
    <row r="254" spans="1:43" s="10" customFormat="1" x14ac:dyDescent="0.2">
      <c r="A254" s="39"/>
      <c r="B254" s="39"/>
      <c r="C254" s="39"/>
      <c r="D254" s="39"/>
      <c r="E254" s="39"/>
      <c r="F254" s="39"/>
      <c r="G254" s="39"/>
      <c r="H254" s="39"/>
      <c r="I254" s="39"/>
      <c r="J254" s="39"/>
      <c r="K254" s="39"/>
      <c r="L254" s="39"/>
      <c r="M254" s="39"/>
      <c r="N254" s="39"/>
      <c r="O254" s="39"/>
      <c r="P254" s="39"/>
      <c r="Q254" s="39"/>
      <c r="R254" s="39"/>
      <c r="S254" s="39"/>
      <c r="T254" s="39"/>
      <c r="U254" s="39"/>
      <c r="V254" s="39"/>
      <c r="W254" s="39"/>
      <c r="X254" s="39"/>
      <c r="Y254" s="39"/>
      <c r="Z254" s="39"/>
      <c r="AA254" s="39"/>
      <c r="AB254" s="39"/>
      <c r="AC254" s="39"/>
      <c r="AD254" s="39"/>
      <c r="AE254" s="39"/>
      <c r="AF254" s="39"/>
      <c r="AG254" s="39"/>
      <c r="AH254" s="39"/>
      <c r="AI254" s="39"/>
      <c r="AJ254" s="39"/>
      <c r="AK254" s="39"/>
      <c r="AL254" s="39"/>
      <c r="AM254" s="39"/>
      <c r="AN254" s="39"/>
      <c r="AO254" s="39"/>
      <c r="AP254" s="39"/>
      <c r="AQ254" s="39"/>
    </row>
    <row r="255" spans="1:43" s="10" customFormat="1" ht="27.75" customHeight="1" x14ac:dyDescent="0.2">
      <c r="A255" s="39"/>
      <c r="B255" s="140" t="s">
        <v>112</v>
      </c>
      <c r="C255" s="140"/>
      <c r="D255" s="140"/>
      <c r="E255" s="140"/>
      <c r="F255" s="140"/>
      <c r="G255" s="140"/>
      <c r="H255" s="140"/>
      <c r="I255" s="140"/>
      <c r="J255" s="140"/>
      <c r="K255" s="140"/>
      <c r="L255" s="140"/>
      <c r="M255" s="140"/>
      <c r="N255" s="140"/>
      <c r="O255" s="140"/>
      <c r="P255" s="140"/>
      <c r="Q255" s="140"/>
      <c r="R255" s="140"/>
      <c r="S255" s="140"/>
      <c r="T255" s="140"/>
      <c r="U255" s="140"/>
      <c r="V255" s="140"/>
      <c r="W255" s="140"/>
      <c r="X255" s="140"/>
      <c r="Y255" s="140"/>
      <c r="Z255" s="140"/>
      <c r="AA255" s="140"/>
      <c r="AB255" s="140"/>
      <c r="AC255" s="140"/>
      <c r="AD255" s="140"/>
      <c r="AE255" s="140"/>
      <c r="AF255" s="140"/>
      <c r="AG255" s="140"/>
      <c r="AH255" s="140"/>
      <c r="AI255" s="140"/>
      <c r="AJ255" s="140"/>
      <c r="AK255" s="140"/>
      <c r="AL255" s="140"/>
      <c r="AM255" s="140"/>
      <c r="AN255" s="140"/>
      <c r="AO255" s="140"/>
      <c r="AP255" s="39"/>
      <c r="AQ255" s="39"/>
    </row>
    <row r="256" spans="1:43" s="10" customFormat="1" x14ac:dyDescent="0.2">
      <c r="A256" s="39"/>
      <c r="B256" s="39"/>
      <c r="C256" s="39"/>
      <c r="D256" s="39"/>
      <c r="E256" s="39"/>
      <c r="F256" s="39"/>
      <c r="G256" s="39"/>
      <c r="H256" s="39"/>
      <c r="I256" s="39"/>
      <c r="J256" s="39"/>
      <c r="K256" s="39"/>
      <c r="L256" s="39"/>
      <c r="M256" s="39"/>
      <c r="N256" s="39"/>
      <c r="O256" s="39"/>
      <c r="P256" s="39"/>
      <c r="Q256" s="39"/>
      <c r="R256" s="39"/>
      <c r="S256" s="39"/>
      <c r="T256" s="39"/>
      <c r="U256" s="39"/>
      <c r="V256" s="39"/>
      <c r="W256" s="39"/>
      <c r="X256" s="39"/>
      <c r="Y256" s="39"/>
      <c r="Z256" s="39"/>
      <c r="AA256" s="39"/>
      <c r="AB256" s="39"/>
      <c r="AC256" s="39"/>
      <c r="AD256" s="39"/>
      <c r="AE256" s="39"/>
      <c r="AF256" s="39"/>
      <c r="AG256" s="39"/>
      <c r="AH256" s="39"/>
      <c r="AI256" s="39"/>
      <c r="AJ256" s="39"/>
      <c r="AK256" s="39"/>
      <c r="AL256" s="39"/>
      <c r="AM256" s="39"/>
      <c r="AN256" s="39"/>
      <c r="AO256" s="39"/>
      <c r="AP256" s="39"/>
      <c r="AQ256" s="39"/>
    </row>
    <row r="257" spans="1:43" s="10" customFormat="1" ht="36" customHeight="1" x14ac:dyDescent="0.2">
      <c r="A257" s="39"/>
      <c r="B257" s="39"/>
      <c r="C257" s="39"/>
      <c r="D257" s="39"/>
      <c r="E257" s="39"/>
      <c r="F257" s="141" t="s">
        <v>47</v>
      </c>
      <c r="G257" s="141"/>
      <c r="H257" s="141"/>
      <c r="I257" s="141"/>
      <c r="J257" s="141"/>
      <c r="K257" s="141"/>
      <c r="L257" s="141"/>
      <c r="M257" s="141"/>
      <c r="N257" s="141"/>
      <c r="O257" s="141"/>
      <c r="P257" s="141"/>
      <c r="Q257" s="141"/>
      <c r="R257" s="142" t="s">
        <v>48</v>
      </c>
      <c r="S257" s="142"/>
      <c r="T257" s="142"/>
      <c r="U257" s="142"/>
      <c r="V257" s="142"/>
      <c r="W257" s="142"/>
      <c r="X257" s="142"/>
      <c r="Y257" s="142"/>
      <c r="Z257" s="142"/>
      <c r="AA257" s="142"/>
      <c r="AB257" s="142"/>
      <c r="AC257" s="142"/>
      <c r="AD257" s="142" t="s">
        <v>85</v>
      </c>
      <c r="AE257" s="142"/>
      <c r="AF257" s="142"/>
      <c r="AG257" s="142"/>
      <c r="AH257" s="142"/>
      <c r="AI257" s="142"/>
      <c r="AJ257" s="142"/>
      <c r="AK257" s="142"/>
      <c r="AL257" s="142"/>
      <c r="AM257" s="142"/>
      <c r="AN257" s="142"/>
      <c r="AO257" s="142"/>
      <c r="AP257" s="39"/>
      <c r="AQ257" s="39"/>
    </row>
    <row r="258" spans="1:43" s="10" customFormat="1" ht="8.25" customHeight="1" x14ac:dyDescent="0.2">
      <c r="A258" s="39"/>
      <c r="B258" s="39"/>
      <c r="C258" s="39"/>
      <c r="D258" s="39"/>
      <c r="E258" s="39"/>
      <c r="F258" s="39"/>
      <c r="G258" s="39"/>
      <c r="H258" s="39"/>
      <c r="I258" s="39"/>
      <c r="J258" s="39"/>
      <c r="K258" s="39"/>
      <c r="L258" s="39"/>
      <c r="M258" s="39"/>
      <c r="N258" s="39"/>
      <c r="O258" s="39"/>
      <c r="P258" s="39"/>
      <c r="Q258" s="39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39"/>
      <c r="AK258" s="39"/>
      <c r="AL258" s="39"/>
      <c r="AM258" s="39"/>
      <c r="AN258" s="39"/>
      <c r="AP258" s="39"/>
      <c r="AQ258" s="39"/>
    </row>
    <row r="259" spans="1:43" s="10" customFormat="1" ht="43.5" customHeight="1" thickBot="1" x14ac:dyDescent="0.25">
      <c r="A259" s="39"/>
      <c r="B259" s="39"/>
      <c r="C259" s="39"/>
      <c r="D259" s="39"/>
      <c r="E259" s="39"/>
      <c r="F259" s="75" t="s">
        <v>49</v>
      </c>
      <c r="G259" s="75" t="s">
        <v>50</v>
      </c>
      <c r="H259" s="75" t="s">
        <v>51</v>
      </c>
      <c r="I259" s="75" t="s">
        <v>52</v>
      </c>
      <c r="J259" s="75" t="s">
        <v>53</v>
      </c>
      <c r="K259" s="75" t="s">
        <v>54</v>
      </c>
      <c r="L259" s="75" t="s">
        <v>55</v>
      </c>
      <c r="M259" s="75" t="s">
        <v>56</v>
      </c>
      <c r="N259" s="75" t="s">
        <v>57</v>
      </c>
      <c r="O259" s="75" t="s">
        <v>58</v>
      </c>
      <c r="P259" s="75" t="s">
        <v>59</v>
      </c>
      <c r="Q259" s="75" t="s">
        <v>60</v>
      </c>
      <c r="R259" s="75" t="s">
        <v>61</v>
      </c>
      <c r="S259" s="75" t="s">
        <v>62</v>
      </c>
      <c r="T259" s="75" t="s">
        <v>63</v>
      </c>
      <c r="U259" s="75" t="s">
        <v>64</v>
      </c>
      <c r="V259" s="75" t="s">
        <v>65</v>
      </c>
      <c r="W259" s="75" t="s">
        <v>66</v>
      </c>
      <c r="X259" s="75" t="s">
        <v>67</v>
      </c>
      <c r="Y259" s="75" t="s">
        <v>68</v>
      </c>
      <c r="Z259" s="75" t="s">
        <v>69</v>
      </c>
      <c r="AA259" s="75" t="s">
        <v>70</v>
      </c>
      <c r="AB259" s="75" t="s">
        <v>71</v>
      </c>
      <c r="AC259" s="75" t="s">
        <v>72</v>
      </c>
      <c r="AD259" s="75" t="s">
        <v>73</v>
      </c>
      <c r="AE259" s="75" t="s">
        <v>74</v>
      </c>
      <c r="AF259" s="75" t="s">
        <v>75</v>
      </c>
      <c r="AG259" s="75" t="s">
        <v>76</v>
      </c>
      <c r="AH259" s="75" t="s">
        <v>77</v>
      </c>
      <c r="AI259" s="75" t="s">
        <v>78</v>
      </c>
      <c r="AJ259" s="75" t="s">
        <v>79</v>
      </c>
      <c r="AK259" s="75" t="s">
        <v>80</v>
      </c>
      <c r="AL259" s="75" t="s">
        <v>81</v>
      </c>
      <c r="AM259" s="75" t="s">
        <v>82</v>
      </c>
      <c r="AN259" s="75" t="s">
        <v>83</v>
      </c>
      <c r="AO259" s="75" t="s">
        <v>84</v>
      </c>
      <c r="AP259" s="39"/>
      <c r="AQ259" s="39"/>
    </row>
    <row r="260" spans="1:43" s="10" customFormat="1" ht="30" customHeight="1" thickTop="1" x14ac:dyDescent="0.2">
      <c r="A260" s="39"/>
      <c r="B260" s="129" t="s">
        <v>42</v>
      </c>
      <c r="C260" s="132" t="s">
        <v>108</v>
      </c>
      <c r="D260" s="132"/>
      <c r="E260" s="133"/>
      <c r="F260" s="110">
        <v>0</v>
      </c>
      <c r="G260" s="110"/>
      <c r="H260" s="110"/>
      <c r="I260" s="110"/>
      <c r="J260" s="110"/>
      <c r="K260" s="110"/>
      <c r="L260" s="110"/>
      <c r="M260" s="110"/>
      <c r="N260" s="110"/>
      <c r="O260" s="110"/>
      <c r="P260" s="110"/>
      <c r="Q260" s="110"/>
      <c r="R260" s="110"/>
      <c r="S260" s="110"/>
      <c r="T260" s="110"/>
      <c r="U260" s="110"/>
      <c r="V260" s="110"/>
      <c r="W260" s="110"/>
      <c r="X260" s="110"/>
      <c r="Y260" s="110"/>
      <c r="Z260" s="110"/>
      <c r="AA260" s="110"/>
      <c r="AB260" s="110"/>
      <c r="AC260" s="110"/>
      <c r="AD260" s="110"/>
      <c r="AE260" s="110"/>
      <c r="AF260" s="110"/>
      <c r="AG260" s="110"/>
      <c r="AH260" s="110"/>
      <c r="AI260" s="110"/>
      <c r="AJ260" s="110"/>
      <c r="AK260" s="110"/>
      <c r="AL260" s="110"/>
      <c r="AM260" s="110"/>
      <c r="AN260" s="110"/>
      <c r="AO260" s="111"/>
      <c r="AP260" s="39"/>
      <c r="AQ260" s="39"/>
    </row>
    <row r="261" spans="1:43" s="10" customFormat="1" ht="30" customHeight="1" x14ac:dyDescent="0.2">
      <c r="A261" s="39"/>
      <c r="B261" s="130"/>
      <c r="C261" s="134" t="s">
        <v>109</v>
      </c>
      <c r="D261" s="134"/>
      <c r="E261" s="135"/>
      <c r="F261" s="107">
        <v>4.8752834467120192E-2</v>
      </c>
      <c r="G261" s="107"/>
      <c r="H261" s="107"/>
      <c r="I261" s="107"/>
      <c r="J261" s="107"/>
      <c r="K261" s="107"/>
      <c r="L261" s="107"/>
      <c r="M261" s="107"/>
      <c r="N261" s="107"/>
      <c r="O261" s="107"/>
      <c r="P261" s="107"/>
      <c r="Q261" s="107"/>
      <c r="R261" s="107"/>
      <c r="S261" s="107"/>
      <c r="T261" s="107"/>
      <c r="U261" s="107"/>
      <c r="V261" s="107"/>
      <c r="W261" s="107"/>
      <c r="X261" s="107"/>
      <c r="Y261" s="107"/>
      <c r="Z261" s="107"/>
      <c r="AA261" s="107"/>
      <c r="AB261" s="107"/>
      <c r="AC261" s="107"/>
      <c r="AD261" s="107"/>
      <c r="AE261" s="107"/>
      <c r="AF261" s="107"/>
      <c r="AG261" s="107"/>
      <c r="AH261" s="107"/>
      <c r="AI261" s="107"/>
      <c r="AJ261" s="107"/>
      <c r="AK261" s="107"/>
      <c r="AL261" s="107"/>
      <c r="AM261" s="107"/>
      <c r="AN261" s="107"/>
      <c r="AO261" s="108"/>
      <c r="AP261" s="39"/>
      <c r="AQ261" s="39"/>
    </row>
    <row r="262" spans="1:43" s="10" customFormat="1" ht="30" customHeight="1" thickBot="1" x14ac:dyDescent="0.25">
      <c r="A262" s="39"/>
      <c r="B262" s="131"/>
      <c r="C262" s="136" t="s">
        <v>110</v>
      </c>
      <c r="D262" s="136"/>
      <c r="E262" s="136"/>
      <c r="F262" s="105">
        <v>0.31736111111111109</v>
      </c>
      <c r="G262" s="105"/>
      <c r="H262" s="105"/>
      <c r="I262" s="105"/>
      <c r="J262" s="105"/>
      <c r="K262" s="105"/>
      <c r="L262" s="105"/>
      <c r="M262" s="105"/>
      <c r="N262" s="105"/>
      <c r="O262" s="105"/>
      <c r="P262" s="105"/>
      <c r="Q262" s="105"/>
      <c r="R262" s="105"/>
      <c r="S262" s="105"/>
      <c r="T262" s="105"/>
      <c r="U262" s="105"/>
      <c r="V262" s="105"/>
      <c r="W262" s="105"/>
      <c r="X262" s="105"/>
      <c r="Y262" s="105"/>
      <c r="Z262" s="105"/>
      <c r="AA262" s="105"/>
      <c r="AB262" s="105"/>
      <c r="AC262" s="105"/>
      <c r="AD262" s="105"/>
      <c r="AE262" s="105"/>
      <c r="AF262" s="105"/>
      <c r="AG262" s="105"/>
      <c r="AH262" s="105"/>
      <c r="AI262" s="105"/>
      <c r="AJ262" s="105"/>
      <c r="AK262" s="105"/>
      <c r="AL262" s="105"/>
      <c r="AM262" s="105"/>
      <c r="AN262" s="105"/>
      <c r="AO262" s="106"/>
      <c r="AP262" s="39"/>
      <c r="AQ262" s="39"/>
    </row>
    <row r="263" spans="1:43" s="10" customFormat="1" ht="30" customHeight="1" x14ac:dyDescent="0.2">
      <c r="A263" s="39"/>
      <c r="B263" s="129" t="s">
        <v>88</v>
      </c>
      <c r="C263" s="134" t="s">
        <v>108</v>
      </c>
      <c r="D263" s="134"/>
      <c r="E263" s="135"/>
      <c r="F263" s="110">
        <v>0</v>
      </c>
      <c r="G263" s="110"/>
      <c r="H263" s="110"/>
      <c r="I263" s="110"/>
      <c r="J263" s="110"/>
      <c r="K263" s="110"/>
      <c r="L263" s="110"/>
      <c r="M263" s="110"/>
      <c r="N263" s="110"/>
      <c r="O263" s="110"/>
      <c r="P263" s="110"/>
      <c r="Q263" s="110"/>
      <c r="R263" s="110"/>
      <c r="S263" s="110"/>
      <c r="T263" s="110"/>
      <c r="U263" s="110"/>
      <c r="V263" s="110"/>
      <c r="W263" s="110"/>
      <c r="X263" s="110"/>
      <c r="Y263" s="110"/>
      <c r="Z263" s="110"/>
      <c r="AA263" s="110"/>
      <c r="AB263" s="110"/>
      <c r="AC263" s="110"/>
      <c r="AD263" s="110"/>
      <c r="AE263" s="110"/>
      <c r="AF263" s="110"/>
      <c r="AG263" s="110"/>
      <c r="AH263" s="110"/>
      <c r="AI263" s="110"/>
      <c r="AJ263" s="110"/>
      <c r="AK263" s="110"/>
      <c r="AL263" s="110"/>
      <c r="AM263" s="110"/>
      <c r="AN263" s="110"/>
      <c r="AO263" s="111"/>
      <c r="AP263" s="39"/>
      <c r="AQ263" s="39"/>
    </row>
    <row r="264" spans="1:43" s="10" customFormat="1" ht="30" customHeight="1" x14ac:dyDescent="0.2">
      <c r="A264" s="39"/>
      <c r="B264" s="130"/>
      <c r="C264" s="137" t="s">
        <v>109</v>
      </c>
      <c r="D264" s="137"/>
      <c r="E264" s="137"/>
      <c r="F264" s="107">
        <v>3.5887896825396823E-2</v>
      </c>
      <c r="G264" s="107"/>
      <c r="H264" s="107"/>
      <c r="I264" s="107"/>
      <c r="J264" s="107"/>
      <c r="K264" s="107"/>
      <c r="L264" s="107"/>
      <c r="M264" s="107"/>
      <c r="N264" s="107"/>
      <c r="O264" s="107"/>
      <c r="P264" s="107"/>
      <c r="Q264" s="107"/>
      <c r="R264" s="107"/>
      <c r="S264" s="107"/>
      <c r="T264" s="107"/>
      <c r="U264" s="107"/>
      <c r="V264" s="107"/>
      <c r="W264" s="107"/>
      <c r="X264" s="107"/>
      <c r="Y264" s="107"/>
      <c r="Z264" s="107"/>
      <c r="AA264" s="107"/>
      <c r="AB264" s="107"/>
      <c r="AC264" s="107"/>
      <c r="AD264" s="107"/>
      <c r="AE264" s="107"/>
      <c r="AF264" s="107"/>
      <c r="AG264" s="107"/>
      <c r="AH264" s="107"/>
      <c r="AI264" s="107"/>
      <c r="AJ264" s="107"/>
      <c r="AK264" s="107"/>
      <c r="AL264" s="107"/>
      <c r="AM264" s="107"/>
      <c r="AN264" s="107"/>
      <c r="AO264" s="108"/>
      <c r="AP264" s="39"/>
      <c r="AQ264" s="39"/>
    </row>
    <row r="265" spans="1:43" s="10" customFormat="1" ht="30" customHeight="1" thickBot="1" x14ac:dyDescent="0.25">
      <c r="A265" s="39"/>
      <c r="B265" s="131"/>
      <c r="C265" s="134" t="s">
        <v>110</v>
      </c>
      <c r="D265" s="134"/>
      <c r="E265" s="135"/>
      <c r="F265" s="107">
        <v>0.51597222222222228</v>
      </c>
      <c r="G265" s="107"/>
      <c r="H265" s="107"/>
      <c r="I265" s="107"/>
      <c r="J265" s="107"/>
      <c r="K265" s="107"/>
      <c r="L265" s="107"/>
      <c r="M265" s="107"/>
      <c r="N265" s="107"/>
      <c r="O265" s="107"/>
      <c r="P265" s="107"/>
      <c r="Q265" s="107"/>
      <c r="R265" s="107"/>
      <c r="S265" s="107"/>
      <c r="T265" s="107"/>
      <c r="U265" s="107"/>
      <c r="V265" s="107"/>
      <c r="W265" s="107"/>
      <c r="X265" s="107"/>
      <c r="Y265" s="107"/>
      <c r="Z265" s="107"/>
      <c r="AA265" s="107"/>
      <c r="AB265" s="107"/>
      <c r="AC265" s="107"/>
      <c r="AD265" s="107"/>
      <c r="AE265" s="107"/>
      <c r="AF265" s="107"/>
      <c r="AG265" s="107"/>
      <c r="AH265" s="107"/>
      <c r="AI265" s="107"/>
      <c r="AJ265" s="107"/>
      <c r="AK265" s="107"/>
      <c r="AL265" s="107"/>
      <c r="AM265" s="107"/>
      <c r="AN265" s="107"/>
      <c r="AO265" s="108"/>
      <c r="AP265" s="39"/>
      <c r="AQ265" s="39"/>
    </row>
    <row r="266" spans="1:43" s="10" customFormat="1" ht="30" customHeight="1" x14ac:dyDescent="0.2">
      <c r="A266" s="39"/>
      <c r="B266" s="126" t="s">
        <v>114</v>
      </c>
      <c r="C266" s="126"/>
      <c r="D266" s="126"/>
      <c r="E266" s="127"/>
      <c r="F266" s="110">
        <v>0.33333333333333331</v>
      </c>
      <c r="G266" s="110">
        <v>0.33333333333333331</v>
      </c>
      <c r="H266" s="110">
        <v>0.33333333333333331</v>
      </c>
      <c r="I266" s="110">
        <v>0.33333333333333331</v>
      </c>
      <c r="J266" s="110">
        <v>0.33333333333333331</v>
      </c>
      <c r="K266" s="110">
        <v>0.33333333333333331</v>
      </c>
      <c r="L266" s="110">
        <v>0.33333333333333331</v>
      </c>
      <c r="M266" s="110">
        <v>0.33333333333333331</v>
      </c>
      <c r="N266" s="110">
        <v>0.33333333333333331</v>
      </c>
      <c r="O266" s="110">
        <v>0.33333333333333331</v>
      </c>
      <c r="P266" s="110">
        <v>0.33333333333333331</v>
      </c>
      <c r="Q266" s="110">
        <v>0.33333333333333331</v>
      </c>
      <c r="R266" s="110">
        <v>0.33333333333333331</v>
      </c>
      <c r="S266" s="110">
        <v>0.33333333333333331</v>
      </c>
      <c r="T266" s="110">
        <v>0.33333333333333331</v>
      </c>
      <c r="U266" s="110">
        <v>0.33333333333333331</v>
      </c>
      <c r="V266" s="110">
        <v>0.33333333333333331</v>
      </c>
      <c r="W266" s="110">
        <v>0.33333333333333331</v>
      </c>
      <c r="X266" s="110">
        <v>0.33333333333333331</v>
      </c>
      <c r="Y266" s="110">
        <v>0.33333333333333331</v>
      </c>
      <c r="Z266" s="110">
        <v>0.33333333333333331</v>
      </c>
      <c r="AA266" s="110">
        <v>0.33333333333333331</v>
      </c>
      <c r="AB266" s="110">
        <v>0.33333333333333331</v>
      </c>
      <c r="AC266" s="110">
        <v>0.33333333333333331</v>
      </c>
      <c r="AD266" s="110">
        <v>0.33333333333333331</v>
      </c>
      <c r="AE266" s="110">
        <v>0.33333333333333331</v>
      </c>
      <c r="AF266" s="110">
        <v>0.33333333333333331</v>
      </c>
      <c r="AG266" s="110">
        <v>0.33333333333333331</v>
      </c>
      <c r="AH266" s="110">
        <v>0.33333333333333331</v>
      </c>
      <c r="AI266" s="110">
        <v>0.33333333333333331</v>
      </c>
      <c r="AJ266" s="110">
        <v>0.33333333333333331</v>
      </c>
      <c r="AK266" s="110">
        <v>0.33333333333333331</v>
      </c>
      <c r="AL266" s="110">
        <v>0.33333333333333331</v>
      </c>
      <c r="AM266" s="110">
        <v>0.33333333333333331</v>
      </c>
      <c r="AN266" s="110">
        <v>0.33333333333333331</v>
      </c>
      <c r="AO266" s="110">
        <v>0.33333333333333331</v>
      </c>
      <c r="AP266" s="39"/>
      <c r="AQ266" s="39"/>
    </row>
    <row r="267" spans="1:43" s="10" customFormat="1" ht="30" customHeight="1" x14ac:dyDescent="0.2">
      <c r="A267" s="39"/>
      <c r="B267" s="126" t="s">
        <v>115</v>
      </c>
      <c r="C267" s="126"/>
      <c r="D267" s="126"/>
      <c r="E267" s="126"/>
      <c r="F267" s="107">
        <v>0.16666666666666666</v>
      </c>
      <c r="G267" s="107">
        <v>0.16666666666666666</v>
      </c>
      <c r="H267" s="107">
        <v>0.16666666666666666</v>
      </c>
      <c r="I267" s="107">
        <v>0.16666666666666666</v>
      </c>
      <c r="J267" s="107">
        <v>0.16666666666666666</v>
      </c>
      <c r="K267" s="107">
        <v>0.16666666666666666</v>
      </c>
      <c r="L267" s="107">
        <v>0.16666666666666666</v>
      </c>
      <c r="M267" s="107">
        <v>0.16666666666666666</v>
      </c>
      <c r="N267" s="107">
        <v>0.16666666666666666</v>
      </c>
      <c r="O267" s="107">
        <v>0.16666666666666666</v>
      </c>
      <c r="P267" s="107">
        <v>0.16666666666666666</v>
      </c>
      <c r="Q267" s="107">
        <v>0.16666666666666666</v>
      </c>
      <c r="R267" s="107">
        <v>0.16666666666666666</v>
      </c>
      <c r="S267" s="107">
        <v>0.16666666666666666</v>
      </c>
      <c r="T267" s="107">
        <v>0.16666666666666666</v>
      </c>
      <c r="U267" s="107">
        <v>0.16666666666666666</v>
      </c>
      <c r="V267" s="107">
        <v>0.16666666666666666</v>
      </c>
      <c r="W267" s="107">
        <v>0.16666666666666666</v>
      </c>
      <c r="X267" s="107">
        <v>0.16666666666666666</v>
      </c>
      <c r="Y267" s="107">
        <v>0.16666666666666666</v>
      </c>
      <c r="Z267" s="107">
        <v>0.16666666666666666</v>
      </c>
      <c r="AA267" s="107">
        <v>0.16666666666666666</v>
      </c>
      <c r="AB267" s="107">
        <v>0.16666666666666666</v>
      </c>
      <c r="AC267" s="107">
        <v>0.16666666666666666</v>
      </c>
      <c r="AD267" s="107">
        <v>0.16666666666666666</v>
      </c>
      <c r="AE267" s="107">
        <v>0.16666666666666666</v>
      </c>
      <c r="AF267" s="107">
        <v>0.16666666666666666</v>
      </c>
      <c r="AG267" s="107">
        <v>0.16666666666666666</v>
      </c>
      <c r="AH267" s="107">
        <v>0.16666666666666666</v>
      </c>
      <c r="AI267" s="107">
        <v>0.16666666666666666</v>
      </c>
      <c r="AJ267" s="107">
        <v>0.16666666666666666</v>
      </c>
      <c r="AK267" s="107">
        <v>0.16666666666666666</v>
      </c>
      <c r="AL267" s="107">
        <v>0.16666666666666666</v>
      </c>
      <c r="AM267" s="107">
        <v>0.16666666666666666</v>
      </c>
      <c r="AN267" s="107">
        <v>0.16666666666666666</v>
      </c>
      <c r="AO267" s="107">
        <v>0.16666666666666666</v>
      </c>
      <c r="AP267" s="39"/>
      <c r="AQ267" s="39"/>
    </row>
    <row r="268" spans="1:43" s="10" customFormat="1" x14ac:dyDescent="0.2">
      <c r="A268" s="39"/>
      <c r="B268" s="39"/>
      <c r="C268" s="39"/>
      <c r="D268" s="39"/>
      <c r="E268" s="39"/>
      <c r="F268" s="39"/>
      <c r="G268" s="39"/>
      <c r="H268" s="39"/>
      <c r="I268" s="39"/>
      <c r="J268" s="39"/>
      <c r="K268" s="39"/>
      <c r="L268" s="39"/>
      <c r="M268" s="39"/>
      <c r="N268" s="39"/>
      <c r="O268" s="39"/>
      <c r="P268" s="39"/>
      <c r="Q268" s="39"/>
      <c r="R268" s="39"/>
      <c r="S268" s="39"/>
      <c r="T268" s="39"/>
      <c r="U268" s="39"/>
      <c r="V268" s="39"/>
      <c r="W268" s="39"/>
      <c r="X268" s="39"/>
      <c r="Y268" s="39"/>
      <c r="Z268" s="39"/>
      <c r="AA268" s="39"/>
      <c r="AB268" s="39"/>
      <c r="AC268" s="39"/>
      <c r="AD268" s="39"/>
      <c r="AE268" s="39"/>
      <c r="AF268" s="39"/>
      <c r="AG268" s="39"/>
      <c r="AH268" s="39"/>
      <c r="AI268" s="39"/>
      <c r="AJ268" s="39"/>
      <c r="AK268" s="39"/>
      <c r="AL268" s="39"/>
      <c r="AM268" s="39"/>
      <c r="AN268" s="39"/>
      <c r="AO268" s="39"/>
      <c r="AP268" s="39"/>
      <c r="AQ268" s="39"/>
    </row>
    <row r="269" spans="1:43" s="10" customFormat="1" x14ac:dyDescent="0.2">
      <c r="A269" s="39"/>
      <c r="B269" s="39"/>
      <c r="C269" s="39"/>
      <c r="D269" s="39"/>
      <c r="E269" s="39"/>
      <c r="F269" s="39"/>
      <c r="G269" s="39"/>
      <c r="H269" s="39"/>
      <c r="I269" s="39"/>
      <c r="J269" s="39"/>
      <c r="K269" s="39"/>
      <c r="L269" s="39"/>
      <c r="M269" s="39"/>
      <c r="N269" s="39"/>
      <c r="O269" s="39"/>
      <c r="P269" s="39"/>
      <c r="Q269" s="39"/>
      <c r="R269" s="39"/>
      <c r="S269" s="39"/>
      <c r="T269" s="39"/>
      <c r="U269" s="39"/>
      <c r="V269" s="39"/>
      <c r="W269" s="39"/>
      <c r="X269" s="39"/>
      <c r="Y269" s="39"/>
      <c r="Z269" s="39"/>
      <c r="AA269" s="39"/>
      <c r="AB269" s="39"/>
      <c r="AC269" s="39"/>
      <c r="AD269" s="39"/>
      <c r="AE269" s="39"/>
      <c r="AF269" s="39"/>
      <c r="AG269" s="39"/>
      <c r="AH269" s="39"/>
      <c r="AI269" s="39"/>
      <c r="AJ269" s="39"/>
      <c r="AK269" s="39"/>
      <c r="AL269" s="39"/>
      <c r="AM269" s="39"/>
      <c r="AN269" s="39"/>
      <c r="AO269" s="39"/>
      <c r="AP269" s="39"/>
      <c r="AQ269" s="39"/>
    </row>
    <row r="270" spans="1:43" s="10" customFormat="1" x14ac:dyDescent="0.2">
      <c r="A270" s="39"/>
      <c r="B270" s="39"/>
      <c r="C270" s="39"/>
      <c r="D270" s="39"/>
      <c r="E270" s="39"/>
      <c r="F270" s="39"/>
      <c r="G270" s="39"/>
      <c r="H270" s="39"/>
      <c r="I270" s="39"/>
      <c r="J270" s="39"/>
      <c r="K270" s="39"/>
      <c r="L270" s="39"/>
      <c r="M270" s="39"/>
      <c r="N270" s="39"/>
      <c r="O270" s="39"/>
      <c r="P270" s="39"/>
      <c r="Q270" s="39"/>
      <c r="R270" s="39"/>
      <c r="S270" s="39"/>
      <c r="T270" s="39"/>
      <c r="U270" s="39"/>
      <c r="V270" s="39"/>
      <c r="W270" s="39"/>
      <c r="X270" s="39"/>
      <c r="Y270" s="39"/>
      <c r="Z270" s="39"/>
      <c r="AA270" s="39"/>
      <c r="AB270" s="39"/>
      <c r="AC270" s="39"/>
      <c r="AD270" s="39"/>
      <c r="AE270" s="39"/>
      <c r="AF270" s="39"/>
      <c r="AG270" s="39"/>
      <c r="AH270" s="39"/>
      <c r="AI270" s="39"/>
      <c r="AJ270" s="39"/>
      <c r="AK270" s="39"/>
      <c r="AL270" s="39"/>
      <c r="AM270" s="39"/>
      <c r="AN270" s="39"/>
      <c r="AO270" s="39"/>
      <c r="AP270" s="39"/>
      <c r="AQ270" s="39"/>
    </row>
    <row r="271" spans="1:43" s="10" customFormat="1" x14ac:dyDescent="0.2">
      <c r="A271" s="39"/>
      <c r="B271" s="39"/>
      <c r="C271" s="39"/>
      <c r="D271" s="39"/>
      <c r="E271" s="39"/>
      <c r="F271" s="39"/>
      <c r="G271" s="39"/>
      <c r="H271" s="39"/>
      <c r="I271" s="39"/>
      <c r="J271" s="39"/>
      <c r="K271" s="39"/>
      <c r="L271" s="39"/>
      <c r="M271" s="39"/>
      <c r="N271" s="39"/>
      <c r="O271" s="39"/>
      <c r="P271" s="39"/>
      <c r="Q271" s="39"/>
      <c r="R271" s="39"/>
      <c r="S271" s="39"/>
      <c r="T271" s="39"/>
      <c r="U271" s="39"/>
      <c r="V271" s="39"/>
      <c r="W271" s="39"/>
      <c r="X271" s="39"/>
      <c r="Y271" s="39"/>
      <c r="Z271" s="39"/>
      <c r="AA271" s="39"/>
      <c r="AB271" s="39"/>
      <c r="AC271" s="39"/>
      <c r="AD271" s="39"/>
      <c r="AE271" s="39"/>
      <c r="AF271" s="39"/>
      <c r="AG271" s="39"/>
      <c r="AH271" s="39"/>
      <c r="AI271" s="39"/>
      <c r="AJ271" s="39"/>
      <c r="AK271" s="39"/>
      <c r="AL271" s="39"/>
      <c r="AM271" s="39"/>
      <c r="AN271" s="39"/>
      <c r="AO271" s="39"/>
      <c r="AP271" s="39"/>
      <c r="AQ271" s="39"/>
    </row>
    <row r="272" spans="1:43" s="10" customFormat="1" x14ac:dyDescent="0.2">
      <c r="A272" s="39"/>
      <c r="B272" s="39"/>
      <c r="C272" s="39"/>
      <c r="D272" s="39"/>
      <c r="E272" s="39"/>
      <c r="F272" s="39"/>
      <c r="G272" s="39"/>
      <c r="H272" s="39"/>
      <c r="I272" s="39"/>
      <c r="J272" s="39"/>
      <c r="K272" s="39"/>
      <c r="L272" s="39"/>
      <c r="M272" s="39"/>
      <c r="N272" s="39"/>
      <c r="O272" s="39"/>
      <c r="P272" s="39"/>
      <c r="Q272" s="39"/>
      <c r="R272" s="39"/>
      <c r="S272" s="39"/>
      <c r="T272" s="39"/>
      <c r="U272" s="39"/>
      <c r="V272" s="39"/>
      <c r="W272" s="39"/>
      <c r="X272" s="39"/>
      <c r="Y272" s="39"/>
      <c r="Z272" s="39"/>
      <c r="AA272" s="39"/>
      <c r="AB272" s="39"/>
      <c r="AC272" s="39"/>
      <c r="AD272" s="39"/>
      <c r="AE272" s="39"/>
      <c r="AF272" s="39"/>
      <c r="AG272" s="39"/>
      <c r="AH272" s="39"/>
      <c r="AI272" s="39"/>
      <c r="AJ272" s="39"/>
      <c r="AK272" s="39"/>
      <c r="AL272" s="39"/>
      <c r="AM272" s="39"/>
      <c r="AN272" s="39"/>
      <c r="AO272" s="39"/>
      <c r="AP272" s="39"/>
      <c r="AQ272" s="39"/>
    </row>
    <row r="273" spans="1:43" s="10" customFormat="1" x14ac:dyDescent="0.2">
      <c r="A273" s="39"/>
      <c r="B273" s="39"/>
      <c r="C273" s="39"/>
      <c r="D273" s="39"/>
      <c r="E273" s="39"/>
      <c r="F273" s="39"/>
      <c r="G273" s="39"/>
      <c r="H273" s="39"/>
      <c r="I273" s="39"/>
      <c r="J273" s="39"/>
      <c r="K273" s="39"/>
      <c r="L273" s="39"/>
      <c r="M273" s="39"/>
      <c r="N273" s="39"/>
      <c r="O273" s="39"/>
      <c r="P273" s="39"/>
      <c r="Q273" s="39"/>
      <c r="R273" s="39"/>
      <c r="S273" s="39"/>
      <c r="T273" s="39"/>
      <c r="U273" s="39"/>
      <c r="V273" s="39"/>
      <c r="W273" s="39"/>
      <c r="X273" s="39"/>
      <c r="Y273" s="39"/>
      <c r="Z273" s="39"/>
      <c r="AA273" s="39"/>
      <c r="AB273" s="39"/>
      <c r="AC273" s="39"/>
      <c r="AD273" s="39"/>
      <c r="AE273" s="39"/>
      <c r="AF273" s="39"/>
      <c r="AG273" s="39"/>
      <c r="AH273" s="39"/>
      <c r="AI273" s="39"/>
      <c r="AJ273" s="39"/>
      <c r="AK273" s="39"/>
      <c r="AL273" s="39"/>
      <c r="AM273" s="39"/>
      <c r="AN273" s="39"/>
      <c r="AO273" s="39"/>
      <c r="AP273" s="39"/>
      <c r="AQ273" s="39"/>
    </row>
    <row r="274" spans="1:43" s="10" customFormat="1" x14ac:dyDescent="0.2">
      <c r="A274" s="39"/>
      <c r="B274" s="39"/>
      <c r="C274" s="39"/>
      <c r="D274" s="39"/>
      <c r="E274" s="39"/>
      <c r="F274" s="39"/>
      <c r="G274" s="39"/>
      <c r="H274" s="39"/>
      <c r="I274" s="39"/>
      <c r="J274" s="39"/>
      <c r="K274" s="39"/>
      <c r="L274" s="39"/>
      <c r="M274" s="39"/>
      <c r="N274" s="39"/>
      <c r="O274" s="39"/>
      <c r="P274" s="39"/>
      <c r="Q274" s="39"/>
      <c r="R274" s="39"/>
      <c r="S274" s="39"/>
      <c r="T274" s="39"/>
      <c r="U274" s="39"/>
      <c r="V274" s="39"/>
      <c r="W274" s="39"/>
      <c r="X274" s="39"/>
      <c r="Y274" s="39"/>
      <c r="Z274" s="39"/>
      <c r="AA274" s="39"/>
      <c r="AB274" s="39"/>
      <c r="AC274" s="39"/>
      <c r="AD274" s="39"/>
      <c r="AE274" s="39"/>
      <c r="AF274" s="39"/>
      <c r="AG274" s="39"/>
      <c r="AH274" s="39"/>
      <c r="AI274" s="39"/>
      <c r="AJ274" s="39"/>
      <c r="AK274" s="39"/>
      <c r="AL274" s="39"/>
      <c r="AM274" s="39"/>
      <c r="AN274" s="39"/>
      <c r="AO274" s="39"/>
      <c r="AP274" s="39"/>
      <c r="AQ274" s="39"/>
    </row>
    <row r="275" spans="1:43" s="10" customFormat="1" x14ac:dyDescent="0.2">
      <c r="A275" s="39"/>
      <c r="B275" s="39"/>
      <c r="C275" s="39"/>
      <c r="D275" s="39"/>
      <c r="E275" s="39"/>
      <c r="F275" s="39"/>
      <c r="G275" s="39"/>
      <c r="H275" s="39"/>
      <c r="I275" s="39"/>
      <c r="J275" s="39"/>
      <c r="K275" s="39"/>
      <c r="L275" s="39"/>
      <c r="M275" s="39"/>
      <c r="N275" s="39"/>
      <c r="O275" s="39"/>
      <c r="P275" s="39"/>
      <c r="Q275" s="39"/>
      <c r="R275" s="39"/>
      <c r="S275" s="39"/>
      <c r="T275" s="39"/>
      <c r="U275" s="39"/>
      <c r="V275" s="39"/>
      <c r="W275" s="39"/>
      <c r="X275" s="39"/>
      <c r="Y275" s="39"/>
      <c r="Z275" s="39"/>
      <c r="AA275" s="39"/>
      <c r="AB275" s="39"/>
      <c r="AC275" s="39"/>
      <c r="AD275" s="39"/>
      <c r="AE275" s="39"/>
      <c r="AF275" s="39"/>
      <c r="AG275" s="39"/>
      <c r="AH275" s="39"/>
      <c r="AI275" s="39"/>
      <c r="AJ275" s="39"/>
      <c r="AK275" s="39"/>
      <c r="AL275" s="39"/>
      <c r="AM275" s="39"/>
      <c r="AN275" s="39"/>
      <c r="AO275" s="39"/>
      <c r="AP275" s="39"/>
      <c r="AQ275" s="39"/>
    </row>
    <row r="276" spans="1:43" s="10" customFormat="1" x14ac:dyDescent="0.2">
      <c r="A276" s="39"/>
      <c r="B276" s="39"/>
      <c r="C276" s="39"/>
      <c r="D276" s="39"/>
      <c r="E276" s="39"/>
      <c r="F276" s="39"/>
      <c r="G276" s="39"/>
      <c r="H276" s="39"/>
      <c r="I276" s="39"/>
      <c r="J276" s="39"/>
      <c r="K276" s="39"/>
      <c r="L276" s="39"/>
      <c r="M276" s="39"/>
      <c r="N276" s="39"/>
      <c r="O276" s="39"/>
      <c r="P276" s="39"/>
      <c r="Q276" s="39"/>
      <c r="R276" s="39"/>
      <c r="S276" s="39"/>
      <c r="T276" s="39"/>
      <c r="U276" s="39"/>
      <c r="V276" s="39"/>
      <c r="W276" s="39"/>
      <c r="X276" s="39"/>
      <c r="Y276" s="39"/>
      <c r="Z276" s="39"/>
      <c r="AA276" s="39"/>
      <c r="AB276" s="39"/>
      <c r="AC276" s="39"/>
      <c r="AD276" s="39"/>
      <c r="AE276" s="39"/>
      <c r="AF276" s="39"/>
      <c r="AG276" s="39"/>
      <c r="AH276" s="39"/>
      <c r="AI276" s="39"/>
      <c r="AJ276" s="39"/>
      <c r="AK276" s="39"/>
      <c r="AL276" s="39"/>
      <c r="AM276" s="39"/>
      <c r="AN276" s="39"/>
      <c r="AO276" s="39"/>
      <c r="AP276" s="39"/>
      <c r="AQ276" s="39"/>
    </row>
    <row r="277" spans="1:43" s="10" customFormat="1" x14ac:dyDescent="0.2">
      <c r="A277" s="39"/>
      <c r="B277" s="39"/>
      <c r="C277" s="39"/>
      <c r="D277" s="39"/>
      <c r="E277" s="39"/>
      <c r="F277" s="39"/>
      <c r="G277" s="39"/>
      <c r="H277" s="39"/>
      <c r="I277" s="39"/>
      <c r="J277" s="39"/>
      <c r="K277" s="39"/>
      <c r="L277" s="39"/>
      <c r="M277" s="39"/>
      <c r="N277" s="39"/>
      <c r="O277" s="39"/>
      <c r="P277" s="39"/>
      <c r="Q277" s="39"/>
      <c r="R277" s="39"/>
      <c r="S277" s="39"/>
      <c r="T277" s="39"/>
      <c r="U277" s="39"/>
      <c r="V277" s="39"/>
      <c r="W277" s="39"/>
      <c r="X277" s="39"/>
      <c r="Y277" s="39"/>
      <c r="Z277" s="39"/>
      <c r="AA277" s="39"/>
      <c r="AB277" s="39"/>
      <c r="AC277" s="39"/>
      <c r="AD277" s="39"/>
      <c r="AE277" s="39"/>
      <c r="AF277" s="39"/>
      <c r="AG277" s="39"/>
      <c r="AH277" s="39"/>
      <c r="AI277" s="39"/>
      <c r="AJ277" s="39"/>
      <c r="AK277" s="39"/>
      <c r="AL277" s="39"/>
      <c r="AM277" s="39"/>
      <c r="AN277" s="39"/>
      <c r="AO277" s="39"/>
      <c r="AP277" s="39"/>
      <c r="AQ277" s="39"/>
    </row>
    <row r="278" spans="1:43" s="10" customFormat="1" x14ac:dyDescent="0.2">
      <c r="A278" s="39"/>
      <c r="B278" s="39"/>
      <c r="C278" s="39"/>
      <c r="D278" s="39"/>
      <c r="E278" s="39"/>
      <c r="F278" s="39"/>
      <c r="G278" s="39"/>
      <c r="H278" s="39"/>
      <c r="I278" s="39"/>
      <c r="J278" s="39"/>
      <c r="K278" s="39"/>
      <c r="L278" s="39"/>
      <c r="M278" s="39"/>
      <c r="N278" s="39"/>
      <c r="O278" s="39"/>
      <c r="P278" s="39"/>
      <c r="Q278" s="39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39"/>
      <c r="AK278" s="39"/>
      <c r="AL278" s="39"/>
      <c r="AM278" s="39"/>
      <c r="AN278" s="39"/>
      <c r="AO278" s="39"/>
      <c r="AP278" s="39"/>
      <c r="AQ278" s="39"/>
    </row>
    <row r="279" spans="1:43" s="10" customFormat="1" x14ac:dyDescent="0.2">
      <c r="A279" s="39"/>
      <c r="B279" s="39"/>
      <c r="C279" s="39"/>
      <c r="D279" s="39"/>
      <c r="E279" s="39"/>
      <c r="F279" s="39"/>
      <c r="G279" s="39"/>
      <c r="H279" s="39"/>
      <c r="I279" s="39"/>
      <c r="J279" s="39"/>
      <c r="K279" s="39"/>
      <c r="L279" s="39"/>
      <c r="M279" s="39"/>
      <c r="N279" s="39"/>
      <c r="O279" s="39"/>
      <c r="P279" s="39"/>
      <c r="Q279" s="39"/>
      <c r="R279" s="39"/>
      <c r="S279" s="39"/>
      <c r="T279" s="39"/>
      <c r="U279" s="39"/>
      <c r="V279" s="39"/>
      <c r="W279" s="39"/>
      <c r="X279" s="39"/>
      <c r="Y279" s="39"/>
      <c r="Z279" s="39"/>
      <c r="AA279" s="39"/>
      <c r="AB279" s="39"/>
      <c r="AC279" s="39"/>
      <c r="AD279" s="39"/>
      <c r="AE279" s="39"/>
      <c r="AF279" s="39"/>
      <c r="AG279" s="39"/>
      <c r="AH279" s="39"/>
      <c r="AI279" s="39"/>
      <c r="AJ279" s="39"/>
      <c r="AK279" s="39"/>
      <c r="AL279" s="39"/>
      <c r="AM279" s="39"/>
      <c r="AN279" s="39"/>
      <c r="AO279" s="39"/>
      <c r="AP279" s="39"/>
      <c r="AQ279" s="39"/>
    </row>
    <row r="280" spans="1:43" s="10" customFormat="1" x14ac:dyDescent="0.2">
      <c r="A280" s="39"/>
      <c r="B280" s="39"/>
      <c r="C280" s="39"/>
      <c r="D280" s="39"/>
      <c r="E280" s="39"/>
      <c r="F280" s="39"/>
      <c r="G280" s="39"/>
      <c r="H280" s="39"/>
      <c r="I280" s="39"/>
      <c r="J280" s="39"/>
      <c r="K280" s="39"/>
      <c r="L280" s="39"/>
      <c r="M280" s="39"/>
      <c r="N280" s="39"/>
      <c r="O280" s="39"/>
      <c r="P280" s="39"/>
      <c r="Q280" s="39"/>
      <c r="R280" s="39"/>
      <c r="S280" s="39"/>
      <c r="T280" s="39"/>
      <c r="U280" s="39"/>
      <c r="V280" s="39"/>
      <c r="W280" s="39"/>
      <c r="X280" s="39"/>
      <c r="Y280" s="39"/>
      <c r="Z280" s="39"/>
      <c r="AA280" s="39"/>
      <c r="AB280" s="39"/>
      <c r="AC280" s="39"/>
      <c r="AD280" s="39"/>
      <c r="AE280" s="39"/>
      <c r="AF280" s="39"/>
      <c r="AG280" s="39"/>
      <c r="AH280" s="39"/>
      <c r="AI280" s="39"/>
      <c r="AJ280" s="39"/>
      <c r="AK280" s="39"/>
      <c r="AL280" s="39"/>
      <c r="AM280" s="39"/>
      <c r="AN280" s="39"/>
      <c r="AO280" s="39"/>
      <c r="AP280" s="39"/>
      <c r="AQ280" s="39"/>
    </row>
    <row r="281" spans="1:43" s="10" customFormat="1" x14ac:dyDescent="0.2">
      <c r="A281" s="39"/>
      <c r="B281" s="39"/>
      <c r="C281" s="39"/>
      <c r="D281" s="39"/>
      <c r="E281" s="39"/>
      <c r="F281" s="39"/>
      <c r="G281" s="39"/>
      <c r="H281" s="39"/>
      <c r="I281" s="39"/>
      <c r="J281" s="39"/>
      <c r="K281" s="39"/>
      <c r="L281" s="39"/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39"/>
      <c r="AK281" s="39"/>
      <c r="AL281" s="39"/>
      <c r="AM281" s="39"/>
      <c r="AN281" s="39"/>
      <c r="AO281" s="39"/>
      <c r="AP281" s="39"/>
      <c r="AQ281" s="39"/>
    </row>
    <row r="282" spans="1:43" s="10" customFormat="1" x14ac:dyDescent="0.2">
      <c r="A282" s="39"/>
      <c r="B282" s="39"/>
      <c r="C282" s="39"/>
      <c r="D282" s="39"/>
      <c r="E282" s="39"/>
      <c r="F282" s="39"/>
      <c r="G282" s="39"/>
      <c r="H282" s="39"/>
      <c r="I282" s="39"/>
      <c r="J282" s="39"/>
      <c r="K282" s="39"/>
      <c r="L282" s="39"/>
      <c r="M282" s="39"/>
      <c r="N282" s="39"/>
      <c r="O282" s="39"/>
      <c r="P282" s="39"/>
      <c r="Q282" s="39"/>
      <c r="R282" s="39"/>
      <c r="S282" s="39"/>
      <c r="T282" s="39"/>
      <c r="U282" s="39"/>
      <c r="V282" s="39"/>
      <c r="W282" s="39"/>
      <c r="X282" s="39"/>
      <c r="Y282" s="39"/>
      <c r="Z282" s="39"/>
      <c r="AA282" s="39"/>
      <c r="AB282" s="39"/>
      <c r="AC282" s="39"/>
      <c r="AD282" s="39"/>
      <c r="AE282" s="39"/>
      <c r="AF282" s="39"/>
      <c r="AG282" s="39"/>
      <c r="AH282" s="39"/>
      <c r="AI282" s="39"/>
      <c r="AJ282" s="39"/>
      <c r="AK282" s="39"/>
      <c r="AL282" s="39"/>
      <c r="AM282" s="39"/>
      <c r="AN282" s="39"/>
      <c r="AO282" s="39"/>
      <c r="AP282" s="39"/>
      <c r="AQ282" s="39"/>
    </row>
    <row r="283" spans="1:43" s="10" customFormat="1" x14ac:dyDescent="0.2">
      <c r="A283" s="39"/>
      <c r="B283" s="39"/>
      <c r="C283" s="39"/>
      <c r="D283" s="39"/>
      <c r="E283" s="39"/>
      <c r="F283" s="39"/>
      <c r="G283" s="39"/>
      <c r="H283" s="39"/>
      <c r="I283" s="39"/>
      <c r="J283" s="39"/>
      <c r="K283" s="39"/>
      <c r="L283" s="39"/>
      <c r="M283" s="39"/>
      <c r="N283" s="39"/>
      <c r="O283" s="39"/>
      <c r="P283" s="39"/>
      <c r="Q283" s="39"/>
      <c r="R283" s="39"/>
      <c r="S283" s="39"/>
      <c r="T283" s="39"/>
      <c r="U283" s="39"/>
      <c r="V283" s="39"/>
      <c r="W283" s="39"/>
      <c r="X283" s="39"/>
      <c r="Y283" s="39"/>
      <c r="Z283" s="39"/>
      <c r="AA283" s="39"/>
      <c r="AB283" s="39"/>
      <c r="AC283" s="39"/>
      <c r="AD283" s="39"/>
      <c r="AE283" s="39"/>
      <c r="AF283" s="39"/>
      <c r="AG283" s="39"/>
      <c r="AH283" s="39"/>
      <c r="AI283" s="39"/>
      <c r="AJ283" s="39"/>
      <c r="AK283" s="39"/>
      <c r="AL283" s="39"/>
      <c r="AM283" s="39"/>
      <c r="AN283" s="39"/>
      <c r="AO283" s="39"/>
      <c r="AP283" s="39"/>
      <c r="AQ283" s="39"/>
    </row>
    <row r="284" spans="1:43" s="10" customFormat="1" x14ac:dyDescent="0.2">
      <c r="A284" s="39"/>
      <c r="B284" s="39"/>
      <c r="C284" s="39"/>
      <c r="D284" s="39"/>
      <c r="E284" s="39"/>
      <c r="F284" s="39"/>
      <c r="G284" s="39"/>
      <c r="H284" s="39"/>
      <c r="I284" s="39"/>
      <c r="J284" s="39"/>
      <c r="K284" s="39"/>
      <c r="L284" s="39"/>
      <c r="M284" s="39"/>
      <c r="N284" s="39"/>
      <c r="O284" s="39"/>
      <c r="P284" s="39"/>
      <c r="Q284" s="39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39"/>
      <c r="AK284" s="39"/>
      <c r="AL284" s="39"/>
      <c r="AM284" s="39"/>
      <c r="AN284" s="39"/>
      <c r="AO284" s="39"/>
      <c r="AP284" s="39"/>
      <c r="AQ284" s="39"/>
    </row>
    <row r="285" spans="1:43" s="10" customFormat="1" x14ac:dyDescent="0.2">
      <c r="A285" s="39"/>
      <c r="B285" s="39"/>
      <c r="C285" s="39"/>
      <c r="D285" s="39"/>
      <c r="E285" s="39"/>
      <c r="F285" s="39"/>
      <c r="G285" s="39"/>
      <c r="H285" s="39"/>
      <c r="I285" s="39"/>
      <c r="J285" s="39"/>
      <c r="K285" s="39"/>
      <c r="L285" s="39"/>
      <c r="M285" s="39"/>
      <c r="N285" s="39"/>
      <c r="O285" s="39"/>
      <c r="P285" s="39"/>
      <c r="Q285" s="39"/>
      <c r="R285" s="39"/>
      <c r="S285" s="39"/>
      <c r="T285" s="39"/>
      <c r="U285" s="39"/>
      <c r="V285" s="39"/>
      <c r="W285" s="39"/>
      <c r="X285" s="39"/>
      <c r="Y285" s="39"/>
      <c r="Z285" s="39"/>
      <c r="AA285" s="39"/>
      <c r="AB285" s="39"/>
      <c r="AC285" s="39"/>
      <c r="AD285" s="39"/>
      <c r="AE285" s="39"/>
      <c r="AF285" s="39"/>
      <c r="AG285" s="39"/>
      <c r="AH285" s="39"/>
      <c r="AI285" s="39"/>
      <c r="AJ285" s="39"/>
      <c r="AK285" s="39"/>
      <c r="AL285" s="39"/>
      <c r="AM285" s="39"/>
      <c r="AN285" s="39"/>
      <c r="AO285" s="39"/>
      <c r="AP285" s="39"/>
      <c r="AQ285" s="39"/>
    </row>
    <row r="286" spans="1:43" s="10" customFormat="1" x14ac:dyDescent="0.2">
      <c r="A286" s="39"/>
      <c r="B286" s="39"/>
      <c r="C286" s="39"/>
      <c r="D286" s="39"/>
      <c r="E286" s="39"/>
      <c r="F286" s="39"/>
      <c r="G286" s="39"/>
      <c r="H286" s="39"/>
      <c r="I286" s="39"/>
      <c r="J286" s="39"/>
      <c r="K286" s="39"/>
      <c r="L286" s="39"/>
      <c r="M286" s="39"/>
      <c r="N286" s="39"/>
      <c r="O286" s="39"/>
      <c r="P286" s="39"/>
      <c r="Q286" s="39"/>
      <c r="R286" s="39"/>
      <c r="S286" s="39"/>
      <c r="T286" s="39"/>
      <c r="U286" s="39"/>
      <c r="V286" s="39"/>
      <c r="W286" s="39"/>
      <c r="X286" s="39"/>
      <c r="Y286" s="39"/>
      <c r="Z286" s="39"/>
      <c r="AA286" s="39"/>
      <c r="AB286" s="39"/>
      <c r="AC286" s="39"/>
      <c r="AD286" s="39"/>
      <c r="AE286" s="39"/>
      <c r="AF286" s="39"/>
      <c r="AG286" s="39"/>
      <c r="AH286" s="39"/>
      <c r="AI286" s="39"/>
      <c r="AJ286" s="39"/>
      <c r="AK286" s="39"/>
      <c r="AL286" s="39"/>
      <c r="AM286" s="39"/>
      <c r="AN286" s="39"/>
      <c r="AO286" s="39"/>
      <c r="AP286" s="39"/>
      <c r="AQ286" s="39"/>
    </row>
    <row r="287" spans="1:43" s="10" customFormat="1" x14ac:dyDescent="0.2">
      <c r="A287" s="39"/>
      <c r="B287" s="39"/>
      <c r="C287" s="39"/>
      <c r="D287" s="39"/>
      <c r="E287" s="39"/>
      <c r="F287" s="39"/>
      <c r="G287" s="39"/>
      <c r="H287" s="39"/>
      <c r="I287" s="39"/>
      <c r="J287" s="39"/>
      <c r="K287" s="39"/>
      <c r="L287" s="39"/>
      <c r="M287" s="39"/>
      <c r="N287" s="39"/>
      <c r="O287" s="39"/>
      <c r="P287" s="39"/>
      <c r="Q287" s="39"/>
      <c r="R287" s="39"/>
      <c r="S287" s="39"/>
      <c r="T287" s="39"/>
      <c r="U287" s="39"/>
      <c r="V287" s="39"/>
      <c r="W287" s="39"/>
      <c r="X287" s="39"/>
      <c r="Y287" s="39"/>
      <c r="Z287" s="39"/>
      <c r="AA287" s="39"/>
      <c r="AB287" s="39"/>
      <c r="AC287" s="39"/>
      <c r="AD287" s="39"/>
      <c r="AE287" s="39"/>
      <c r="AF287" s="39"/>
      <c r="AG287" s="39"/>
      <c r="AH287" s="39"/>
      <c r="AI287" s="39"/>
      <c r="AJ287" s="39"/>
      <c r="AK287" s="39"/>
      <c r="AL287" s="39"/>
      <c r="AM287" s="39"/>
      <c r="AN287" s="39"/>
      <c r="AO287" s="39"/>
      <c r="AP287" s="39"/>
      <c r="AQ287" s="39"/>
    </row>
    <row r="288" spans="1:43" s="10" customFormat="1" x14ac:dyDescent="0.2">
      <c r="A288" s="39"/>
      <c r="B288" s="39"/>
      <c r="C288" s="39"/>
      <c r="D288" s="39"/>
      <c r="E288" s="39"/>
      <c r="F288" s="39"/>
      <c r="G288" s="39"/>
      <c r="H288" s="39"/>
      <c r="I288" s="39"/>
      <c r="J288" s="39"/>
      <c r="K288" s="39"/>
      <c r="L288" s="39"/>
      <c r="M288" s="39"/>
      <c r="N288" s="39"/>
      <c r="O288" s="39"/>
      <c r="P288" s="39"/>
      <c r="Q288" s="39"/>
      <c r="R288" s="39"/>
      <c r="S288" s="39"/>
      <c r="T288" s="39"/>
      <c r="U288" s="39"/>
      <c r="V288" s="39"/>
      <c r="W288" s="39"/>
      <c r="X288" s="39"/>
      <c r="Y288" s="39"/>
      <c r="Z288" s="39"/>
      <c r="AA288" s="39"/>
      <c r="AB288" s="39"/>
      <c r="AC288" s="39"/>
      <c r="AD288" s="39"/>
      <c r="AE288" s="39"/>
      <c r="AF288" s="39"/>
      <c r="AG288" s="39"/>
      <c r="AH288" s="39"/>
      <c r="AI288" s="39"/>
      <c r="AJ288" s="39"/>
      <c r="AK288" s="39"/>
      <c r="AL288" s="39"/>
      <c r="AM288" s="39"/>
      <c r="AN288" s="39"/>
      <c r="AO288" s="39"/>
      <c r="AP288" s="39"/>
      <c r="AQ288" s="39"/>
    </row>
    <row r="289" spans="1:43" s="10" customFormat="1" x14ac:dyDescent="0.2">
      <c r="A289" s="39"/>
      <c r="B289" s="39"/>
      <c r="C289" s="39"/>
      <c r="D289" s="39"/>
      <c r="E289" s="39"/>
      <c r="F289" s="39"/>
      <c r="G289" s="39"/>
      <c r="H289" s="39"/>
      <c r="I289" s="39"/>
      <c r="J289" s="39"/>
      <c r="K289" s="39"/>
      <c r="L289" s="39"/>
      <c r="M289" s="39"/>
      <c r="N289" s="39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39"/>
      <c r="AK289" s="39"/>
      <c r="AL289" s="39"/>
      <c r="AM289" s="39"/>
      <c r="AN289" s="39"/>
      <c r="AO289" s="39"/>
      <c r="AP289" s="39"/>
      <c r="AQ289" s="39"/>
    </row>
    <row r="290" spans="1:43" s="10" customFormat="1" x14ac:dyDescent="0.2">
      <c r="A290" s="39"/>
      <c r="B290" s="39"/>
      <c r="C290" s="39"/>
      <c r="D290" s="39"/>
      <c r="E290" s="39"/>
      <c r="F290" s="39"/>
      <c r="G290" s="39"/>
      <c r="H290" s="39"/>
      <c r="I290" s="39"/>
      <c r="J290" s="39"/>
      <c r="K290" s="39"/>
      <c r="L290" s="39"/>
      <c r="M290" s="39"/>
      <c r="N290" s="39"/>
      <c r="O290" s="39"/>
      <c r="P290" s="39"/>
      <c r="Q290" s="39"/>
      <c r="R290" s="39"/>
      <c r="S290" s="39"/>
      <c r="T290" s="39"/>
      <c r="U290" s="39"/>
      <c r="V290" s="39"/>
      <c r="W290" s="39"/>
      <c r="X290" s="39"/>
      <c r="Y290" s="39"/>
      <c r="Z290" s="39"/>
      <c r="AA290" s="39"/>
      <c r="AB290" s="39"/>
      <c r="AC290" s="39"/>
      <c r="AD290" s="39"/>
      <c r="AE290" s="39"/>
      <c r="AF290" s="39"/>
      <c r="AG290" s="39"/>
      <c r="AH290" s="39"/>
      <c r="AI290" s="39"/>
      <c r="AJ290" s="39"/>
      <c r="AK290" s="39"/>
      <c r="AL290" s="39"/>
      <c r="AM290" s="39"/>
      <c r="AN290" s="39"/>
      <c r="AO290" s="39"/>
      <c r="AP290" s="39"/>
      <c r="AQ290" s="39"/>
    </row>
    <row r="291" spans="1:43" s="10" customFormat="1" x14ac:dyDescent="0.2">
      <c r="A291" s="39"/>
      <c r="B291" s="39"/>
      <c r="C291" s="39"/>
      <c r="D291" s="39"/>
      <c r="E291" s="39"/>
      <c r="F291" s="39"/>
      <c r="G291" s="39"/>
      <c r="H291" s="39"/>
      <c r="I291" s="39"/>
      <c r="J291" s="39"/>
      <c r="K291" s="39"/>
      <c r="L291" s="39"/>
      <c r="M291" s="39"/>
      <c r="N291" s="39"/>
      <c r="O291" s="39"/>
      <c r="P291" s="39"/>
      <c r="Q291" s="39"/>
      <c r="R291" s="39"/>
      <c r="S291" s="39"/>
      <c r="T291" s="39"/>
      <c r="U291" s="39"/>
      <c r="V291" s="39"/>
      <c r="W291" s="39"/>
      <c r="X291" s="39"/>
      <c r="Y291" s="39"/>
      <c r="Z291" s="39"/>
      <c r="AA291" s="39"/>
      <c r="AB291" s="39"/>
      <c r="AC291" s="39"/>
      <c r="AD291" s="39"/>
      <c r="AE291" s="39"/>
      <c r="AF291" s="39"/>
      <c r="AG291" s="39"/>
      <c r="AH291" s="39"/>
      <c r="AI291" s="39"/>
      <c r="AJ291" s="39"/>
      <c r="AK291" s="39"/>
      <c r="AL291" s="39"/>
      <c r="AM291" s="39"/>
      <c r="AN291" s="39"/>
      <c r="AO291" s="39"/>
      <c r="AP291" s="39"/>
      <c r="AQ291" s="39"/>
    </row>
    <row r="292" spans="1:43" s="10" customFormat="1" ht="27.75" customHeight="1" x14ac:dyDescent="0.2">
      <c r="A292" s="39"/>
      <c r="B292" s="156" t="s">
        <v>30</v>
      </c>
      <c r="C292" s="156"/>
      <c r="D292" s="156"/>
      <c r="E292" s="156"/>
      <c r="F292" s="156"/>
      <c r="G292" s="156"/>
      <c r="H292" s="156"/>
      <c r="I292" s="156"/>
      <c r="J292" s="156"/>
      <c r="K292" s="156"/>
      <c r="L292" s="156"/>
      <c r="M292" s="156"/>
      <c r="N292" s="156"/>
      <c r="O292" s="156"/>
      <c r="P292" s="156"/>
      <c r="Q292" s="156"/>
      <c r="R292" s="156"/>
      <c r="S292" s="156"/>
      <c r="T292" s="156"/>
      <c r="U292" s="156"/>
      <c r="V292" s="156"/>
      <c r="W292" s="156"/>
      <c r="X292" s="156"/>
      <c r="Y292" s="156"/>
      <c r="Z292" s="156"/>
      <c r="AA292" s="156"/>
      <c r="AB292" s="156"/>
      <c r="AC292" s="156"/>
      <c r="AD292" s="156"/>
      <c r="AE292" s="156"/>
      <c r="AF292" s="156"/>
      <c r="AG292" s="156"/>
      <c r="AH292" s="156"/>
      <c r="AI292" s="156"/>
      <c r="AJ292" s="156"/>
      <c r="AK292" s="156"/>
      <c r="AL292" s="156"/>
      <c r="AM292" s="39"/>
      <c r="AN292" s="39"/>
      <c r="AO292" s="39"/>
      <c r="AP292" s="39"/>
      <c r="AQ292" s="39"/>
    </row>
    <row r="293" spans="1:43" s="10" customFormat="1" x14ac:dyDescent="0.2">
      <c r="A293" s="39"/>
      <c r="B293" s="39"/>
      <c r="C293" s="39"/>
      <c r="D293" s="39"/>
      <c r="E293" s="39"/>
      <c r="F293" s="39"/>
      <c r="G293" s="39"/>
      <c r="H293" s="39"/>
      <c r="I293" s="39"/>
      <c r="J293" s="39"/>
      <c r="K293" s="39"/>
      <c r="L293" s="39"/>
      <c r="M293" s="39"/>
      <c r="N293" s="39"/>
      <c r="O293" s="39"/>
      <c r="P293" s="39"/>
      <c r="Q293" s="39"/>
      <c r="R293" s="39"/>
      <c r="S293" s="39"/>
      <c r="T293" s="39"/>
      <c r="U293" s="39"/>
      <c r="V293" s="39"/>
      <c r="W293" s="39"/>
      <c r="X293" s="39"/>
      <c r="Y293" s="39"/>
      <c r="Z293" s="39"/>
      <c r="AA293" s="39"/>
      <c r="AB293" s="39"/>
      <c r="AC293" s="39"/>
      <c r="AD293" s="39"/>
      <c r="AE293" s="39"/>
      <c r="AF293" s="39"/>
      <c r="AG293" s="39"/>
      <c r="AH293" s="39"/>
      <c r="AI293" s="39"/>
      <c r="AJ293" s="39"/>
      <c r="AK293" s="39"/>
      <c r="AL293" s="39"/>
      <c r="AM293" s="39"/>
      <c r="AN293" s="39"/>
      <c r="AO293" s="39"/>
      <c r="AP293" s="39"/>
      <c r="AQ293" s="39"/>
    </row>
    <row r="294" spans="1:43" s="10" customFormat="1" ht="27.75" customHeight="1" x14ac:dyDescent="0.2">
      <c r="A294" s="39"/>
      <c r="B294" s="140" t="s">
        <v>28</v>
      </c>
      <c r="C294" s="140"/>
      <c r="D294" s="140"/>
      <c r="E294" s="140"/>
      <c r="F294" s="140"/>
      <c r="G294" s="140"/>
      <c r="H294" s="140"/>
      <c r="I294" s="140"/>
      <c r="J294" s="140"/>
      <c r="K294" s="140"/>
      <c r="L294" s="140"/>
      <c r="M294" s="140"/>
      <c r="N294" s="140"/>
      <c r="O294" s="140"/>
      <c r="P294" s="140"/>
      <c r="Q294" s="140"/>
      <c r="R294" s="140"/>
      <c r="S294" s="140"/>
      <c r="T294" s="140"/>
      <c r="U294" s="140"/>
      <c r="V294" s="140"/>
      <c r="W294" s="140"/>
      <c r="X294" s="140"/>
      <c r="Y294" s="140"/>
      <c r="Z294" s="140"/>
      <c r="AA294" s="140"/>
      <c r="AB294" s="140"/>
      <c r="AC294" s="140"/>
      <c r="AD294" s="140"/>
      <c r="AE294" s="140"/>
      <c r="AF294" s="140"/>
      <c r="AG294" s="140"/>
      <c r="AH294" s="140"/>
      <c r="AI294" s="140"/>
      <c r="AJ294" s="140"/>
      <c r="AK294" s="140"/>
      <c r="AL294" s="140"/>
      <c r="AM294" s="140"/>
      <c r="AN294" s="140"/>
      <c r="AO294" s="140"/>
      <c r="AP294" s="39"/>
      <c r="AQ294" s="39"/>
    </row>
    <row r="295" spans="1:43" s="10" customFormat="1" x14ac:dyDescent="0.2">
      <c r="A295" s="39"/>
      <c r="B295" s="39"/>
      <c r="C295" s="39"/>
      <c r="D295" s="39"/>
      <c r="E295" s="39"/>
      <c r="F295" s="39"/>
      <c r="G295" s="39"/>
      <c r="H295" s="39"/>
      <c r="I295" s="39"/>
      <c r="J295" s="39"/>
      <c r="K295" s="39"/>
      <c r="L295" s="39"/>
      <c r="M295" s="39"/>
      <c r="N295" s="39"/>
      <c r="O295" s="39"/>
      <c r="P295" s="39"/>
      <c r="Q295" s="39"/>
      <c r="R295" s="39"/>
      <c r="S295" s="39"/>
      <c r="T295" s="39"/>
      <c r="U295" s="39"/>
      <c r="V295" s="39"/>
      <c r="W295" s="39"/>
      <c r="X295" s="39"/>
      <c r="Y295" s="39"/>
      <c r="Z295" s="39"/>
      <c r="AA295" s="39"/>
      <c r="AB295" s="39"/>
      <c r="AC295" s="39"/>
      <c r="AD295" s="39"/>
      <c r="AE295" s="39"/>
      <c r="AF295" s="39"/>
      <c r="AG295" s="39"/>
      <c r="AH295" s="39"/>
      <c r="AI295" s="39"/>
      <c r="AJ295" s="39"/>
      <c r="AK295" s="39"/>
      <c r="AL295" s="39"/>
      <c r="AM295" s="39"/>
      <c r="AN295" s="39"/>
      <c r="AP295" s="39"/>
      <c r="AQ295" s="39"/>
    </row>
    <row r="296" spans="1:43" s="10" customFormat="1" ht="36" customHeight="1" x14ac:dyDescent="0.2">
      <c r="A296" s="39"/>
      <c r="B296" s="39"/>
      <c r="C296" s="39"/>
      <c r="D296" s="39"/>
      <c r="E296" s="39"/>
      <c r="F296" s="141" t="s">
        <v>47</v>
      </c>
      <c r="G296" s="141"/>
      <c r="H296" s="141"/>
      <c r="I296" s="141"/>
      <c r="J296" s="141"/>
      <c r="K296" s="141"/>
      <c r="L296" s="141"/>
      <c r="M296" s="141"/>
      <c r="N296" s="141"/>
      <c r="O296" s="141"/>
      <c r="P296" s="141"/>
      <c r="Q296" s="141"/>
      <c r="R296" s="142" t="s">
        <v>48</v>
      </c>
      <c r="S296" s="142"/>
      <c r="T296" s="142"/>
      <c r="U296" s="142"/>
      <c r="V296" s="142"/>
      <c r="W296" s="142"/>
      <c r="X296" s="142"/>
      <c r="Y296" s="142"/>
      <c r="Z296" s="142"/>
      <c r="AA296" s="142"/>
      <c r="AB296" s="142"/>
      <c r="AC296" s="142"/>
      <c r="AD296" s="142" t="s">
        <v>85</v>
      </c>
      <c r="AE296" s="142"/>
      <c r="AF296" s="142"/>
      <c r="AG296" s="142"/>
      <c r="AH296" s="142"/>
      <c r="AI296" s="142"/>
      <c r="AJ296" s="142"/>
      <c r="AK296" s="142"/>
      <c r="AL296" s="142"/>
      <c r="AM296" s="142"/>
      <c r="AN296" s="142"/>
      <c r="AO296" s="142"/>
      <c r="AP296" s="39"/>
      <c r="AQ296" s="39"/>
    </row>
    <row r="297" spans="1:43" s="10" customFormat="1" ht="8.25" customHeight="1" x14ac:dyDescent="0.2">
      <c r="A297" s="39"/>
      <c r="B297" s="39"/>
      <c r="C297" s="39"/>
      <c r="D297" s="39"/>
      <c r="E297" s="39"/>
      <c r="F297" s="39"/>
      <c r="G297" s="39"/>
      <c r="H297" s="39"/>
      <c r="I297" s="39"/>
      <c r="J297" s="39"/>
      <c r="K297" s="39"/>
      <c r="L297" s="39"/>
      <c r="M297" s="39"/>
      <c r="N297" s="39"/>
      <c r="O297" s="39"/>
      <c r="P297" s="39"/>
      <c r="Q297" s="39"/>
      <c r="R297" s="39"/>
      <c r="S297" s="39"/>
      <c r="T297" s="39"/>
      <c r="U297" s="39"/>
      <c r="V297" s="39"/>
      <c r="W297" s="39"/>
      <c r="X297" s="39"/>
      <c r="Y297" s="39"/>
      <c r="Z297" s="39"/>
      <c r="AA297" s="39"/>
      <c r="AB297" s="39"/>
      <c r="AC297" s="39"/>
      <c r="AD297" s="39"/>
      <c r="AE297" s="39"/>
      <c r="AF297" s="39"/>
      <c r="AG297" s="39"/>
      <c r="AH297" s="39"/>
      <c r="AI297" s="39"/>
      <c r="AJ297" s="39"/>
      <c r="AK297" s="39"/>
      <c r="AL297" s="39"/>
      <c r="AM297" s="39"/>
      <c r="AN297" s="39"/>
      <c r="AP297" s="39"/>
      <c r="AQ297" s="39"/>
    </row>
    <row r="298" spans="1:43" s="10" customFormat="1" ht="43.5" customHeight="1" thickBot="1" x14ac:dyDescent="0.25">
      <c r="A298" s="39"/>
      <c r="B298" s="39"/>
      <c r="C298" s="39"/>
      <c r="D298" s="39"/>
      <c r="E298" s="39"/>
      <c r="F298" s="75" t="s">
        <v>49</v>
      </c>
      <c r="G298" s="75" t="s">
        <v>50</v>
      </c>
      <c r="H298" s="75" t="s">
        <v>51</v>
      </c>
      <c r="I298" s="75" t="s">
        <v>52</v>
      </c>
      <c r="J298" s="75" t="s">
        <v>53</v>
      </c>
      <c r="K298" s="75" t="s">
        <v>54</v>
      </c>
      <c r="L298" s="75" t="s">
        <v>55</v>
      </c>
      <c r="M298" s="75" t="s">
        <v>56</v>
      </c>
      <c r="N298" s="75" t="s">
        <v>57</v>
      </c>
      <c r="O298" s="75" t="s">
        <v>58</v>
      </c>
      <c r="P298" s="75" t="s">
        <v>59</v>
      </c>
      <c r="Q298" s="75" t="s">
        <v>60</v>
      </c>
      <c r="R298" s="75" t="s">
        <v>61</v>
      </c>
      <c r="S298" s="75" t="s">
        <v>62</v>
      </c>
      <c r="T298" s="75" t="s">
        <v>63</v>
      </c>
      <c r="U298" s="75" t="s">
        <v>64</v>
      </c>
      <c r="V298" s="75" t="s">
        <v>65</v>
      </c>
      <c r="W298" s="75" t="s">
        <v>66</v>
      </c>
      <c r="X298" s="75" t="s">
        <v>67</v>
      </c>
      <c r="Y298" s="75" t="s">
        <v>68</v>
      </c>
      <c r="Z298" s="75" t="s">
        <v>69</v>
      </c>
      <c r="AA298" s="75" t="s">
        <v>70</v>
      </c>
      <c r="AB298" s="75" t="s">
        <v>71</v>
      </c>
      <c r="AC298" s="75" t="s">
        <v>72</v>
      </c>
      <c r="AD298" s="75" t="s">
        <v>73</v>
      </c>
      <c r="AE298" s="75" t="s">
        <v>74</v>
      </c>
      <c r="AF298" s="75" t="s">
        <v>75</v>
      </c>
      <c r="AG298" s="75" t="s">
        <v>76</v>
      </c>
      <c r="AH298" s="75" t="s">
        <v>77</v>
      </c>
      <c r="AI298" s="75" t="s">
        <v>78</v>
      </c>
      <c r="AJ298" s="75" t="s">
        <v>79</v>
      </c>
      <c r="AK298" s="75" t="s">
        <v>80</v>
      </c>
      <c r="AL298" s="75" t="s">
        <v>81</v>
      </c>
      <c r="AM298" s="75" t="s">
        <v>82</v>
      </c>
      <c r="AN298" s="75" t="s">
        <v>83</v>
      </c>
      <c r="AO298" s="75" t="s">
        <v>84</v>
      </c>
      <c r="AP298" s="39"/>
      <c r="AQ298" s="39"/>
    </row>
    <row r="299" spans="1:43" s="10" customFormat="1" ht="30" customHeight="1" x14ac:dyDescent="0.2">
      <c r="A299" s="39"/>
      <c r="B299" s="129" t="s">
        <v>42</v>
      </c>
      <c r="C299" s="149" t="s">
        <v>89</v>
      </c>
      <c r="D299" s="149"/>
      <c r="E299" s="157"/>
      <c r="F299" s="77">
        <v>3</v>
      </c>
      <c r="G299" s="77"/>
      <c r="H299" s="77"/>
      <c r="I299" s="77"/>
      <c r="J299" s="77"/>
      <c r="K299" s="77"/>
      <c r="L299" s="77"/>
      <c r="M299" s="77"/>
      <c r="N299" s="77"/>
      <c r="O299" s="77"/>
      <c r="P299" s="77"/>
      <c r="Q299" s="77"/>
      <c r="R299" s="77"/>
      <c r="S299" s="77"/>
      <c r="T299" s="77"/>
      <c r="U299" s="77"/>
      <c r="V299" s="77"/>
      <c r="W299" s="77"/>
      <c r="X299" s="77"/>
      <c r="Y299" s="77"/>
      <c r="Z299" s="77"/>
      <c r="AA299" s="77"/>
      <c r="AB299" s="77"/>
      <c r="AC299" s="77"/>
      <c r="AD299" s="77"/>
      <c r="AE299" s="77"/>
      <c r="AF299" s="77"/>
      <c r="AG299" s="77"/>
      <c r="AH299" s="77"/>
      <c r="AI299" s="77"/>
      <c r="AJ299" s="77"/>
      <c r="AK299" s="77"/>
      <c r="AL299" s="77"/>
      <c r="AM299" s="77"/>
      <c r="AN299" s="77"/>
      <c r="AO299" s="78"/>
      <c r="AP299" s="39"/>
      <c r="AQ299" s="39"/>
    </row>
    <row r="300" spans="1:43" s="10" customFormat="1" ht="30" customHeight="1" x14ac:dyDescent="0.2">
      <c r="A300" s="39"/>
      <c r="B300" s="130"/>
      <c r="C300" s="150" t="s">
        <v>41</v>
      </c>
      <c r="D300" s="150"/>
      <c r="E300" s="158"/>
      <c r="F300" s="79">
        <v>13</v>
      </c>
      <c r="G300" s="79"/>
      <c r="H300" s="79"/>
      <c r="I300" s="79"/>
      <c r="J300" s="79"/>
      <c r="K300" s="79"/>
      <c r="L300" s="79"/>
      <c r="M300" s="79"/>
      <c r="N300" s="79"/>
      <c r="O300" s="79"/>
      <c r="P300" s="79"/>
      <c r="Q300" s="79"/>
      <c r="R300" s="79"/>
      <c r="S300" s="79"/>
      <c r="T300" s="79"/>
      <c r="U300" s="79"/>
      <c r="V300" s="79"/>
      <c r="W300" s="79"/>
      <c r="X300" s="79"/>
      <c r="Y300" s="79"/>
      <c r="Z300" s="79"/>
      <c r="AA300" s="79"/>
      <c r="AB300" s="79"/>
      <c r="AC300" s="79"/>
      <c r="AD300" s="79"/>
      <c r="AE300" s="79"/>
      <c r="AF300" s="79"/>
      <c r="AG300" s="79"/>
      <c r="AH300" s="79"/>
      <c r="AI300" s="79"/>
      <c r="AJ300" s="79"/>
      <c r="AK300" s="79"/>
      <c r="AL300" s="79"/>
      <c r="AM300" s="79"/>
      <c r="AN300" s="79"/>
      <c r="AO300" s="80"/>
      <c r="AP300" s="39"/>
      <c r="AQ300" s="39"/>
    </row>
    <row r="301" spans="1:43" s="10" customFormat="1" ht="30" customHeight="1" thickBot="1" x14ac:dyDescent="0.25">
      <c r="A301" s="39"/>
      <c r="B301" s="131"/>
      <c r="C301" s="136" t="s">
        <v>45</v>
      </c>
      <c r="D301" s="136"/>
      <c r="E301" s="159"/>
      <c r="F301" s="81">
        <v>0.8125</v>
      </c>
      <c r="G301" s="81"/>
      <c r="H301" s="81"/>
      <c r="I301" s="81"/>
      <c r="J301" s="81"/>
      <c r="K301" s="81"/>
      <c r="L301" s="81"/>
      <c r="M301" s="81"/>
      <c r="N301" s="81"/>
      <c r="O301" s="81"/>
      <c r="P301" s="81"/>
      <c r="Q301" s="81"/>
      <c r="R301" s="81"/>
      <c r="S301" s="81"/>
      <c r="T301" s="81"/>
      <c r="U301" s="81"/>
      <c r="V301" s="81"/>
      <c r="W301" s="81"/>
      <c r="X301" s="81"/>
      <c r="Y301" s="81"/>
      <c r="Z301" s="81"/>
      <c r="AA301" s="81"/>
      <c r="AB301" s="81"/>
      <c r="AC301" s="81"/>
      <c r="AD301" s="81"/>
      <c r="AE301" s="81"/>
      <c r="AF301" s="81"/>
      <c r="AG301" s="81"/>
      <c r="AH301" s="81"/>
      <c r="AI301" s="81"/>
      <c r="AJ301" s="81"/>
      <c r="AK301" s="81"/>
      <c r="AL301" s="81"/>
      <c r="AM301" s="81"/>
      <c r="AN301" s="81"/>
      <c r="AO301" s="82"/>
      <c r="AP301" s="39"/>
      <c r="AQ301" s="39"/>
    </row>
    <row r="302" spans="1:43" s="10" customFormat="1" ht="30" customHeight="1" x14ac:dyDescent="0.2">
      <c r="A302" s="39"/>
      <c r="B302" s="129" t="s">
        <v>88</v>
      </c>
      <c r="C302" s="154" t="s">
        <v>90</v>
      </c>
      <c r="D302" s="154"/>
      <c r="E302" s="161"/>
      <c r="F302" s="77">
        <v>3</v>
      </c>
      <c r="G302" s="77"/>
      <c r="H302" s="77"/>
      <c r="I302" s="77"/>
      <c r="J302" s="77"/>
      <c r="K302" s="77"/>
      <c r="L302" s="77"/>
      <c r="M302" s="77"/>
      <c r="N302" s="77"/>
      <c r="O302" s="77"/>
      <c r="P302" s="77"/>
      <c r="Q302" s="77"/>
      <c r="R302" s="77"/>
      <c r="S302" s="77"/>
      <c r="T302" s="77"/>
      <c r="U302" s="77"/>
      <c r="V302" s="77"/>
      <c r="W302" s="77"/>
      <c r="X302" s="77"/>
      <c r="Y302" s="77"/>
      <c r="Z302" s="77"/>
      <c r="AA302" s="77"/>
      <c r="AB302" s="77"/>
      <c r="AC302" s="77"/>
      <c r="AD302" s="77"/>
      <c r="AE302" s="77"/>
      <c r="AF302" s="77"/>
      <c r="AG302" s="77"/>
      <c r="AH302" s="77"/>
      <c r="AI302" s="77"/>
      <c r="AJ302" s="77"/>
      <c r="AK302" s="77"/>
      <c r="AL302" s="77"/>
      <c r="AM302" s="77"/>
      <c r="AN302" s="77"/>
      <c r="AO302" s="78"/>
      <c r="AP302" s="39"/>
      <c r="AQ302" s="39"/>
    </row>
    <row r="303" spans="1:43" s="10" customFormat="1" ht="30" customHeight="1" x14ac:dyDescent="0.2">
      <c r="A303" s="39"/>
      <c r="B303" s="130"/>
      <c r="C303" s="137" t="s">
        <v>44</v>
      </c>
      <c r="D303" s="137"/>
      <c r="E303" s="162"/>
      <c r="F303" s="79">
        <v>7</v>
      </c>
      <c r="G303" s="79"/>
      <c r="H303" s="79"/>
      <c r="I303" s="79"/>
      <c r="J303" s="79"/>
      <c r="K303" s="79"/>
      <c r="L303" s="79"/>
      <c r="M303" s="79"/>
      <c r="N303" s="79"/>
      <c r="O303" s="79"/>
      <c r="P303" s="79"/>
      <c r="Q303" s="79"/>
      <c r="R303" s="79"/>
      <c r="S303" s="79"/>
      <c r="T303" s="79"/>
      <c r="U303" s="79"/>
      <c r="V303" s="79"/>
      <c r="W303" s="79"/>
      <c r="X303" s="79"/>
      <c r="Y303" s="79"/>
      <c r="Z303" s="79"/>
      <c r="AA303" s="79"/>
      <c r="AB303" s="79"/>
      <c r="AC303" s="79"/>
      <c r="AD303" s="79"/>
      <c r="AE303" s="79"/>
      <c r="AF303" s="79"/>
      <c r="AG303" s="79"/>
      <c r="AH303" s="79"/>
      <c r="AI303" s="79"/>
      <c r="AJ303" s="79"/>
      <c r="AK303" s="79"/>
      <c r="AL303" s="79"/>
      <c r="AM303" s="79"/>
      <c r="AN303" s="79"/>
      <c r="AO303" s="80"/>
      <c r="AP303" s="39"/>
      <c r="AQ303" s="39"/>
    </row>
    <row r="304" spans="1:43" s="10" customFormat="1" ht="30" customHeight="1" thickBot="1" x14ac:dyDescent="0.25">
      <c r="A304" s="39"/>
      <c r="B304" s="131"/>
      <c r="C304" s="155" t="s">
        <v>46</v>
      </c>
      <c r="D304" s="155"/>
      <c r="E304" s="163"/>
      <c r="F304" s="81">
        <v>0.7</v>
      </c>
      <c r="G304" s="81"/>
      <c r="H304" s="81"/>
      <c r="I304" s="81"/>
      <c r="J304" s="81"/>
      <c r="K304" s="81"/>
      <c r="L304" s="81"/>
      <c r="M304" s="81"/>
      <c r="N304" s="81"/>
      <c r="O304" s="81"/>
      <c r="P304" s="81"/>
      <c r="Q304" s="81"/>
      <c r="R304" s="81"/>
      <c r="S304" s="81"/>
      <c r="T304" s="81"/>
      <c r="U304" s="81"/>
      <c r="V304" s="81"/>
      <c r="W304" s="81"/>
      <c r="X304" s="81"/>
      <c r="Y304" s="81"/>
      <c r="Z304" s="81"/>
      <c r="AA304" s="81"/>
      <c r="AB304" s="81"/>
      <c r="AC304" s="81"/>
      <c r="AD304" s="81"/>
      <c r="AE304" s="81"/>
      <c r="AF304" s="81"/>
      <c r="AG304" s="81"/>
      <c r="AH304" s="81"/>
      <c r="AI304" s="81"/>
      <c r="AJ304" s="81"/>
      <c r="AK304" s="81"/>
      <c r="AL304" s="81"/>
      <c r="AM304" s="81"/>
      <c r="AN304" s="81"/>
      <c r="AO304" s="82"/>
      <c r="AP304" s="39"/>
      <c r="AQ304" s="39"/>
    </row>
    <row r="305" spans="1:43" s="10" customFormat="1" x14ac:dyDescent="0.2">
      <c r="A305" s="39"/>
      <c r="B305" s="164" t="s">
        <v>28</v>
      </c>
      <c r="C305" s="164"/>
      <c r="D305" s="164"/>
      <c r="E305" s="164"/>
      <c r="F305" s="76">
        <v>0.9</v>
      </c>
      <c r="G305" s="76">
        <v>0.9</v>
      </c>
      <c r="H305" s="76">
        <v>0.9</v>
      </c>
      <c r="I305" s="76">
        <v>0.9</v>
      </c>
      <c r="J305" s="76">
        <v>0.9</v>
      </c>
      <c r="K305" s="76">
        <v>0.9</v>
      </c>
      <c r="L305" s="76">
        <v>0.9</v>
      </c>
      <c r="M305" s="76">
        <v>0.9</v>
      </c>
      <c r="N305" s="76">
        <v>0.9</v>
      </c>
      <c r="O305" s="76">
        <v>0.9</v>
      </c>
      <c r="P305" s="76">
        <v>0.9</v>
      </c>
      <c r="Q305" s="76">
        <v>0.9</v>
      </c>
      <c r="R305" s="76">
        <v>0.9</v>
      </c>
      <c r="S305" s="76">
        <v>0.9</v>
      </c>
      <c r="T305" s="76">
        <v>0.9</v>
      </c>
      <c r="U305" s="76">
        <v>0.9</v>
      </c>
      <c r="V305" s="76">
        <v>0.9</v>
      </c>
      <c r="W305" s="76">
        <v>0.9</v>
      </c>
      <c r="X305" s="76">
        <v>0.9</v>
      </c>
      <c r="Y305" s="76">
        <v>0.9</v>
      </c>
      <c r="Z305" s="76">
        <v>0.9</v>
      </c>
      <c r="AA305" s="76">
        <v>0.9</v>
      </c>
      <c r="AB305" s="76">
        <v>0.9</v>
      </c>
      <c r="AC305" s="76">
        <v>0.9</v>
      </c>
      <c r="AD305" s="76">
        <v>0.9</v>
      </c>
      <c r="AE305" s="76">
        <v>0.9</v>
      </c>
      <c r="AF305" s="76">
        <v>0.9</v>
      </c>
      <c r="AG305" s="76">
        <v>0.9</v>
      </c>
      <c r="AH305" s="76">
        <v>0.9</v>
      </c>
      <c r="AI305" s="76">
        <v>0.9</v>
      </c>
      <c r="AJ305" s="76">
        <v>0.9</v>
      </c>
      <c r="AK305" s="76">
        <v>0.9</v>
      </c>
      <c r="AL305" s="76">
        <v>0.9</v>
      </c>
      <c r="AM305" s="76">
        <v>0.9</v>
      </c>
      <c r="AN305" s="76">
        <v>0.9</v>
      </c>
      <c r="AO305" s="76">
        <v>0.9</v>
      </c>
      <c r="AP305" s="39"/>
      <c r="AQ305" s="39"/>
    </row>
    <row r="306" spans="1:43" s="10" customFormat="1" x14ac:dyDescent="0.2">
      <c r="A306" s="39"/>
      <c r="B306" s="39"/>
      <c r="C306" s="39"/>
      <c r="D306" s="39"/>
      <c r="E306" s="39"/>
      <c r="F306" s="39"/>
      <c r="G306" s="39"/>
      <c r="H306" s="39"/>
      <c r="I306" s="39"/>
      <c r="J306" s="39"/>
      <c r="K306" s="39"/>
      <c r="L306" s="39"/>
      <c r="M306" s="39"/>
      <c r="N306" s="39"/>
      <c r="O306" s="39"/>
      <c r="P306" s="39"/>
      <c r="Q306" s="39"/>
      <c r="R306" s="39"/>
      <c r="S306" s="39"/>
      <c r="T306" s="39"/>
      <c r="U306" s="39"/>
      <c r="V306" s="39"/>
      <c r="W306" s="39"/>
      <c r="X306" s="39"/>
      <c r="Y306" s="39"/>
      <c r="Z306" s="39"/>
      <c r="AA306" s="39"/>
      <c r="AB306" s="39"/>
      <c r="AC306" s="39"/>
      <c r="AD306" s="39"/>
      <c r="AE306" s="39"/>
      <c r="AF306" s="39"/>
      <c r="AG306" s="39"/>
      <c r="AH306" s="39"/>
      <c r="AI306" s="39"/>
      <c r="AJ306" s="39"/>
      <c r="AK306" s="39"/>
      <c r="AL306" s="39"/>
      <c r="AM306" s="39"/>
      <c r="AN306" s="39"/>
      <c r="AO306" s="39"/>
      <c r="AP306" s="39"/>
      <c r="AQ306" s="39"/>
    </row>
    <row r="307" spans="1:43" s="10" customFormat="1" x14ac:dyDescent="0.2">
      <c r="A307" s="39"/>
      <c r="B307" s="39"/>
      <c r="C307" s="39"/>
      <c r="D307" s="39"/>
      <c r="E307" s="39"/>
      <c r="F307" s="39"/>
      <c r="G307" s="39"/>
      <c r="H307" s="39"/>
      <c r="I307" s="39"/>
      <c r="J307" s="39"/>
      <c r="K307" s="39"/>
      <c r="L307" s="39"/>
      <c r="M307" s="39"/>
      <c r="N307" s="39"/>
      <c r="O307" s="39"/>
      <c r="P307" s="39"/>
      <c r="Q307" s="39"/>
      <c r="R307" s="39"/>
      <c r="S307" s="39"/>
      <c r="T307" s="39"/>
      <c r="U307" s="39"/>
      <c r="V307" s="39"/>
      <c r="W307" s="39"/>
      <c r="X307" s="39"/>
      <c r="Y307" s="39"/>
      <c r="Z307" s="39"/>
      <c r="AA307" s="39"/>
      <c r="AB307" s="39"/>
      <c r="AC307" s="39"/>
      <c r="AD307" s="39"/>
      <c r="AE307" s="39"/>
      <c r="AF307" s="39"/>
      <c r="AG307" s="39"/>
      <c r="AH307" s="39"/>
      <c r="AI307" s="39"/>
      <c r="AJ307" s="39"/>
      <c r="AK307" s="39"/>
      <c r="AL307" s="39"/>
      <c r="AM307" s="39"/>
      <c r="AN307" s="39"/>
      <c r="AO307" s="39"/>
      <c r="AP307" s="39"/>
      <c r="AQ307" s="39"/>
    </row>
    <row r="308" spans="1:43" s="10" customFormat="1" x14ac:dyDescent="0.2">
      <c r="A308" s="39"/>
      <c r="B308" s="39"/>
      <c r="C308" s="39"/>
      <c r="D308" s="39"/>
      <c r="E308" s="39"/>
      <c r="F308" s="39"/>
      <c r="G308" s="39"/>
      <c r="H308" s="39"/>
      <c r="I308" s="39"/>
      <c r="J308" s="39"/>
      <c r="K308" s="39"/>
      <c r="L308" s="39"/>
      <c r="M308" s="39"/>
      <c r="N308" s="39"/>
      <c r="O308" s="39"/>
      <c r="P308" s="39"/>
      <c r="Q308" s="39"/>
      <c r="R308" s="39"/>
      <c r="S308" s="39"/>
      <c r="T308" s="39"/>
      <c r="U308" s="39"/>
      <c r="V308" s="39"/>
      <c r="W308" s="39"/>
      <c r="X308" s="39"/>
      <c r="Y308" s="39"/>
      <c r="Z308" s="39"/>
      <c r="AA308" s="39"/>
      <c r="AB308" s="39"/>
      <c r="AC308" s="39"/>
      <c r="AD308" s="39"/>
      <c r="AE308" s="39"/>
      <c r="AF308" s="39"/>
      <c r="AG308" s="39"/>
      <c r="AH308" s="39"/>
      <c r="AI308" s="39"/>
      <c r="AJ308" s="39"/>
      <c r="AK308" s="39"/>
      <c r="AL308" s="39"/>
      <c r="AM308" s="39"/>
      <c r="AN308" s="39"/>
      <c r="AO308" s="39"/>
      <c r="AP308" s="39"/>
      <c r="AQ308" s="39"/>
    </row>
    <row r="309" spans="1:43" s="10" customFormat="1" x14ac:dyDescent="0.2">
      <c r="A309" s="39"/>
      <c r="B309" s="39"/>
      <c r="C309" s="39"/>
      <c r="D309" s="39"/>
      <c r="E309" s="39"/>
      <c r="F309" s="39"/>
      <c r="G309" s="39"/>
      <c r="H309" s="39"/>
      <c r="I309" s="39"/>
      <c r="J309" s="39"/>
      <c r="K309" s="39"/>
      <c r="L309" s="39"/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  <c r="Y309" s="39"/>
      <c r="Z309" s="39"/>
      <c r="AA309" s="39"/>
      <c r="AB309" s="39"/>
      <c r="AC309" s="39"/>
      <c r="AD309" s="39"/>
      <c r="AE309" s="39"/>
      <c r="AF309" s="39"/>
      <c r="AG309" s="39"/>
      <c r="AH309" s="39"/>
      <c r="AI309" s="39"/>
      <c r="AJ309" s="39"/>
      <c r="AK309" s="39"/>
      <c r="AL309" s="39"/>
      <c r="AM309" s="39"/>
      <c r="AN309" s="39"/>
      <c r="AO309" s="39"/>
      <c r="AP309" s="39"/>
      <c r="AQ309" s="39"/>
    </row>
    <row r="310" spans="1:43" s="10" customFormat="1" x14ac:dyDescent="0.2">
      <c r="A310" s="39"/>
      <c r="B310" s="39"/>
      <c r="C310" s="39"/>
      <c r="D310" s="39"/>
      <c r="E310" s="39"/>
      <c r="F310" s="39"/>
      <c r="G310" s="39"/>
      <c r="H310" s="39"/>
      <c r="I310" s="39"/>
      <c r="J310" s="39"/>
      <c r="K310" s="39"/>
      <c r="L310" s="39"/>
      <c r="M310" s="39"/>
      <c r="N310" s="39"/>
      <c r="O310" s="39"/>
      <c r="P310" s="39"/>
      <c r="Q310" s="39"/>
      <c r="R310" s="39"/>
      <c r="S310" s="39"/>
      <c r="T310" s="39"/>
      <c r="U310" s="39"/>
      <c r="V310" s="39"/>
      <c r="W310" s="39"/>
      <c r="X310" s="39"/>
      <c r="Y310" s="39"/>
      <c r="Z310" s="39"/>
      <c r="AA310" s="39"/>
      <c r="AB310" s="39"/>
      <c r="AC310" s="39"/>
      <c r="AD310" s="39"/>
      <c r="AE310" s="39"/>
      <c r="AF310" s="39"/>
      <c r="AG310" s="39"/>
      <c r="AH310" s="39"/>
      <c r="AI310" s="39"/>
      <c r="AJ310" s="39"/>
      <c r="AK310" s="39"/>
      <c r="AL310" s="39"/>
      <c r="AM310" s="39"/>
      <c r="AN310" s="39"/>
      <c r="AO310" s="39"/>
      <c r="AP310" s="39"/>
      <c r="AQ310" s="39"/>
    </row>
    <row r="311" spans="1:43" s="10" customFormat="1" x14ac:dyDescent="0.2">
      <c r="A311" s="39"/>
      <c r="B311" s="39"/>
      <c r="C311" s="39"/>
      <c r="D311" s="39"/>
      <c r="E311" s="39"/>
      <c r="F311" s="39"/>
      <c r="G311" s="39"/>
      <c r="H311" s="39"/>
      <c r="I311" s="39"/>
      <c r="J311" s="39"/>
      <c r="K311" s="39"/>
      <c r="L311" s="39"/>
      <c r="M311" s="39"/>
      <c r="N311" s="39"/>
      <c r="O311" s="39"/>
      <c r="P311" s="39"/>
      <c r="Q311" s="39"/>
      <c r="R311" s="39"/>
      <c r="S311" s="39"/>
      <c r="T311" s="39"/>
      <c r="U311" s="39"/>
      <c r="V311" s="39"/>
      <c r="W311" s="39"/>
      <c r="X311" s="39"/>
      <c r="Y311" s="39"/>
      <c r="Z311" s="39"/>
      <c r="AA311" s="39"/>
      <c r="AB311" s="39"/>
      <c r="AC311" s="39"/>
      <c r="AD311" s="39"/>
      <c r="AE311" s="39"/>
      <c r="AF311" s="39"/>
      <c r="AG311" s="39"/>
      <c r="AH311" s="39"/>
      <c r="AI311" s="39"/>
      <c r="AJ311" s="39"/>
      <c r="AK311" s="39"/>
      <c r="AL311" s="39"/>
      <c r="AM311" s="39"/>
      <c r="AN311" s="39"/>
      <c r="AO311" s="39"/>
      <c r="AP311" s="39"/>
      <c r="AQ311" s="39"/>
    </row>
    <row r="312" spans="1:43" s="10" customFormat="1" x14ac:dyDescent="0.2">
      <c r="A312" s="39"/>
      <c r="B312" s="39"/>
      <c r="C312" s="39"/>
      <c r="D312" s="39"/>
      <c r="E312" s="39"/>
      <c r="F312" s="39"/>
      <c r="G312" s="39"/>
      <c r="H312" s="39"/>
      <c r="I312" s="39"/>
      <c r="J312" s="39"/>
      <c r="K312" s="39"/>
      <c r="L312" s="39"/>
      <c r="M312" s="39"/>
      <c r="N312" s="39"/>
      <c r="O312" s="39"/>
      <c r="P312" s="39"/>
      <c r="Q312" s="39"/>
      <c r="R312" s="39"/>
      <c r="S312" s="39"/>
      <c r="T312" s="39"/>
      <c r="U312" s="39"/>
      <c r="V312" s="39"/>
      <c r="W312" s="39"/>
      <c r="X312" s="39"/>
      <c r="Y312" s="39"/>
      <c r="Z312" s="39"/>
      <c r="AA312" s="39"/>
      <c r="AB312" s="39"/>
      <c r="AC312" s="39"/>
      <c r="AD312" s="39"/>
      <c r="AE312" s="39"/>
      <c r="AF312" s="39"/>
      <c r="AG312" s="39"/>
      <c r="AH312" s="39"/>
      <c r="AI312" s="39"/>
      <c r="AJ312" s="39"/>
      <c r="AK312" s="39"/>
      <c r="AL312" s="39"/>
      <c r="AM312" s="39"/>
      <c r="AN312" s="39"/>
      <c r="AO312" s="39"/>
      <c r="AP312" s="39"/>
      <c r="AQ312" s="39"/>
    </row>
    <row r="313" spans="1:43" s="10" customFormat="1" x14ac:dyDescent="0.2">
      <c r="A313" s="39"/>
      <c r="B313" s="39"/>
      <c r="C313" s="39"/>
      <c r="D313" s="39"/>
      <c r="E313" s="39"/>
      <c r="F313" s="39"/>
      <c r="G313" s="39"/>
      <c r="H313" s="39"/>
      <c r="I313" s="39"/>
      <c r="J313" s="39"/>
      <c r="K313" s="39"/>
      <c r="L313" s="39"/>
      <c r="M313" s="39"/>
      <c r="N313" s="39"/>
      <c r="O313" s="39"/>
      <c r="P313" s="39"/>
      <c r="Q313" s="39"/>
      <c r="R313" s="39"/>
      <c r="S313" s="39"/>
      <c r="T313" s="39"/>
      <c r="U313" s="39"/>
      <c r="V313" s="39"/>
      <c r="W313" s="39"/>
      <c r="X313" s="39"/>
      <c r="Y313" s="39"/>
      <c r="Z313" s="39"/>
      <c r="AA313" s="39"/>
      <c r="AB313" s="39"/>
      <c r="AC313" s="39"/>
      <c r="AD313" s="39"/>
      <c r="AE313" s="39"/>
      <c r="AF313" s="39"/>
      <c r="AG313" s="39"/>
      <c r="AH313" s="39"/>
      <c r="AI313" s="39"/>
      <c r="AJ313" s="39"/>
      <c r="AK313" s="39"/>
      <c r="AL313" s="39"/>
      <c r="AM313" s="39"/>
      <c r="AN313" s="39"/>
      <c r="AO313" s="39"/>
      <c r="AP313" s="39"/>
      <c r="AQ313" s="39"/>
    </row>
    <row r="314" spans="1:43" s="10" customFormat="1" x14ac:dyDescent="0.2">
      <c r="A314" s="39"/>
      <c r="B314" s="39"/>
      <c r="C314" s="39"/>
      <c r="D314" s="39"/>
      <c r="E314" s="39"/>
      <c r="F314" s="39"/>
      <c r="G314" s="39"/>
      <c r="H314" s="39"/>
      <c r="I314" s="39"/>
      <c r="J314" s="39"/>
      <c r="K314" s="39"/>
      <c r="L314" s="39"/>
      <c r="M314" s="39"/>
      <c r="N314" s="39"/>
      <c r="O314" s="39"/>
      <c r="P314" s="39"/>
      <c r="Q314" s="39"/>
      <c r="R314" s="39"/>
      <c r="S314" s="39"/>
      <c r="T314" s="39"/>
      <c r="U314" s="39"/>
      <c r="V314" s="39"/>
      <c r="W314" s="39"/>
      <c r="X314" s="39"/>
      <c r="Y314" s="39"/>
      <c r="Z314" s="39"/>
      <c r="AA314" s="39"/>
      <c r="AB314" s="39"/>
      <c r="AC314" s="39"/>
      <c r="AD314" s="39"/>
      <c r="AE314" s="39"/>
      <c r="AF314" s="39"/>
      <c r="AG314" s="39"/>
      <c r="AH314" s="39"/>
      <c r="AI314" s="39"/>
      <c r="AJ314" s="39"/>
      <c r="AK314" s="39"/>
      <c r="AL314" s="39"/>
      <c r="AM314" s="39"/>
      <c r="AN314" s="39"/>
      <c r="AO314" s="39"/>
      <c r="AP314" s="39"/>
      <c r="AQ314" s="39"/>
    </row>
    <row r="315" spans="1:43" s="10" customFormat="1" x14ac:dyDescent="0.2">
      <c r="A315" s="39"/>
      <c r="B315" s="39"/>
      <c r="C315" s="39"/>
      <c r="D315" s="39"/>
      <c r="E315" s="39"/>
      <c r="F315" s="39"/>
      <c r="G315" s="39"/>
      <c r="H315" s="39"/>
      <c r="I315" s="39"/>
      <c r="J315" s="39"/>
      <c r="K315" s="39"/>
      <c r="L315" s="39"/>
      <c r="M315" s="39"/>
      <c r="N315" s="39"/>
      <c r="O315" s="39"/>
      <c r="P315" s="39"/>
      <c r="Q315" s="39"/>
      <c r="R315" s="39"/>
      <c r="S315" s="39"/>
      <c r="T315" s="39"/>
      <c r="U315" s="39"/>
      <c r="V315" s="39"/>
      <c r="W315" s="39"/>
      <c r="X315" s="39"/>
      <c r="Y315" s="39"/>
      <c r="Z315" s="39"/>
      <c r="AA315" s="39"/>
      <c r="AB315" s="39"/>
      <c r="AC315" s="39"/>
      <c r="AD315" s="39"/>
      <c r="AE315" s="39"/>
      <c r="AF315" s="39"/>
      <c r="AG315" s="39"/>
      <c r="AH315" s="39"/>
      <c r="AI315" s="39"/>
      <c r="AJ315" s="39"/>
      <c r="AK315" s="39"/>
      <c r="AL315" s="39"/>
      <c r="AM315" s="39"/>
      <c r="AN315" s="39"/>
      <c r="AO315" s="39"/>
      <c r="AP315" s="39"/>
      <c r="AQ315" s="39"/>
    </row>
    <row r="316" spans="1:43" s="10" customFormat="1" x14ac:dyDescent="0.2">
      <c r="A316" s="39"/>
      <c r="B316" s="39"/>
      <c r="C316" s="39"/>
      <c r="D316" s="39"/>
      <c r="E316" s="39"/>
      <c r="F316" s="39"/>
      <c r="G316" s="39"/>
      <c r="H316" s="39"/>
      <c r="I316" s="39"/>
      <c r="J316" s="39"/>
      <c r="K316" s="39"/>
      <c r="L316" s="39"/>
      <c r="M316" s="39"/>
      <c r="N316" s="39"/>
      <c r="O316" s="39"/>
      <c r="P316" s="39"/>
      <c r="Q316" s="39"/>
      <c r="R316" s="39"/>
      <c r="S316" s="39"/>
      <c r="T316" s="39"/>
      <c r="U316" s="39"/>
      <c r="V316" s="39"/>
      <c r="W316" s="39"/>
      <c r="X316" s="39"/>
      <c r="Y316" s="39"/>
      <c r="Z316" s="39"/>
      <c r="AA316" s="39"/>
      <c r="AB316" s="39"/>
      <c r="AC316" s="39"/>
      <c r="AD316" s="39"/>
      <c r="AE316" s="39"/>
      <c r="AF316" s="39"/>
      <c r="AG316" s="39"/>
      <c r="AH316" s="39"/>
      <c r="AI316" s="39"/>
      <c r="AJ316" s="39"/>
      <c r="AK316" s="39"/>
      <c r="AL316" s="39"/>
      <c r="AM316" s="39"/>
      <c r="AN316" s="39"/>
      <c r="AO316" s="39"/>
      <c r="AP316" s="39"/>
      <c r="AQ316" s="39"/>
    </row>
    <row r="317" spans="1:43" s="10" customFormat="1" x14ac:dyDescent="0.2">
      <c r="A317" s="39"/>
      <c r="B317" s="39"/>
      <c r="C317" s="39"/>
      <c r="D317" s="39"/>
      <c r="E317" s="39"/>
      <c r="F317" s="39"/>
      <c r="G317" s="39"/>
      <c r="H317" s="39"/>
      <c r="I317" s="39"/>
      <c r="J317" s="39"/>
      <c r="K317" s="39"/>
      <c r="L317" s="39"/>
      <c r="M317" s="39"/>
      <c r="N317" s="39"/>
      <c r="O317" s="39"/>
      <c r="P317" s="39"/>
      <c r="Q317" s="39"/>
      <c r="R317" s="39"/>
      <c r="S317" s="39"/>
      <c r="T317" s="39"/>
      <c r="U317" s="39"/>
      <c r="V317" s="39"/>
      <c r="W317" s="39"/>
      <c r="X317" s="39"/>
      <c r="Y317" s="39"/>
      <c r="Z317" s="39"/>
      <c r="AA317" s="39"/>
      <c r="AB317" s="39"/>
      <c r="AC317" s="39"/>
      <c r="AD317" s="39"/>
      <c r="AE317" s="39"/>
      <c r="AF317" s="39"/>
      <c r="AG317" s="39"/>
      <c r="AH317" s="39"/>
      <c r="AI317" s="39"/>
      <c r="AJ317" s="39"/>
      <c r="AK317" s="39"/>
      <c r="AL317" s="39"/>
      <c r="AM317" s="39"/>
      <c r="AN317" s="39"/>
      <c r="AO317" s="39"/>
      <c r="AP317" s="39"/>
      <c r="AQ317" s="39"/>
    </row>
    <row r="318" spans="1:43" s="10" customFormat="1" x14ac:dyDescent="0.2">
      <c r="A318" s="39"/>
      <c r="B318" s="39"/>
      <c r="C318" s="39"/>
      <c r="D318" s="39"/>
      <c r="E318" s="39"/>
      <c r="F318" s="39"/>
      <c r="G318" s="39"/>
      <c r="H318" s="39"/>
      <c r="I318" s="39"/>
      <c r="J318" s="39"/>
      <c r="K318" s="39"/>
      <c r="L318" s="39"/>
      <c r="M318" s="39"/>
      <c r="N318" s="39"/>
      <c r="O318" s="39"/>
      <c r="P318" s="39"/>
      <c r="Q318" s="39"/>
      <c r="R318" s="39"/>
      <c r="S318" s="39"/>
      <c r="T318" s="39"/>
      <c r="U318" s="39"/>
      <c r="V318" s="39"/>
      <c r="W318" s="39"/>
      <c r="X318" s="39"/>
      <c r="Y318" s="39"/>
      <c r="Z318" s="39"/>
      <c r="AA318" s="39"/>
      <c r="AB318" s="39"/>
      <c r="AC318" s="39"/>
      <c r="AD318" s="39"/>
      <c r="AE318" s="39"/>
      <c r="AF318" s="39"/>
      <c r="AG318" s="39"/>
      <c r="AH318" s="39"/>
      <c r="AI318" s="39"/>
      <c r="AJ318" s="39"/>
      <c r="AK318" s="39"/>
      <c r="AL318" s="39"/>
      <c r="AM318" s="39"/>
      <c r="AN318" s="39"/>
      <c r="AO318" s="39"/>
      <c r="AP318" s="39"/>
      <c r="AQ318" s="39"/>
    </row>
    <row r="319" spans="1:43" s="10" customFormat="1" x14ac:dyDescent="0.2">
      <c r="A319" s="39"/>
      <c r="B319" s="39"/>
      <c r="C319" s="39"/>
      <c r="D319" s="39"/>
      <c r="E319" s="39"/>
      <c r="F319" s="39"/>
      <c r="G319" s="39"/>
      <c r="H319" s="39"/>
      <c r="I319" s="39"/>
      <c r="J319" s="39"/>
      <c r="K319" s="39"/>
      <c r="L319" s="39"/>
      <c r="M319" s="39"/>
      <c r="N319" s="39"/>
      <c r="O319" s="39"/>
      <c r="P319" s="39"/>
      <c r="Q319" s="39"/>
      <c r="R319" s="39"/>
      <c r="S319" s="39"/>
      <c r="T319" s="39"/>
      <c r="U319" s="39"/>
      <c r="V319" s="39"/>
      <c r="W319" s="39"/>
      <c r="X319" s="39"/>
      <c r="Y319" s="39"/>
      <c r="Z319" s="39"/>
      <c r="AA319" s="39"/>
      <c r="AB319" s="39"/>
      <c r="AC319" s="39"/>
      <c r="AD319" s="39"/>
      <c r="AE319" s="39"/>
      <c r="AF319" s="39"/>
      <c r="AG319" s="39"/>
      <c r="AH319" s="39"/>
      <c r="AI319" s="39"/>
      <c r="AJ319" s="39"/>
      <c r="AK319" s="39"/>
      <c r="AL319" s="39"/>
      <c r="AM319" s="39"/>
      <c r="AN319" s="39"/>
      <c r="AO319" s="39"/>
      <c r="AP319" s="39"/>
      <c r="AQ319" s="39"/>
    </row>
    <row r="320" spans="1:43" s="10" customFormat="1" x14ac:dyDescent="0.2">
      <c r="A320" s="39"/>
      <c r="B320" s="39"/>
      <c r="C320" s="39"/>
      <c r="D320" s="39"/>
      <c r="E320" s="39"/>
      <c r="F320" s="39"/>
      <c r="G320" s="39"/>
      <c r="H320" s="39"/>
      <c r="I320" s="39"/>
      <c r="J320" s="39"/>
      <c r="K320" s="39"/>
      <c r="L320" s="39"/>
      <c r="M320" s="39"/>
      <c r="N320" s="39"/>
      <c r="O320" s="39"/>
      <c r="P320" s="39"/>
      <c r="Q320" s="39"/>
      <c r="R320" s="39"/>
      <c r="S320" s="39"/>
      <c r="T320" s="39"/>
      <c r="U320" s="39"/>
      <c r="V320" s="39"/>
      <c r="W320" s="39"/>
      <c r="X320" s="39"/>
      <c r="Y320" s="39"/>
      <c r="Z320" s="39"/>
      <c r="AA320" s="39"/>
      <c r="AB320" s="39"/>
      <c r="AC320" s="39"/>
      <c r="AD320" s="39"/>
      <c r="AE320" s="39"/>
      <c r="AF320" s="39"/>
      <c r="AG320" s="39"/>
      <c r="AH320" s="39"/>
      <c r="AI320" s="39"/>
      <c r="AJ320" s="39"/>
      <c r="AK320" s="39"/>
      <c r="AL320" s="39"/>
      <c r="AM320" s="39"/>
      <c r="AN320" s="39"/>
      <c r="AO320" s="39"/>
      <c r="AP320" s="39"/>
      <c r="AQ320" s="39"/>
    </row>
    <row r="321" spans="1:43" s="10" customFormat="1" x14ac:dyDescent="0.2">
      <c r="A321" s="39"/>
      <c r="B321" s="39"/>
      <c r="C321" s="39"/>
      <c r="D321" s="39"/>
      <c r="E321" s="39"/>
      <c r="F321" s="39"/>
      <c r="G321" s="39"/>
      <c r="H321" s="39"/>
      <c r="I321" s="39"/>
      <c r="J321" s="39"/>
      <c r="K321" s="39"/>
      <c r="L321" s="39"/>
      <c r="M321" s="39"/>
      <c r="N321" s="39"/>
      <c r="O321" s="39"/>
      <c r="P321" s="39"/>
      <c r="Q321" s="39"/>
      <c r="R321" s="39"/>
      <c r="S321" s="39"/>
      <c r="T321" s="39"/>
      <c r="U321" s="39"/>
      <c r="V321" s="39"/>
      <c r="W321" s="39"/>
      <c r="X321" s="39"/>
      <c r="Y321" s="39"/>
      <c r="Z321" s="39"/>
      <c r="AA321" s="39"/>
      <c r="AB321" s="39"/>
      <c r="AC321" s="39"/>
      <c r="AD321" s="39"/>
      <c r="AE321" s="39"/>
      <c r="AF321" s="39"/>
      <c r="AG321" s="39"/>
      <c r="AH321" s="39"/>
      <c r="AI321" s="39"/>
      <c r="AJ321" s="39"/>
      <c r="AK321" s="39"/>
      <c r="AL321" s="39"/>
      <c r="AM321" s="39"/>
      <c r="AN321" s="39"/>
      <c r="AO321" s="39"/>
      <c r="AP321" s="39"/>
      <c r="AQ321" s="39"/>
    </row>
    <row r="322" spans="1:43" s="10" customFormat="1" x14ac:dyDescent="0.2">
      <c r="A322" s="39"/>
      <c r="B322" s="39"/>
      <c r="C322" s="39"/>
      <c r="D322" s="39"/>
      <c r="E322" s="39"/>
      <c r="F322" s="39"/>
      <c r="G322" s="39"/>
      <c r="H322" s="39"/>
      <c r="I322" s="39"/>
      <c r="J322" s="39"/>
      <c r="K322" s="39"/>
      <c r="L322" s="39"/>
      <c r="M322" s="39"/>
      <c r="N322" s="39"/>
      <c r="O322" s="39"/>
      <c r="P322" s="39"/>
      <c r="Q322" s="39"/>
      <c r="R322" s="39"/>
      <c r="S322" s="39"/>
      <c r="T322" s="39"/>
      <c r="U322" s="39"/>
      <c r="V322" s="39"/>
      <c r="W322" s="39"/>
      <c r="X322" s="39"/>
      <c r="Y322" s="39"/>
      <c r="Z322" s="39"/>
      <c r="AA322" s="39"/>
      <c r="AB322" s="39"/>
      <c r="AC322" s="39"/>
      <c r="AD322" s="39"/>
      <c r="AE322" s="39"/>
      <c r="AF322" s="39"/>
      <c r="AG322" s="39"/>
      <c r="AH322" s="39"/>
      <c r="AI322" s="39"/>
      <c r="AJ322" s="39"/>
      <c r="AK322" s="39"/>
      <c r="AL322" s="39"/>
      <c r="AM322" s="39"/>
      <c r="AN322" s="39"/>
      <c r="AO322" s="39"/>
      <c r="AP322" s="39"/>
      <c r="AQ322" s="39"/>
    </row>
    <row r="323" spans="1:43" s="10" customFormat="1" x14ac:dyDescent="0.2">
      <c r="A323" s="39"/>
      <c r="B323" s="39"/>
      <c r="C323" s="39"/>
      <c r="D323" s="39"/>
      <c r="E323" s="39"/>
      <c r="F323" s="39"/>
      <c r="G323" s="39"/>
      <c r="H323" s="39"/>
      <c r="I323" s="39"/>
      <c r="J323" s="39"/>
      <c r="K323" s="39"/>
      <c r="L323" s="39"/>
      <c r="M323" s="39"/>
      <c r="N323" s="39"/>
      <c r="O323" s="39"/>
      <c r="P323" s="39"/>
      <c r="Q323" s="39"/>
      <c r="R323" s="39"/>
      <c r="S323" s="39"/>
      <c r="T323" s="39"/>
      <c r="U323" s="39"/>
      <c r="V323" s="39"/>
      <c r="W323" s="39"/>
      <c r="X323" s="39"/>
      <c r="Y323" s="39"/>
      <c r="Z323" s="39"/>
      <c r="AA323" s="39"/>
      <c r="AB323" s="39"/>
      <c r="AC323" s="39"/>
      <c r="AD323" s="39"/>
      <c r="AE323" s="39"/>
      <c r="AF323" s="39"/>
      <c r="AG323" s="39"/>
      <c r="AH323" s="39"/>
      <c r="AI323" s="39"/>
      <c r="AJ323" s="39"/>
      <c r="AK323" s="39"/>
      <c r="AL323" s="39"/>
      <c r="AM323" s="39"/>
      <c r="AN323" s="39"/>
      <c r="AO323" s="39"/>
      <c r="AP323" s="39"/>
      <c r="AQ323" s="39"/>
    </row>
    <row r="324" spans="1:43" s="10" customFormat="1" x14ac:dyDescent="0.2">
      <c r="A324" s="39"/>
      <c r="B324" s="39"/>
      <c r="C324" s="39"/>
      <c r="D324" s="39"/>
      <c r="E324" s="39"/>
      <c r="F324" s="39"/>
      <c r="G324" s="39"/>
      <c r="H324" s="39"/>
      <c r="I324" s="39"/>
      <c r="J324" s="39"/>
      <c r="K324" s="39"/>
      <c r="L324" s="39"/>
      <c r="M324" s="39"/>
      <c r="N324" s="39"/>
      <c r="O324" s="39"/>
      <c r="P324" s="39"/>
      <c r="Q324" s="39"/>
      <c r="R324" s="39"/>
      <c r="S324" s="39"/>
      <c r="T324" s="39"/>
      <c r="U324" s="39"/>
      <c r="V324" s="39"/>
      <c r="W324" s="39"/>
      <c r="X324" s="39"/>
      <c r="Y324" s="39"/>
      <c r="Z324" s="39"/>
      <c r="AA324" s="39"/>
      <c r="AB324" s="39"/>
      <c r="AC324" s="39"/>
      <c r="AD324" s="39"/>
      <c r="AE324" s="39"/>
      <c r="AF324" s="39"/>
      <c r="AG324" s="39"/>
      <c r="AH324" s="39"/>
      <c r="AI324" s="39"/>
      <c r="AJ324" s="39"/>
      <c r="AK324" s="39"/>
      <c r="AL324" s="39"/>
      <c r="AM324" s="39"/>
      <c r="AN324" s="39"/>
      <c r="AO324" s="39"/>
      <c r="AP324" s="39"/>
      <c r="AQ324" s="39"/>
    </row>
    <row r="325" spans="1:43" s="10" customFormat="1" x14ac:dyDescent="0.2">
      <c r="A325" s="39"/>
      <c r="B325" s="39"/>
      <c r="C325" s="39"/>
      <c r="D325" s="39"/>
      <c r="E325" s="39"/>
      <c r="F325" s="39"/>
      <c r="G325" s="39"/>
      <c r="H325" s="39"/>
      <c r="I325" s="39"/>
      <c r="J325" s="39"/>
      <c r="K325" s="39"/>
      <c r="L325" s="39"/>
      <c r="M325" s="39"/>
      <c r="N325" s="39"/>
      <c r="O325" s="39"/>
      <c r="P325" s="39"/>
      <c r="Q325" s="39"/>
      <c r="R325" s="39"/>
      <c r="S325" s="39"/>
      <c r="T325" s="39"/>
      <c r="U325" s="39"/>
      <c r="V325" s="39"/>
      <c r="W325" s="39"/>
      <c r="X325" s="39"/>
      <c r="Y325" s="39"/>
      <c r="Z325" s="39"/>
      <c r="AA325" s="39"/>
      <c r="AB325" s="39"/>
      <c r="AC325" s="39"/>
      <c r="AD325" s="39"/>
      <c r="AE325" s="39"/>
      <c r="AF325" s="39"/>
      <c r="AG325" s="39"/>
      <c r="AH325" s="39"/>
      <c r="AI325" s="39"/>
      <c r="AJ325" s="39"/>
      <c r="AK325" s="39"/>
      <c r="AL325" s="39"/>
      <c r="AM325" s="39"/>
      <c r="AN325" s="39"/>
      <c r="AO325" s="39"/>
      <c r="AP325" s="39"/>
      <c r="AQ325" s="39"/>
    </row>
    <row r="326" spans="1:43" s="10" customFormat="1" x14ac:dyDescent="0.2">
      <c r="A326" s="39"/>
      <c r="B326" s="39"/>
      <c r="C326" s="39"/>
      <c r="D326" s="39"/>
      <c r="E326" s="39"/>
      <c r="F326" s="39"/>
      <c r="G326" s="39"/>
      <c r="H326" s="39"/>
      <c r="I326" s="39"/>
      <c r="J326" s="39"/>
      <c r="K326" s="39"/>
      <c r="L326" s="39"/>
      <c r="M326" s="39"/>
      <c r="N326" s="39"/>
      <c r="O326" s="39"/>
      <c r="P326" s="39"/>
      <c r="Q326" s="39"/>
      <c r="R326" s="39"/>
      <c r="S326" s="39"/>
      <c r="T326" s="39"/>
      <c r="U326" s="39"/>
      <c r="V326" s="39"/>
      <c r="W326" s="39"/>
      <c r="X326" s="39"/>
      <c r="Y326" s="39"/>
      <c r="Z326" s="39"/>
      <c r="AA326" s="39"/>
      <c r="AB326" s="39"/>
      <c r="AC326" s="39"/>
      <c r="AD326" s="39"/>
      <c r="AE326" s="39"/>
      <c r="AF326" s="39"/>
      <c r="AG326" s="39"/>
      <c r="AH326" s="39"/>
      <c r="AI326" s="39"/>
      <c r="AJ326" s="39"/>
      <c r="AK326" s="39"/>
      <c r="AL326" s="39"/>
      <c r="AM326" s="39"/>
      <c r="AN326" s="39"/>
      <c r="AO326" s="39"/>
      <c r="AP326" s="39"/>
      <c r="AQ326" s="39"/>
    </row>
    <row r="327" spans="1:43" s="10" customFormat="1" x14ac:dyDescent="0.2">
      <c r="A327" s="39"/>
      <c r="B327" s="39"/>
      <c r="C327" s="39"/>
      <c r="D327" s="39"/>
      <c r="E327" s="39"/>
      <c r="F327" s="39"/>
      <c r="G327" s="39"/>
      <c r="H327" s="39"/>
      <c r="I327" s="39"/>
      <c r="J327" s="39"/>
      <c r="K327" s="39"/>
      <c r="L327" s="39"/>
      <c r="M327" s="39"/>
      <c r="N327" s="39"/>
      <c r="O327" s="39"/>
      <c r="P327" s="39"/>
      <c r="Q327" s="39"/>
      <c r="R327" s="39"/>
      <c r="S327" s="39"/>
      <c r="T327" s="39"/>
      <c r="U327" s="39"/>
      <c r="V327" s="39"/>
      <c r="W327" s="39"/>
      <c r="X327" s="39"/>
      <c r="Y327" s="39"/>
      <c r="Z327" s="39"/>
      <c r="AA327" s="39"/>
      <c r="AB327" s="39"/>
      <c r="AC327" s="39"/>
      <c r="AD327" s="39"/>
      <c r="AE327" s="39"/>
      <c r="AF327" s="39"/>
      <c r="AG327" s="39"/>
      <c r="AH327" s="39"/>
      <c r="AI327" s="39"/>
      <c r="AJ327" s="39"/>
      <c r="AK327" s="39"/>
      <c r="AL327" s="39"/>
      <c r="AM327" s="39"/>
      <c r="AN327" s="39"/>
      <c r="AO327" s="39"/>
      <c r="AP327" s="39"/>
      <c r="AQ327" s="39"/>
    </row>
    <row r="328" spans="1:43" s="10" customFormat="1" x14ac:dyDescent="0.2">
      <c r="A328" s="39"/>
      <c r="B328" s="39"/>
      <c r="C328" s="39"/>
      <c r="D328" s="39"/>
      <c r="E328" s="39"/>
      <c r="F328" s="39"/>
      <c r="G328" s="39"/>
      <c r="H328" s="39"/>
      <c r="I328" s="39"/>
      <c r="J328" s="39"/>
      <c r="K328" s="39"/>
      <c r="L328" s="39"/>
      <c r="M328" s="39"/>
      <c r="N328" s="39"/>
      <c r="O328" s="39"/>
      <c r="P328" s="39"/>
      <c r="Q328" s="39"/>
      <c r="R328" s="39"/>
      <c r="S328" s="39"/>
      <c r="T328" s="39"/>
      <c r="U328" s="39"/>
      <c r="V328" s="39"/>
      <c r="W328" s="39"/>
      <c r="X328" s="39"/>
      <c r="Y328" s="39"/>
      <c r="Z328" s="39"/>
      <c r="AA328" s="39"/>
      <c r="AB328" s="39"/>
      <c r="AC328" s="39"/>
      <c r="AD328" s="39"/>
      <c r="AE328" s="39"/>
      <c r="AF328" s="39"/>
      <c r="AG328" s="39"/>
      <c r="AH328" s="39"/>
      <c r="AI328" s="39"/>
      <c r="AJ328" s="39"/>
      <c r="AK328" s="39"/>
      <c r="AL328" s="39"/>
      <c r="AM328" s="39"/>
      <c r="AN328" s="39"/>
      <c r="AO328" s="39"/>
      <c r="AP328" s="39"/>
      <c r="AQ328" s="39"/>
    </row>
    <row r="329" spans="1:43" x14ac:dyDescent="0.2">
      <c r="A329" s="39"/>
      <c r="B329" s="39"/>
      <c r="C329" s="39"/>
      <c r="D329" s="39"/>
      <c r="E329" s="39"/>
      <c r="F329" s="39"/>
      <c r="G329" s="39"/>
      <c r="H329" s="39"/>
      <c r="I329" s="39"/>
      <c r="J329" s="39"/>
      <c r="K329" s="39"/>
      <c r="L329" s="39"/>
      <c r="M329" s="39"/>
      <c r="N329" s="39"/>
      <c r="O329" s="39"/>
      <c r="P329" s="39"/>
      <c r="Q329" s="39"/>
      <c r="R329" s="39"/>
      <c r="S329" s="39"/>
      <c r="T329" s="39"/>
      <c r="U329" s="39"/>
      <c r="V329" s="39"/>
      <c r="W329" s="39"/>
      <c r="X329" s="39"/>
      <c r="Y329" s="39"/>
      <c r="Z329" s="39"/>
      <c r="AA329" s="39"/>
      <c r="AB329" s="39"/>
      <c r="AC329" s="39"/>
      <c r="AD329" s="39"/>
      <c r="AE329" s="39"/>
      <c r="AF329" s="39"/>
      <c r="AG329" s="39"/>
      <c r="AH329" s="39"/>
      <c r="AI329" s="39"/>
      <c r="AJ329" s="39"/>
      <c r="AK329" s="39"/>
      <c r="AL329" s="39"/>
      <c r="AM329" s="39"/>
      <c r="AN329" s="39"/>
      <c r="AO329" s="39"/>
      <c r="AP329" s="39"/>
      <c r="AQ329" s="39"/>
    </row>
    <row r="330" spans="1:43" s="10" customFormat="1" ht="27.75" customHeight="1" x14ac:dyDescent="0.2">
      <c r="A330" s="39"/>
      <c r="B330" s="140" t="s">
        <v>112</v>
      </c>
      <c r="C330" s="140"/>
      <c r="D330" s="140"/>
      <c r="E330" s="140"/>
      <c r="F330" s="140"/>
      <c r="G330" s="140"/>
      <c r="H330" s="140"/>
      <c r="I330" s="140"/>
      <c r="J330" s="140"/>
      <c r="K330" s="140"/>
      <c r="L330" s="140"/>
      <c r="M330" s="140"/>
      <c r="N330" s="140"/>
      <c r="O330" s="140"/>
      <c r="P330" s="140"/>
      <c r="Q330" s="140"/>
      <c r="R330" s="140"/>
      <c r="S330" s="140"/>
      <c r="T330" s="140"/>
      <c r="U330" s="140"/>
      <c r="V330" s="140"/>
      <c r="W330" s="140"/>
      <c r="X330" s="140"/>
      <c r="Y330" s="140"/>
      <c r="Z330" s="140"/>
      <c r="AA330" s="140"/>
      <c r="AB330" s="140"/>
      <c r="AC330" s="140"/>
      <c r="AD330" s="140"/>
      <c r="AE330" s="140"/>
      <c r="AF330" s="140"/>
      <c r="AG330" s="140"/>
      <c r="AH330" s="140"/>
      <c r="AI330" s="140"/>
      <c r="AJ330" s="140"/>
      <c r="AK330" s="140"/>
      <c r="AL330" s="140"/>
      <c r="AM330" s="140"/>
      <c r="AN330" s="140"/>
      <c r="AO330" s="140"/>
      <c r="AP330" s="39"/>
      <c r="AQ330" s="39"/>
    </row>
    <row r="331" spans="1:43" s="10" customFormat="1" x14ac:dyDescent="0.2">
      <c r="A331" s="39"/>
      <c r="B331" s="39"/>
      <c r="C331" s="39"/>
      <c r="D331" s="39"/>
      <c r="E331" s="39"/>
      <c r="F331" s="39"/>
      <c r="G331" s="39"/>
      <c r="H331" s="39"/>
      <c r="I331" s="39"/>
      <c r="J331" s="39"/>
      <c r="K331" s="39"/>
      <c r="L331" s="39"/>
      <c r="M331" s="39"/>
      <c r="N331" s="39"/>
      <c r="O331" s="39"/>
      <c r="P331" s="39"/>
      <c r="Q331" s="39"/>
      <c r="R331" s="39"/>
      <c r="S331" s="39"/>
      <c r="T331" s="39"/>
      <c r="U331" s="39"/>
      <c r="V331" s="39"/>
      <c r="W331" s="39"/>
      <c r="X331" s="39"/>
      <c r="Y331" s="39"/>
      <c r="Z331" s="39"/>
      <c r="AA331" s="39"/>
      <c r="AB331" s="39"/>
      <c r="AC331" s="39"/>
      <c r="AD331" s="39"/>
      <c r="AE331" s="39"/>
      <c r="AF331" s="39"/>
      <c r="AG331" s="39"/>
      <c r="AH331" s="39"/>
      <c r="AI331" s="39"/>
      <c r="AJ331" s="39"/>
      <c r="AK331" s="39"/>
      <c r="AL331" s="39"/>
      <c r="AM331" s="39"/>
      <c r="AN331" s="39"/>
      <c r="AO331" s="39"/>
      <c r="AP331" s="39"/>
      <c r="AQ331" s="39"/>
    </row>
    <row r="332" spans="1:43" s="10" customFormat="1" ht="36" customHeight="1" x14ac:dyDescent="0.2">
      <c r="A332" s="39"/>
      <c r="B332" s="39"/>
      <c r="C332" s="39"/>
      <c r="D332" s="39"/>
      <c r="E332" s="39"/>
      <c r="F332" s="141" t="s">
        <v>47</v>
      </c>
      <c r="G332" s="141"/>
      <c r="H332" s="141"/>
      <c r="I332" s="141"/>
      <c r="J332" s="141"/>
      <c r="K332" s="141"/>
      <c r="L332" s="141"/>
      <c r="M332" s="141"/>
      <c r="N332" s="141"/>
      <c r="O332" s="141"/>
      <c r="P332" s="141"/>
      <c r="Q332" s="141"/>
      <c r="R332" s="142" t="s">
        <v>48</v>
      </c>
      <c r="S332" s="142"/>
      <c r="T332" s="142"/>
      <c r="U332" s="142"/>
      <c r="V332" s="142"/>
      <c r="W332" s="142"/>
      <c r="X332" s="142"/>
      <c r="Y332" s="142"/>
      <c r="Z332" s="142"/>
      <c r="AA332" s="142"/>
      <c r="AB332" s="142"/>
      <c r="AC332" s="142"/>
      <c r="AD332" s="142" t="s">
        <v>85</v>
      </c>
      <c r="AE332" s="142"/>
      <c r="AF332" s="142"/>
      <c r="AG332" s="142"/>
      <c r="AH332" s="142"/>
      <c r="AI332" s="142"/>
      <c r="AJ332" s="142"/>
      <c r="AK332" s="142"/>
      <c r="AL332" s="142"/>
      <c r="AM332" s="142"/>
      <c r="AN332" s="142"/>
      <c r="AO332" s="142"/>
      <c r="AP332" s="39"/>
      <c r="AQ332" s="39"/>
    </row>
    <row r="333" spans="1:43" s="10" customFormat="1" ht="8.25" customHeight="1" x14ac:dyDescent="0.2">
      <c r="A333" s="39"/>
      <c r="B333" s="39"/>
      <c r="C333" s="39"/>
      <c r="D333" s="39"/>
      <c r="E333" s="39"/>
      <c r="F333" s="39"/>
      <c r="G333" s="39"/>
      <c r="H333" s="39"/>
      <c r="I333" s="39"/>
      <c r="J333" s="39"/>
      <c r="K333" s="39"/>
      <c r="L333" s="39"/>
      <c r="M333" s="39"/>
      <c r="N333" s="39"/>
      <c r="O333" s="39"/>
      <c r="P333" s="39"/>
      <c r="Q333" s="39"/>
      <c r="R333" s="39"/>
      <c r="S333" s="39"/>
      <c r="T333" s="39"/>
      <c r="U333" s="39"/>
      <c r="V333" s="39"/>
      <c r="W333" s="39"/>
      <c r="X333" s="39"/>
      <c r="Y333" s="39"/>
      <c r="Z333" s="39"/>
      <c r="AA333" s="39"/>
      <c r="AB333" s="39"/>
      <c r="AC333" s="39"/>
      <c r="AD333" s="39"/>
      <c r="AE333" s="39"/>
      <c r="AF333" s="39"/>
      <c r="AG333" s="39"/>
      <c r="AH333" s="39"/>
      <c r="AI333" s="39"/>
      <c r="AJ333" s="39"/>
      <c r="AK333" s="39"/>
      <c r="AL333" s="39"/>
      <c r="AM333" s="39"/>
      <c r="AN333" s="39"/>
      <c r="AP333" s="39"/>
      <c r="AQ333" s="39"/>
    </row>
    <row r="334" spans="1:43" s="10" customFormat="1" ht="43.5" customHeight="1" thickBot="1" x14ac:dyDescent="0.25">
      <c r="A334" s="39"/>
      <c r="B334" s="39"/>
      <c r="C334" s="39"/>
      <c r="D334" s="39"/>
      <c r="E334" s="39"/>
      <c r="F334" s="75" t="s">
        <v>49</v>
      </c>
      <c r="G334" s="75" t="s">
        <v>50</v>
      </c>
      <c r="H334" s="75" t="s">
        <v>51</v>
      </c>
      <c r="I334" s="75" t="s">
        <v>52</v>
      </c>
      <c r="J334" s="75" t="s">
        <v>53</v>
      </c>
      <c r="K334" s="75" t="s">
        <v>54</v>
      </c>
      <c r="L334" s="75" t="s">
        <v>55</v>
      </c>
      <c r="M334" s="75" t="s">
        <v>56</v>
      </c>
      <c r="N334" s="75" t="s">
        <v>57</v>
      </c>
      <c r="O334" s="75" t="s">
        <v>58</v>
      </c>
      <c r="P334" s="75" t="s">
        <v>59</v>
      </c>
      <c r="Q334" s="75" t="s">
        <v>60</v>
      </c>
      <c r="R334" s="75" t="s">
        <v>61</v>
      </c>
      <c r="S334" s="75" t="s">
        <v>62</v>
      </c>
      <c r="T334" s="75" t="s">
        <v>63</v>
      </c>
      <c r="U334" s="75" t="s">
        <v>64</v>
      </c>
      <c r="V334" s="75" t="s">
        <v>65</v>
      </c>
      <c r="W334" s="75" t="s">
        <v>66</v>
      </c>
      <c r="X334" s="75" t="s">
        <v>67</v>
      </c>
      <c r="Y334" s="75" t="s">
        <v>68</v>
      </c>
      <c r="Z334" s="75" t="s">
        <v>69</v>
      </c>
      <c r="AA334" s="75" t="s">
        <v>70</v>
      </c>
      <c r="AB334" s="75" t="s">
        <v>71</v>
      </c>
      <c r="AC334" s="75" t="s">
        <v>72</v>
      </c>
      <c r="AD334" s="75" t="s">
        <v>73</v>
      </c>
      <c r="AE334" s="75" t="s">
        <v>74</v>
      </c>
      <c r="AF334" s="75" t="s">
        <v>75</v>
      </c>
      <c r="AG334" s="75" t="s">
        <v>76</v>
      </c>
      <c r="AH334" s="75" t="s">
        <v>77</v>
      </c>
      <c r="AI334" s="75" t="s">
        <v>78</v>
      </c>
      <c r="AJ334" s="75" t="s">
        <v>79</v>
      </c>
      <c r="AK334" s="75" t="s">
        <v>80</v>
      </c>
      <c r="AL334" s="75" t="s">
        <v>81</v>
      </c>
      <c r="AM334" s="75" t="s">
        <v>82</v>
      </c>
      <c r="AN334" s="75" t="s">
        <v>83</v>
      </c>
      <c r="AO334" s="75" t="s">
        <v>84</v>
      </c>
      <c r="AP334" s="39"/>
      <c r="AQ334" s="39"/>
    </row>
    <row r="335" spans="1:43" s="10" customFormat="1" ht="30" customHeight="1" thickTop="1" x14ac:dyDescent="0.2">
      <c r="A335" s="39"/>
      <c r="B335" s="129" t="s">
        <v>42</v>
      </c>
      <c r="C335" s="132" t="s">
        <v>108</v>
      </c>
      <c r="D335" s="132"/>
      <c r="E335" s="133"/>
      <c r="F335" s="110">
        <v>6.9444444444444447E-4</v>
      </c>
      <c r="G335" s="110"/>
      <c r="H335" s="110"/>
      <c r="I335" s="110"/>
      <c r="J335" s="110"/>
      <c r="K335" s="110"/>
      <c r="L335" s="110"/>
      <c r="M335" s="110"/>
      <c r="N335" s="110"/>
      <c r="O335" s="110"/>
      <c r="P335" s="110"/>
      <c r="Q335" s="110"/>
      <c r="R335" s="110"/>
      <c r="S335" s="110"/>
      <c r="T335" s="110"/>
      <c r="U335" s="110"/>
      <c r="V335" s="110"/>
      <c r="W335" s="110"/>
      <c r="X335" s="110"/>
      <c r="Y335" s="110"/>
      <c r="Z335" s="110"/>
      <c r="AA335" s="110"/>
      <c r="AB335" s="110"/>
      <c r="AC335" s="110"/>
      <c r="AD335" s="110"/>
      <c r="AE335" s="110"/>
      <c r="AF335" s="110"/>
      <c r="AG335" s="110"/>
      <c r="AH335" s="110"/>
      <c r="AI335" s="110"/>
      <c r="AJ335" s="110"/>
      <c r="AK335" s="110"/>
      <c r="AL335" s="110"/>
      <c r="AM335" s="110"/>
      <c r="AN335" s="110"/>
      <c r="AO335" s="111"/>
      <c r="AP335" s="39"/>
      <c r="AQ335" s="39"/>
    </row>
    <row r="336" spans="1:43" s="10" customFormat="1" ht="30" customHeight="1" x14ac:dyDescent="0.2">
      <c r="A336" s="39"/>
      <c r="B336" s="130"/>
      <c r="C336" s="134" t="s">
        <v>109</v>
      </c>
      <c r="D336" s="134"/>
      <c r="E336" s="135"/>
      <c r="F336" s="107">
        <v>0.24240451388888887</v>
      </c>
      <c r="G336" s="107"/>
      <c r="H336" s="107"/>
      <c r="I336" s="107"/>
      <c r="J336" s="107"/>
      <c r="K336" s="107"/>
      <c r="L336" s="107"/>
      <c r="M336" s="107"/>
      <c r="N336" s="107"/>
      <c r="O336" s="107"/>
      <c r="P336" s="107"/>
      <c r="Q336" s="107"/>
      <c r="R336" s="107"/>
      <c r="S336" s="107"/>
      <c r="T336" s="107"/>
      <c r="U336" s="107"/>
      <c r="V336" s="107"/>
      <c r="W336" s="107"/>
      <c r="X336" s="107"/>
      <c r="Y336" s="107"/>
      <c r="Z336" s="107"/>
      <c r="AA336" s="107"/>
      <c r="AB336" s="107"/>
      <c r="AC336" s="107"/>
      <c r="AD336" s="107"/>
      <c r="AE336" s="107"/>
      <c r="AF336" s="107"/>
      <c r="AG336" s="107"/>
      <c r="AH336" s="107"/>
      <c r="AI336" s="107"/>
      <c r="AJ336" s="107"/>
      <c r="AK336" s="107"/>
      <c r="AL336" s="107"/>
      <c r="AM336" s="107"/>
      <c r="AN336" s="107"/>
      <c r="AO336" s="108"/>
      <c r="AP336" s="39"/>
      <c r="AQ336" s="39"/>
    </row>
    <row r="337" spans="1:43" s="10" customFormat="1" ht="30" customHeight="1" thickBot="1" x14ac:dyDescent="0.25">
      <c r="A337" s="39"/>
      <c r="B337" s="131"/>
      <c r="C337" s="136" t="s">
        <v>110</v>
      </c>
      <c r="D337" s="136"/>
      <c r="E337" s="136"/>
      <c r="F337" s="105">
        <v>1.0756944444444445</v>
      </c>
      <c r="G337" s="105"/>
      <c r="H337" s="105"/>
      <c r="I337" s="105"/>
      <c r="J337" s="105"/>
      <c r="K337" s="105"/>
      <c r="L337" s="105"/>
      <c r="M337" s="105"/>
      <c r="N337" s="105"/>
      <c r="O337" s="105"/>
      <c r="P337" s="105"/>
      <c r="Q337" s="105"/>
      <c r="R337" s="105"/>
      <c r="S337" s="105"/>
      <c r="T337" s="105"/>
      <c r="U337" s="105"/>
      <c r="V337" s="105"/>
      <c r="W337" s="105"/>
      <c r="X337" s="105"/>
      <c r="Y337" s="105"/>
      <c r="Z337" s="105"/>
      <c r="AA337" s="105"/>
      <c r="AB337" s="105"/>
      <c r="AC337" s="105"/>
      <c r="AD337" s="105"/>
      <c r="AE337" s="105"/>
      <c r="AF337" s="105"/>
      <c r="AG337" s="105"/>
      <c r="AH337" s="105"/>
      <c r="AI337" s="105"/>
      <c r="AJ337" s="105"/>
      <c r="AK337" s="105"/>
      <c r="AL337" s="105"/>
      <c r="AM337" s="105"/>
      <c r="AN337" s="105"/>
      <c r="AO337" s="106"/>
      <c r="AP337" s="39"/>
      <c r="AQ337" s="39"/>
    </row>
    <row r="338" spans="1:43" s="10" customFormat="1" ht="30" customHeight="1" x14ac:dyDescent="0.2">
      <c r="A338" s="39"/>
      <c r="B338" s="129" t="s">
        <v>88</v>
      </c>
      <c r="C338" s="134" t="s">
        <v>108</v>
      </c>
      <c r="D338" s="134"/>
      <c r="E338" s="135"/>
      <c r="F338" s="110">
        <v>1.3888888888888889E-3</v>
      </c>
      <c r="G338" s="110"/>
      <c r="H338" s="110"/>
      <c r="I338" s="110"/>
      <c r="J338" s="110"/>
      <c r="K338" s="110"/>
      <c r="L338" s="110"/>
      <c r="M338" s="110"/>
      <c r="N338" s="110"/>
      <c r="O338" s="110"/>
      <c r="P338" s="110"/>
      <c r="Q338" s="110"/>
      <c r="R338" s="110"/>
      <c r="S338" s="110"/>
      <c r="T338" s="110"/>
      <c r="U338" s="110"/>
      <c r="V338" s="110"/>
      <c r="W338" s="110"/>
      <c r="X338" s="110"/>
      <c r="Y338" s="110"/>
      <c r="Z338" s="110"/>
      <c r="AA338" s="110"/>
      <c r="AB338" s="110"/>
      <c r="AC338" s="110"/>
      <c r="AD338" s="110"/>
      <c r="AE338" s="110"/>
      <c r="AF338" s="110"/>
      <c r="AG338" s="110"/>
      <c r="AH338" s="110"/>
      <c r="AI338" s="110"/>
      <c r="AJ338" s="110"/>
      <c r="AK338" s="110"/>
      <c r="AL338" s="110"/>
      <c r="AM338" s="110"/>
      <c r="AN338" s="110"/>
      <c r="AO338" s="111"/>
      <c r="AP338" s="39"/>
      <c r="AQ338" s="39"/>
    </row>
    <row r="339" spans="1:43" s="10" customFormat="1" ht="30" customHeight="1" x14ac:dyDescent="0.2">
      <c r="A339" s="39"/>
      <c r="B339" s="130"/>
      <c r="C339" s="137" t="s">
        <v>109</v>
      </c>
      <c r="D339" s="137"/>
      <c r="E339" s="137"/>
      <c r="F339" s="107">
        <v>0.45784722222222218</v>
      </c>
      <c r="G339" s="107"/>
      <c r="H339" s="107"/>
      <c r="I339" s="107"/>
      <c r="J339" s="107"/>
      <c r="K339" s="107"/>
      <c r="L339" s="107"/>
      <c r="M339" s="107"/>
      <c r="N339" s="107"/>
      <c r="O339" s="107"/>
      <c r="P339" s="107"/>
      <c r="Q339" s="107"/>
      <c r="R339" s="107"/>
      <c r="S339" s="107"/>
      <c r="T339" s="107"/>
      <c r="U339" s="107"/>
      <c r="V339" s="107"/>
      <c r="W339" s="107"/>
      <c r="X339" s="107"/>
      <c r="Y339" s="107"/>
      <c r="Z339" s="107"/>
      <c r="AA339" s="107"/>
      <c r="AB339" s="107"/>
      <c r="AC339" s="107"/>
      <c r="AD339" s="107"/>
      <c r="AE339" s="107"/>
      <c r="AF339" s="107"/>
      <c r="AG339" s="107"/>
      <c r="AH339" s="107"/>
      <c r="AI339" s="107"/>
      <c r="AJ339" s="107"/>
      <c r="AK339" s="107"/>
      <c r="AL339" s="107"/>
      <c r="AM339" s="107"/>
      <c r="AN339" s="107"/>
      <c r="AO339" s="108"/>
      <c r="AP339" s="39"/>
      <c r="AQ339" s="39"/>
    </row>
    <row r="340" spans="1:43" s="10" customFormat="1" ht="30" customHeight="1" thickBot="1" x14ac:dyDescent="0.25">
      <c r="A340" s="39"/>
      <c r="B340" s="131"/>
      <c r="C340" s="134" t="s">
        <v>110</v>
      </c>
      <c r="D340" s="134"/>
      <c r="E340" s="135"/>
      <c r="F340" s="107">
        <v>2.2111111111111112</v>
      </c>
      <c r="G340" s="107"/>
      <c r="H340" s="107"/>
      <c r="I340" s="107"/>
      <c r="J340" s="107"/>
      <c r="K340" s="107"/>
      <c r="L340" s="107"/>
      <c r="M340" s="107"/>
      <c r="N340" s="107"/>
      <c r="O340" s="107"/>
      <c r="P340" s="107"/>
      <c r="Q340" s="107"/>
      <c r="R340" s="107"/>
      <c r="S340" s="107"/>
      <c r="T340" s="107"/>
      <c r="U340" s="107"/>
      <c r="V340" s="107"/>
      <c r="W340" s="107"/>
      <c r="X340" s="107"/>
      <c r="Y340" s="107"/>
      <c r="Z340" s="107"/>
      <c r="AA340" s="107"/>
      <c r="AB340" s="107"/>
      <c r="AC340" s="107"/>
      <c r="AD340" s="107"/>
      <c r="AE340" s="107"/>
      <c r="AF340" s="107"/>
      <c r="AG340" s="107"/>
      <c r="AH340" s="107"/>
      <c r="AI340" s="107"/>
      <c r="AJ340" s="107"/>
      <c r="AK340" s="107"/>
      <c r="AL340" s="107"/>
      <c r="AM340" s="107"/>
      <c r="AN340" s="107"/>
      <c r="AO340" s="108"/>
      <c r="AP340" s="39"/>
      <c r="AQ340" s="39"/>
    </row>
    <row r="341" spans="1:43" s="10" customFormat="1" ht="30" customHeight="1" x14ac:dyDescent="0.2">
      <c r="A341" s="39"/>
      <c r="B341" s="126" t="s">
        <v>114</v>
      </c>
      <c r="C341" s="126"/>
      <c r="D341" s="126"/>
      <c r="E341" s="127"/>
      <c r="F341" s="110">
        <v>0.33333333333333331</v>
      </c>
      <c r="G341" s="110">
        <v>0.33333333333333331</v>
      </c>
      <c r="H341" s="110">
        <v>0.33333333333333331</v>
      </c>
      <c r="I341" s="110">
        <v>0.33333333333333331</v>
      </c>
      <c r="J341" s="110">
        <v>0.33333333333333331</v>
      </c>
      <c r="K341" s="110">
        <v>0.33333333333333331</v>
      </c>
      <c r="L341" s="110">
        <v>0.33333333333333331</v>
      </c>
      <c r="M341" s="110">
        <v>0.33333333333333331</v>
      </c>
      <c r="N341" s="110">
        <v>0.33333333333333331</v>
      </c>
      <c r="O341" s="110">
        <v>0.33333333333333331</v>
      </c>
      <c r="P341" s="110">
        <v>0.33333333333333331</v>
      </c>
      <c r="Q341" s="110">
        <v>0.33333333333333331</v>
      </c>
      <c r="R341" s="110">
        <v>0.33333333333333331</v>
      </c>
      <c r="S341" s="110">
        <v>0.33333333333333331</v>
      </c>
      <c r="T341" s="110">
        <v>0.33333333333333331</v>
      </c>
      <c r="U341" s="110">
        <v>0.33333333333333331</v>
      </c>
      <c r="V341" s="110">
        <v>0.33333333333333331</v>
      </c>
      <c r="W341" s="110">
        <v>0.33333333333333331</v>
      </c>
      <c r="X341" s="110">
        <v>0.33333333333333331</v>
      </c>
      <c r="Y341" s="110">
        <v>0.33333333333333331</v>
      </c>
      <c r="Z341" s="110">
        <v>0.33333333333333331</v>
      </c>
      <c r="AA341" s="110">
        <v>0.33333333333333331</v>
      </c>
      <c r="AB341" s="110">
        <v>0.33333333333333331</v>
      </c>
      <c r="AC341" s="110">
        <v>0.33333333333333331</v>
      </c>
      <c r="AD341" s="110">
        <v>0.33333333333333331</v>
      </c>
      <c r="AE341" s="110">
        <v>0.33333333333333331</v>
      </c>
      <c r="AF341" s="110">
        <v>0.33333333333333331</v>
      </c>
      <c r="AG341" s="110">
        <v>0.33333333333333331</v>
      </c>
      <c r="AH341" s="110">
        <v>0.33333333333333331</v>
      </c>
      <c r="AI341" s="110">
        <v>0.33333333333333331</v>
      </c>
      <c r="AJ341" s="110">
        <v>0.33333333333333331</v>
      </c>
      <c r="AK341" s="110">
        <v>0.33333333333333331</v>
      </c>
      <c r="AL341" s="110">
        <v>0.33333333333333331</v>
      </c>
      <c r="AM341" s="110">
        <v>0.33333333333333331</v>
      </c>
      <c r="AN341" s="110">
        <v>0.33333333333333331</v>
      </c>
      <c r="AO341" s="110">
        <v>0.33333333333333331</v>
      </c>
      <c r="AP341" s="39"/>
      <c r="AQ341" s="39"/>
    </row>
    <row r="342" spans="1:43" s="10" customFormat="1" ht="30" customHeight="1" x14ac:dyDescent="0.2">
      <c r="A342" s="39"/>
      <c r="B342" s="126" t="s">
        <v>115</v>
      </c>
      <c r="C342" s="126"/>
      <c r="D342" s="126"/>
      <c r="E342" s="126"/>
      <c r="F342" s="107">
        <v>0.16666666666666666</v>
      </c>
      <c r="G342" s="107">
        <v>0.16666666666666666</v>
      </c>
      <c r="H342" s="107">
        <v>0.16666666666666666</v>
      </c>
      <c r="I342" s="107">
        <v>0.16666666666666666</v>
      </c>
      <c r="J342" s="107">
        <v>0.16666666666666666</v>
      </c>
      <c r="K342" s="107">
        <v>0.16666666666666666</v>
      </c>
      <c r="L342" s="107">
        <v>0.16666666666666666</v>
      </c>
      <c r="M342" s="107">
        <v>0.16666666666666666</v>
      </c>
      <c r="N342" s="107">
        <v>0.16666666666666666</v>
      </c>
      <c r="O342" s="107">
        <v>0.16666666666666666</v>
      </c>
      <c r="P342" s="107">
        <v>0.16666666666666666</v>
      </c>
      <c r="Q342" s="107">
        <v>0.16666666666666666</v>
      </c>
      <c r="R342" s="107">
        <v>0.16666666666666666</v>
      </c>
      <c r="S342" s="107">
        <v>0.16666666666666666</v>
      </c>
      <c r="T342" s="107">
        <v>0.16666666666666666</v>
      </c>
      <c r="U342" s="107">
        <v>0.16666666666666666</v>
      </c>
      <c r="V342" s="107">
        <v>0.16666666666666666</v>
      </c>
      <c r="W342" s="107">
        <v>0.16666666666666666</v>
      </c>
      <c r="X342" s="107">
        <v>0.16666666666666666</v>
      </c>
      <c r="Y342" s="107">
        <v>0.16666666666666666</v>
      </c>
      <c r="Z342" s="107">
        <v>0.16666666666666666</v>
      </c>
      <c r="AA342" s="107">
        <v>0.16666666666666666</v>
      </c>
      <c r="AB342" s="107">
        <v>0.16666666666666666</v>
      </c>
      <c r="AC342" s="107">
        <v>0.16666666666666666</v>
      </c>
      <c r="AD342" s="107">
        <v>0.16666666666666666</v>
      </c>
      <c r="AE342" s="107">
        <v>0.16666666666666666</v>
      </c>
      <c r="AF342" s="107">
        <v>0.16666666666666666</v>
      </c>
      <c r="AG342" s="107">
        <v>0.16666666666666666</v>
      </c>
      <c r="AH342" s="107">
        <v>0.16666666666666666</v>
      </c>
      <c r="AI342" s="107">
        <v>0.16666666666666666</v>
      </c>
      <c r="AJ342" s="107">
        <v>0.16666666666666666</v>
      </c>
      <c r="AK342" s="107">
        <v>0.16666666666666666</v>
      </c>
      <c r="AL342" s="107">
        <v>0.16666666666666666</v>
      </c>
      <c r="AM342" s="107">
        <v>0.16666666666666666</v>
      </c>
      <c r="AN342" s="107">
        <v>0.16666666666666666</v>
      </c>
      <c r="AO342" s="107">
        <v>0.16666666666666666</v>
      </c>
      <c r="AP342" s="39"/>
      <c r="AQ342" s="39"/>
    </row>
    <row r="343" spans="1:43" s="10" customFormat="1" x14ac:dyDescent="0.2">
      <c r="A343" s="39"/>
      <c r="B343" s="39"/>
      <c r="C343" s="39"/>
      <c r="D343" s="39"/>
      <c r="E343" s="39"/>
      <c r="F343" s="39"/>
      <c r="G343" s="39"/>
      <c r="H343" s="39"/>
      <c r="I343" s="39"/>
      <c r="J343" s="39"/>
      <c r="K343" s="39"/>
      <c r="L343" s="39"/>
      <c r="M343" s="39"/>
      <c r="N343" s="39"/>
      <c r="O343" s="39"/>
      <c r="P343" s="39"/>
      <c r="Q343" s="39"/>
      <c r="R343" s="39"/>
      <c r="S343" s="39"/>
      <c r="T343" s="39"/>
      <c r="U343" s="39"/>
      <c r="V343" s="39"/>
      <c r="W343" s="39"/>
      <c r="X343" s="39"/>
      <c r="Y343" s="39"/>
      <c r="Z343" s="39"/>
      <c r="AA343" s="39"/>
      <c r="AB343" s="39"/>
      <c r="AC343" s="39"/>
      <c r="AD343" s="39"/>
      <c r="AE343" s="39"/>
      <c r="AF343" s="39"/>
      <c r="AG343" s="39"/>
      <c r="AH343" s="39"/>
      <c r="AI343" s="39"/>
      <c r="AJ343" s="39"/>
      <c r="AK343" s="39"/>
      <c r="AL343" s="39"/>
      <c r="AM343" s="39"/>
      <c r="AN343" s="39"/>
      <c r="AO343" s="39"/>
      <c r="AP343" s="39"/>
      <c r="AQ343" s="39"/>
    </row>
    <row r="344" spans="1:43" s="10" customFormat="1" x14ac:dyDescent="0.2">
      <c r="A344" s="39"/>
      <c r="B344" s="39"/>
      <c r="C344" s="39"/>
      <c r="D344" s="39"/>
      <c r="E344" s="39"/>
      <c r="F344" s="39"/>
      <c r="G344" s="39"/>
      <c r="H344" s="39"/>
      <c r="I344" s="39"/>
      <c r="J344" s="39"/>
      <c r="K344" s="39"/>
      <c r="L344" s="39"/>
      <c r="M344" s="39"/>
      <c r="N344" s="39"/>
      <c r="O344" s="39"/>
      <c r="P344" s="39"/>
      <c r="Q344" s="39"/>
      <c r="R344" s="39"/>
      <c r="S344" s="39"/>
      <c r="T344" s="39"/>
      <c r="U344" s="39"/>
      <c r="V344" s="39"/>
      <c r="W344" s="39"/>
      <c r="X344" s="39"/>
      <c r="Y344" s="39"/>
      <c r="Z344" s="39"/>
      <c r="AA344" s="39"/>
      <c r="AB344" s="39"/>
      <c r="AC344" s="39"/>
      <c r="AD344" s="39"/>
      <c r="AE344" s="39"/>
      <c r="AF344" s="39"/>
      <c r="AG344" s="39"/>
      <c r="AH344" s="39"/>
      <c r="AI344" s="39"/>
      <c r="AJ344" s="39"/>
      <c r="AK344" s="39"/>
      <c r="AL344" s="39"/>
      <c r="AM344" s="39"/>
      <c r="AN344" s="39"/>
      <c r="AO344" s="39"/>
      <c r="AP344" s="39"/>
      <c r="AQ344" s="39"/>
    </row>
    <row r="345" spans="1:43" s="10" customFormat="1" x14ac:dyDescent="0.2">
      <c r="A345" s="39"/>
      <c r="B345" s="39"/>
      <c r="C345" s="39"/>
      <c r="D345" s="39"/>
      <c r="E345" s="39"/>
      <c r="F345" s="39"/>
      <c r="G345" s="39"/>
      <c r="H345" s="39"/>
      <c r="I345" s="39"/>
      <c r="J345" s="39"/>
      <c r="K345" s="39"/>
      <c r="L345" s="39"/>
      <c r="M345" s="39"/>
      <c r="N345" s="39"/>
      <c r="O345" s="39"/>
      <c r="P345" s="39"/>
      <c r="Q345" s="39"/>
      <c r="R345" s="39"/>
      <c r="S345" s="39"/>
      <c r="T345" s="39"/>
      <c r="U345" s="39"/>
      <c r="V345" s="39"/>
      <c r="W345" s="39"/>
      <c r="X345" s="39"/>
      <c r="Y345" s="39"/>
      <c r="Z345" s="39"/>
      <c r="AA345" s="39"/>
      <c r="AB345" s="39"/>
      <c r="AC345" s="39"/>
      <c r="AD345" s="39"/>
      <c r="AE345" s="39"/>
      <c r="AF345" s="39"/>
      <c r="AG345" s="39"/>
      <c r="AH345" s="39"/>
      <c r="AI345" s="39"/>
      <c r="AJ345" s="39"/>
      <c r="AK345" s="39"/>
      <c r="AL345" s="39"/>
      <c r="AM345" s="39"/>
      <c r="AN345" s="39"/>
      <c r="AO345" s="39"/>
      <c r="AP345" s="39"/>
      <c r="AQ345" s="39"/>
    </row>
    <row r="346" spans="1:43" s="10" customFormat="1" x14ac:dyDescent="0.2">
      <c r="A346" s="39"/>
      <c r="B346" s="39"/>
      <c r="C346" s="39"/>
      <c r="D346" s="39"/>
      <c r="E346" s="39"/>
      <c r="F346" s="39"/>
      <c r="G346" s="39"/>
      <c r="H346" s="39"/>
      <c r="I346" s="39"/>
      <c r="J346" s="39"/>
      <c r="K346" s="39"/>
      <c r="L346" s="39"/>
      <c r="M346" s="39"/>
      <c r="N346" s="39"/>
      <c r="O346" s="39"/>
      <c r="P346" s="39"/>
      <c r="Q346" s="39"/>
      <c r="R346" s="39"/>
      <c r="S346" s="39"/>
      <c r="T346" s="39"/>
      <c r="U346" s="39"/>
      <c r="V346" s="39"/>
      <c r="W346" s="39"/>
      <c r="X346" s="39"/>
      <c r="Y346" s="39"/>
      <c r="Z346" s="39"/>
      <c r="AA346" s="39"/>
      <c r="AB346" s="39"/>
      <c r="AC346" s="39"/>
      <c r="AD346" s="39"/>
      <c r="AE346" s="39"/>
      <c r="AF346" s="39"/>
      <c r="AG346" s="39"/>
      <c r="AH346" s="39"/>
      <c r="AI346" s="39"/>
      <c r="AJ346" s="39"/>
      <c r="AK346" s="39"/>
      <c r="AL346" s="39"/>
      <c r="AM346" s="39"/>
      <c r="AN346" s="39"/>
      <c r="AO346" s="39"/>
      <c r="AP346" s="39"/>
      <c r="AQ346" s="39"/>
    </row>
    <row r="347" spans="1:43" s="10" customFormat="1" x14ac:dyDescent="0.2">
      <c r="A347" s="39"/>
      <c r="B347" s="39"/>
      <c r="C347" s="39"/>
      <c r="D347" s="39"/>
      <c r="E347" s="39"/>
      <c r="F347" s="39"/>
      <c r="G347" s="39"/>
      <c r="H347" s="39"/>
      <c r="I347" s="39"/>
      <c r="J347" s="39"/>
      <c r="K347" s="39"/>
      <c r="L347" s="39"/>
      <c r="M347" s="39"/>
      <c r="N347" s="39"/>
      <c r="O347" s="39"/>
      <c r="P347" s="39"/>
      <c r="Q347" s="39"/>
      <c r="R347" s="39"/>
      <c r="S347" s="39"/>
      <c r="T347" s="39"/>
      <c r="U347" s="39"/>
      <c r="V347" s="39"/>
      <c r="W347" s="39"/>
      <c r="X347" s="39"/>
      <c r="Y347" s="39"/>
      <c r="Z347" s="39"/>
      <c r="AA347" s="39"/>
      <c r="AB347" s="39"/>
      <c r="AC347" s="39"/>
      <c r="AD347" s="39"/>
      <c r="AE347" s="39"/>
      <c r="AF347" s="39"/>
      <c r="AG347" s="39"/>
      <c r="AH347" s="39"/>
      <c r="AI347" s="39"/>
      <c r="AJ347" s="39"/>
      <c r="AK347" s="39"/>
      <c r="AL347" s="39"/>
      <c r="AM347" s="39"/>
      <c r="AN347" s="39"/>
      <c r="AO347" s="39"/>
      <c r="AP347" s="39"/>
      <c r="AQ347" s="39"/>
    </row>
    <row r="348" spans="1:43" s="10" customFormat="1" x14ac:dyDescent="0.2">
      <c r="A348" s="39"/>
      <c r="B348" s="39"/>
      <c r="C348" s="39"/>
      <c r="D348" s="39"/>
      <c r="E348" s="39"/>
      <c r="F348" s="39"/>
      <c r="G348" s="39"/>
      <c r="H348" s="39"/>
      <c r="I348" s="39"/>
      <c r="J348" s="39"/>
      <c r="K348" s="39"/>
      <c r="L348" s="39"/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  <c r="Z348" s="39"/>
      <c r="AA348" s="39"/>
      <c r="AB348" s="39"/>
      <c r="AC348" s="39"/>
      <c r="AD348" s="39"/>
      <c r="AE348" s="39"/>
      <c r="AF348" s="39"/>
      <c r="AG348" s="39"/>
      <c r="AH348" s="39"/>
      <c r="AI348" s="39"/>
      <c r="AJ348" s="39"/>
      <c r="AK348" s="39"/>
      <c r="AL348" s="39"/>
      <c r="AM348" s="39"/>
      <c r="AN348" s="39"/>
      <c r="AO348" s="39"/>
      <c r="AP348" s="39"/>
      <c r="AQ348" s="39"/>
    </row>
    <row r="349" spans="1:43" s="10" customFormat="1" x14ac:dyDescent="0.2">
      <c r="A349" s="39"/>
      <c r="B349" s="39"/>
      <c r="C349" s="39"/>
      <c r="D349" s="39"/>
      <c r="E349" s="39"/>
      <c r="F349" s="39"/>
      <c r="G349" s="39"/>
      <c r="H349" s="39"/>
      <c r="I349" s="39"/>
      <c r="J349" s="39"/>
      <c r="K349" s="39"/>
      <c r="L349" s="39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9"/>
      <c r="AF349" s="39"/>
      <c r="AG349" s="39"/>
      <c r="AH349" s="39"/>
      <c r="AI349" s="39"/>
      <c r="AJ349" s="39"/>
      <c r="AK349" s="39"/>
      <c r="AL349" s="39"/>
      <c r="AM349" s="39"/>
      <c r="AN349" s="39"/>
      <c r="AO349" s="39"/>
      <c r="AP349" s="39"/>
      <c r="AQ349" s="39"/>
    </row>
    <row r="350" spans="1:43" s="10" customFormat="1" x14ac:dyDescent="0.2">
      <c r="A350" s="39"/>
      <c r="B350" s="39"/>
      <c r="C350" s="39"/>
      <c r="D350" s="39"/>
      <c r="E350" s="39"/>
      <c r="F350" s="39"/>
      <c r="G350" s="39"/>
      <c r="H350" s="39"/>
      <c r="I350" s="39"/>
      <c r="J350" s="39"/>
      <c r="K350" s="39"/>
      <c r="L350" s="39"/>
      <c r="M350" s="39"/>
      <c r="N350" s="39"/>
      <c r="O350" s="39"/>
      <c r="P350" s="39"/>
      <c r="Q350" s="39"/>
      <c r="R350" s="39"/>
      <c r="S350" s="39"/>
      <c r="T350" s="39"/>
      <c r="U350" s="39"/>
      <c r="V350" s="39"/>
      <c r="W350" s="39"/>
      <c r="X350" s="39"/>
      <c r="Y350" s="39"/>
      <c r="Z350" s="39"/>
      <c r="AA350" s="39"/>
      <c r="AB350" s="39"/>
      <c r="AC350" s="39"/>
      <c r="AD350" s="39"/>
      <c r="AE350" s="39"/>
      <c r="AF350" s="39"/>
      <c r="AG350" s="39"/>
      <c r="AH350" s="39"/>
      <c r="AI350" s="39"/>
      <c r="AJ350" s="39"/>
      <c r="AK350" s="39"/>
      <c r="AL350" s="39"/>
      <c r="AM350" s="39"/>
      <c r="AN350" s="39"/>
      <c r="AO350" s="39"/>
      <c r="AP350" s="39"/>
      <c r="AQ350" s="39"/>
    </row>
    <row r="351" spans="1:43" s="10" customFormat="1" x14ac:dyDescent="0.2">
      <c r="A351" s="39"/>
      <c r="B351" s="39"/>
      <c r="C351" s="39"/>
      <c r="D351" s="39"/>
      <c r="E351" s="39"/>
      <c r="F351" s="39"/>
      <c r="G351" s="39"/>
      <c r="H351" s="39"/>
      <c r="I351" s="39"/>
      <c r="J351" s="39"/>
      <c r="K351" s="39"/>
      <c r="L351" s="39"/>
      <c r="M351" s="39"/>
      <c r="N351" s="39"/>
      <c r="O351" s="39"/>
      <c r="P351" s="39"/>
      <c r="Q351" s="39"/>
      <c r="R351" s="39"/>
      <c r="S351" s="39"/>
      <c r="T351" s="39"/>
      <c r="U351" s="39"/>
      <c r="V351" s="39"/>
      <c r="W351" s="39"/>
      <c r="X351" s="39"/>
      <c r="Y351" s="39"/>
      <c r="Z351" s="39"/>
      <c r="AA351" s="39"/>
      <c r="AB351" s="39"/>
      <c r="AC351" s="39"/>
      <c r="AD351" s="39"/>
      <c r="AE351" s="39"/>
      <c r="AF351" s="39"/>
      <c r="AG351" s="39"/>
      <c r="AH351" s="39"/>
      <c r="AI351" s="39"/>
      <c r="AJ351" s="39"/>
      <c r="AK351" s="39"/>
      <c r="AL351" s="39"/>
      <c r="AM351" s="39"/>
      <c r="AN351" s="39"/>
      <c r="AO351" s="39"/>
      <c r="AP351" s="39"/>
      <c r="AQ351" s="39"/>
    </row>
    <row r="352" spans="1:43" s="10" customFormat="1" x14ac:dyDescent="0.2">
      <c r="A352" s="39"/>
      <c r="B352" s="39"/>
      <c r="C352" s="39"/>
      <c r="D352" s="39"/>
      <c r="E352" s="39"/>
      <c r="F352" s="39"/>
      <c r="G352" s="39"/>
      <c r="H352" s="39"/>
      <c r="I352" s="39"/>
      <c r="J352" s="39"/>
      <c r="K352" s="39"/>
      <c r="L352" s="39"/>
      <c r="M352" s="39"/>
      <c r="N352" s="39"/>
      <c r="O352" s="39"/>
      <c r="P352" s="39"/>
      <c r="Q352" s="39"/>
      <c r="R352" s="39"/>
      <c r="S352" s="39"/>
      <c r="T352" s="39"/>
      <c r="U352" s="39"/>
      <c r="V352" s="39"/>
      <c r="W352" s="39"/>
      <c r="X352" s="39"/>
      <c r="Y352" s="39"/>
      <c r="Z352" s="39"/>
      <c r="AA352" s="39"/>
      <c r="AB352" s="39"/>
      <c r="AC352" s="39"/>
      <c r="AD352" s="39"/>
      <c r="AE352" s="39"/>
      <c r="AF352" s="39"/>
      <c r="AG352" s="39"/>
      <c r="AH352" s="39"/>
      <c r="AI352" s="39"/>
      <c r="AJ352" s="39"/>
      <c r="AK352" s="39"/>
      <c r="AL352" s="39"/>
      <c r="AM352" s="39"/>
      <c r="AN352" s="39"/>
      <c r="AO352" s="39"/>
      <c r="AP352" s="39"/>
      <c r="AQ352" s="39"/>
    </row>
    <row r="353" spans="1:43" s="10" customFormat="1" x14ac:dyDescent="0.2">
      <c r="A353" s="39"/>
      <c r="B353" s="39"/>
      <c r="C353" s="39"/>
      <c r="D353" s="39"/>
      <c r="E353" s="39"/>
      <c r="F353" s="39"/>
      <c r="G353" s="39"/>
      <c r="H353" s="39"/>
      <c r="I353" s="39"/>
      <c r="J353" s="39"/>
      <c r="K353" s="39"/>
      <c r="L353" s="39"/>
      <c r="M353" s="39"/>
      <c r="N353" s="39"/>
      <c r="O353" s="39"/>
      <c r="P353" s="39"/>
      <c r="Q353" s="39"/>
      <c r="R353" s="39"/>
      <c r="S353" s="39"/>
      <c r="T353" s="39"/>
      <c r="U353" s="39"/>
      <c r="V353" s="39"/>
      <c r="W353" s="39"/>
      <c r="X353" s="39"/>
      <c r="Y353" s="39"/>
      <c r="Z353" s="39"/>
      <c r="AA353" s="39"/>
      <c r="AB353" s="39"/>
      <c r="AC353" s="39"/>
      <c r="AD353" s="39"/>
      <c r="AE353" s="39"/>
      <c r="AF353" s="39"/>
      <c r="AG353" s="39"/>
      <c r="AH353" s="39"/>
      <c r="AI353" s="39"/>
      <c r="AJ353" s="39"/>
      <c r="AK353" s="39"/>
      <c r="AL353" s="39"/>
      <c r="AM353" s="39"/>
      <c r="AN353" s="39"/>
      <c r="AO353" s="39"/>
      <c r="AP353" s="39"/>
      <c r="AQ353" s="39"/>
    </row>
    <row r="354" spans="1:43" s="10" customFormat="1" x14ac:dyDescent="0.2">
      <c r="A354" s="39"/>
      <c r="B354" s="39"/>
      <c r="C354" s="39"/>
      <c r="D354" s="39"/>
      <c r="E354" s="39"/>
      <c r="F354" s="39"/>
      <c r="G354" s="39"/>
      <c r="H354" s="39"/>
      <c r="I354" s="39"/>
      <c r="J354" s="39"/>
      <c r="K354" s="39"/>
      <c r="L354" s="39"/>
      <c r="M354" s="39"/>
      <c r="N354" s="39"/>
      <c r="O354" s="39"/>
      <c r="P354" s="39"/>
      <c r="Q354" s="39"/>
      <c r="R354" s="39"/>
      <c r="S354" s="39"/>
      <c r="T354" s="39"/>
      <c r="U354" s="39"/>
      <c r="V354" s="39"/>
      <c r="W354" s="39"/>
      <c r="X354" s="39"/>
      <c r="Y354" s="39"/>
      <c r="Z354" s="39"/>
      <c r="AA354" s="39"/>
      <c r="AB354" s="39"/>
      <c r="AC354" s="39"/>
      <c r="AD354" s="39"/>
      <c r="AE354" s="39"/>
      <c r="AF354" s="39"/>
      <c r="AG354" s="39"/>
      <c r="AH354" s="39"/>
      <c r="AI354" s="39"/>
      <c r="AJ354" s="39"/>
      <c r="AK354" s="39"/>
      <c r="AL354" s="39"/>
      <c r="AM354" s="39"/>
      <c r="AN354" s="39"/>
      <c r="AO354" s="39"/>
      <c r="AP354" s="39"/>
      <c r="AQ354" s="39"/>
    </row>
    <row r="355" spans="1:43" s="10" customFormat="1" x14ac:dyDescent="0.2">
      <c r="A355" s="39"/>
      <c r="B355" s="39"/>
      <c r="C355" s="39"/>
      <c r="D355" s="39"/>
      <c r="E355" s="39"/>
      <c r="F355" s="39"/>
      <c r="G355" s="39"/>
      <c r="H355" s="39"/>
      <c r="I355" s="39"/>
      <c r="J355" s="39"/>
      <c r="K355" s="39"/>
      <c r="L355" s="39"/>
      <c r="M355" s="39"/>
      <c r="N355" s="39"/>
      <c r="O355" s="39"/>
      <c r="P355" s="39"/>
      <c r="Q355" s="39"/>
      <c r="R355" s="39"/>
      <c r="S355" s="39"/>
      <c r="T355" s="39"/>
      <c r="U355" s="39"/>
      <c r="V355" s="39"/>
      <c r="W355" s="39"/>
      <c r="X355" s="39"/>
      <c r="Y355" s="39"/>
      <c r="Z355" s="39"/>
      <c r="AA355" s="39"/>
      <c r="AB355" s="39"/>
      <c r="AC355" s="39"/>
      <c r="AD355" s="39"/>
      <c r="AE355" s="39"/>
      <c r="AF355" s="39"/>
      <c r="AG355" s="39"/>
      <c r="AH355" s="39"/>
      <c r="AI355" s="39"/>
      <c r="AJ355" s="39"/>
      <c r="AK355" s="39"/>
      <c r="AL355" s="39"/>
      <c r="AM355" s="39"/>
      <c r="AN355" s="39"/>
      <c r="AO355" s="39"/>
      <c r="AP355" s="39"/>
      <c r="AQ355" s="39"/>
    </row>
    <row r="356" spans="1:43" s="10" customFormat="1" x14ac:dyDescent="0.2">
      <c r="A356" s="39"/>
      <c r="B356" s="39"/>
      <c r="C356" s="39"/>
      <c r="D356" s="39"/>
      <c r="E356" s="39"/>
      <c r="F356" s="39"/>
      <c r="G356" s="39"/>
      <c r="H356" s="39"/>
      <c r="I356" s="39"/>
      <c r="J356" s="39"/>
      <c r="K356" s="39"/>
      <c r="L356" s="39"/>
      <c r="M356" s="39"/>
      <c r="N356" s="39"/>
      <c r="O356" s="39"/>
      <c r="P356" s="39"/>
      <c r="Q356" s="39"/>
      <c r="R356" s="39"/>
      <c r="S356" s="39"/>
      <c r="T356" s="39"/>
      <c r="U356" s="39"/>
      <c r="V356" s="39"/>
      <c r="W356" s="39"/>
      <c r="X356" s="39"/>
      <c r="Y356" s="39"/>
      <c r="Z356" s="39"/>
      <c r="AA356" s="39"/>
      <c r="AB356" s="39"/>
      <c r="AC356" s="39"/>
      <c r="AD356" s="39"/>
      <c r="AE356" s="39"/>
      <c r="AF356" s="39"/>
      <c r="AG356" s="39"/>
      <c r="AH356" s="39"/>
      <c r="AI356" s="39"/>
      <c r="AJ356" s="39"/>
      <c r="AK356" s="39"/>
      <c r="AL356" s="39"/>
      <c r="AM356" s="39"/>
      <c r="AN356" s="39"/>
      <c r="AO356" s="39"/>
      <c r="AP356" s="39"/>
      <c r="AQ356" s="39"/>
    </row>
    <row r="357" spans="1:43" s="10" customFormat="1" x14ac:dyDescent="0.2">
      <c r="A357" s="39"/>
      <c r="B357" s="39"/>
      <c r="C357" s="39"/>
      <c r="D357" s="39"/>
      <c r="E357" s="39"/>
      <c r="F357" s="39"/>
      <c r="G357" s="39"/>
      <c r="H357" s="39"/>
      <c r="I357" s="39"/>
      <c r="J357" s="39"/>
      <c r="K357" s="39"/>
      <c r="L357" s="39"/>
      <c r="M357" s="39"/>
      <c r="N357" s="39"/>
      <c r="O357" s="39"/>
      <c r="P357" s="39"/>
      <c r="Q357" s="39"/>
      <c r="R357" s="39"/>
      <c r="S357" s="39"/>
      <c r="T357" s="39"/>
      <c r="U357" s="39"/>
      <c r="V357" s="39"/>
      <c r="W357" s="39"/>
      <c r="X357" s="39"/>
      <c r="Y357" s="39"/>
      <c r="Z357" s="39"/>
      <c r="AA357" s="39"/>
      <c r="AB357" s="39"/>
      <c r="AC357" s="39"/>
      <c r="AD357" s="39"/>
      <c r="AE357" s="39"/>
      <c r="AF357" s="39"/>
      <c r="AG357" s="39"/>
      <c r="AH357" s="39"/>
      <c r="AI357" s="39"/>
      <c r="AJ357" s="39"/>
      <c r="AK357" s="39"/>
      <c r="AL357" s="39"/>
      <c r="AM357" s="39"/>
      <c r="AN357" s="39"/>
      <c r="AO357" s="39"/>
      <c r="AP357" s="39"/>
      <c r="AQ357" s="39"/>
    </row>
    <row r="358" spans="1:43" s="10" customFormat="1" x14ac:dyDescent="0.2">
      <c r="A358" s="39"/>
      <c r="B358" s="39"/>
      <c r="C358" s="39"/>
      <c r="D358" s="39"/>
      <c r="E358" s="39"/>
      <c r="F358" s="39"/>
      <c r="G358" s="39"/>
      <c r="H358" s="39"/>
      <c r="I358" s="39"/>
      <c r="J358" s="39"/>
      <c r="K358" s="39"/>
      <c r="L358" s="39"/>
      <c r="M358" s="39"/>
      <c r="N358" s="39"/>
      <c r="O358" s="39"/>
      <c r="P358" s="39"/>
      <c r="Q358" s="39"/>
      <c r="R358" s="39"/>
      <c r="S358" s="39"/>
      <c r="T358" s="39"/>
      <c r="U358" s="39"/>
      <c r="V358" s="39"/>
      <c r="W358" s="39"/>
      <c r="X358" s="39"/>
      <c r="Y358" s="39"/>
      <c r="Z358" s="39"/>
      <c r="AA358" s="39"/>
      <c r="AB358" s="39"/>
      <c r="AC358" s="39"/>
      <c r="AD358" s="39"/>
      <c r="AE358" s="39"/>
      <c r="AF358" s="39"/>
      <c r="AG358" s="39"/>
      <c r="AH358" s="39"/>
      <c r="AI358" s="39"/>
      <c r="AJ358" s="39"/>
      <c r="AK358" s="39"/>
      <c r="AL358" s="39"/>
      <c r="AM358" s="39"/>
      <c r="AN358" s="39"/>
      <c r="AO358" s="39"/>
      <c r="AP358" s="39"/>
      <c r="AQ358" s="39"/>
    </row>
    <row r="359" spans="1:43" s="10" customFormat="1" x14ac:dyDescent="0.2">
      <c r="A359" s="39"/>
      <c r="B359" s="39"/>
      <c r="C359" s="39"/>
      <c r="D359" s="39"/>
      <c r="E359" s="39"/>
      <c r="F359" s="39"/>
      <c r="G359" s="39"/>
      <c r="H359" s="39"/>
      <c r="I359" s="39"/>
      <c r="J359" s="39"/>
      <c r="K359" s="39"/>
      <c r="L359" s="39"/>
      <c r="M359" s="39"/>
      <c r="N359" s="39"/>
      <c r="O359" s="39"/>
      <c r="P359" s="39"/>
      <c r="Q359" s="39"/>
      <c r="R359" s="39"/>
      <c r="S359" s="39"/>
      <c r="T359" s="39"/>
      <c r="U359" s="39"/>
      <c r="V359" s="39"/>
      <c r="W359" s="39"/>
      <c r="X359" s="39"/>
      <c r="Y359" s="39"/>
      <c r="Z359" s="39"/>
      <c r="AA359" s="39"/>
      <c r="AB359" s="39"/>
      <c r="AC359" s="39"/>
      <c r="AD359" s="39"/>
      <c r="AE359" s="39"/>
      <c r="AF359" s="39"/>
      <c r="AG359" s="39"/>
      <c r="AH359" s="39"/>
      <c r="AI359" s="39"/>
      <c r="AJ359" s="39"/>
      <c r="AK359" s="39"/>
      <c r="AL359" s="39"/>
      <c r="AM359" s="39"/>
      <c r="AN359" s="39"/>
      <c r="AO359" s="39"/>
      <c r="AP359" s="39"/>
      <c r="AQ359" s="39"/>
    </row>
    <row r="360" spans="1:43" s="10" customFormat="1" x14ac:dyDescent="0.2">
      <c r="A360" s="39"/>
      <c r="B360" s="39"/>
      <c r="C360" s="39"/>
      <c r="D360" s="39"/>
      <c r="E360" s="39"/>
      <c r="F360" s="39"/>
      <c r="G360" s="39"/>
      <c r="H360" s="39"/>
      <c r="I360" s="39"/>
      <c r="J360" s="39"/>
      <c r="K360" s="39"/>
      <c r="L360" s="39"/>
      <c r="M360" s="39"/>
      <c r="N360" s="39"/>
      <c r="O360" s="39"/>
      <c r="P360" s="39"/>
      <c r="Q360" s="39"/>
      <c r="R360" s="39"/>
      <c r="S360" s="39"/>
      <c r="T360" s="39"/>
      <c r="U360" s="39"/>
      <c r="V360" s="39"/>
      <c r="W360" s="39"/>
      <c r="X360" s="39"/>
      <c r="Y360" s="39"/>
      <c r="Z360" s="39"/>
      <c r="AA360" s="39"/>
      <c r="AB360" s="39"/>
      <c r="AC360" s="39"/>
      <c r="AD360" s="39"/>
      <c r="AE360" s="39"/>
      <c r="AF360" s="39"/>
      <c r="AG360" s="39"/>
      <c r="AH360" s="39"/>
      <c r="AI360" s="39"/>
      <c r="AJ360" s="39"/>
      <c r="AK360" s="39"/>
      <c r="AL360" s="39"/>
      <c r="AM360" s="39"/>
      <c r="AN360" s="39"/>
      <c r="AO360" s="39"/>
      <c r="AP360" s="39"/>
      <c r="AQ360" s="39"/>
    </row>
    <row r="361" spans="1:43" s="10" customFormat="1" x14ac:dyDescent="0.2">
      <c r="A361" s="39"/>
      <c r="B361" s="39"/>
      <c r="C361" s="39"/>
      <c r="D361" s="39"/>
      <c r="E361" s="39"/>
      <c r="F361" s="39"/>
      <c r="G361" s="39"/>
      <c r="H361" s="39"/>
      <c r="I361" s="39"/>
      <c r="J361" s="39"/>
      <c r="K361" s="39"/>
      <c r="L361" s="39"/>
      <c r="M361" s="39"/>
      <c r="N361" s="39"/>
      <c r="O361" s="39"/>
      <c r="P361" s="39"/>
      <c r="Q361" s="39"/>
      <c r="R361" s="39"/>
      <c r="S361" s="39"/>
      <c r="T361" s="39"/>
      <c r="U361" s="39"/>
      <c r="V361" s="39"/>
      <c r="W361" s="39"/>
      <c r="X361" s="39"/>
      <c r="Y361" s="39"/>
      <c r="Z361" s="39"/>
      <c r="AA361" s="39"/>
      <c r="AB361" s="39"/>
      <c r="AC361" s="39"/>
      <c r="AD361" s="39"/>
      <c r="AE361" s="39"/>
      <c r="AF361" s="39"/>
      <c r="AG361" s="39"/>
      <c r="AH361" s="39"/>
      <c r="AI361" s="39"/>
      <c r="AJ361" s="39"/>
      <c r="AK361" s="39"/>
      <c r="AL361" s="39"/>
      <c r="AM361" s="39"/>
      <c r="AN361" s="39"/>
      <c r="AO361" s="39"/>
      <c r="AP361" s="39"/>
      <c r="AQ361" s="39"/>
    </row>
    <row r="362" spans="1:43" s="10" customFormat="1" x14ac:dyDescent="0.2">
      <c r="A362" s="39"/>
      <c r="B362" s="39"/>
      <c r="C362" s="39"/>
      <c r="D362" s="39"/>
      <c r="E362" s="39"/>
      <c r="F362" s="39"/>
      <c r="G362" s="39"/>
      <c r="H362" s="39"/>
      <c r="I362" s="39"/>
      <c r="J362" s="39"/>
      <c r="K362" s="39"/>
      <c r="L362" s="39"/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  <c r="Z362" s="39"/>
      <c r="AA362" s="39"/>
      <c r="AB362" s="39"/>
      <c r="AC362" s="39"/>
      <c r="AD362" s="39"/>
      <c r="AE362" s="39"/>
      <c r="AF362" s="39"/>
      <c r="AG362" s="39"/>
      <c r="AH362" s="39"/>
      <c r="AI362" s="39"/>
      <c r="AJ362" s="39"/>
      <c r="AK362" s="39"/>
      <c r="AL362" s="39"/>
      <c r="AM362" s="39"/>
      <c r="AN362" s="39"/>
      <c r="AO362" s="39"/>
      <c r="AP362" s="39"/>
      <c r="AQ362" s="39"/>
    </row>
    <row r="363" spans="1:43" s="10" customFormat="1" x14ac:dyDescent="0.2">
      <c r="A363" s="39"/>
      <c r="B363" s="39"/>
      <c r="C363" s="39"/>
      <c r="D363" s="39"/>
      <c r="E363" s="39"/>
      <c r="F363" s="39"/>
      <c r="G363" s="39"/>
      <c r="H363" s="39"/>
      <c r="I363" s="39"/>
      <c r="J363" s="39"/>
      <c r="K363" s="39"/>
      <c r="L363" s="39"/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  <c r="Z363" s="39"/>
      <c r="AA363" s="39"/>
      <c r="AB363" s="39"/>
      <c r="AC363" s="39"/>
      <c r="AD363" s="39"/>
      <c r="AE363" s="39"/>
      <c r="AF363" s="39"/>
      <c r="AG363" s="39"/>
      <c r="AH363" s="39"/>
      <c r="AI363" s="39"/>
      <c r="AJ363" s="39"/>
      <c r="AK363" s="39"/>
      <c r="AL363" s="39"/>
      <c r="AM363" s="39"/>
      <c r="AN363" s="39"/>
      <c r="AO363" s="39"/>
      <c r="AP363" s="39"/>
      <c r="AQ363" s="39"/>
    </row>
    <row r="364" spans="1:43" s="10" customFormat="1" x14ac:dyDescent="0.2">
      <c r="A364" s="39"/>
      <c r="B364" s="39"/>
      <c r="C364" s="39"/>
      <c r="D364" s="39"/>
      <c r="E364" s="39"/>
      <c r="F364" s="39"/>
      <c r="G364" s="39"/>
      <c r="H364" s="39"/>
      <c r="I364" s="39"/>
      <c r="J364" s="39"/>
      <c r="K364" s="39"/>
      <c r="L364" s="39"/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  <c r="Z364" s="39"/>
      <c r="AA364" s="39"/>
      <c r="AB364" s="39"/>
      <c r="AC364" s="39"/>
      <c r="AD364" s="39"/>
      <c r="AE364" s="39"/>
      <c r="AF364" s="39"/>
      <c r="AG364" s="39"/>
      <c r="AH364" s="39"/>
      <c r="AI364" s="39"/>
      <c r="AJ364" s="39"/>
      <c r="AK364" s="39"/>
      <c r="AL364" s="39"/>
      <c r="AM364" s="39"/>
      <c r="AN364" s="39"/>
      <c r="AO364" s="39"/>
      <c r="AP364" s="39"/>
      <c r="AQ364" s="39"/>
    </row>
    <row r="365" spans="1:43" s="10" customFormat="1" x14ac:dyDescent="0.2">
      <c r="A365" s="39"/>
      <c r="B365" s="39"/>
      <c r="C365" s="39"/>
      <c r="D365" s="39"/>
      <c r="E365" s="39"/>
      <c r="F365" s="39"/>
      <c r="G365" s="39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  <c r="AE365" s="39"/>
      <c r="AF365" s="39"/>
      <c r="AG365" s="39"/>
      <c r="AH365" s="39"/>
      <c r="AI365" s="39"/>
      <c r="AJ365" s="39"/>
      <c r="AK365" s="39"/>
      <c r="AL365" s="39"/>
      <c r="AM365" s="39"/>
      <c r="AN365" s="39"/>
      <c r="AO365" s="39"/>
      <c r="AP365" s="39"/>
      <c r="AQ365" s="39"/>
    </row>
    <row r="366" spans="1:43" s="10" customFormat="1" x14ac:dyDescent="0.2">
      <c r="A366" s="39"/>
      <c r="B366" s="39"/>
      <c r="C366" s="39"/>
      <c r="D366" s="39"/>
      <c r="E366" s="39"/>
      <c r="F366" s="39"/>
      <c r="G366" s="39"/>
      <c r="H366" s="39"/>
      <c r="I366" s="39"/>
      <c r="J366" s="39"/>
      <c r="K366" s="39"/>
      <c r="L366" s="39"/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  <c r="Z366" s="39"/>
      <c r="AA366" s="39"/>
      <c r="AB366" s="39"/>
      <c r="AC366" s="39"/>
      <c r="AD366" s="39"/>
      <c r="AE366" s="39"/>
      <c r="AF366" s="39"/>
      <c r="AG366" s="39"/>
      <c r="AH366" s="39"/>
      <c r="AI366" s="39"/>
      <c r="AJ366" s="39"/>
      <c r="AK366" s="39"/>
      <c r="AL366" s="39"/>
      <c r="AM366" s="39"/>
      <c r="AN366" s="39"/>
      <c r="AO366" s="39"/>
      <c r="AP366" s="39"/>
      <c r="AQ366" s="39"/>
    </row>
    <row r="367" spans="1:43" hidden="1" x14ac:dyDescent="0.2"/>
    <row r="368" spans="1:43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</sheetData>
  <mergeCells count="124">
    <mergeCell ref="B217:AL217"/>
    <mergeCell ref="B302:B304"/>
    <mergeCell ref="C302:E302"/>
    <mergeCell ref="C303:E303"/>
    <mergeCell ref="C304:E304"/>
    <mergeCell ref="B305:E305"/>
    <mergeCell ref="F296:Q296"/>
    <mergeCell ref="R296:AC296"/>
    <mergeCell ref="AD296:AO296"/>
    <mergeCell ref="B299:B301"/>
    <mergeCell ref="C299:E299"/>
    <mergeCell ref="C300:E300"/>
    <mergeCell ref="C301:E301"/>
    <mergeCell ref="B227:B229"/>
    <mergeCell ref="C227:E227"/>
    <mergeCell ref="C228:E228"/>
    <mergeCell ref="C229:E229"/>
    <mergeCell ref="B230:E230"/>
    <mergeCell ref="B292:AL292"/>
    <mergeCell ref="B142:AL142"/>
    <mergeCell ref="B149:B151"/>
    <mergeCell ref="C149:E149"/>
    <mergeCell ref="C150:E150"/>
    <mergeCell ref="C151:E151"/>
    <mergeCell ref="AD146:AO146"/>
    <mergeCell ref="O15:O16"/>
    <mergeCell ref="P15:P16"/>
    <mergeCell ref="B81:N81"/>
    <mergeCell ref="O81:Z81"/>
    <mergeCell ref="AA81:AL81"/>
    <mergeCell ref="B94:AL94"/>
    <mergeCell ref="B118:AL118"/>
    <mergeCell ref="B79:AL79"/>
    <mergeCell ref="F146:Q146"/>
    <mergeCell ref="N15:N16"/>
    <mergeCell ref="F1:M1"/>
    <mergeCell ref="K9:M9"/>
    <mergeCell ref="K10:M10"/>
    <mergeCell ref="J9:J11"/>
    <mergeCell ref="B58:AL58"/>
    <mergeCell ref="C7:E7"/>
    <mergeCell ref="F7:H7"/>
    <mergeCell ref="B21:N21"/>
    <mergeCell ref="O21:Z21"/>
    <mergeCell ref="AA21:AL21"/>
    <mergeCell ref="B34:AL34"/>
    <mergeCell ref="K11:M11"/>
    <mergeCell ref="K12:M12"/>
    <mergeCell ref="K13:M13"/>
    <mergeCell ref="K14:M14"/>
    <mergeCell ref="B19:AL19"/>
    <mergeCell ref="J12:J14"/>
    <mergeCell ref="B140:AL140"/>
    <mergeCell ref="X9:Z9"/>
    <mergeCell ref="X10:Z10"/>
    <mergeCell ref="X11:Z11"/>
    <mergeCell ref="X12:Z12"/>
    <mergeCell ref="X13:Z13"/>
    <mergeCell ref="X14:Z14"/>
    <mergeCell ref="W9:W11"/>
    <mergeCell ref="W12:W14"/>
    <mergeCell ref="AA15:AA16"/>
    <mergeCell ref="AB15:AB16"/>
    <mergeCell ref="AC15:AC16"/>
    <mergeCell ref="B185:B187"/>
    <mergeCell ref="C185:E185"/>
    <mergeCell ref="C186:E186"/>
    <mergeCell ref="C187:E187"/>
    <mergeCell ref="B188:B190"/>
    <mergeCell ref="C188:E188"/>
    <mergeCell ref="C189:E189"/>
    <mergeCell ref="C190:E190"/>
    <mergeCell ref="B144:AO144"/>
    <mergeCell ref="B180:AO180"/>
    <mergeCell ref="F182:Q182"/>
    <mergeCell ref="R182:AC182"/>
    <mergeCell ref="AD182:AO182"/>
    <mergeCell ref="R146:AC146"/>
    <mergeCell ref="B152:B154"/>
    <mergeCell ref="C152:E152"/>
    <mergeCell ref="C153:E153"/>
    <mergeCell ref="C154:E154"/>
    <mergeCell ref="B155:E155"/>
    <mergeCell ref="C262:E262"/>
    <mergeCell ref="B263:B265"/>
    <mergeCell ref="C263:E263"/>
    <mergeCell ref="C264:E264"/>
    <mergeCell ref="C265:E265"/>
    <mergeCell ref="B219:AO219"/>
    <mergeCell ref="B255:AO255"/>
    <mergeCell ref="F257:Q257"/>
    <mergeCell ref="R257:AC257"/>
    <mergeCell ref="AD257:AO257"/>
    <mergeCell ref="F221:Q221"/>
    <mergeCell ref="R221:AC221"/>
    <mergeCell ref="AD221:AO221"/>
    <mergeCell ref="B224:B226"/>
    <mergeCell ref="C224:E224"/>
    <mergeCell ref="C225:E225"/>
    <mergeCell ref="C226:E226"/>
    <mergeCell ref="B341:E341"/>
    <mergeCell ref="B342:E342"/>
    <mergeCell ref="B3:AL3"/>
    <mergeCell ref="B335:B337"/>
    <mergeCell ref="C335:E335"/>
    <mergeCell ref="C336:E336"/>
    <mergeCell ref="C337:E337"/>
    <mergeCell ref="B338:B340"/>
    <mergeCell ref="C338:E338"/>
    <mergeCell ref="C339:E339"/>
    <mergeCell ref="C340:E340"/>
    <mergeCell ref="AE16:AJ16"/>
    <mergeCell ref="B294:AO294"/>
    <mergeCell ref="B330:AO330"/>
    <mergeCell ref="F332:Q332"/>
    <mergeCell ref="R332:AC332"/>
    <mergeCell ref="AD332:AO332"/>
    <mergeCell ref="B191:E191"/>
    <mergeCell ref="B192:E192"/>
    <mergeCell ref="B266:E266"/>
    <mergeCell ref="B267:E267"/>
    <mergeCell ref="B260:B262"/>
    <mergeCell ref="C260:E260"/>
    <mergeCell ref="C261:E261"/>
  </mergeCells>
  <conditionalFormatting sqref="E9:E16">
    <cfRule type="cellIs" dxfId="19" priority="21" operator="greaterThanOrEqual">
      <formula>0.9</formula>
    </cfRule>
    <cfRule type="cellIs" dxfId="18" priority="22" operator="lessThan">
      <formula>0.9</formula>
    </cfRule>
  </conditionalFormatting>
  <conditionalFormatting sqref="H9:H16">
    <cfRule type="cellIs" dxfId="17" priority="19" operator="greaterThanOrEqual">
      <formula>0.9</formula>
    </cfRule>
    <cfRule type="cellIs" dxfId="16" priority="20" operator="lessThan">
      <formula>0.9</formula>
    </cfRule>
  </conditionalFormatting>
  <conditionalFormatting sqref="C25:AL32">
    <cfRule type="cellIs" dxfId="15" priority="17" operator="greaterThanOrEqual">
      <formula>0.9</formula>
    </cfRule>
    <cfRule type="cellIs" dxfId="14" priority="18" operator="lessThan">
      <formula>0.9</formula>
    </cfRule>
  </conditionalFormatting>
  <conditionalFormatting sqref="C24:AL24">
    <cfRule type="cellIs" dxfId="13" priority="15" operator="greaterThanOrEqual">
      <formula>0.9</formula>
    </cfRule>
    <cfRule type="cellIs" dxfId="12" priority="16" operator="lessThan">
      <formula>0.9</formula>
    </cfRule>
  </conditionalFormatting>
  <conditionalFormatting sqref="C85:AL92">
    <cfRule type="cellIs" dxfId="11" priority="13" operator="greaterThanOrEqual">
      <formula>0.9</formula>
    </cfRule>
    <cfRule type="cellIs" dxfId="10" priority="14" operator="lessThan">
      <formula>0.9</formula>
    </cfRule>
  </conditionalFormatting>
  <conditionalFormatting sqref="C84:AL84">
    <cfRule type="cellIs" dxfId="9" priority="11" operator="greaterThanOrEqual">
      <formula>0.9</formula>
    </cfRule>
    <cfRule type="cellIs" dxfId="8" priority="12" operator="lessThan">
      <formula>0.9</formula>
    </cfRule>
  </conditionalFormatting>
  <conditionalFormatting sqref="N11:U11 N14:U14">
    <cfRule type="cellIs" dxfId="7" priority="9" operator="greaterThanOrEqual">
      <formula>0.9</formula>
    </cfRule>
    <cfRule type="cellIs" dxfId="6" priority="10" operator="lessThan">
      <formula>0.9</formula>
    </cfRule>
  </conditionalFormatting>
  <conditionalFormatting sqref="F151:AO151 F154:AO155">
    <cfRule type="cellIs" dxfId="5" priority="8" operator="lessThan">
      <formula>0.9</formula>
    </cfRule>
  </conditionalFormatting>
  <conditionalFormatting sqref="F151:AO151 F154:AO155">
    <cfRule type="cellIs" dxfId="4" priority="7" operator="greaterThanOrEqual">
      <formula>0.9</formula>
    </cfRule>
  </conditionalFormatting>
  <conditionalFormatting sqref="F226:AO226 F229:AO230">
    <cfRule type="cellIs" dxfId="3" priority="6" operator="lessThan">
      <formula>0.9</formula>
    </cfRule>
  </conditionalFormatting>
  <conditionalFormatting sqref="F226:AO226 F229:AO230">
    <cfRule type="cellIs" dxfId="2" priority="5" operator="greaterThanOrEqual">
      <formula>0.9</formula>
    </cfRule>
  </conditionalFormatting>
  <conditionalFormatting sqref="F301:AO301 F304:AO305">
    <cfRule type="cellIs" dxfId="1" priority="4" operator="lessThan">
      <formula>0.9</formula>
    </cfRule>
  </conditionalFormatting>
  <conditionalFormatting sqref="F301:AO301 F304:AO305">
    <cfRule type="cellIs" dxfId="0" priority="3" operator="greaterThanOrEqual">
      <formula>0.9</formula>
    </cfRule>
  </conditionalFormatting>
  <hyperlinks>
    <hyperlink ref="N15:N16" location="Indicateurs!B154" display="Copier et coller les valeurs dans le tableau MCO"/>
    <hyperlink ref="O15:O16" location="Indicateurs!B227" display="Copier et coller les valeurs dans le tableau HELPDESK"/>
    <hyperlink ref="P15:P16" location="Indicateurs!B300" display="Copier et coller les valeurs dans le tableau TELECOM Niv 2"/>
    <hyperlink ref="AA15:AA16" location="Indicateurs!B189" display="Copier et coller les valeurs dans le tableau MCO"/>
    <hyperlink ref="AB15:AB16" location="Indicateurs!B260" display="Copier et coller les valeurs dans le tableau HELPDESK"/>
    <hyperlink ref="AC15:AC16" location="Indicateurs!B335" display="Copier et coller les valeurs dans le tableau TELECOM Niv 2"/>
  </hyperlinks>
  <pageMargins left="0.7" right="0.7" top="0.75" bottom="0.75" header="0.3" footer="0.3"/>
  <ignoredErrors>
    <ignoredError sqref="AB10 AB12 AB14" formula="1"/>
  </ignoredErrors>
  <drawing r:id="rId1"/>
  <legacyDrawing r:id="rId2"/>
  <controls>
    <mc:AlternateContent xmlns:mc="http://schemas.openxmlformats.org/markup-compatibility/2006">
      <mc:Choice Requires="x14">
        <control shapeId="10241" r:id="rId3" name="CommandButton1">
          <controlPr defaultSize="0" autoLine="0" autoPict="0" r:id="rId4">
            <anchor moveWithCells="1">
              <from>
                <xdr:col>0</xdr:col>
                <xdr:colOff>457200</xdr:colOff>
                <xdr:row>3</xdr:row>
                <xdr:rowOff>152400</xdr:rowOff>
              </from>
              <to>
                <xdr:col>7</xdr:col>
                <xdr:colOff>895350</xdr:colOff>
                <xdr:row>5</xdr:row>
                <xdr:rowOff>9525</xdr:rowOff>
              </to>
            </anchor>
          </controlPr>
        </control>
      </mc:Choice>
      <mc:Fallback>
        <control shapeId="10241" r:id="rId3" name="CommandButton1"/>
      </mc:Fallback>
    </mc:AlternateContent>
    <mc:AlternateContent xmlns:mc="http://schemas.openxmlformats.org/markup-compatibility/2006">
      <mc:Choice Requires="x14">
        <control shapeId="10243" r:id="rId5" name="CommandButton2">
          <controlPr defaultSize="0" autoLine="0" autoPict="0" r:id="rId6">
            <anchor moveWithCells="1">
              <from>
                <xdr:col>12</xdr:col>
                <xdr:colOff>876300</xdr:colOff>
                <xdr:row>4</xdr:row>
                <xdr:rowOff>9525</xdr:rowOff>
              </from>
              <to>
                <xdr:col>20</xdr:col>
                <xdr:colOff>914400</xdr:colOff>
                <xdr:row>5</xdr:row>
                <xdr:rowOff>9525</xdr:rowOff>
              </to>
            </anchor>
          </controlPr>
        </control>
      </mc:Choice>
      <mc:Fallback>
        <control shapeId="10243" r:id="rId5" name="CommandButton2"/>
      </mc:Fallback>
    </mc:AlternateContent>
    <mc:AlternateContent xmlns:mc="http://schemas.openxmlformats.org/markup-compatibility/2006">
      <mc:Choice Requires="x14">
        <control shapeId="10244" r:id="rId7" name="CommandButton3">
          <controlPr defaultSize="0" autoLine="0" autoPict="0" r:id="rId8">
            <anchor moveWithCells="1">
              <from>
                <xdr:col>25</xdr:col>
                <xdr:colOff>781050</xdr:colOff>
                <xdr:row>4</xdr:row>
                <xdr:rowOff>9525</xdr:rowOff>
              </from>
              <to>
                <xdr:col>35</xdr:col>
                <xdr:colOff>904875</xdr:colOff>
                <xdr:row>5</xdr:row>
                <xdr:rowOff>9525</xdr:rowOff>
              </to>
            </anchor>
          </controlPr>
        </control>
      </mc:Choice>
      <mc:Fallback>
        <control shapeId="10244" r:id="rId7" name="CommandButton3"/>
      </mc:Fallback>
    </mc:AlternateContent>
  </controls>
  <tableParts count="9"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 tint="0.499984740745262"/>
  </sheetPr>
  <dimension ref="B1:F8"/>
  <sheetViews>
    <sheetView workbookViewId="0">
      <selection activeCell="F2" sqref="F2"/>
    </sheetView>
  </sheetViews>
  <sheetFormatPr baseColWidth="10" defaultRowHeight="12.75" x14ac:dyDescent="0.2"/>
  <cols>
    <col min="1" max="1" width="4.42578125" customWidth="1"/>
    <col min="5" max="5" width="3.5703125" customWidth="1"/>
    <col min="6" max="6" width="28.28515625" customWidth="1"/>
  </cols>
  <sheetData>
    <row r="1" spans="2:6" ht="33.75" customHeight="1" thickBot="1" x14ac:dyDescent="0.25">
      <c r="B1" s="99" t="s">
        <v>11</v>
      </c>
      <c r="C1" s="98" t="s">
        <v>12</v>
      </c>
      <c r="D1" s="98" t="s">
        <v>13</v>
      </c>
      <c r="F1" s="13" t="s">
        <v>96</v>
      </c>
    </row>
    <row r="2" spans="2:6" ht="15.75" customHeight="1" x14ac:dyDescent="0.2">
      <c r="B2" s="97" t="s">
        <v>14</v>
      </c>
      <c r="C2" s="1">
        <v>0.33333333333333331</v>
      </c>
      <c r="D2" s="2">
        <v>0.70833333333333337</v>
      </c>
      <c r="F2">
        <f>COUNTA(#REF!)+500</f>
        <v>501</v>
      </c>
    </row>
    <row r="3" spans="2:6" x14ac:dyDescent="0.2">
      <c r="B3" s="97" t="s">
        <v>15</v>
      </c>
      <c r="C3" s="3">
        <v>0.33333333333333331</v>
      </c>
      <c r="D3" s="4">
        <v>0.70833333333333337</v>
      </c>
    </row>
    <row r="4" spans="2:6" x14ac:dyDescent="0.2">
      <c r="B4" s="97" t="s">
        <v>16</v>
      </c>
      <c r="C4" s="3">
        <v>0.33333333333333331</v>
      </c>
      <c r="D4" s="4">
        <v>0.70833333333333337</v>
      </c>
    </row>
    <row r="5" spans="2:6" x14ac:dyDescent="0.2">
      <c r="B5" s="97" t="s">
        <v>17</v>
      </c>
      <c r="C5" s="3">
        <v>0.33333333333333331</v>
      </c>
      <c r="D5" s="4">
        <v>0.70833333333333337</v>
      </c>
    </row>
    <row r="6" spans="2:6" x14ac:dyDescent="0.2">
      <c r="B6" s="97" t="s">
        <v>18</v>
      </c>
      <c r="C6" s="3">
        <v>0.33333333333333331</v>
      </c>
      <c r="D6" s="4">
        <v>0.70833333333333337</v>
      </c>
    </row>
    <row r="7" spans="2:6" x14ac:dyDescent="0.2">
      <c r="B7" s="97" t="s">
        <v>19</v>
      </c>
      <c r="C7" s="5"/>
      <c r="D7" s="6"/>
    </row>
    <row r="8" spans="2:6" ht="13.5" thickBot="1" x14ac:dyDescent="0.25">
      <c r="B8" s="97" t="s">
        <v>20</v>
      </c>
      <c r="C8" s="7"/>
      <c r="D8" s="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Spinner 2">
              <controlPr defaultSize="0" autoPict="0">
                <anchor moveWithCells="1" siz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0</xdr:col>
                    <xdr:colOff>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Consolidation</vt:lpstr>
      <vt:lpstr>Indicateurs</vt:lpstr>
      <vt:lpstr>Paramètres</vt:lpstr>
      <vt:lpstr>MyOuverture</vt:lpstr>
      <vt:lpstr>Ouverture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NAVARRE</dc:creator>
  <cp:lastModifiedBy>David CHERON</cp:lastModifiedBy>
  <dcterms:created xsi:type="dcterms:W3CDTF">2014-01-10T14:47:42Z</dcterms:created>
  <dcterms:modified xsi:type="dcterms:W3CDTF">2014-02-25T15:14:10Z</dcterms:modified>
</cp:coreProperties>
</file>