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epiriou\Desktop\semaine modele\"/>
    </mc:Choice>
  </mc:AlternateContent>
  <bookViews>
    <workbookView xWindow="240" yWindow="135" windowWidth="10005" windowHeight="5505" tabRatio="707" activeTab="5"/>
  </bookViews>
  <sheets>
    <sheet name="MENU" sheetId="292" r:id="rId1"/>
    <sheet name="activites" sheetId="294" r:id="rId2"/>
    <sheet name="fériés" sheetId="293" r:id="rId3"/>
    <sheet name="base 10 et 60" sheetId="124" r:id="rId4"/>
    <sheet name="ETP et horaires" sheetId="39" r:id="rId5"/>
    <sheet name="MODELE" sheetId="269" r:id="rId6"/>
  </sheets>
  <definedNames>
    <definedName name="listeactivités" localSheetId="5">OFFSET(#REF!,,,COUNTA(#REF!))</definedName>
    <definedName name="listeactivités">OFFSET(#REF!,,,COUNTA(#REF!))</definedName>
    <definedName name="_xlnm.Print_Area" localSheetId="0">MENU!$A$1:$Q$53</definedName>
    <definedName name="_xlnm.Print_Area" localSheetId="5">MODELE!$A$5:$CF$63</definedName>
  </definedNames>
  <calcPr calcId="152511" concurrentCalc="0"/>
</workbook>
</file>

<file path=xl/calcChain.xml><?xml version="1.0" encoding="utf-8"?>
<calcChain xmlns="http://schemas.openxmlformats.org/spreadsheetml/2006/main">
  <c r="B29" i="293" l="1"/>
  <c r="C29" i="293"/>
  <c r="B28" i="293"/>
  <c r="C28" i="293"/>
  <c r="B27" i="293"/>
  <c r="C27" i="293"/>
  <c r="B26" i="293"/>
  <c r="C26" i="293"/>
  <c r="B25" i="293"/>
  <c r="C25" i="293"/>
  <c r="B18" i="293"/>
  <c r="B24" i="293"/>
  <c r="C24" i="293"/>
  <c r="B23" i="293"/>
  <c r="C23" i="293"/>
  <c r="B22" i="293"/>
  <c r="C22" i="293"/>
  <c r="B21" i="293"/>
  <c r="C21" i="293"/>
  <c r="B20" i="293"/>
  <c r="C20" i="293"/>
  <c r="B19" i="293"/>
  <c r="C19" i="293"/>
  <c r="C18" i="293"/>
  <c r="B17" i="293"/>
  <c r="C17" i="293"/>
  <c r="B15" i="293"/>
  <c r="C15" i="293"/>
  <c r="B14" i="293"/>
  <c r="C14" i="293"/>
  <c r="B13" i="293"/>
  <c r="C13" i="293"/>
  <c r="B12" i="293"/>
  <c r="C12" i="293"/>
  <c r="B11" i="293"/>
  <c r="C11" i="293"/>
  <c r="B4" i="293"/>
  <c r="B10" i="293"/>
  <c r="C10" i="293"/>
  <c r="B9" i="293"/>
  <c r="C9" i="293"/>
  <c r="B8" i="293"/>
  <c r="C8" i="293"/>
  <c r="B7" i="293"/>
  <c r="C7" i="293"/>
  <c r="B6" i="293"/>
  <c r="C6" i="293"/>
  <c r="B5" i="293"/>
  <c r="C5" i="293"/>
  <c r="C4" i="293"/>
  <c r="B3" i="293"/>
  <c r="C3" i="293"/>
  <c r="AX63" i="269"/>
  <c r="AW63" i="269"/>
  <c r="AV63" i="269"/>
  <c r="AU63" i="269"/>
  <c r="AT63" i="269"/>
  <c r="AS63" i="269"/>
  <c r="AR63" i="269"/>
  <c r="AQ63" i="269"/>
  <c r="AP63" i="269"/>
  <c r="AO63" i="269"/>
  <c r="AN63" i="269"/>
  <c r="AM63" i="269"/>
  <c r="AL63" i="269"/>
  <c r="AK63" i="269"/>
  <c r="AJ63" i="269"/>
  <c r="AI63" i="269"/>
  <c r="AH63" i="269"/>
  <c r="AG63" i="269"/>
  <c r="AF63" i="269"/>
  <c r="AE63" i="269"/>
  <c r="AD63" i="269"/>
  <c r="AC63" i="269"/>
  <c r="AB63" i="269"/>
  <c r="AA63" i="269"/>
  <c r="Z63" i="269"/>
  <c r="Y63" i="269"/>
  <c r="X63" i="269"/>
  <c r="W63" i="269"/>
  <c r="V63" i="269"/>
  <c r="U63" i="269"/>
  <c r="T63" i="269"/>
  <c r="S63" i="269"/>
  <c r="R63" i="269"/>
  <c r="Q63" i="269"/>
  <c r="P63" i="269"/>
  <c r="O63" i="269"/>
  <c r="N63" i="269"/>
  <c r="M63" i="269"/>
  <c r="L63" i="269"/>
  <c r="K63" i="269"/>
  <c r="J63" i="269"/>
  <c r="I63" i="269"/>
  <c r="H63" i="269"/>
  <c r="G63" i="269"/>
  <c r="F63" i="269"/>
  <c r="E63" i="269"/>
  <c r="D63" i="269"/>
  <c r="C63" i="269"/>
  <c r="CE61" i="269"/>
  <c r="BS61" i="269"/>
  <c r="AZ61" i="269"/>
  <c r="A61" i="269"/>
  <c r="CE60" i="269"/>
  <c r="CD60" i="269"/>
  <c r="CC60" i="269"/>
  <c r="CB60" i="269"/>
  <c r="CA60" i="269"/>
  <c r="BZ60" i="269"/>
  <c r="AZ60" i="269"/>
  <c r="A60" i="269"/>
  <c r="AZ59" i="269"/>
  <c r="A59" i="269"/>
  <c r="CE58" i="269"/>
  <c r="BS58" i="269"/>
  <c r="AZ58" i="269"/>
  <c r="A58" i="269"/>
  <c r="CE57" i="269"/>
  <c r="CC57" i="269"/>
  <c r="CB57" i="269"/>
  <c r="CA57" i="269"/>
  <c r="BZ57" i="269"/>
  <c r="AZ57" i="269"/>
  <c r="A57" i="269"/>
  <c r="AZ56" i="269"/>
  <c r="A56" i="269"/>
  <c r="CE55" i="269"/>
  <c r="BS55" i="269"/>
  <c r="AZ55" i="269"/>
  <c r="A55" i="269"/>
  <c r="CE54" i="269"/>
  <c r="CC54" i="269"/>
  <c r="CB54" i="269"/>
  <c r="CA54" i="269"/>
  <c r="BZ54" i="269"/>
  <c r="AZ54" i="269"/>
  <c r="A54" i="269"/>
  <c r="AZ53" i="269"/>
  <c r="A53" i="269"/>
  <c r="CE52" i="269"/>
  <c r="BS52" i="269"/>
  <c r="AZ52" i="269"/>
  <c r="A52" i="269"/>
  <c r="CE51" i="269"/>
  <c r="CC51" i="269"/>
  <c r="CB51" i="269"/>
  <c r="CA51" i="269"/>
  <c r="BZ51" i="269"/>
  <c r="AZ51" i="269"/>
  <c r="A51" i="269"/>
  <c r="AZ50" i="269"/>
  <c r="A50" i="269"/>
  <c r="CE49" i="269"/>
  <c r="BS49" i="269"/>
  <c r="AZ49" i="269"/>
  <c r="A49" i="269"/>
  <c r="CE48" i="269"/>
  <c r="CC48" i="269"/>
  <c r="CB48" i="269"/>
  <c r="CA48" i="269"/>
  <c r="BZ48" i="269"/>
  <c r="AZ48" i="269"/>
  <c r="A48" i="269"/>
  <c r="AZ47" i="269"/>
  <c r="A47" i="269"/>
  <c r="CE46" i="269"/>
  <c r="BS46" i="269"/>
  <c r="AZ46" i="269"/>
  <c r="A46" i="269"/>
  <c r="CE45" i="269"/>
  <c r="CC45" i="269"/>
  <c r="CB45" i="269"/>
  <c r="CA45" i="269"/>
  <c r="BZ45" i="269"/>
  <c r="AZ45" i="269"/>
  <c r="A45" i="269"/>
  <c r="AZ44" i="269"/>
  <c r="A44" i="269"/>
  <c r="CE43" i="269"/>
  <c r="BS43" i="269"/>
  <c r="AZ43" i="269"/>
  <c r="A43" i="269"/>
  <c r="CE42" i="269"/>
  <c r="CD42" i="269"/>
  <c r="CC42" i="269"/>
  <c r="CB42" i="269"/>
  <c r="CA42" i="269"/>
  <c r="BZ42" i="269"/>
  <c r="AZ42" i="269"/>
  <c r="A42" i="269"/>
  <c r="BW41" i="269"/>
  <c r="AZ41" i="269"/>
  <c r="A41" i="269"/>
  <c r="CE40" i="269"/>
  <c r="BS40" i="269"/>
  <c r="AZ40" i="269"/>
  <c r="A40" i="269"/>
  <c r="CE39" i="269"/>
  <c r="CD39" i="269"/>
  <c r="CC39" i="269"/>
  <c r="CB39" i="269"/>
  <c r="CA39" i="269"/>
  <c r="BZ39" i="269"/>
  <c r="AZ39" i="269"/>
  <c r="A39" i="269"/>
  <c r="AZ38" i="269"/>
  <c r="A38" i="269"/>
  <c r="CE37" i="269"/>
  <c r="BS37" i="269"/>
  <c r="BC31" i="269"/>
  <c r="BC34" i="269"/>
  <c r="BC22" i="269"/>
  <c r="BC19" i="269"/>
  <c r="BC28" i="269"/>
  <c r="BC37" i="269"/>
  <c r="BG25" i="269"/>
  <c r="BG31" i="269"/>
  <c r="BG34" i="269"/>
  <c r="BG28" i="269"/>
  <c r="BG37" i="269"/>
  <c r="BJ37" i="269"/>
  <c r="AZ37" i="269"/>
  <c r="A37" i="269"/>
  <c r="CE36" i="269"/>
  <c r="CD36" i="269"/>
  <c r="CC36" i="269"/>
  <c r="CB36" i="269"/>
  <c r="CA36" i="269"/>
  <c r="BZ36" i="269"/>
  <c r="AZ36" i="269"/>
  <c r="A36" i="269"/>
  <c r="AZ35" i="269"/>
  <c r="A35" i="269"/>
  <c r="CE34" i="269"/>
  <c r="BS34" i="269"/>
  <c r="BJ34" i="269"/>
  <c r="BH34" i="269"/>
  <c r="BD34" i="269"/>
  <c r="AZ34" i="269"/>
  <c r="A34" i="269"/>
  <c r="CE33" i="269"/>
  <c r="CC33" i="269"/>
  <c r="CB33" i="269"/>
  <c r="CA33" i="269"/>
  <c r="BZ33" i="269"/>
  <c r="AZ33" i="269"/>
  <c r="A33" i="269"/>
  <c r="AZ32" i="269"/>
  <c r="A32" i="269"/>
  <c r="CE31" i="269"/>
  <c r="BS31" i="269"/>
  <c r="BJ31" i="269"/>
  <c r="BH31" i="269"/>
  <c r="BD31" i="269"/>
  <c r="AZ31" i="269"/>
  <c r="A31" i="269"/>
  <c r="CE30" i="269"/>
  <c r="CC30" i="269"/>
  <c r="CB30" i="269"/>
  <c r="CA30" i="269"/>
  <c r="BZ30" i="269"/>
  <c r="AZ30" i="269"/>
  <c r="A30" i="269"/>
  <c r="AZ29" i="269"/>
  <c r="A29" i="269"/>
  <c r="CE28" i="269"/>
  <c r="BW28" i="269"/>
  <c r="BS28" i="269"/>
  <c r="BJ28" i="269"/>
  <c r="BH28" i="269"/>
  <c r="BD28" i="269"/>
  <c r="AZ28" i="269"/>
  <c r="A28" i="269"/>
  <c r="CE27" i="269"/>
  <c r="CC27" i="269"/>
  <c r="CB27" i="269"/>
  <c r="CA27" i="269"/>
  <c r="BZ27" i="269"/>
  <c r="AZ27" i="269"/>
  <c r="A27" i="269"/>
  <c r="AZ26" i="269"/>
  <c r="A26" i="269"/>
  <c r="AZ25" i="269"/>
  <c r="A25" i="269"/>
  <c r="BP24" i="269"/>
  <c r="AZ24" i="269"/>
  <c r="A24" i="269"/>
  <c r="CD23" i="269"/>
  <c r="BY23" i="269"/>
  <c r="AZ23" i="269"/>
  <c r="A23" i="269"/>
  <c r="BP22" i="269"/>
  <c r="BD22" i="269"/>
  <c r="AZ22" i="269"/>
  <c r="A22" i="269"/>
  <c r="AZ21" i="269"/>
  <c r="A21" i="269"/>
  <c r="BP20" i="269"/>
  <c r="AZ20" i="269"/>
  <c r="A20" i="269"/>
  <c r="BD19" i="269"/>
  <c r="AZ19" i="269"/>
  <c r="A19" i="269"/>
  <c r="BP18" i="269"/>
  <c r="AZ18" i="269"/>
  <c r="A18" i="269"/>
  <c r="AZ17" i="269"/>
  <c r="A17" i="269"/>
  <c r="AZ16" i="269"/>
  <c r="A16" i="269"/>
  <c r="AZ15" i="269"/>
  <c r="A15" i="269"/>
  <c r="AZ14" i="269"/>
  <c r="A14" i="269"/>
  <c r="AZ13" i="269"/>
  <c r="A13" i="269"/>
  <c r="BP12" i="269"/>
  <c r="AZ12" i="269"/>
  <c r="A12" i="269"/>
  <c r="AZ11" i="269"/>
  <c r="A11" i="269"/>
  <c r="AZ10" i="269"/>
  <c r="A10" i="269"/>
  <c r="AZ9" i="269"/>
  <c r="BR7" i="269"/>
  <c r="CD5" i="269"/>
  <c r="BW5" i="269"/>
  <c r="BS5" i="269"/>
  <c r="BN5" i="269"/>
  <c r="BJ5" i="269"/>
  <c r="BG5" i="269"/>
  <c r="BB5" i="269"/>
  <c r="E30" i="39"/>
  <c r="D30" i="39"/>
  <c r="D24" i="39"/>
  <c r="C9" i="39"/>
  <c r="C4" i="39"/>
  <c r="F12" i="124"/>
  <c r="F9" i="124"/>
</calcChain>
</file>

<file path=xl/comments1.xml><?xml version="1.0" encoding="utf-8"?>
<comments xmlns="http://schemas.openxmlformats.org/spreadsheetml/2006/main">
  <authors>
    <author>Erwann Piriou</author>
    <author>chantal</author>
  </authors>
  <commentList>
    <comment ref="BC28" authorId="0" shapeId="0">
      <text>
        <r>
          <rPr>
            <b/>
            <sz val="24"/>
            <color indexed="81"/>
            <rFont val="Tahoma"/>
            <family val="2"/>
          </rPr>
          <t>La totalité de l'ensemble des activités directes et indirectes s'affiche ici</t>
        </r>
      </text>
    </comment>
    <comment ref="BQ33" authorId="1" shapeId="0">
      <text>
        <r>
          <rPr>
            <b/>
            <sz val="9"/>
            <color indexed="81"/>
            <rFont val="Tahoma"/>
            <family val="2"/>
          </rPr>
          <t>chantal:</t>
        </r>
        <r>
          <rPr>
            <sz val="9"/>
            <color indexed="81"/>
            <rFont val="Tahoma"/>
            <family val="2"/>
          </rPr>
          <t xml:space="preserve">
1er novembre</t>
        </r>
      </text>
    </comment>
    <comment ref="BN36" authorId="1" shapeId="0">
      <text>
        <r>
          <rPr>
            <b/>
            <sz val="9"/>
            <color indexed="81"/>
            <rFont val="Tahoma"/>
            <family val="2"/>
          </rPr>
          <t>chantal:</t>
        </r>
        <r>
          <rPr>
            <sz val="9"/>
            <color indexed="81"/>
            <rFont val="Tahoma"/>
            <family val="2"/>
          </rPr>
          <t xml:space="preserve">
11 novembre</t>
        </r>
      </text>
    </comment>
    <comment ref="BN54" authorId="1" shapeId="0">
      <text>
        <r>
          <rPr>
            <b/>
            <sz val="9"/>
            <color indexed="81"/>
            <rFont val="Tahoma"/>
            <family val="2"/>
          </rPr>
          <t>chantal:</t>
        </r>
        <r>
          <rPr>
            <sz val="9"/>
            <color indexed="81"/>
            <rFont val="Tahoma"/>
            <family val="2"/>
          </rPr>
          <t xml:space="preserve">
1er mai et 8 mai</t>
        </r>
      </text>
    </comment>
  </commentList>
</comments>
</file>

<file path=xl/sharedStrings.xml><?xml version="1.0" encoding="utf-8"?>
<sst xmlns="http://schemas.openxmlformats.org/spreadsheetml/2006/main" count="424" uniqueCount="297">
  <si>
    <t>Nom:</t>
  </si>
  <si>
    <t>TOTAL</t>
  </si>
  <si>
    <t>A</t>
  </si>
  <si>
    <t>trouver un ETP à partir d'un horaire hebdo</t>
  </si>
  <si>
    <t>Trouver un horaire hebdo à partir d'un ETP</t>
  </si>
  <si>
    <t>juin</t>
  </si>
  <si>
    <t>juillet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</si>
  <si>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</si>
  <si>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</si>
  <si>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</si>
  <si>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</si>
  <si>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</si>
  <si>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</si>
  <si>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</si>
  <si>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</si>
  <si>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</si>
  <si>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n jours/an</t>
  </si>
  <si>
    <t>repos hebdo</t>
  </si>
  <si>
    <t>jours ouvrés congés</t>
  </si>
  <si>
    <t>fériés légaux</t>
  </si>
  <si>
    <t>congés trimestriels</t>
  </si>
  <si>
    <t>jours ancienneté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</si>
  <si>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</si>
  <si>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</si>
  <si>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</si>
  <si>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</si>
  <si>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</si>
  <si>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</si>
  <si>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</si>
  <si>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</si>
  <si>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</si>
  <si>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</si>
  <si>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</si>
  <si>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</si>
  <si>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</si>
  <si>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</si>
  <si>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</si>
  <si>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</si>
  <si>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</si>
  <si>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</si>
  <si>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</si>
  <si>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</si>
  <si>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</si>
  <si>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</si>
  <si>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</si>
  <si>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</si>
  <si>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</si>
  <si>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</si>
  <si>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</si>
  <si>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</si>
  <si>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</si>
  <si>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</si>
  <si>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</si>
  <si>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</si>
  <si>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</si>
  <si>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</si>
  <si>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</si>
  <si>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</si>
  <si>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</si>
  <si>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</si>
  <si>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</si>
  <si>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</si>
  <si>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</si>
  <si>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</si>
  <si>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</si>
  <si>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</si>
  <si>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</si>
  <si>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</si>
  <si>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</si>
  <si>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</si>
  <si>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</si>
  <si>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</si>
  <si>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</si>
  <si>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100/ème</t>
  </si>
  <si>
    <t>min/sec</t>
  </si>
  <si>
    <t>0,12"</t>
  </si>
  <si>
    <t>15'12"</t>
  </si>
  <si>
    <t>30'12"</t>
  </si>
  <si>
    <t>45'12"</t>
  </si>
  <si>
    <t>1,36"</t>
  </si>
  <si>
    <t>16'36"</t>
  </si>
  <si>
    <t>31'36"</t>
  </si>
  <si>
    <t>46'36"</t>
  </si>
  <si>
    <t>1'48"</t>
  </si>
  <si>
    <t>16'48"</t>
  </si>
  <si>
    <t>31'48"</t>
  </si>
  <si>
    <t>46'48"</t>
  </si>
  <si>
    <t>2'24"</t>
  </si>
  <si>
    <t>17'24"</t>
  </si>
  <si>
    <t>32'24"</t>
  </si>
  <si>
    <t>47'24"</t>
  </si>
  <si>
    <t>3'</t>
  </si>
  <si>
    <t>18'</t>
  </si>
  <si>
    <t>33'</t>
  </si>
  <si>
    <t>48'</t>
  </si>
  <si>
    <t>3'12"</t>
  </si>
  <si>
    <t>18'12"</t>
  </si>
  <si>
    <t>33'12"</t>
  </si>
  <si>
    <t>48'12"</t>
  </si>
  <si>
    <t>4'36"</t>
  </si>
  <si>
    <t>19'36"</t>
  </si>
  <si>
    <t>34'36"</t>
  </si>
  <si>
    <t>49'36"</t>
  </si>
  <si>
    <t>4'48"</t>
  </si>
  <si>
    <t>19'48"</t>
  </si>
  <si>
    <t>34'48"</t>
  </si>
  <si>
    <t>49'48"</t>
  </si>
  <si>
    <t>5'24"</t>
  </si>
  <si>
    <t>20'24"</t>
  </si>
  <si>
    <t>35'24"</t>
  </si>
  <si>
    <t>50'24"</t>
  </si>
  <si>
    <t>6'</t>
  </si>
  <si>
    <t>21'</t>
  </si>
  <si>
    <t>36'</t>
  </si>
  <si>
    <t>51'</t>
  </si>
  <si>
    <t>6'12"</t>
  </si>
  <si>
    <t>21'12"</t>
  </si>
  <si>
    <t>36'12"</t>
  </si>
  <si>
    <t>51'12"</t>
  </si>
  <si>
    <t>7'36"</t>
  </si>
  <si>
    <t>22'36"</t>
  </si>
  <si>
    <t>37'36"</t>
  </si>
  <si>
    <t>52'36"</t>
  </si>
  <si>
    <t>7'48"</t>
  </si>
  <si>
    <t>22'48"</t>
  </si>
  <si>
    <t>37'48"</t>
  </si>
  <si>
    <t>52'48"</t>
  </si>
  <si>
    <t>8'24"</t>
  </si>
  <si>
    <t>23'24"</t>
  </si>
  <si>
    <t>38'24"</t>
  </si>
  <si>
    <t>53'24"</t>
  </si>
  <si>
    <t>9'</t>
  </si>
  <si>
    <t>24'</t>
  </si>
  <si>
    <t>39'</t>
  </si>
  <si>
    <t>54'</t>
  </si>
  <si>
    <t>9'12"</t>
  </si>
  <si>
    <t>24'12"</t>
  </si>
  <si>
    <t>39'12"</t>
  </si>
  <si>
    <t>54'12"</t>
  </si>
  <si>
    <t>10'36"</t>
  </si>
  <si>
    <t>25'36"</t>
  </si>
  <si>
    <t>39'37"</t>
  </si>
  <si>
    <t>55'36"</t>
  </si>
  <si>
    <t>10'48"</t>
  </si>
  <si>
    <t>25'48"</t>
  </si>
  <si>
    <t>40'48"</t>
  </si>
  <si>
    <t>55'48"</t>
  </si>
  <si>
    <t>11'24"</t>
  </si>
  <si>
    <t>26'24"</t>
  </si>
  <si>
    <t>41'24"</t>
  </si>
  <si>
    <t>56'24"</t>
  </si>
  <si>
    <t>12'</t>
  </si>
  <si>
    <t>27'</t>
  </si>
  <si>
    <t>42'</t>
  </si>
  <si>
    <t>12'12"</t>
  </si>
  <si>
    <t>27'12"</t>
  </si>
  <si>
    <t>42'12"</t>
  </si>
  <si>
    <t>57'12"</t>
  </si>
  <si>
    <t>13'36"</t>
  </si>
  <si>
    <t>28'36"</t>
  </si>
  <si>
    <t>43'36"</t>
  </si>
  <si>
    <t>58'36"</t>
  </si>
  <si>
    <t>13'48"</t>
  </si>
  <si>
    <t>28'48"</t>
  </si>
  <si>
    <t>43'48"</t>
  </si>
  <si>
    <t>58'48"</t>
  </si>
  <si>
    <t>14'24"</t>
  </si>
  <si>
    <t>29'24"</t>
  </si>
  <si>
    <t>44'24"</t>
  </si>
  <si>
    <t>59'24</t>
  </si>
  <si>
    <t>15'</t>
  </si>
  <si>
    <t>30'</t>
  </si>
  <si>
    <t>45'</t>
  </si>
  <si>
    <t>60'</t>
  </si>
  <si>
    <t>+ 1 jour de solidarité</t>
  </si>
  <si>
    <t>de la base 10 en base 60</t>
  </si>
  <si>
    <t>de la base 60 en base 10</t>
  </si>
  <si>
    <t>donnée</t>
  </si>
  <si>
    <t>semaine 53</t>
  </si>
  <si>
    <t>C</t>
  </si>
  <si>
    <t>B</t>
  </si>
  <si>
    <t>ETP</t>
  </si>
  <si>
    <t>en cas de réduction du temps de travail à répartir sur plusieurs services</t>
  </si>
  <si>
    <t xml:space="preserve">ex: un salarié a un 0.95 réparti </t>
  </si>
  <si>
    <t>en un 0.50 pour le service A</t>
  </si>
  <si>
    <t>et  un 0.45 pour le service B</t>
  </si>
  <si>
    <t>il passe à 0.80, cela donne</t>
  </si>
  <si>
    <t>0.38 (en arrondi) pour le service A</t>
  </si>
  <si>
    <t>0.42 pour le service B</t>
  </si>
  <si>
    <t>% actuel</t>
  </si>
  <si>
    <t>nouvel ETP</t>
  </si>
  <si>
    <t>nouveau %</t>
  </si>
  <si>
    <t>ETP actuel</t>
  </si>
  <si>
    <t>en heures</t>
  </si>
  <si>
    <t>sur une base
 de 35h</t>
  </si>
  <si>
    <t>h</t>
  </si>
  <si>
    <t>lundi</t>
  </si>
  <si>
    <t>mardi</t>
  </si>
  <si>
    <t>mercredi</t>
  </si>
  <si>
    <t xml:space="preserve">jeudi </t>
  </si>
  <si>
    <t>vendredi</t>
  </si>
  <si>
    <t>la Toussaint, le 11 nov, Noël, le 1er janvier, le lundi</t>
  </si>
  <si>
    <t>de Pâques, le 1er mai, le 8 mai, l'ascension</t>
  </si>
  <si>
    <t>lundi de Pentecôte, 14 juillet, l'Assomption</t>
  </si>
  <si>
    <t>journée de solidarité</t>
  </si>
  <si>
    <t>congés payés : 25 jours ouvrés</t>
  </si>
  <si>
    <t>formations</t>
  </si>
  <si>
    <t>semaines particulières</t>
  </si>
  <si>
    <t>demies journées indicatives de présence</t>
  </si>
  <si>
    <t xml:space="preserve">les  jours trimestriels sont en relation directe avec le temps de travail effectif
</t>
  </si>
  <si>
    <t>soit 11 jours fériés</t>
  </si>
  <si>
    <t>semaine 52 et 01:</t>
  </si>
  <si>
    <t>semaines 9 et 10</t>
  </si>
  <si>
    <t>semaines 17 et 18</t>
  </si>
  <si>
    <t xml:space="preserve">congés trimestriels : </t>
  </si>
  <si>
    <t>semaine 21:</t>
  </si>
  <si>
    <t>le lundi 20 mai</t>
  </si>
  <si>
    <t>6 jours (du 01/03 au 08/03)</t>
  </si>
  <si>
    <t>6 jours (du 27/12 au 04/13)</t>
  </si>
  <si>
    <t>6 jours (du 25/04 au 03/05)</t>
  </si>
  <si>
    <t>jours d'ancienneté :</t>
  </si>
  <si>
    <t>12 au 19 aout 2013</t>
  </si>
  <si>
    <t>éléments fixes</t>
  </si>
  <si>
    <t>éléments variables</t>
  </si>
  <si>
    <t>divers (à préciser)</t>
  </si>
  <si>
    <t>Nbre d'ETP</t>
  </si>
  <si>
    <t>Nbre d'h annuelles</t>
  </si>
  <si>
    <t>Nbre de semaines</t>
  </si>
  <si>
    <t>août</t>
  </si>
  <si>
    <t xml:space="preserve">compteur </t>
  </si>
  <si>
    <t>CP</t>
  </si>
  <si>
    <t>CT</t>
  </si>
  <si>
    <t>MARTIN</t>
  </si>
  <si>
    <t>Année</t>
  </si>
  <si>
    <t>Semaine</t>
  </si>
  <si>
    <t>Lundi</t>
  </si>
  <si>
    <t>Mardi</t>
  </si>
  <si>
    <t>Mercredi</t>
  </si>
  <si>
    <t>Jeudi</t>
  </si>
  <si>
    <t>Vendredi</t>
  </si>
  <si>
    <t>Samedi</t>
  </si>
  <si>
    <t>contrôle</t>
  </si>
  <si>
    <t>écarts</t>
  </si>
  <si>
    <t>Reste : 1-(2+3)</t>
  </si>
  <si>
    <t>temps hebdomadaire (1)</t>
  </si>
  <si>
    <t>Déplacement (2)</t>
  </si>
  <si>
    <t>hors B/C (3)</t>
  </si>
  <si>
    <t>REALISE</t>
  </si>
  <si>
    <t>PREVISIONNEL</t>
  </si>
  <si>
    <t>tableau de suivi</t>
  </si>
  <si>
    <t>prévisionel</t>
  </si>
  <si>
    <t>réel</t>
  </si>
  <si>
    <t>comparatif réel /prévisionnel</t>
  </si>
  <si>
    <t>2013/2014</t>
  </si>
  <si>
    <t>conversion
en minutes</t>
  </si>
  <si>
    <t>de la base à la base 60: clef en mains</t>
  </si>
  <si>
    <t>RAPPEL: la saisie des horaires se fait en BASE 10</t>
  </si>
  <si>
    <t>SAISIE ACTIVITE</t>
  </si>
  <si>
    <t>je selectionne les cellules en démarrant avec la cellule en haut</t>
  </si>
  <si>
    <t>Chaque ligne = 1/4h soit 0,25 en base 10</t>
  </si>
  <si>
    <t>je clique sur le bouton "activités salariés"</t>
  </si>
  <si>
    <t>le menu suivant s'affiche et je clique</t>
  </si>
  <si>
    <t>sur l'activité concernée</t>
  </si>
  <si>
    <t>RENOMMER LA FEUILLE</t>
  </si>
  <si>
    <t>je fais un clique droit sur l'onglet concerné</t>
  </si>
  <si>
    <r>
      <t xml:space="preserve">je clique sur </t>
    </r>
    <r>
      <rPr>
        <b/>
        <sz val="10"/>
        <rFont val="Arial"/>
        <family val="2"/>
      </rPr>
      <t>"renommer"</t>
    </r>
  </si>
  <si>
    <t>a gauche et j'étends la sélection.</t>
  </si>
  <si>
    <r>
      <t>a) </t>
    </r>
    <r>
      <rPr>
        <sz val="10"/>
        <color rgb="FF000000"/>
        <rFont val="Arial"/>
        <family val="2"/>
      </rPr>
      <t>Les heures travaillées auprès des usagers ;</t>
    </r>
  </si>
  <si>
    <r>
      <t>b) </t>
    </r>
    <r>
      <rPr>
        <sz val="10"/>
        <color rgb="FF000000"/>
        <rFont val="Arial"/>
        <family val="2"/>
      </rPr>
      <t>Les heures de préparation et la rédaction des rapports et documents administratifs ;</t>
    </r>
  </si>
  <si>
    <r>
      <t>c) </t>
    </r>
    <r>
      <rPr>
        <sz val="10"/>
        <color rgb="FF000000"/>
        <rFont val="Arial"/>
        <family val="2"/>
      </rPr>
      <t>Les heures de réunions de synthèse ou de coordination qui ne peuvent être inférieures à 6 % de la durée totale du travail</t>
    </r>
  </si>
  <si>
    <t>hors BC: toute activité 
n'ayant pas un temps de préparation</t>
  </si>
  <si>
    <t xml:space="preserve">article 20,9 du TITRE IV de la CCN 1966
</t>
  </si>
  <si>
    <r>
      <t>b) </t>
    </r>
    <r>
      <rPr>
        <sz val="10"/>
        <color rgb="FF000000"/>
        <rFont val="Arial"/>
        <family val="2"/>
      </rPr>
      <t>Les heures de préparation et la rédaction des rapports 
et documents administratifs</t>
    </r>
  </si>
  <si>
    <r>
      <t>c) </t>
    </r>
    <r>
      <rPr>
        <sz val="10"/>
        <color rgb="FF000000"/>
        <rFont val="Arial"/>
        <family val="2"/>
      </rPr>
      <t>Les heures de réunions de synthèse ou de coordination 
qui ne peuvent être inférieures 
à 6 % de la durée totale du travail</t>
    </r>
  </si>
  <si>
    <t>(art 20,9 CCN 66)</t>
  </si>
  <si>
    <t>date</t>
  </si>
  <si>
    <t>N° semaine</t>
  </si>
  <si>
    <t>jour de l'an</t>
  </si>
  <si>
    <t>paques</t>
  </si>
  <si>
    <t>lundi de paques</t>
  </si>
  <si>
    <t>1er mai</t>
  </si>
  <si>
    <t>victoire 39/45</t>
  </si>
  <si>
    <t>ascencion</t>
  </si>
  <si>
    <t>pentecôte</t>
  </si>
  <si>
    <t>lundi de pentecôte</t>
  </si>
  <si>
    <t>fête nationale</t>
  </si>
  <si>
    <t>assomption</t>
  </si>
  <si>
    <t>toussaint</t>
  </si>
  <si>
    <t>armistice</t>
  </si>
  <si>
    <t>noel</t>
  </si>
  <si>
    <t>direct</t>
  </si>
  <si>
    <t>indirect</t>
  </si>
  <si>
    <t>autre</t>
  </si>
  <si>
    <t>D-PIA</t>
  </si>
  <si>
    <t>IND-PIA</t>
  </si>
  <si>
    <t>D-suivi</t>
  </si>
  <si>
    <t>D-bilan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</si>
</sst>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\ _€_-;\-* #,##0.00\ _€_-;_-* &quot;-&quot;??\ _€_-;_-@_-"/>
    <numFmt numFmtId="164" formatCode="_-* #,##0.00\ &quot;F&quot;_-;\-* #,##0.00\ &quot;F&quot;_-;_-* &quot;-&quot;??\ &quot;F&quot;_-;_-@_-"/>
    <numFmt numFmtId="165" formatCode="&quot;Sem. &quot;0"/>
    <numFmt numFmtId="166" formatCode="dddd"/>
    <numFmt numFmtId="167" formatCode="dd/\ mmmm"/>
    <numFmt numFmtId="168" formatCode="h:mm"/>
    <numFmt numFmtId="169" formatCode="0.00;[Red]0.00"/>
    <numFmt numFmtId="170" formatCode="[$-F800]dddd\,\ mmmm\ dd\,\ yyyy"/>
  </numFmts>
  <fonts count="84" x14ac:knownFonts="1">
    <font>
      <sz val="10"/>
      <name val="Arial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color indexed="12"/>
      <name val="Arial"/>
      <family val="2"/>
    </font>
    <font>
      <sz val="10"/>
      <color indexed="12"/>
      <name val="Arial"/>
      <family val="2"/>
    </font>
    <font>
      <sz val="10"/>
      <name val="Arial"/>
      <family val="2"/>
    </font>
    <font>
      <sz val="8"/>
      <color indexed="60"/>
      <name val="Times New Roman"/>
      <family val="1"/>
    </font>
    <font>
      <sz val="8"/>
      <name val="Arial"/>
      <family val="2"/>
    </font>
    <font>
      <sz val="8"/>
      <name val="Times New Roman"/>
      <family val="1"/>
    </font>
    <font>
      <sz val="8"/>
      <color indexed="57"/>
      <name val="Times New Roman"/>
      <family val="1"/>
    </font>
    <font>
      <sz val="8"/>
      <color indexed="20"/>
      <name val="Times New Roman"/>
      <family val="1"/>
    </font>
    <font>
      <sz val="8"/>
      <color indexed="10"/>
      <name val="Times New Roman"/>
      <family val="1"/>
    </font>
    <font>
      <sz val="10"/>
      <color indexed="9"/>
      <name val="Arial"/>
      <family val="2"/>
    </font>
    <font>
      <sz val="8"/>
      <color indexed="12"/>
      <name val="Times New Roman"/>
      <family val="1"/>
    </font>
    <font>
      <b/>
      <sz val="8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sz val="10"/>
      <name val="Arial Black"/>
      <family val="2"/>
    </font>
    <font>
      <b/>
      <sz val="12"/>
      <name val="Arial"/>
      <family val="2"/>
    </font>
    <font>
      <sz val="8"/>
      <color indexed="9"/>
      <name val="Arial"/>
      <family val="2"/>
    </font>
    <font>
      <sz val="16"/>
      <name val="Arial"/>
      <family val="2"/>
    </font>
    <font>
      <b/>
      <i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9"/>
      <color indexed="81"/>
      <name val="Tahoma"/>
      <family val="2"/>
    </font>
    <font>
      <i/>
      <sz val="10"/>
      <name val="Arial Black"/>
      <family val="2"/>
    </font>
    <font>
      <sz val="10"/>
      <color indexed="10"/>
      <name val="Arial"/>
      <family val="2"/>
    </font>
    <font>
      <b/>
      <i/>
      <sz val="14"/>
      <name val="Arial Black"/>
      <family val="2"/>
    </font>
    <font>
      <b/>
      <sz val="16"/>
      <name val="Arial"/>
      <family val="2"/>
    </font>
    <font>
      <b/>
      <sz val="10"/>
      <color rgb="FFFF0000"/>
      <name val="Arial"/>
      <family val="2"/>
    </font>
    <font>
      <sz val="10"/>
      <color theme="0"/>
      <name val="Arial"/>
      <family val="2"/>
    </font>
    <font>
      <b/>
      <sz val="11"/>
      <color theme="0"/>
      <name val="Arial"/>
      <family val="2"/>
    </font>
    <font>
      <b/>
      <sz val="16"/>
      <color rgb="FFFF0000"/>
      <name val="Arial"/>
      <family val="2"/>
    </font>
    <font>
      <b/>
      <sz val="9"/>
      <name val="Cambria"/>
      <family val="1"/>
      <scheme val="major"/>
    </font>
    <font>
      <sz val="9"/>
      <name val="Cambria"/>
      <family val="1"/>
      <scheme val="major"/>
    </font>
    <font>
      <sz val="9"/>
      <color indexed="23"/>
      <name val="Cambria"/>
      <family val="1"/>
      <scheme val="major"/>
    </font>
    <font>
      <b/>
      <sz val="9"/>
      <color indexed="57"/>
      <name val="Cambria"/>
      <family val="1"/>
      <scheme val="major"/>
    </font>
    <font>
      <sz val="8"/>
      <name val="Cambria"/>
      <family val="1"/>
      <scheme val="major"/>
    </font>
    <font>
      <i/>
      <sz val="7"/>
      <name val="Cambria"/>
      <family val="1"/>
      <scheme val="major"/>
    </font>
    <font>
      <b/>
      <sz val="8"/>
      <name val="Cambria"/>
      <family val="1"/>
      <scheme val="major"/>
    </font>
    <font>
      <sz val="9"/>
      <color indexed="81"/>
      <name val="Tahoma"/>
      <family val="2"/>
    </font>
    <font>
      <sz val="10"/>
      <color theme="1"/>
      <name val="Arial"/>
      <family val="2"/>
    </font>
    <font>
      <sz val="10"/>
      <color rgb="FF0000FF"/>
      <name val="Arial Black"/>
      <family val="2"/>
    </font>
    <font>
      <b/>
      <sz val="10"/>
      <color rgb="FF0000FF"/>
      <name val="Arial"/>
      <family val="2"/>
    </font>
    <font>
      <sz val="14"/>
      <name val="Arial"/>
      <family val="2"/>
    </font>
    <font>
      <i/>
      <sz val="10"/>
      <color theme="1"/>
      <name val="Arial"/>
      <family val="2"/>
    </font>
    <font>
      <i/>
      <sz val="10"/>
      <color theme="0"/>
      <name val="Arial"/>
      <family val="2"/>
    </font>
    <font>
      <sz val="8"/>
      <color theme="1"/>
      <name val="Arial"/>
      <family val="2"/>
    </font>
    <font>
      <b/>
      <i/>
      <sz val="14"/>
      <name val="Arial"/>
      <family val="2"/>
    </font>
    <font>
      <b/>
      <sz val="16"/>
      <name val="Calibri"/>
      <family val="2"/>
      <scheme val="minor"/>
    </font>
    <font>
      <b/>
      <sz val="11"/>
      <color rgb="FF002060"/>
      <name val="Arial"/>
      <family val="2"/>
    </font>
    <font>
      <b/>
      <i/>
      <sz val="11"/>
      <name val="Arial"/>
      <family val="2"/>
    </font>
    <font>
      <b/>
      <sz val="12"/>
      <color rgb="FF002060"/>
      <name val="Arial"/>
      <family val="2"/>
    </font>
    <font>
      <b/>
      <sz val="14"/>
      <color rgb="FFFF0000"/>
      <name val="Arial"/>
      <family val="2"/>
    </font>
    <font>
      <b/>
      <sz val="10"/>
      <color rgb="FF0036A2"/>
      <name val="Arial"/>
      <family val="2"/>
    </font>
    <font>
      <b/>
      <sz val="8"/>
      <color rgb="FF0036A2"/>
      <name val="Arial"/>
      <family val="2"/>
    </font>
    <font>
      <b/>
      <sz val="10"/>
      <color rgb="FF008000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b/>
      <i/>
      <sz val="12"/>
      <color rgb="FF002060"/>
      <name val="Arial"/>
      <family val="2"/>
    </font>
    <font>
      <b/>
      <sz val="14"/>
      <name val="Times New Roman"/>
      <family val="1"/>
    </font>
    <font>
      <b/>
      <sz val="11"/>
      <name val="Arial"/>
      <family val="2"/>
    </font>
    <font>
      <i/>
      <sz val="12"/>
      <name val="Arial"/>
      <family val="2"/>
    </font>
    <font>
      <b/>
      <i/>
      <sz val="16"/>
      <name val="Arial"/>
      <family val="2"/>
    </font>
    <font>
      <b/>
      <u/>
      <sz val="9"/>
      <color theme="3"/>
      <name val="Arial"/>
      <family val="2"/>
    </font>
    <font>
      <sz val="8"/>
      <color indexed="8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b/>
      <i/>
      <sz val="10"/>
      <color theme="0"/>
      <name val="Arial"/>
      <family val="2"/>
    </font>
    <font>
      <b/>
      <sz val="10"/>
      <color theme="0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24"/>
      <color indexed="81"/>
      <name val="Tahoma"/>
      <family val="2"/>
    </font>
    <font>
      <b/>
      <sz val="14"/>
      <color rgb="FF0000FF"/>
      <name val="Arial"/>
      <family val="2"/>
    </font>
    <font>
      <b/>
      <sz val="11"/>
      <color indexed="8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31"/>
      </patternFill>
    </fill>
    <fill>
      <patternFill patternType="solid">
        <fgColor indexed="21"/>
        <bgColor indexed="31"/>
      </patternFill>
    </fill>
    <fill>
      <patternFill patternType="solid">
        <fgColor indexed="5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55DAE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</fills>
  <borders count="88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double">
        <color rgb="FF00B050"/>
      </top>
      <bottom/>
      <diagonal/>
    </border>
    <border>
      <left style="thin">
        <color auto="1"/>
      </left>
      <right style="thin">
        <color auto="1"/>
      </right>
      <top/>
      <bottom style="double">
        <color rgb="FF00B050"/>
      </bottom>
      <diagonal/>
    </border>
    <border>
      <left/>
      <right style="thin">
        <color auto="1"/>
      </right>
      <top/>
      <bottom style="double">
        <color theme="5" tint="-0.24994659260841701"/>
      </bottom>
      <diagonal/>
    </border>
    <border>
      <left/>
      <right/>
      <top/>
      <bottom style="double">
        <color theme="5" tint="-0.24994659260841701"/>
      </bottom>
      <diagonal/>
    </border>
    <border>
      <left style="thin">
        <color auto="1"/>
      </left>
      <right style="thin">
        <color auto="1"/>
      </right>
      <top/>
      <bottom style="double">
        <color theme="5" tint="-0.24994659260841701"/>
      </bottom>
      <diagonal/>
    </border>
    <border>
      <left style="thin">
        <color auto="1"/>
      </left>
      <right style="thin">
        <color auto="1"/>
      </right>
      <top style="double">
        <color theme="5" tint="-0.2499465926084170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61" fillId="0" borderId="0" applyFont="0" applyFill="0" applyBorder="0" applyAlignment="0" applyProtection="0"/>
  </cellStyleXfs>
  <cellXfs count="531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/>
    <xf numFmtId="0" fontId="4" fillId="0" borderId="0" xfId="0" applyFont="1" applyFill="1" applyBorder="1"/>
    <xf numFmtId="0" fontId="5" fillId="0" borderId="0" xfId="0" applyFont="1" applyFill="1" applyBorder="1" applyAlignment="1">
      <alignment horizontal="right"/>
    </xf>
    <xf numFmtId="0" fontId="0" fillId="0" borderId="0" xfId="0" applyBorder="1"/>
    <xf numFmtId="20" fontId="6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right"/>
      <protection locked="0"/>
    </xf>
    <xf numFmtId="0" fontId="0" fillId="0" borderId="0" xfId="0" applyAlignment="1">
      <alignment horizontal="center" vertical="center"/>
    </xf>
    <xf numFmtId="0" fontId="10" fillId="0" borderId="0" xfId="0" applyFont="1" applyBorder="1" applyAlignment="1" applyProtection="1">
      <alignment horizontal="center" vertical="center"/>
      <protection locked="0"/>
    </xf>
    <xf numFmtId="0" fontId="13" fillId="0" borderId="0" xfId="0" applyFont="1" applyBorder="1" applyAlignment="1" applyProtection="1">
      <alignment horizontal="center" vertical="center"/>
      <protection locked="0"/>
    </xf>
    <xf numFmtId="0" fontId="0" fillId="0" borderId="0" xfId="0" applyAlignment="1"/>
    <xf numFmtId="0" fontId="0" fillId="0" borderId="0" xfId="0" applyBorder="1" applyAlignment="1"/>
    <xf numFmtId="0" fontId="0" fillId="0" borderId="7" xfId="0" applyBorder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7" fillId="3" borderId="0" xfId="0" applyFont="1" applyFill="1"/>
    <xf numFmtId="0" fontId="21" fillId="3" borderId="0" xfId="0" applyFont="1" applyFill="1"/>
    <xf numFmtId="0" fontId="9" fillId="0" borderId="0" xfId="0" applyFont="1"/>
    <xf numFmtId="0" fontId="0" fillId="5" borderId="7" xfId="0" applyFill="1" applyBorder="1"/>
    <xf numFmtId="1" fontId="3" fillId="0" borderId="0" xfId="0" applyNumberFormat="1" applyFont="1" applyAlignment="1" applyProtection="1">
      <alignment horizontal="center" vertical="center"/>
      <protection hidden="1"/>
    </xf>
    <xf numFmtId="0" fontId="0" fillId="6" borderId="7" xfId="0" applyFill="1" applyBorder="1"/>
    <xf numFmtId="0" fontId="0" fillId="0" borderId="7" xfId="0" applyBorder="1" applyAlignment="1">
      <alignment horizontal="left"/>
    </xf>
    <xf numFmtId="49" fontId="9" fillId="0" borderId="0" xfId="0" applyNumberFormat="1" applyFont="1" applyAlignment="1">
      <alignment horizontal="center" vertical="center"/>
    </xf>
    <xf numFmtId="0" fontId="0" fillId="7" borderId="0" xfId="0" applyFill="1"/>
    <xf numFmtId="0" fontId="21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0" fillId="7" borderId="0" xfId="0" applyFill="1" applyProtection="1"/>
    <xf numFmtId="0" fontId="0" fillId="0" borderId="0" xfId="0" applyFill="1" applyBorder="1" applyAlignment="1">
      <alignment vertical="center" wrapText="1"/>
    </xf>
    <xf numFmtId="2" fontId="3" fillId="0" borderId="0" xfId="0" applyNumberFormat="1" applyFont="1" applyFill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2" fontId="0" fillId="0" borderId="0" xfId="0" applyNumberFormat="1" applyFill="1" applyBorder="1" applyAlignment="1">
      <alignment vertical="center"/>
    </xf>
    <xf numFmtId="49" fontId="24" fillId="0" borderId="0" xfId="0" applyNumberFormat="1" applyFont="1" applyFill="1" applyBorder="1" applyAlignment="1" applyProtection="1">
      <protection locked="0"/>
    </xf>
    <xf numFmtId="20" fontId="6" fillId="0" borderId="0" xfId="0" applyNumberFormat="1" applyFont="1" applyFill="1" applyBorder="1" applyAlignment="1" applyProtection="1">
      <protection locked="0"/>
    </xf>
    <xf numFmtId="0" fontId="6" fillId="0" borderId="0" xfId="0" applyFont="1" applyFill="1" applyBorder="1" applyAlignment="1" applyProtection="1">
      <protection locked="0"/>
    </xf>
    <xf numFmtId="0" fontId="6" fillId="13" borderId="0" xfId="0" applyFont="1" applyFill="1" applyBorder="1" applyAlignment="1" applyProtection="1">
      <alignment horizontal="right"/>
      <protection locked="0"/>
    </xf>
    <xf numFmtId="20" fontId="6" fillId="13" borderId="0" xfId="0" applyNumberFormat="1" applyFont="1" applyFill="1" applyBorder="1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0" fontId="6" fillId="0" borderId="0" xfId="0" applyFont="1" applyBorder="1" applyProtection="1">
      <protection locked="0"/>
    </xf>
    <xf numFmtId="0" fontId="7" fillId="0" borderId="0" xfId="0" applyFont="1" applyProtection="1">
      <protection locked="0"/>
    </xf>
    <xf numFmtId="0" fontId="4" fillId="0" borderId="0" xfId="0" applyFont="1" applyFill="1" applyBorder="1" applyProtection="1">
      <protection locked="0"/>
    </xf>
    <xf numFmtId="0" fontId="3" fillId="0" borderId="0" xfId="0" applyFont="1" applyBorder="1" applyProtection="1">
      <protection locked="0"/>
    </xf>
    <xf numFmtId="0" fontId="2" fillId="0" borderId="0" xfId="0" applyFont="1" applyBorder="1" applyProtection="1">
      <protection locked="0"/>
    </xf>
    <xf numFmtId="0" fontId="0" fillId="0" borderId="0" xfId="0" applyProtection="1">
      <protection locked="0"/>
    </xf>
    <xf numFmtId="0" fontId="6" fillId="0" borderId="0" xfId="0" applyFont="1" applyBorder="1" applyAlignment="1" applyProtection="1">
      <alignment horizontal="center" wrapText="1"/>
      <protection locked="0"/>
    </xf>
    <xf numFmtId="0" fontId="7" fillId="0" borderId="0" xfId="0" applyFont="1" applyBorder="1" applyProtection="1">
      <protection locked="0"/>
    </xf>
    <xf numFmtId="169" fontId="14" fillId="0" borderId="0" xfId="0" applyNumberFormat="1" applyFont="1" applyBorder="1" applyAlignment="1" applyProtection="1">
      <alignment horizontal="left"/>
      <protection locked="0"/>
    </xf>
    <xf numFmtId="0" fontId="0" fillId="0" borderId="0" xfId="0" applyProtection="1"/>
    <xf numFmtId="0" fontId="10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0" fontId="7" fillId="16" borderId="31" xfId="0" applyFont="1" applyFill="1" applyBorder="1" applyAlignment="1">
      <alignment horizontal="center"/>
    </xf>
    <xf numFmtId="0" fontId="7" fillId="17" borderId="32" xfId="0" applyFont="1" applyFill="1" applyBorder="1" applyAlignment="1">
      <alignment horizontal="center"/>
    </xf>
    <xf numFmtId="0" fontId="7" fillId="3" borderId="31" xfId="0" applyFont="1" applyFill="1" applyBorder="1"/>
    <xf numFmtId="0" fontId="7" fillId="16" borderId="22" xfId="0" applyFont="1" applyFill="1" applyBorder="1" applyAlignment="1">
      <alignment horizontal="center"/>
    </xf>
    <xf numFmtId="0" fontId="7" fillId="3" borderId="33" xfId="0" applyFont="1" applyFill="1" applyBorder="1"/>
    <xf numFmtId="0" fontId="7" fillId="17" borderId="29" xfId="0" applyFont="1" applyFill="1" applyBorder="1" applyAlignment="1">
      <alignment horizontal="center"/>
    </xf>
    <xf numFmtId="0" fontId="7" fillId="3" borderId="34" xfId="0" applyFont="1" applyFill="1" applyBorder="1"/>
    <xf numFmtId="0" fontId="7" fillId="3" borderId="35" xfId="0" applyFont="1" applyFill="1" applyBorder="1"/>
    <xf numFmtId="0" fontId="7" fillId="3" borderId="36" xfId="0" applyFont="1" applyFill="1" applyBorder="1"/>
    <xf numFmtId="0" fontId="7" fillId="3" borderId="37" xfId="0" applyFont="1" applyFill="1" applyBorder="1"/>
    <xf numFmtId="0" fontId="7" fillId="3" borderId="19" xfId="0" applyFont="1" applyFill="1" applyBorder="1"/>
    <xf numFmtId="0" fontId="7" fillId="3" borderId="0" xfId="0" applyFont="1" applyFill="1" applyBorder="1"/>
    <xf numFmtId="0" fontId="7" fillId="3" borderId="18" xfId="0" applyFont="1" applyFill="1" applyBorder="1"/>
    <xf numFmtId="0" fontId="7" fillId="3" borderId="38" xfId="0" applyFont="1" applyFill="1" applyBorder="1"/>
    <xf numFmtId="0" fontId="7" fillId="3" borderId="39" xfId="0" applyFont="1" applyFill="1" applyBorder="1"/>
    <xf numFmtId="0" fontId="7" fillId="3" borderId="40" xfId="0" applyFont="1" applyFill="1" applyBorder="1"/>
    <xf numFmtId="0" fontId="7" fillId="3" borderId="41" xfId="0" applyFont="1" applyFill="1" applyBorder="1"/>
    <xf numFmtId="0" fontId="0" fillId="0" borderId="0" xfId="0" applyFill="1" applyAlignment="1"/>
    <xf numFmtId="0" fontId="38" fillId="0" borderId="25" xfId="0" applyFont="1" applyBorder="1" applyAlignment="1">
      <alignment horizontal="center" vertical="center"/>
    </xf>
    <xf numFmtId="0" fontId="38" fillId="0" borderId="26" xfId="0" applyFont="1" applyBorder="1" applyAlignment="1">
      <alignment horizontal="center" vertical="center"/>
    </xf>
    <xf numFmtId="0" fontId="38" fillId="0" borderId="22" xfId="0" applyFont="1" applyBorder="1" applyAlignment="1">
      <alignment horizontal="center" vertical="center"/>
    </xf>
    <xf numFmtId="0" fontId="38" fillId="0" borderId="24" xfId="0" applyFont="1" applyBorder="1" applyAlignment="1">
      <alignment horizontal="center" vertical="center"/>
    </xf>
    <xf numFmtId="0" fontId="41" fillId="0" borderId="20" xfId="0" applyFont="1" applyBorder="1" applyAlignment="1">
      <alignment horizontal="center" vertical="center"/>
    </xf>
    <xf numFmtId="0" fontId="41" fillId="0" borderId="22" xfId="0" applyFont="1" applyBorder="1" applyAlignment="1">
      <alignment horizontal="center" vertical="center"/>
    </xf>
    <xf numFmtId="0" fontId="0" fillId="0" borderId="0" xfId="0" applyFill="1"/>
    <xf numFmtId="0" fontId="38" fillId="12" borderId="17" xfId="0" applyFont="1" applyFill="1" applyBorder="1" applyAlignment="1">
      <alignment horizontal="center" vertical="center"/>
    </xf>
    <xf numFmtId="0" fontId="38" fillId="12" borderId="21" xfId="0" applyFont="1" applyFill="1" applyBorder="1" applyAlignment="1">
      <alignment horizontal="center" vertical="center"/>
    </xf>
    <xf numFmtId="0" fontId="38" fillId="12" borderId="7" xfId="0" applyFont="1" applyFill="1" applyBorder="1" applyAlignment="1">
      <alignment horizontal="center" vertical="center"/>
    </xf>
    <xf numFmtId="0" fontId="38" fillId="12" borderId="23" xfId="0" applyFont="1" applyFill="1" applyBorder="1" applyAlignment="1">
      <alignment horizontal="center" vertical="center"/>
    </xf>
    <xf numFmtId="0" fontId="38" fillId="0" borderId="20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41" fillId="0" borderId="38" xfId="0" applyFont="1" applyBorder="1" applyAlignment="1">
      <alignment horizontal="center" vertical="center"/>
    </xf>
    <xf numFmtId="0" fontId="38" fillId="15" borderId="2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Fill="1" applyBorder="1" applyAlignment="1"/>
    <xf numFmtId="0" fontId="17" fillId="0" borderId="0" xfId="0" applyFont="1" applyFill="1" applyBorder="1" applyAlignment="1">
      <alignment vertical="center"/>
    </xf>
    <xf numFmtId="2" fontId="7" fillId="0" borderId="0" xfId="0" applyNumberFormat="1" applyFont="1" applyFill="1" applyBorder="1" applyAlignment="1" applyProtection="1">
      <alignment vertical="center"/>
    </xf>
    <xf numFmtId="2" fontId="3" fillId="0" borderId="0" xfId="0" applyNumberFormat="1" applyFont="1" applyFill="1" applyBorder="1" applyAlignment="1" applyProtection="1">
      <alignment vertical="center"/>
    </xf>
    <xf numFmtId="2" fontId="0" fillId="0" borderId="0" xfId="0" applyNumberFormat="1" applyFill="1" applyBorder="1" applyAlignment="1" applyProtection="1">
      <alignment vertical="center"/>
    </xf>
    <xf numFmtId="10" fontId="1" fillId="0" borderId="0" xfId="2" applyNumberFormat="1" applyFill="1" applyBorder="1" applyAlignment="1" applyProtection="1">
      <alignment vertical="center"/>
    </xf>
    <xf numFmtId="10" fontId="19" fillId="0" borderId="0" xfId="0" applyNumberFormat="1" applyFont="1" applyFill="1" applyBorder="1" applyAlignment="1" applyProtection="1">
      <alignment vertical="center"/>
    </xf>
    <xf numFmtId="2" fontId="19" fillId="0" borderId="0" xfId="0" applyNumberFormat="1" applyFont="1" applyFill="1" applyBorder="1" applyAlignment="1" applyProtection="1">
      <alignment vertical="center"/>
    </xf>
    <xf numFmtId="0" fontId="19" fillId="0" borderId="0" xfId="0" applyFont="1" applyFill="1" applyBorder="1" applyAlignment="1">
      <alignment vertical="center"/>
    </xf>
    <xf numFmtId="0" fontId="35" fillId="0" borderId="0" xfId="0" applyFont="1" applyFill="1" applyBorder="1" applyAlignment="1">
      <alignment vertical="center" wrapText="1"/>
    </xf>
    <xf numFmtId="0" fontId="34" fillId="0" borderId="0" xfId="0" applyFont="1" applyFill="1" applyBorder="1" applyAlignment="1">
      <alignment vertical="center"/>
    </xf>
    <xf numFmtId="0" fontId="9" fillId="0" borderId="0" xfId="0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45" fillId="0" borderId="0" xfId="0" applyFont="1"/>
    <xf numFmtId="0" fontId="1" fillId="0" borderId="0" xfId="0" applyFont="1" applyAlignment="1">
      <alignment horizontal="center" vertical="center"/>
    </xf>
    <xf numFmtId="0" fontId="1" fillId="28" borderId="58" xfId="0" applyFont="1" applyFill="1" applyBorder="1" applyAlignment="1">
      <alignment horizontal="center" vertical="center"/>
    </xf>
    <xf numFmtId="0" fontId="1" fillId="28" borderId="59" xfId="0" applyFont="1" applyFill="1" applyBorder="1" applyAlignment="1">
      <alignment horizontal="center" vertical="center"/>
    </xf>
    <xf numFmtId="0" fontId="4" fillId="0" borderId="61" xfId="0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center" vertical="center"/>
    </xf>
    <xf numFmtId="0" fontId="4" fillId="0" borderId="63" xfId="0" applyFont="1" applyFill="1" applyBorder="1" applyAlignment="1">
      <alignment horizontal="center" vertical="center"/>
    </xf>
    <xf numFmtId="0" fontId="1" fillId="27" borderId="61" xfId="0" applyFont="1" applyFill="1" applyBorder="1" applyAlignment="1" applyProtection="1">
      <alignment horizontal="center" vertical="center"/>
      <protection locked="0"/>
    </xf>
    <xf numFmtId="0" fontId="1" fillId="27" borderId="62" xfId="0" applyFont="1" applyFill="1" applyBorder="1" applyAlignment="1" applyProtection="1">
      <alignment horizontal="center" vertical="center"/>
      <protection locked="0"/>
    </xf>
    <xf numFmtId="0" fontId="1" fillId="27" borderId="63" xfId="0" applyFont="1" applyFill="1" applyBorder="1" applyAlignment="1" applyProtection="1">
      <alignment horizontal="center" vertical="center"/>
      <protection locked="0"/>
    </xf>
    <xf numFmtId="0" fontId="1" fillId="0" borderId="64" xfId="0" applyFont="1" applyFill="1" applyBorder="1" applyAlignment="1">
      <alignment horizontal="center" vertical="center"/>
    </xf>
    <xf numFmtId="0" fontId="1" fillId="0" borderId="65" xfId="0" applyFont="1" applyFill="1" applyBorder="1" applyAlignment="1">
      <alignment horizontal="center" vertical="center"/>
    </xf>
    <xf numFmtId="0" fontId="1" fillId="0" borderId="66" xfId="0" applyFont="1" applyFill="1" applyBorder="1" applyAlignment="1">
      <alignment horizontal="center" vertical="center"/>
    </xf>
    <xf numFmtId="0" fontId="49" fillId="0" borderId="0" xfId="0" applyFont="1"/>
    <xf numFmtId="0" fontId="1" fillId="28" borderId="65" xfId="0" applyFont="1" applyFill="1" applyBorder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hidden="1"/>
    </xf>
    <xf numFmtId="0" fontId="34" fillId="0" borderId="66" xfId="0" applyFont="1" applyFill="1" applyBorder="1" applyAlignment="1">
      <alignment horizontal="center" vertical="center"/>
    </xf>
    <xf numFmtId="0" fontId="50" fillId="0" borderId="63" xfId="0" applyFont="1" applyFill="1" applyBorder="1" applyAlignment="1">
      <alignment horizontal="center" vertical="center"/>
    </xf>
    <xf numFmtId="0" fontId="1" fillId="28" borderId="64" xfId="0" applyFont="1" applyFill="1" applyBorder="1" applyAlignment="1">
      <alignment horizontal="center" vertical="center"/>
    </xf>
    <xf numFmtId="0" fontId="1" fillId="0" borderId="63" xfId="0" applyFont="1" applyFill="1" applyBorder="1" applyAlignment="1">
      <alignment horizontal="center" vertical="center"/>
    </xf>
    <xf numFmtId="0" fontId="49" fillId="0" borderId="0" xfId="0" applyFont="1" applyFill="1"/>
    <xf numFmtId="0" fontId="1" fillId="0" borderId="66" xfId="0" applyFont="1" applyFill="1" applyBorder="1"/>
    <xf numFmtId="0" fontId="4" fillId="0" borderId="63" xfId="0" applyFont="1" applyFill="1" applyBorder="1"/>
    <xf numFmtId="0" fontId="1" fillId="28" borderId="67" xfId="0" applyFont="1" applyFill="1" applyBorder="1" applyAlignment="1">
      <alignment horizontal="center" vertical="center"/>
    </xf>
    <xf numFmtId="0" fontId="4" fillId="0" borderId="68" xfId="0" applyFont="1" applyFill="1" applyBorder="1" applyAlignment="1">
      <alignment horizontal="center" vertical="center"/>
    </xf>
    <xf numFmtId="0" fontId="1" fillId="27" borderId="69" xfId="0" applyFont="1" applyFill="1" applyBorder="1" applyAlignment="1" applyProtection="1">
      <alignment horizontal="center" vertical="center"/>
      <protection locked="0"/>
    </xf>
    <xf numFmtId="0" fontId="1" fillId="27" borderId="70" xfId="0" applyFont="1" applyFill="1" applyBorder="1" applyAlignment="1" applyProtection="1">
      <alignment horizontal="center" vertical="center"/>
      <protection locked="0"/>
    </xf>
    <xf numFmtId="0" fontId="1" fillId="27" borderId="71" xfId="0" applyFont="1" applyFill="1" applyBorder="1" applyAlignment="1" applyProtection="1">
      <alignment horizontal="center" vertical="center"/>
      <protection locked="0"/>
    </xf>
    <xf numFmtId="0" fontId="1" fillId="0" borderId="72" xfId="0" applyFont="1" applyFill="1" applyBorder="1" applyAlignment="1">
      <alignment horizontal="center" vertical="center"/>
    </xf>
    <xf numFmtId="0" fontId="1" fillId="0" borderId="57" xfId="0" applyFont="1" applyBorder="1" applyAlignment="1">
      <alignment vertical="center"/>
    </xf>
    <xf numFmtId="0" fontId="1" fillId="0" borderId="60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43" xfId="0" applyFont="1" applyBorder="1" applyAlignment="1">
      <alignment vertical="center"/>
    </xf>
    <xf numFmtId="0" fontId="1" fillId="0" borderId="42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51" fillId="0" borderId="0" xfId="0" applyFont="1"/>
    <xf numFmtId="0" fontId="9" fillId="27" borderId="0" xfId="0" applyFont="1" applyFill="1" applyAlignment="1">
      <alignment horizontal="center" vertical="center"/>
    </xf>
    <xf numFmtId="0" fontId="16" fillId="0" borderId="0" xfId="0" applyFont="1" applyAlignment="1">
      <alignment horizontal="right" vertical="center"/>
    </xf>
    <xf numFmtId="49" fontId="9" fillId="0" borderId="0" xfId="0" applyNumberFormat="1" applyFont="1" applyAlignment="1">
      <alignment horizontal="right" vertical="center"/>
    </xf>
    <xf numFmtId="2" fontId="9" fillId="27" borderId="0" xfId="0" applyNumberFormat="1" applyFont="1" applyFill="1" applyAlignment="1">
      <alignment horizontal="center" vertical="center"/>
    </xf>
    <xf numFmtId="49" fontId="16" fillId="0" borderId="7" xfId="0" applyNumberFormat="1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37" fillId="20" borderId="28" xfId="0" applyFont="1" applyFill="1" applyBorder="1" applyAlignment="1">
      <alignment horizontal="center" vertical="center"/>
    </xf>
    <xf numFmtId="0" fontId="37" fillId="19" borderId="28" xfId="0" applyFont="1" applyFill="1" applyBorder="1" applyAlignment="1">
      <alignment horizontal="center" vertical="center"/>
    </xf>
    <xf numFmtId="0" fontId="7" fillId="0" borderId="0" xfId="0" applyFont="1" applyBorder="1"/>
    <xf numFmtId="0" fontId="1" fillId="0" borderId="0" xfId="0" applyFont="1" applyBorder="1" applyProtection="1">
      <protection locked="0"/>
    </xf>
    <xf numFmtId="0" fontId="52" fillId="0" borderId="0" xfId="0" applyFont="1" applyBorder="1" applyAlignment="1" applyProtection="1">
      <alignment horizontal="right"/>
      <protection locked="0"/>
    </xf>
    <xf numFmtId="0" fontId="25" fillId="0" borderId="0" xfId="0" applyFont="1" applyFill="1" applyBorder="1" applyAlignment="1" applyProtection="1">
      <alignment horizontal="right"/>
      <protection locked="0"/>
    </xf>
    <xf numFmtId="0" fontId="24" fillId="0" borderId="0" xfId="0" applyFont="1" applyBorder="1" applyAlignment="1" applyProtection="1">
      <protection locked="0"/>
    </xf>
    <xf numFmtId="164" fontId="55" fillId="0" borderId="0" xfId="1" applyFont="1" applyAlignment="1" applyProtection="1">
      <alignment horizontal="right"/>
      <protection locked="0"/>
    </xf>
    <xf numFmtId="0" fontId="54" fillId="27" borderId="0" xfId="0" applyFont="1" applyFill="1" applyAlignment="1" applyProtection="1">
      <alignment horizontal="center"/>
      <protection locked="0"/>
    </xf>
    <xf numFmtId="0" fontId="24" fillId="0" borderId="0" xfId="0" applyFont="1" applyFill="1" applyBorder="1" applyAlignment="1" applyProtection="1">
      <protection locked="0"/>
    </xf>
    <xf numFmtId="0" fontId="7" fillId="0" borderId="0" xfId="0" applyFont="1" applyBorder="1" applyAlignment="1" applyProtection="1">
      <alignment horizontal="center" wrapText="1"/>
      <protection locked="0"/>
    </xf>
    <xf numFmtId="166" fontId="3" fillId="30" borderId="13" xfId="0" applyNumberFormat="1" applyFont="1" applyFill="1" applyBorder="1" applyAlignment="1" applyProtection="1"/>
    <xf numFmtId="0" fontId="0" fillId="30" borderId="13" xfId="0" applyFill="1" applyBorder="1" applyAlignment="1" applyProtection="1"/>
    <xf numFmtId="0" fontId="56" fillId="27" borderId="0" xfId="0" applyFont="1" applyFill="1" applyBorder="1" applyAlignment="1" applyProtection="1">
      <alignment horizontal="center"/>
      <protection locked="0"/>
    </xf>
    <xf numFmtId="166" fontId="3" fillId="30" borderId="14" xfId="0" applyNumberFormat="1" applyFont="1" applyFill="1" applyBorder="1" applyAlignment="1" applyProtection="1">
      <alignment horizontal="center"/>
    </xf>
    <xf numFmtId="167" fontId="14" fillId="30" borderId="6" xfId="0" applyNumberFormat="1" applyFont="1" applyFill="1" applyBorder="1" applyAlignment="1" applyProtection="1"/>
    <xf numFmtId="0" fontId="10" fillId="0" borderId="1" xfId="0" applyFont="1" applyBorder="1" applyAlignment="1" applyProtection="1">
      <alignment horizontal="center" vertical="center"/>
      <protection locked="0"/>
    </xf>
    <xf numFmtId="14" fontId="58" fillId="14" borderId="0" xfId="0" applyNumberFormat="1" applyFont="1" applyFill="1" applyAlignment="1"/>
    <xf numFmtId="0" fontId="10" fillId="0" borderId="16" xfId="0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0" fontId="13" fillId="0" borderId="6" xfId="0" applyFont="1" applyBorder="1" applyAlignment="1" applyProtection="1">
      <alignment horizontal="center" vertical="center"/>
      <protection locked="0"/>
    </xf>
    <xf numFmtId="43" fontId="13" fillId="0" borderId="8" xfId="4" applyFont="1" applyBorder="1" applyAlignment="1" applyProtection="1">
      <alignment horizontal="center" vertical="center"/>
      <protection locked="0"/>
    </xf>
    <xf numFmtId="43" fontId="13" fillId="0" borderId="9" xfId="4" applyFont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2" fontId="26" fillId="0" borderId="0" xfId="0" applyNumberFormat="1" applyFont="1" applyFill="1" applyBorder="1" applyAlignment="1" applyProtection="1">
      <alignment vertical="center"/>
    </xf>
    <xf numFmtId="0" fontId="0" fillId="0" borderId="0" xfId="0" applyFill="1" applyBorder="1" applyAlignment="1" applyProtection="1">
      <alignment vertical="center" wrapText="1"/>
    </xf>
    <xf numFmtId="0" fontId="29" fillId="0" borderId="0" xfId="0" applyFont="1" applyFill="1" applyBorder="1" applyAlignment="1">
      <alignment vertical="center"/>
    </xf>
    <xf numFmtId="9" fontId="27" fillId="0" borderId="0" xfId="0" applyNumberFormat="1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2" fontId="1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vertical="center"/>
    </xf>
    <xf numFmtId="0" fontId="54" fillId="27" borderId="0" xfId="0" applyFont="1" applyFill="1" applyAlignment="1" applyProtection="1">
      <protection locked="0"/>
    </xf>
    <xf numFmtId="166" fontId="3" fillId="30" borderId="13" xfId="0" applyNumberFormat="1" applyFont="1" applyFill="1" applyBorder="1" applyAlignment="1" applyProtection="1">
      <alignment horizontal="center" vertical="center"/>
    </xf>
    <xf numFmtId="0" fontId="0" fillId="27" borderId="6" xfId="0" applyFill="1" applyBorder="1"/>
    <xf numFmtId="0" fontId="62" fillId="0" borderId="7" xfId="0" applyFont="1" applyFill="1" applyBorder="1" applyAlignment="1">
      <alignment horizontal="center" vertical="center" wrapText="1"/>
    </xf>
    <xf numFmtId="0" fontId="63" fillId="27" borderId="0" xfId="0" applyFont="1" applyFill="1" applyBorder="1" applyAlignment="1" applyProtection="1">
      <protection locked="0"/>
    </xf>
    <xf numFmtId="0" fontId="5" fillId="0" borderId="0" xfId="0" applyFont="1" applyFill="1" applyBorder="1" applyAlignment="1">
      <alignment horizontal="center" vertical="center"/>
    </xf>
    <xf numFmtId="14" fontId="58" fillId="14" borderId="0" xfId="0" applyNumberFormat="1" applyFont="1" applyFill="1" applyAlignment="1">
      <alignment horizontal="center" vertical="center"/>
    </xf>
    <xf numFmtId="0" fontId="56" fillId="0" borderId="0" xfId="0" applyFont="1" applyFill="1" applyBorder="1" applyAlignment="1" applyProtection="1">
      <alignment horizontal="center"/>
      <protection locked="0"/>
    </xf>
    <xf numFmtId="0" fontId="14" fillId="0" borderId="0" xfId="0" applyFont="1" applyBorder="1" applyAlignment="1" applyProtection="1">
      <alignment horizontal="left" wrapText="1"/>
      <protection locked="0"/>
    </xf>
    <xf numFmtId="1" fontId="53" fillId="0" borderId="0" xfId="0" applyNumberFormat="1" applyFont="1" applyBorder="1" applyAlignment="1" applyProtection="1">
      <protection locked="0"/>
    </xf>
    <xf numFmtId="14" fontId="32" fillId="0" borderId="0" xfId="0" applyNumberFormat="1" applyFont="1" applyBorder="1" applyAlignment="1" applyProtection="1">
      <protection locked="0"/>
    </xf>
    <xf numFmtId="0" fontId="16" fillId="27" borderId="13" xfId="0" applyNumberFormat="1" applyFont="1" applyFill="1" applyBorder="1" applyAlignment="1" applyProtection="1">
      <alignment vertical="center"/>
      <protection locked="0"/>
    </xf>
    <xf numFmtId="0" fontId="16" fillId="27" borderId="13" xfId="0" applyFont="1" applyFill="1" applyBorder="1" applyAlignment="1">
      <alignment horizontal="center" vertical="center"/>
    </xf>
    <xf numFmtId="0" fontId="0" fillId="27" borderId="13" xfId="0" applyFill="1" applyBorder="1"/>
    <xf numFmtId="0" fontId="0" fillId="27" borderId="16" xfId="0" applyFill="1" applyBorder="1"/>
    <xf numFmtId="0" fontId="0" fillId="27" borderId="15" xfId="0" applyFill="1" applyBorder="1"/>
    <xf numFmtId="0" fontId="16" fillId="27" borderId="13" xfId="0" applyFont="1" applyFill="1" applyBorder="1" applyAlignment="1" applyProtection="1">
      <alignment horizontal="center" vertical="center"/>
      <protection locked="0"/>
    </xf>
    <xf numFmtId="0" fontId="9" fillId="27" borderId="6" xfId="0" applyFont="1" applyFill="1" applyBorder="1" applyAlignment="1">
      <alignment horizontal="center" vertical="center"/>
    </xf>
    <xf numFmtId="164" fontId="24" fillId="0" borderId="0" xfId="1" applyFont="1" applyAlignment="1" applyProtection="1">
      <alignment horizontal="right"/>
      <protection locked="0"/>
    </xf>
    <xf numFmtId="0" fontId="56" fillId="27" borderId="0" xfId="0" applyFont="1" applyFill="1" applyAlignment="1" applyProtection="1">
      <protection locked="0"/>
    </xf>
    <xf numFmtId="0" fontId="21" fillId="0" borderId="13" xfId="0" applyFont="1" applyBorder="1" applyAlignment="1">
      <alignment vertical="center"/>
    </xf>
    <xf numFmtId="2" fontId="0" fillId="0" borderId="0" xfId="0" applyNumberFormat="1" applyFill="1" applyBorder="1" applyAlignment="1"/>
    <xf numFmtId="0" fontId="67" fillId="0" borderId="0" xfId="0" applyFont="1" applyFill="1" applyBorder="1" applyAlignment="1">
      <alignment vertical="center"/>
    </xf>
    <xf numFmtId="0" fontId="0" fillId="31" borderId="0" xfId="0" applyFill="1" applyBorder="1"/>
    <xf numFmtId="0" fontId="64" fillId="0" borderId="0" xfId="0" applyFont="1" applyFill="1" applyBorder="1" applyAlignment="1">
      <alignment vertical="center"/>
    </xf>
    <xf numFmtId="0" fontId="0" fillId="31" borderId="0" xfId="0" applyFill="1" applyBorder="1" applyAlignment="1">
      <alignment vertical="center" wrapText="1"/>
    </xf>
    <xf numFmtId="10" fontId="26" fillId="0" borderId="0" xfId="2" applyNumberFormat="1" applyFont="1" applyBorder="1" applyAlignment="1">
      <alignment horizontal="center" vertical="center"/>
    </xf>
    <xf numFmtId="2" fontId="48" fillId="0" borderId="0" xfId="0" applyNumberFormat="1" applyFont="1" applyFill="1" applyBorder="1" applyAlignment="1" applyProtection="1">
      <alignment vertical="center"/>
    </xf>
    <xf numFmtId="10" fontId="26" fillId="0" borderId="0" xfId="2" applyNumberFormat="1" applyFont="1" applyFill="1" applyBorder="1" applyAlignment="1">
      <alignment vertical="center"/>
    </xf>
    <xf numFmtId="10" fontId="26" fillId="0" borderId="0" xfId="2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52" fillId="0" borderId="0" xfId="0" applyFont="1" applyFill="1" applyBorder="1" applyAlignment="1">
      <alignment vertical="center"/>
    </xf>
    <xf numFmtId="0" fontId="64" fillId="0" borderId="0" xfId="0" applyFont="1" applyFill="1" applyBorder="1" applyAlignment="1">
      <alignment horizontal="center" vertical="center"/>
    </xf>
    <xf numFmtId="0" fontId="0" fillId="0" borderId="76" xfId="0" applyBorder="1"/>
    <xf numFmtId="0" fontId="64" fillId="0" borderId="75" xfId="0" applyFont="1" applyFill="1" applyBorder="1" applyAlignment="1">
      <alignment horizontal="center" vertical="center"/>
    </xf>
    <xf numFmtId="10" fontId="26" fillId="0" borderId="8" xfId="2" applyNumberFormat="1" applyFont="1" applyBorder="1" applyAlignment="1">
      <alignment horizontal="center" vertical="center"/>
    </xf>
    <xf numFmtId="10" fontId="26" fillId="0" borderId="76" xfId="2" applyNumberFormat="1" applyFont="1" applyBorder="1" applyAlignment="1">
      <alignment horizontal="center" vertical="center"/>
    </xf>
    <xf numFmtId="2" fontId="48" fillId="0" borderId="76" xfId="0" applyNumberFormat="1" applyFont="1" applyFill="1" applyBorder="1" applyAlignment="1" applyProtection="1">
      <alignment vertical="center"/>
    </xf>
    <xf numFmtId="10" fontId="26" fillId="0" borderId="76" xfId="2" applyNumberFormat="1" applyFont="1" applyFill="1" applyBorder="1" applyAlignment="1">
      <alignment vertical="center"/>
    </xf>
    <xf numFmtId="0" fontId="32" fillId="0" borderId="0" xfId="0" applyFont="1" applyFill="1" applyBorder="1" applyAlignment="1">
      <alignment horizontal="center" vertical="center"/>
    </xf>
    <xf numFmtId="0" fontId="68" fillId="0" borderId="0" xfId="0" applyFont="1" applyFill="1" applyAlignment="1">
      <alignment vertical="center"/>
    </xf>
    <xf numFmtId="0" fontId="68" fillId="0" borderId="0" xfId="0" applyFont="1" applyBorder="1" applyAlignment="1">
      <alignment vertical="center"/>
    </xf>
    <xf numFmtId="0" fontId="1" fillId="0" borderId="0" xfId="0" applyFont="1"/>
    <xf numFmtId="0" fontId="71" fillId="0" borderId="0" xfId="0" applyFont="1"/>
    <xf numFmtId="0" fontId="71" fillId="14" borderId="60" xfId="0" applyFont="1" applyFill="1" applyBorder="1" applyAlignment="1">
      <alignment vertical="center"/>
    </xf>
    <xf numFmtId="1" fontId="70" fillId="0" borderId="0" xfId="0" applyNumberFormat="1" applyFont="1" applyAlignment="1" applyProtection="1">
      <alignment horizontal="center" vertical="center"/>
      <protection hidden="1"/>
    </xf>
    <xf numFmtId="0" fontId="71" fillId="0" borderId="0" xfId="0" applyFont="1" applyAlignment="1">
      <alignment horizontal="center" vertical="center"/>
    </xf>
    <xf numFmtId="0" fontId="71" fillId="0" borderId="0" xfId="0" applyFont="1" applyAlignment="1" applyProtection="1">
      <alignment horizontal="center" vertical="center"/>
      <protection hidden="1"/>
    </xf>
    <xf numFmtId="10" fontId="21" fillId="0" borderId="10" xfId="2" applyNumberFormat="1" applyFont="1" applyBorder="1" applyAlignment="1">
      <alignment horizontal="center" vertical="center"/>
    </xf>
    <xf numFmtId="10" fontId="26" fillId="0" borderId="10" xfId="2" applyNumberFormat="1" applyFont="1" applyBorder="1" applyAlignment="1">
      <alignment horizontal="center" vertical="center"/>
    </xf>
    <xf numFmtId="2" fontId="26" fillId="0" borderId="0" xfId="0" applyNumberFormat="1" applyFont="1" applyFill="1" applyBorder="1" applyAlignment="1" applyProtection="1">
      <alignment horizontal="center" vertical="center"/>
    </xf>
    <xf numFmtId="0" fontId="62" fillId="0" borderId="79" xfId="0" applyFont="1" applyFill="1" applyBorder="1" applyAlignment="1">
      <alignment horizontal="center" vertical="center" wrapText="1"/>
    </xf>
    <xf numFmtId="1" fontId="70" fillId="14" borderId="53" xfId="0" applyNumberFormat="1" applyFont="1" applyFill="1" applyBorder="1" applyAlignment="1" applyProtection="1">
      <alignment horizontal="center" vertical="center"/>
      <protection hidden="1"/>
    </xf>
    <xf numFmtId="1" fontId="70" fillId="0" borderId="56" xfId="0" applyNumberFormat="1" applyFont="1" applyBorder="1" applyAlignment="1" applyProtection="1">
      <alignment horizontal="center" vertical="center"/>
      <protection hidden="1"/>
    </xf>
    <xf numFmtId="0" fontId="1" fillId="27" borderId="80" xfId="0" applyFont="1" applyFill="1" applyBorder="1" applyAlignment="1" applyProtection="1">
      <alignment horizontal="center" vertical="center"/>
      <protection locked="0"/>
    </xf>
    <xf numFmtId="0" fontId="4" fillId="14" borderId="80" xfId="0" applyFont="1" applyFill="1" applyBorder="1" applyAlignment="1">
      <alignment horizontal="center" vertical="center"/>
    </xf>
    <xf numFmtId="0" fontId="1" fillId="0" borderId="81" xfId="0" applyFont="1" applyBorder="1" applyAlignment="1">
      <alignment vertical="center"/>
    </xf>
    <xf numFmtId="0" fontId="1" fillId="27" borderId="82" xfId="0" applyFont="1" applyFill="1" applyBorder="1" applyAlignment="1" applyProtection="1">
      <alignment horizontal="center" vertical="center"/>
      <protection locked="0"/>
    </xf>
    <xf numFmtId="0" fontId="4" fillId="14" borderId="10" xfId="0" applyFont="1" applyFill="1" applyBorder="1" applyAlignment="1">
      <alignment horizontal="center" vertical="center"/>
    </xf>
    <xf numFmtId="0" fontId="1" fillId="27" borderId="10" xfId="0" applyFont="1" applyFill="1" applyBorder="1" applyAlignment="1" applyProtection="1">
      <alignment horizontal="center" vertical="center"/>
      <protection locked="0"/>
    </xf>
    <xf numFmtId="0" fontId="1" fillId="28" borderId="42" xfId="0" applyFont="1" applyFill="1" applyBorder="1" applyAlignment="1">
      <alignment horizontal="center" vertical="center"/>
    </xf>
    <xf numFmtId="0" fontId="1" fillId="0" borderId="42" xfId="0" applyFont="1" applyFill="1" applyBorder="1" applyAlignment="1">
      <alignment horizontal="center" vertical="center"/>
    </xf>
    <xf numFmtId="0" fontId="1" fillId="28" borderId="36" xfId="0" applyFont="1" applyFill="1" applyBorder="1" applyAlignment="1">
      <alignment horizontal="center" vertical="center"/>
    </xf>
    <xf numFmtId="0" fontId="4" fillId="14" borderId="0" xfId="0" applyFont="1" applyFill="1" applyBorder="1" applyAlignment="1">
      <alignment horizontal="center" vertical="center"/>
    </xf>
    <xf numFmtId="0" fontId="1" fillId="27" borderId="0" xfId="0" applyFont="1" applyFill="1" applyBorder="1" applyAlignment="1" applyProtection="1">
      <alignment horizontal="center" vertical="center"/>
      <protection locked="0"/>
    </xf>
    <xf numFmtId="0" fontId="1" fillId="0" borderId="13" xfId="0" applyFont="1" applyFill="1" applyBorder="1" applyAlignment="1">
      <alignment horizontal="center" vertical="center"/>
    </xf>
    <xf numFmtId="0" fontId="1" fillId="28" borderId="13" xfId="0" applyFont="1" applyFill="1" applyBorder="1" applyAlignment="1">
      <alignment horizontal="center" vertical="center"/>
    </xf>
    <xf numFmtId="0" fontId="1" fillId="27" borderId="39" xfId="0" applyFont="1" applyFill="1" applyBorder="1" applyAlignment="1" applyProtection="1">
      <alignment horizontal="center" vertical="center"/>
      <protection locked="0"/>
    </xf>
    <xf numFmtId="0" fontId="1" fillId="28" borderId="83" xfId="0" applyFont="1" applyFill="1" applyBorder="1" applyAlignment="1">
      <alignment horizontal="center" vertical="center"/>
    </xf>
    <xf numFmtId="0" fontId="1" fillId="0" borderId="84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1" fillId="0" borderId="85" xfId="0" applyFont="1" applyFill="1" applyBorder="1" applyAlignment="1">
      <alignment horizontal="center" vertical="center"/>
    </xf>
    <xf numFmtId="0" fontId="34" fillId="0" borderId="85" xfId="0" applyFont="1" applyFill="1" applyBorder="1" applyAlignment="1">
      <alignment horizontal="center" vertical="center"/>
    </xf>
    <xf numFmtId="0" fontId="1" fillId="27" borderId="21" xfId="0" applyFont="1" applyFill="1" applyBorder="1" applyAlignment="1" applyProtection="1">
      <alignment horizontal="center" vertical="center"/>
      <protection locked="0"/>
    </xf>
    <xf numFmtId="0" fontId="1" fillId="0" borderId="80" xfId="0" applyFont="1" applyFill="1" applyBorder="1" applyAlignment="1">
      <alignment horizontal="center" vertical="center"/>
    </xf>
    <xf numFmtId="0" fontId="1" fillId="0" borderId="85" xfId="0" applyFont="1" applyFill="1" applyBorder="1"/>
    <xf numFmtId="0" fontId="4" fillId="0" borderId="80" xfId="0" applyFont="1" applyFill="1" applyBorder="1"/>
    <xf numFmtId="0" fontId="1" fillId="28" borderId="85" xfId="0" applyFont="1" applyFill="1" applyBorder="1" applyAlignment="1">
      <alignment horizontal="center" vertical="center"/>
    </xf>
    <xf numFmtId="0" fontId="1" fillId="27" borderId="86" xfId="0" applyFont="1" applyFill="1" applyBorder="1" applyAlignment="1" applyProtection="1">
      <alignment horizontal="center" vertical="center"/>
      <protection locked="0"/>
    </xf>
    <xf numFmtId="0" fontId="24" fillId="27" borderId="13" xfId="0" applyFont="1" applyFill="1" applyBorder="1" applyAlignment="1" applyProtection="1">
      <alignment vertical="center"/>
      <protection locked="0"/>
    </xf>
    <xf numFmtId="0" fontId="24" fillId="27" borderId="6" xfId="0" applyFont="1" applyFill="1" applyBorder="1" applyAlignment="1" applyProtection="1">
      <alignment vertical="center"/>
      <protection locked="0"/>
    </xf>
    <xf numFmtId="0" fontId="39" fillId="0" borderId="31" xfId="0" applyFont="1" applyBorder="1" applyAlignment="1">
      <alignment horizontal="center" vertical="center"/>
    </xf>
    <xf numFmtId="0" fontId="40" fillId="0" borderId="31" xfId="0" applyFont="1" applyBorder="1" applyAlignment="1">
      <alignment horizontal="center" vertical="center"/>
    </xf>
    <xf numFmtId="0" fontId="40" fillId="0" borderId="22" xfId="0" applyFont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69" fillId="0" borderId="0" xfId="0" applyFont="1" applyFill="1" applyBorder="1" applyAlignment="1" applyProtection="1">
      <alignment horizontal="center" vertical="center"/>
      <protection locked="0"/>
    </xf>
    <xf numFmtId="0" fontId="69" fillId="0" borderId="8" xfId="0" applyFont="1" applyFill="1" applyBorder="1" applyAlignment="1" applyProtection="1">
      <alignment horizontal="center" vertical="center"/>
      <protection locked="0"/>
    </xf>
    <xf numFmtId="43" fontId="13" fillId="0" borderId="8" xfId="4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43" fontId="12" fillId="0" borderId="8" xfId="4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0" fontId="72" fillId="0" borderId="0" xfId="0" applyFont="1" applyFill="1" applyBorder="1" applyAlignment="1" applyProtection="1">
      <alignment horizontal="center" vertical="center"/>
      <protection locked="0"/>
    </xf>
    <xf numFmtId="0" fontId="74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43" fontId="69" fillId="0" borderId="8" xfId="4" applyFont="1" applyFill="1" applyBorder="1" applyAlignment="1" applyProtection="1">
      <alignment horizontal="center" vertical="center"/>
      <protection locked="0"/>
    </xf>
    <xf numFmtId="0" fontId="75" fillId="0" borderId="0" xfId="0" applyFont="1" applyFill="1" applyBorder="1" applyAlignment="1">
      <alignment horizontal="center" vertical="center"/>
    </xf>
    <xf numFmtId="14" fontId="76" fillId="14" borderId="0" xfId="0" applyNumberFormat="1" applyFont="1" applyFill="1" applyAlignment="1">
      <alignment horizontal="center" vertical="center"/>
    </xf>
    <xf numFmtId="0" fontId="0" fillId="7" borderId="31" xfId="0" applyFill="1" applyBorder="1"/>
    <xf numFmtId="0" fontId="1" fillId="7" borderId="32" xfId="0" applyFont="1" applyFill="1" applyBorder="1" applyAlignment="1" applyProtection="1">
      <alignment wrapText="1"/>
    </xf>
    <xf numFmtId="0" fontId="0" fillId="7" borderId="22" xfId="0" applyFill="1" applyBorder="1"/>
    <xf numFmtId="0" fontId="1" fillId="7" borderId="23" xfId="0" applyFont="1" applyFill="1" applyBorder="1" applyAlignment="1" applyProtection="1">
      <alignment wrapText="1"/>
    </xf>
    <xf numFmtId="0" fontId="0" fillId="33" borderId="19" xfId="0" applyFill="1" applyBorder="1" applyAlignment="1">
      <alignment horizontal="center"/>
    </xf>
    <xf numFmtId="0" fontId="0" fillId="33" borderId="18" xfId="0" applyFill="1" applyBorder="1" applyAlignment="1">
      <alignment horizontal="center"/>
    </xf>
    <xf numFmtId="0" fontId="21" fillId="7" borderId="0" xfId="0" applyFont="1" applyFill="1" applyAlignment="1">
      <alignment horizontal="center"/>
    </xf>
    <xf numFmtId="0" fontId="57" fillId="7" borderId="0" xfId="0" applyFont="1" applyFill="1"/>
    <xf numFmtId="168" fontId="23" fillId="2" borderId="23" xfId="0" applyNumberFormat="1" applyFont="1" applyFill="1" applyBorder="1" applyProtection="1"/>
    <xf numFmtId="2" fontId="23" fillId="2" borderId="26" xfId="0" applyNumberFormat="1" applyFont="1" applyFill="1" applyBorder="1" applyProtection="1"/>
    <xf numFmtId="168" fontId="23" fillId="6" borderId="24" xfId="0" applyNumberFormat="1" applyFont="1" applyFill="1" applyBorder="1" applyProtection="1">
      <protection locked="0"/>
    </xf>
    <xf numFmtId="2" fontId="23" fillId="6" borderId="22" xfId="0" applyNumberFormat="1" applyFont="1" applyFill="1" applyBorder="1" applyProtection="1">
      <protection locked="0"/>
    </xf>
    <xf numFmtId="0" fontId="32" fillId="14" borderId="0" xfId="0" applyFont="1" applyFill="1"/>
    <xf numFmtId="0" fontId="0" fillId="14" borderId="0" xfId="0" applyFill="1"/>
    <xf numFmtId="0" fontId="77" fillId="0" borderId="30" xfId="0" applyFont="1" applyBorder="1"/>
    <xf numFmtId="0" fontId="77" fillId="0" borderId="28" xfId="0" applyFont="1" applyBorder="1"/>
    <xf numFmtId="0" fontId="78" fillId="0" borderId="0" xfId="0" applyFont="1"/>
    <xf numFmtId="0" fontId="77" fillId="0" borderId="0" xfId="0" applyFont="1"/>
    <xf numFmtId="0" fontId="3" fillId="0" borderId="0" xfId="0" applyFont="1" applyAlignment="1">
      <alignment horizontal="center" wrapText="1"/>
    </xf>
    <xf numFmtId="0" fontId="33" fillId="0" borderId="0" xfId="0" applyFont="1"/>
    <xf numFmtId="14" fontId="32" fillId="0" borderId="0" xfId="0" applyNumberFormat="1" applyFont="1" applyFill="1" applyBorder="1" applyAlignment="1" applyProtection="1">
      <protection locked="0"/>
    </xf>
    <xf numFmtId="0" fontId="0" fillId="0" borderId="0" xfId="0" applyFill="1" applyBorder="1" applyProtection="1">
      <protection locked="0"/>
    </xf>
    <xf numFmtId="0" fontId="1" fillId="0" borderId="0" xfId="0" applyFont="1" applyFill="1" applyProtection="1">
      <protection locked="0"/>
    </xf>
    <xf numFmtId="164" fontId="24" fillId="0" borderId="0" xfId="1" applyFont="1" applyFill="1" applyAlignment="1" applyProtection="1">
      <alignment horizontal="right"/>
      <protection locked="0"/>
    </xf>
    <xf numFmtId="0" fontId="14" fillId="0" borderId="0" xfId="0" applyFont="1" applyFill="1" applyBorder="1" applyAlignment="1" applyProtection="1">
      <alignment horizontal="left" wrapText="1"/>
      <protection locked="0"/>
    </xf>
    <xf numFmtId="166" fontId="3" fillId="28" borderId="0" xfId="0" applyNumberFormat="1" applyFont="1" applyFill="1" applyBorder="1" applyAlignment="1" applyProtection="1">
      <alignment horizontal="center"/>
      <protection locked="0"/>
    </xf>
    <xf numFmtId="167" fontId="14" fillId="28" borderId="0" xfId="0" applyNumberFormat="1" applyFont="1" applyFill="1" applyBorder="1" applyAlignment="1" applyProtection="1">
      <protection locked="0"/>
    </xf>
    <xf numFmtId="18" fontId="9" fillId="0" borderId="0" xfId="0" applyNumberFormat="1" applyFont="1" applyBorder="1" applyAlignment="1" applyProtection="1">
      <alignment horizontal="left" vertical="center"/>
      <protection locked="0"/>
    </xf>
    <xf numFmtId="0" fontId="73" fillId="0" borderId="0" xfId="0" applyFont="1" applyFill="1" applyBorder="1" applyAlignment="1" applyProtection="1">
      <alignment horizontal="center" vertical="center"/>
      <protection locked="0"/>
    </xf>
    <xf numFmtId="43" fontId="15" fillId="0" borderId="8" xfId="4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3" fillId="0" borderId="8" xfId="0" applyFont="1" applyFill="1" applyBorder="1" applyAlignment="1" applyProtection="1">
      <alignment horizontal="center" vertical="center"/>
      <protection locked="0"/>
    </xf>
    <xf numFmtId="43" fontId="11" fillId="0" borderId="8" xfId="4" applyFont="1" applyFill="1" applyBorder="1" applyAlignment="1" applyProtection="1">
      <alignment horizontal="center" vertical="center"/>
      <protection locked="0"/>
    </xf>
    <xf numFmtId="20" fontId="9" fillId="0" borderId="2" xfId="0" applyNumberFormat="1" applyFont="1" applyBorder="1" applyAlignment="1" applyProtection="1">
      <alignment horizontal="right" vertical="center"/>
    </xf>
    <xf numFmtId="18" fontId="9" fillId="0" borderId="2" xfId="0" applyNumberFormat="1" applyFont="1" applyBorder="1" applyAlignment="1" applyProtection="1">
      <alignment horizontal="right" vertical="center"/>
    </xf>
    <xf numFmtId="18" fontId="9" fillId="28" borderId="1" xfId="0" applyNumberFormat="1" applyFont="1" applyFill="1" applyBorder="1" applyAlignment="1" applyProtection="1">
      <alignment horizontal="right" vertical="center"/>
    </xf>
    <xf numFmtId="18" fontId="9" fillId="0" borderId="4" xfId="0" applyNumberFormat="1" applyFont="1" applyBorder="1" applyAlignment="1" applyProtection="1">
      <alignment horizontal="right" vertical="center"/>
    </xf>
    <xf numFmtId="18" fontId="9" fillId="28" borderId="10" xfId="0" applyNumberFormat="1" applyFont="1" applyFill="1" applyBorder="1" applyAlignment="1" applyProtection="1">
      <alignment horizontal="right" vertical="center"/>
    </xf>
    <xf numFmtId="18" fontId="9" fillId="0" borderId="10" xfId="0" applyNumberFormat="1" applyFont="1" applyBorder="1" applyAlignment="1" applyProtection="1">
      <alignment horizontal="right" vertical="center"/>
    </xf>
    <xf numFmtId="18" fontId="9" fillId="0" borderId="12" xfId="0" applyNumberFormat="1" applyFont="1" applyBorder="1" applyAlignment="1" applyProtection="1">
      <alignment horizontal="right" vertical="center"/>
    </xf>
    <xf numFmtId="18" fontId="9" fillId="0" borderId="11" xfId="0" applyNumberFormat="1" applyFont="1" applyBorder="1" applyAlignment="1" applyProtection="1">
      <alignment horizontal="right" vertical="center"/>
    </xf>
    <xf numFmtId="20" fontId="9" fillId="0" borderId="0" xfId="0" applyNumberFormat="1" applyFont="1" applyBorder="1" applyAlignment="1" applyProtection="1">
      <alignment horizontal="right" vertical="center"/>
    </xf>
    <xf numFmtId="43" fontId="13" fillId="28" borderId="1" xfId="4" applyFont="1" applyFill="1" applyBorder="1" applyAlignment="1" applyProtection="1">
      <alignment horizontal="center" vertical="center"/>
    </xf>
    <xf numFmtId="18" fontId="9" fillId="0" borderId="3" xfId="0" applyNumberFormat="1" applyFont="1" applyBorder="1" applyAlignment="1" applyProtection="1">
      <alignment horizontal="right" vertical="center"/>
    </xf>
    <xf numFmtId="43" fontId="13" fillId="28" borderId="0" xfId="4" applyFont="1" applyFill="1" applyBorder="1" applyAlignment="1" applyProtection="1">
      <alignment horizontal="center" vertical="center"/>
    </xf>
    <xf numFmtId="43" fontId="69" fillId="28" borderId="0" xfId="4" applyFont="1" applyFill="1" applyBorder="1" applyAlignment="1" applyProtection="1">
      <alignment horizontal="center" vertical="center"/>
    </xf>
    <xf numFmtId="43" fontId="12" fillId="28" borderId="0" xfId="4" applyFont="1" applyFill="1" applyBorder="1" applyAlignment="1" applyProtection="1">
      <alignment horizontal="center" vertical="center"/>
    </xf>
    <xf numFmtId="43" fontId="15" fillId="28" borderId="0" xfId="4" applyFont="1" applyFill="1" applyBorder="1" applyAlignment="1" applyProtection="1">
      <alignment horizontal="center" vertical="center"/>
    </xf>
    <xf numFmtId="18" fontId="9" fillId="0" borderId="5" xfId="0" applyNumberFormat="1" applyFont="1" applyBorder="1" applyAlignment="1" applyProtection="1">
      <alignment horizontal="right" vertical="center"/>
    </xf>
    <xf numFmtId="18" fontId="9" fillId="0" borderId="0" xfId="0" applyNumberFormat="1" applyFont="1" applyBorder="1" applyAlignment="1" applyProtection="1">
      <alignment horizontal="right" vertical="center"/>
    </xf>
    <xf numFmtId="43" fontId="11" fillId="28" borderId="0" xfId="4" applyFont="1" applyFill="1" applyBorder="1" applyAlignment="1" applyProtection="1">
      <alignment horizontal="center" vertical="center"/>
    </xf>
    <xf numFmtId="43" fontId="13" fillId="0" borderId="0" xfId="4" applyFont="1" applyFill="1" applyBorder="1" applyAlignment="1" applyProtection="1">
      <alignment horizontal="center" vertical="center"/>
      <protection locked="0"/>
    </xf>
    <xf numFmtId="43" fontId="69" fillId="0" borderId="0" xfId="4" applyFont="1" applyFill="1" applyBorder="1" applyAlignment="1" applyProtection="1">
      <alignment horizontal="center" vertical="center"/>
      <protection locked="0"/>
    </xf>
    <xf numFmtId="43" fontId="12" fillId="0" borderId="0" xfId="4" applyFont="1" applyFill="1" applyBorder="1" applyAlignment="1" applyProtection="1">
      <alignment horizontal="center" vertical="center"/>
      <protection locked="0"/>
    </xf>
    <xf numFmtId="43" fontId="15" fillId="0" borderId="0" xfId="4" applyFont="1" applyFill="1" applyBorder="1" applyAlignment="1" applyProtection="1">
      <alignment horizontal="center" vertical="center"/>
      <protection locked="0"/>
    </xf>
    <xf numFmtId="167" fontId="14" fillId="30" borderId="0" xfId="0" applyNumberFormat="1" applyFont="1" applyFill="1" applyBorder="1" applyAlignment="1" applyProtection="1"/>
    <xf numFmtId="20" fontId="9" fillId="28" borderId="1" xfId="0" applyNumberFormat="1" applyFont="1" applyFill="1" applyBorder="1" applyAlignment="1" applyProtection="1">
      <alignment horizontal="right" vertical="center"/>
    </xf>
    <xf numFmtId="43" fontId="11" fillId="0" borderId="0" xfId="4" applyFont="1" applyFill="1" applyBorder="1" applyAlignment="1" applyProtection="1">
      <alignment horizontal="center" vertical="center"/>
      <protection locked="0"/>
    </xf>
    <xf numFmtId="167" fontId="14" fillId="30" borderId="8" xfId="0" applyNumberFormat="1" applyFont="1" applyFill="1" applyBorder="1" applyAlignment="1" applyProtection="1"/>
    <xf numFmtId="0" fontId="13" fillId="28" borderId="0" xfId="0" applyFont="1" applyFill="1" applyBorder="1" applyAlignment="1" applyProtection="1">
      <alignment horizontal="center" vertical="center"/>
    </xf>
    <xf numFmtId="0" fontId="83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/>
    </xf>
    <xf numFmtId="170" fontId="0" fillId="0" borderId="0" xfId="0" applyNumberFormat="1" applyAlignment="1">
      <alignment horizontal="left"/>
    </xf>
    <xf numFmtId="0" fontId="0" fillId="28" borderId="0" xfId="0" applyFill="1"/>
    <xf numFmtId="170" fontId="0" fillId="28" borderId="0" xfId="0" applyNumberFormat="1" applyFill="1" applyAlignment="1">
      <alignment horizontal="left"/>
    </xf>
    <xf numFmtId="16" fontId="0" fillId="28" borderId="0" xfId="0" applyNumberFormat="1" applyFill="1"/>
    <xf numFmtId="16" fontId="0" fillId="0" borderId="0" xfId="0" applyNumberFormat="1"/>
    <xf numFmtId="43" fontId="72" fillId="0" borderId="0" xfId="4" applyFont="1" applyFill="1" applyBorder="1" applyAlignment="1" applyProtection="1">
      <alignment horizontal="center" vertical="center"/>
      <protection locked="0"/>
    </xf>
    <xf numFmtId="0" fontId="80" fillId="0" borderId="0" xfId="0" applyFont="1" applyAlignment="1">
      <alignment horizontal="left" vertical="center" wrapText="1"/>
    </xf>
    <xf numFmtId="0" fontId="3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>
      <alignment horizontal="center" wrapText="1"/>
    </xf>
    <xf numFmtId="0" fontId="0" fillId="14" borderId="0" xfId="0" applyFill="1" applyAlignment="1" applyProtection="1">
      <alignment horizontal="center"/>
      <protection locked="0"/>
    </xf>
    <xf numFmtId="0" fontId="21" fillId="7" borderId="0" xfId="0" applyFont="1" applyFill="1" applyAlignment="1">
      <alignment horizontal="center"/>
    </xf>
    <xf numFmtId="0" fontId="32" fillId="3" borderId="19" xfId="0" applyFont="1" applyFill="1" applyBorder="1" applyAlignment="1">
      <alignment horizontal="left" vertical="center"/>
    </xf>
    <xf numFmtId="0" fontId="20" fillId="8" borderId="15" xfId="0" applyFont="1" applyFill="1" applyBorder="1" applyAlignment="1">
      <alignment horizontal="center" vertical="center"/>
    </xf>
    <xf numFmtId="0" fontId="20" fillId="8" borderId="16" xfId="0" applyFont="1" applyFill="1" applyBorder="1" applyAlignment="1">
      <alignment horizontal="center" vertical="center"/>
    </xf>
    <xf numFmtId="2" fontId="20" fillId="9" borderId="14" xfId="0" applyNumberFormat="1" applyFont="1" applyFill="1" applyBorder="1" applyAlignment="1">
      <alignment horizontal="center" vertical="center"/>
    </xf>
    <xf numFmtId="2" fontId="20" fillId="9" borderId="9" xfId="0" applyNumberFormat="1" applyFont="1" applyFill="1" applyBorder="1" applyAlignment="1">
      <alignment horizontal="center" vertical="center"/>
    </xf>
    <xf numFmtId="0" fontId="20" fillId="10" borderId="15" xfId="0" applyFont="1" applyFill="1" applyBorder="1" applyAlignment="1">
      <alignment horizontal="center" vertical="center"/>
    </xf>
    <xf numFmtId="0" fontId="20" fillId="10" borderId="16" xfId="0" applyFont="1" applyFill="1" applyBorder="1" applyAlignment="1">
      <alignment horizontal="center" vertical="center"/>
    </xf>
    <xf numFmtId="2" fontId="20" fillId="11" borderId="14" xfId="0" applyNumberFormat="1" applyFont="1" applyFill="1" applyBorder="1" applyAlignment="1">
      <alignment horizontal="center" vertical="center"/>
    </xf>
    <xf numFmtId="2" fontId="20" fillId="11" borderId="9" xfId="0" applyNumberFormat="1" applyFont="1" applyFill="1" applyBorder="1" applyAlignment="1">
      <alignment horizontal="center" vertical="center"/>
    </xf>
    <xf numFmtId="0" fontId="7" fillId="16" borderId="24" xfId="0" applyFont="1" applyFill="1" applyBorder="1" applyAlignment="1">
      <alignment horizontal="center"/>
    </xf>
    <xf numFmtId="0" fontId="7" fillId="16" borderId="26" xfId="0" applyFont="1" applyFill="1" applyBorder="1" applyAlignment="1">
      <alignment horizontal="center"/>
    </xf>
    <xf numFmtId="2" fontId="36" fillId="14" borderId="49" xfId="0" applyNumberFormat="1" applyFont="1" applyFill="1" applyBorder="1" applyAlignment="1">
      <alignment horizontal="center" vertical="center"/>
    </xf>
    <xf numFmtId="2" fontId="36" fillId="14" borderId="47" xfId="0" applyNumberFormat="1" applyFont="1" applyFill="1" applyBorder="1" applyAlignment="1">
      <alignment horizontal="center" vertical="center"/>
    </xf>
    <xf numFmtId="0" fontId="7" fillId="16" borderId="22" xfId="0" applyFont="1" applyFill="1" applyBorder="1" applyAlignment="1">
      <alignment horizontal="center"/>
    </xf>
    <xf numFmtId="0" fontId="7" fillId="16" borderId="29" xfId="0" applyFont="1" applyFill="1" applyBorder="1" applyAlignment="1">
      <alignment horizontal="center"/>
    </xf>
    <xf numFmtId="0" fontId="7" fillId="16" borderId="51" xfId="0" applyFont="1" applyFill="1" applyBorder="1" applyAlignment="1">
      <alignment horizontal="center"/>
    </xf>
    <xf numFmtId="2" fontId="36" fillId="14" borderId="52" xfId="0" applyNumberFormat="1" applyFont="1" applyFill="1" applyBorder="1" applyAlignment="1">
      <alignment horizontal="center" vertical="center"/>
    </xf>
    <xf numFmtId="2" fontId="36" fillId="14" borderId="48" xfId="0" applyNumberFormat="1" applyFont="1" applyFill="1" applyBorder="1" applyAlignment="1">
      <alignment horizontal="center" vertical="center"/>
    </xf>
    <xf numFmtId="2" fontId="31" fillId="14" borderId="50" xfId="0" applyNumberFormat="1" applyFont="1" applyFill="1" applyBorder="1" applyAlignment="1">
      <alignment horizontal="center" vertical="center"/>
    </xf>
    <xf numFmtId="2" fontId="31" fillId="14" borderId="46" xfId="0" applyNumberFormat="1" applyFont="1" applyFill="1" applyBorder="1" applyAlignment="1">
      <alignment horizontal="center" vertical="center"/>
    </xf>
    <xf numFmtId="2" fontId="31" fillId="14" borderId="47" xfId="0" applyNumberFormat="1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wrapText="1"/>
    </xf>
    <xf numFmtId="0" fontId="9" fillId="3" borderId="39" xfId="0" applyFont="1" applyFill="1" applyBorder="1" applyAlignment="1">
      <alignment horizontal="center"/>
    </xf>
    <xf numFmtId="0" fontId="38" fillId="0" borderId="25" xfId="0" applyFont="1" applyBorder="1" applyAlignment="1">
      <alignment horizontal="center" vertical="center"/>
    </xf>
    <xf numFmtId="0" fontId="38" fillId="0" borderId="26" xfId="0" applyFont="1" applyBorder="1" applyAlignment="1">
      <alignment horizontal="center" vertical="center"/>
    </xf>
    <xf numFmtId="0" fontId="38" fillId="0" borderId="7" xfId="0" applyFont="1" applyBorder="1" applyAlignment="1">
      <alignment horizontal="center" vertical="center"/>
    </xf>
    <xf numFmtId="0" fontId="38" fillId="0" borderId="23" xfId="0" applyFont="1" applyBorder="1" applyAlignment="1">
      <alignment horizontal="center" vertical="center"/>
    </xf>
    <xf numFmtId="0" fontId="38" fillId="0" borderId="87" xfId="0" applyFont="1" applyBorder="1" applyAlignment="1">
      <alignment horizontal="center" vertical="center"/>
    </xf>
    <xf numFmtId="0" fontId="38" fillId="0" borderId="32" xfId="0" applyFont="1" applyBorder="1" applyAlignment="1">
      <alignment horizontal="center" vertical="center"/>
    </xf>
    <xf numFmtId="0" fontId="9" fillId="27" borderId="37" xfId="0" applyFont="1" applyFill="1" applyBorder="1" applyAlignment="1">
      <alignment horizontal="center" vertical="center"/>
    </xf>
    <xf numFmtId="0" fontId="9" fillId="27" borderId="4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4" fillId="27" borderId="35" xfId="0" applyFont="1" applyFill="1" applyBorder="1" applyAlignment="1" applyProtection="1">
      <alignment horizontal="center" vertical="center"/>
      <protection locked="0"/>
    </xf>
    <xf numFmtId="0" fontId="24" fillId="27" borderId="36" xfId="0" applyFont="1" applyFill="1" applyBorder="1" applyAlignment="1" applyProtection="1">
      <alignment horizontal="center" vertical="center"/>
      <protection locked="0"/>
    </xf>
    <xf numFmtId="0" fontId="24" fillId="27" borderId="38" xfId="0" applyFont="1" applyFill="1" applyBorder="1" applyAlignment="1" applyProtection="1">
      <alignment horizontal="center" vertical="center"/>
      <protection locked="0"/>
    </xf>
    <xf numFmtId="0" fontId="24" fillId="27" borderId="39" xfId="0" applyFont="1" applyFill="1" applyBorder="1" applyAlignment="1" applyProtection="1">
      <alignment horizontal="center" vertical="center"/>
      <protection locked="0"/>
    </xf>
    <xf numFmtId="0" fontId="7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6" fillId="27" borderId="0" xfId="0" applyFont="1" applyFill="1" applyBorder="1" applyAlignment="1" applyProtection="1">
      <alignment horizontal="center"/>
      <protection locked="0"/>
    </xf>
    <xf numFmtId="164" fontId="24" fillId="27" borderId="13" xfId="1" applyFont="1" applyFill="1" applyBorder="1" applyAlignment="1" applyProtection="1">
      <alignment horizontal="center" vertical="center"/>
      <protection locked="0"/>
    </xf>
    <xf numFmtId="164" fontId="24" fillId="27" borderId="6" xfId="1" applyFont="1" applyFill="1" applyBorder="1" applyAlignment="1" applyProtection="1">
      <alignment horizontal="center" vertical="center"/>
      <protection locked="0"/>
    </xf>
    <xf numFmtId="0" fontId="56" fillId="27" borderId="13" xfId="0" applyFont="1" applyFill="1" applyBorder="1" applyAlignment="1" applyProtection="1">
      <alignment horizontal="center" vertical="center"/>
      <protection locked="0"/>
    </xf>
    <xf numFmtId="0" fontId="56" fillId="27" borderId="6" xfId="0" applyFont="1" applyFill="1" applyBorder="1" applyAlignment="1" applyProtection="1">
      <alignment horizontal="center" vertical="center"/>
      <protection locked="0"/>
    </xf>
    <xf numFmtId="0" fontId="24" fillId="27" borderId="13" xfId="0" applyFont="1" applyFill="1" applyBorder="1" applyAlignment="1" applyProtection="1">
      <alignment horizontal="center" vertical="center"/>
      <protection locked="0"/>
    </xf>
    <xf numFmtId="0" fontId="24" fillId="27" borderId="6" xfId="0" applyFont="1" applyFill="1" applyBorder="1" applyAlignment="1" applyProtection="1">
      <alignment horizontal="center" vertical="center"/>
      <protection locked="0"/>
    </xf>
    <xf numFmtId="164" fontId="24" fillId="27" borderId="15" xfId="1" applyFont="1" applyFill="1" applyBorder="1" applyAlignment="1" applyProtection="1">
      <alignment horizontal="center" vertical="center"/>
      <protection locked="0"/>
    </xf>
    <xf numFmtId="164" fontId="24" fillId="27" borderId="16" xfId="1" applyFont="1" applyFill="1" applyBorder="1" applyAlignment="1" applyProtection="1">
      <alignment horizontal="center" vertical="center"/>
      <protection locked="0"/>
    </xf>
    <xf numFmtId="0" fontId="63" fillId="27" borderId="13" xfId="0" applyFont="1" applyFill="1" applyBorder="1" applyAlignment="1" applyProtection="1">
      <alignment horizontal="center" vertical="center"/>
      <protection locked="0"/>
    </xf>
    <xf numFmtId="0" fontId="63" fillId="27" borderId="6" xfId="0" applyFont="1" applyFill="1" applyBorder="1" applyAlignment="1" applyProtection="1">
      <alignment horizontal="center" vertical="center"/>
      <protection locked="0"/>
    </xf>
    <xf numFmtId="0" fontId="24" fillId="27" borderId="14" xfId="0" applyFont="1" applyFill="1" applyBorder="1" applyAlignment="1" applyProtection="1">
      <alignment horizontal="center" vertical="center"/>
      <protection locked="0"/>
    </xf>
    <xf numFmtId="0" fontId="24" fillId="27" borderId="9" xfId="0" applyFont="1" applyFill="1" applyBorder="1" applyAlignment="1" applyProtection="1">
      <alignment horizontal="center" vertical="center"/>
      <protection locked="0"/>
    </xf>
    <xf numFmtId="0" fontId="41" fillId="0" borderId="19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41" fillId="0" borderId="18" xfId="0" applyFont="1" applyBorder="1" applyAlignment="1">
      <alignment horizontal="center" vertical="center"/>
    </xf>
    <xf numFmtId="0" fontId="41" fillId="0" borderId="3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56" fillId="27" borderId="14" xfId="0" applyFont="1" applyFill="1" applyBorder="1" applyAlignment="1" applyProtection="1">
      <alignment horizontal="center" vertical="center"/>
      <protection locked="0"/>
    </xf>
    <xf numFmtId="0" fontId="56" fillId="27" borderId="9" xfId="0" applyFont="1" applyFill="1" applyBorder="1" applyAlignment="1" applyProtection="1">
      <alignment horizontal="center" vertical="center"/>
      <protection locked="0"/>
    </xf>
    <xf numFmtId="2" fontId="0" fillId="0" borderId="0" xfId="0" applyNumberFormat="1" applyFill="1" applyBorder="1" applyAlignment="1">
      <alignment horizontal="center"/>
    </xf>
    <xf numFmtId="0" fontId="38" fillId="0" borderId="48" xfId="0" applyFont="1" applyBorder="1" applyAlignment="1">
      <alignment horizontal="left" vertical="center"/>
    </xf>
    <xf numFmtId="0" fontId="38" fillId="0" borderId="55" xfId="0" applyFont="1" applyBorder="1" applyAlignment="1">
      <alignment horizontal="left" vertical="center"/>
    </xf>
    <xf numFmtId="0" fontId="38" fillId="0" borderId="56" xfId="0" applyFont="1" applyBorder="1" applyAlignment="1">
      <alignment horizontal="left" vertical="center"/>
    </xf>
    <xf numFmtId="0" fontId="38" fillId="0" borderId="30" xfId="0" applyFont="1" applyFill="1" applyBorder="1" applyAlignment="1">
      <alignment horizontal="center" vertical="center"/>
    </xf>
    <xf numFmtId="0" fontId="38" fillId="0" borderId="27" xfId="0" applyFont="1" applyFill="1" applyBorder="1" applyAlignment="1">
      <alignment horizontal="center" vertical="center"/>
    </xf>
    <xf numFmtId="0" fontId="38" fillId="0" borderId="28" xfId="0" applyFont="1" applyFill="1" applyBorder="1" applyAlignment="1">
      <alignment horizontal="center" vertical="center"/>
    </xf>
    <xf numFmtId="0" fontId="43" fillId="18" borderId="30" xfId="0" applyFont="1" applyFill="1" applyBorder="1" applyAlignment="1">
      <alignment horizontal="center" vertical="center"/>
    </xf>
    <xf numFmtId="0" fontId="37" fillId="18" borderId="27" xfId="0" applyFont="1" applyFill="1" applyBorder="1" applyAlignment="1">
      <alignment horizontal="center" vertical="center"/>
    </xf>
    <xf numFmtId="0" fontId="37" fillId="18" borderId="28" xfId="0" applyFont="1" applyFill="1" applyBorder="1" applyAlignment="1">
      <alignment horizontal="center" vertical="center"/>
    </xf>
    <xf numFmtId="0" fontId="41" fillId="0" borderId="27" xfId="0" applyFont="1" applyBorder="1" applyAlignment="1">
      <alignment horizontal="center" vertical="center"/>
    </xf>
    <xf numFmtId="0" fontId="41" fillId="0" borderId="28" xfId="0" applyFont="1" applyBorder="1" applyAlignment="1">
      <alignment horizontal="center" vertical="center"/>
    </xf>
    <xf numFmtId="0" fontId="41" fillId="0" borderId="29" xfId="0" applyFont="1" applyFill="1" applyBorder="1" applyAlignment="1">
      <alignment horizontal="center" vertical="center"/>
    </xf>
    <xf numFmtId="0" fontId="41" fillId="0" borderId="54" xfId="0" applyFont="1" applyFill="1" applyBorder="1" applyAlignment="1">
      <alignment horizontal="center" vertical="center"/>
    </xf>
    <xf numFmtId="0" fontId="42" fillId="0" borderId="44" xfId="0" applyFont="1" applyBorder="1" applyAlignment="1">
      <alignment horizontal="center" vertical="top" wrapText="1"/>
    </xf>
    <xf numFmtId="0" fontId="42" fillId="0" borderId="13" xfId="0" applyFont="1" applyBorder="1" applyAlignment="1">
      <alignment horizontal="center" vertical="top"/>
    </xf>
    <xf numFmtId="0" fontId="42" fillId="0" borderId="45" xfId="0" applyFont="1" applyBorder="1" applyAlignment="1">
      <alignment horizontal="center" vertical="top"/>
    </xf>
    <xf numFmtId="0" fontId="42" fillId="0" borderId="38" xfId="0" applyFont="1" applyBorder="1" applyAlignment="1">
      <alignment horizontal="center" vertical="top"/>
    </xf>
    <xf numFmtId="0" fontId="42" fillId="0" borderId="39" xfId="0" applyFont="1" applyBorder="1" applyAlignment="1">
      <alignment horizontal="center" vertical="top"/>
    </xf>
    <xf numFmtId="0" fontId="42" fillId="0" borderId="40" xfId="0" applyFont="1" applyBorder="1" applyAlignment="1">
      <alignment horizontal="center" vertical="top"/>
    </xf>
    <xf numFmtId="0" fontId="41" fillId="0" borderId="33" xfId="0" applyFont="1" applyBorder="1" applyAlignment="1">
      <alignment horizontal="center" vertical="center"/>
    </xf>
    <xf numFmtId="0" fontId="41" fillId="0" borderId="53" xfId="0" applyFont="1" applyBorder="1" applyAlignment="1">
      <alignment horizontal="center" vertical="center"/>
    </xf>
    <xf numFmtId="0" fontId="41" fillId="0" borderId="29" xfId="0" applyFont="1" applyBorder="1" applyAlignment="1">
      <alignment horizontal="center" vertical="center"/>
    </xf>
    <xf numFmtId="0" fontId="41" fillId="0" borderId="54" xfId="0" applyFont="1" applyBorder="1" applyAlignment="1">
      <alignment horizontal="center" vertical="center"/>
    </xf>
    <xf numFmtId="0" fontId="43" fillId="19" borderId="30" xfId="0" applyFont="1" applyFill="1" applyBorder="1" applyAlignment="1">
      <alignment horizontal="center" vertical="center"/>
    </xf>
    <xf numFmtId="0" fontId="43" fillId="19" borderId="27" xfId="0" applyFont="1" applyFill="1" applyBorder="1" applyAlignment="1">
      <alignment horizontal="center" vertical="center"/>
    </xf>
    <xf numFmtId="0" fontId="37" fillId="20" borderId="30" xfId="0" applyFont="1" applyFill="1" applyBorder="1" applyAlignment="1">
      <alignment horizontal="center" vertical="center"/>
    </xf>
    <xf numFmtId="0" fontId="37" fillId="20" borderId="27" xfId="0" applyFont="1" applyFill="1" applyBorder="1" applyAlignment="1">
      <alignment horizontal="center" vertical="center"/>
    </xf>
    <xf numFmtId="0" fontId="38" fillId="0" borderId="20" xfId="0" applyFont="1" applyBorder="1" applyAlignment="1">
      <alignment horizontal="left" vertical="center"/>
    </xf>
    <xf numFmtId="0" fontId="38" fillId="0" borderId="17" xfId="0" applyFont="1" applyBorder="1" applyAlignment="1">
      <alignment horizontal="left" vertical="center"/>
    </xf>
    <xf numFmtId="0" fontId="38" fillId="0" borderId="21" xfId="0" applyFont="1" applyBorder="1" applyAlignment="1">
      <alignment horizontal="left" vertical="center"/>
    </xf>
    <xf numFmtId="0" fontId="65" fillId="32" borderId="42" xfId="0" applyFont="1" applyFill="1" applyBorder="1" applyAlignment="1">
      <alignment horizontal="center" vertical="center" wrapText="1"/>
    </xf>
    <xf numFmtId="0" fontId="65" fillId="32" borderId="10" xfId="0" applyFont="1" applyFill="1" applyBorder="1" applyAlignment="1">
      <alignment horizontal="center" vertical="center" wrapText="1"/>
    </xf>
    <xf numFmtId="0" fontId="65" fillId="32" borderId="17" xfId="0" applyFont="1" applyFill="1" applyBorder="1" applyAlignment="1">
      <alignment horizontal="center" vertical="center" wrapText="1"/>
    </xf>
    <xf numFmtId="2" fontId="25" fillId="32" borderId="7" xfId="0" applyNumberFormat="1" applyFont="1" applyFill="1" applyBorder="1" applyAlignment="1" applyProtection="1">
      <alignment horizontal="center" vertical="center"/>
    </xf>
    <xf numFmtId="165" fontId="59" fillId="30" borderId="15" xfId="0" applyNumberFormat="1" applyFont="1" applyFill="1" applyBorder="1" applyAlignment="1" applyProtection="1">
      <alignment horizontal="center" vertical="center"/>
    </xf>
    <xf numFmtId="165" fontId="59" fillId="30" borderId="16" xfId="0" applyNumberFormat="1" applyFont="1" applyFill="1" applyBorder="1" applyAlignment="1" applyProtection="1">
      <alignment horizontal="center" vertical="center"/>
    </xf>
    <xf numFmtId="0" fontId="37" fillId="21" borderId="35" xfId="0" applyFont="1" applyFill="1" applyBorder="1" applyAlignment="1">
      <alignment horizontal="center" vertical="center"/>
    </xf>
    <xf numFmtId="0" fontId="37" fillId="21" borderId="36" xfId="0" applyFont="1" applyFill="1" applyBorder="1" applyAlignment="1">
      <alignment horizontal="center" vertical="center"/>
    </xf>
    <xf numFmtId="0" fontId="37" fillId="21" borderId="37" xfId="0" applyFont="1" applyFill="1" applyBorder="1" applyAlignment="1">
      <alignment horizontal="center" vertical="center"/>
    </xf>
    <xf numFmtId="0" fontId="37" fillId="4" borderId="35" xfId="0" applyFont="1" applyFill="1" applyBorder="1" applyAlignment="1">
      <alignment horizontal="center" vertical="center"/>
    </xf>
    <xf numFmtId="0" fontId="37" fillId="4" borderId="36" xfId="0" applyFont="1" applyFill="1" applyBorder="1" applyAlignment="1">
      <alignment horizontal="center" vertical="center"/>
    </xf>
    <xf numFmtId="0" fontId="37" fillId="4" borderId="37" xfId="0" applyFont="1" applyFill="1" applyBorder="1" applyAlignment="1">
      <alignment horizontal="center" vertical="center"/>
    </xf>
    <xf numFmtId="2" fontId="48" fillId="32" borderId="7" xfId="0" applyNumberFormat="1" applyFont="1" applyFill="1" applyBorder="1" applyAlignment="1" applyProtection="1">
      <alignment horizontal="center" vertical="center"/>
    </xf>
    <xf numFmtId="2" fontId="66" fillId="32" borderId="7" xfId="0" applyNumberFormat="1" applyFont="1" applyFill="1" applyBorder="1" applyAlignment="1">
      <alignment horizontal="center" vertical="center"/>
    </xf>
    <xf numFmtId="0" fontId="37" fillId="4" borderId="30" xfId="0" applyFont="1" applyFill="1" applyBorder="1" applyAlignment="1">
      <alignment horizontal="center" vertical="center"/>
    </xf>
    <xf numFmtId="0" fontId="37" fillId="4" borderId="27" xfId="0" applyFont="1" applyFill="1" applyBorder="1" applyAlignment="1">
      <alignment horizontal="center" vertical="center"/>
    </xf>
    <xf numFmtId="0" fontId="37" fillId="4" borderId="28" xfId="0" applyFont="1" applyFill="1" applyBorder="1" applyAlignment="1">
      <alignment horizontal="center" vertical="center"/>
    </xf>
    <xf numFmtId="0" fontId="37" fillId="29" borderId="35" xfId="0" applyFont="1" applyFill="1" applyBorder="1" applyAlignment="1">
      <alignment horizontal="center" vertical="center"/>
    </xf>
    <xf numFmtId="0" fontId="37" fillId="29" borderId="36" xfId="0" applyFont="1" applyFill="1" applyBorder="1" applyAlignment="1">
      <alignment horizontal="center" vertical="center"/>
    </xf>
    <xf numFmtId="0" fontId="37" fillId="29" borderId="37" xfId="0" applyFont="1" applyFill="1" applyBorder="1" applyAlignment="1">
      <alignment horizontal="center" vertical="center"/>
    </xf>
    <xf numFmtId="0" fontId="41" fillId="0" borderId="35" xfId="0" applyFont="1" applyBorder="1" applyAlignment="1">
      <alignment horizontal="center" vertical="center"/>
    </xf>
    <xf numFmtId="0" fontId="41" fillId="0" borderId="36" xfId="0" applyFont="1" applyBorder="1" applyAlignment="1">
      <alignment horizontal="center" vertical="center"/>
    </xf>
    <xf numFmtId="0" fontId="41" fillId="0" borderId="37" xfId="0" applyFont="1" applyBorder="1" applyAlignment="1">
      <alignment horizontal="center" vertical="center"/>
    </xf>
    <xf numFmtId="0" fontId="37" fillId="20" borderId="28" xfId="0" applyFont="1" applyFill="1" applyBorder="1" applyAlignment="1">
      <alignment horizontal="center" vertical="center"/>
    </xf>
    <xf numFmtId="10" fontId="21" fillId="0" borderId="42" xfId="2" applyNumberFormat="1" applyFont="1" applyBorder="1" applyAlignment="1">
      <alignment horizontal="center" vertical="center"/>
    </xf>
    <xf numFmtId="10" fontId="21" fillId="0" borderId="10" xfId="2" applyNumberFormat="1" applyFont="1" applyBorder="1" applyAlignment="1">
      <alignment horizontal="center" vertical="center"/>
    </xf>
    <xf numFmtId="10" fontId="21" fillId="0" borderId="17" xfId="2" applyNumberFormat="1" applyFont="1" applyBorder="1" applyAlignment="1">
      <alignment horizontal="center" vertical="center"/>
    </xf>
    <xf numFmtId="2" fontId="48" fillId="0" borderId="7" xfId="0" applyNumberFormat="1" applyFont="1" applyFill="1" applyBorder="1" applyAlignment="1" applyProtection="1">
      <alignment horizontal="center" vertical="center"/>
    </xf>
    <xf numFmtId="2" fontId="25" fillId="24" borderId="7" xfId="0" applyNumberFormat="1" applyFont="1" applyFill="1" applyBorder="1" applyAlignment="1" applyProtection="1">
      <alignment horizontal="center" vertical="center"/>
    </xf>
    <xf numFmtId="10" fontId="26" fillId="0" borderId="42" xfId="2" applyNumberFormat="1" applyFont="1" applyBorder="1" applyAlignment="1">
      <alignment horizontal="center" vertical="center"/>
    </xf>
    <xf numFmtId="10" fontId="26" fillId="0" borderId="10" xfId="2" applyNumberFormat="1" applyFont="1" applyBorder="1" applyAlignment="1">
      <alignment horizontal="center" vertical="center"/>
    </xf>
    <xf numFmtId="10" fontId="26" fillId="0" borderId="77" xfId="2" applyNumberFormat="1" applyFont="1" applyBorder="1" applyAlignment="1">
      <alignment horizontal="center" vertical="center"/>
    </xf>
    <xf numFmtId="2" fontId="66" fillId="32" borderId="10" xfId="0" applyNumberFormat="1" applyFont="1" applyFill="1" applyBorder="1" applyAlignment="1">
      <alignment horizontal="center" vertical="center"/>
    </xf>
    <xf numFmtId="2" fontId="48" fillId="0" borderId="73" xfId="0" applyNumberFormat="1" applyFont="1" applyFill="1" applyBorder="1" applyAlignment="1" applyProtection="1">
      <alignment horizontal="center" vertical="center"/>
    </xf>
    <xf numFmtId="2" fontId="48" fillId="0" borderId="10" xfId="0" applyNumberFormat="1" applyFont="1" applyFill="1" applyBorder="1" applyAlignment="1" applyProtection="1">
      <alignment horizontal="center" vertical="center"/>
    </xf>
    <xf numFmtId="2" fontId="48" fillId="0" borderId="17" xfId="0" applyNumberFormat="1" applyFont="1" applyFill="1" applyBorder="1" applyAlignment="1" applyProtection="1">
      <alignment horizontal="center" vertical="center"/>
    </xf>
    <xf numFmtId="2" fontId="48" fillId="0" borderId="42" xfId="0" applyNumberFormat="1" applyFont="1" applyFill="1" applyBorder="1" applyAlignment="1" applyProtection="1">
      <alignment horizontal="center" vertical="center"/>
    </xf>
    <xf numFmtId="2" fontId="25" fillId="24" borderId="42" xfId="0" applyNumberFormat="1" applyFont="1" applyFill="1" applyBorder="1" applyAlignment="1" applyProtection="1">
      <alignment horizontal="center" vertical="center"/>
    </xf>
    <xf numFmtId="2" fontId="25" fillId="24" borderId="10" xfId="0" applyNumberFormat="1" applyFont="1" applyFill="1" applyBorder="1" applyAlignment="1" applyProtection="1">
      <alignment horizontal="center" vertical="center"/>
    </xf>
    <xf numFmtId="2" fontId="25" fillId="24" borderId="17" xfId="0" applyNumberFormat="1" applyFont="1" applyFill="1" applyBorder="1" applyAlignment="1" applyProtection="1">
      <alignment horizontal="center" vertical="center"/>
    </xf>
    <xf numFmtId="10" fontId="26" fillId="0" borderId="73" xfId="2" applyNumberFormat="1" applyFont="1" applyBorder="1" applyAlignment="1">
      <alignment horizontal="center" vertical="center"/>
    </xf>
    <xf numFmtId="10" fontId="26" fillId="0" borderId="17" xfId="2" applyNumberFormat="1" applyFont="1" applyBorder="1" applyAlignment="1">
      <alignment horizontal="center" vertical="center"/>
    </xf>
    <xf numFmtId="0" fontId="21" fillId="22" borderId="78" xfId="0" applyFont="1" applyFill="1" applyBorder="1" applyAlignment="1">
      <alignment horizontal="center" vertical="center"/>
    </xf>
    <xf numFmtId="0" fontId="21" fillId="22" borderId="10" xfId="0" applyFont="1" applyFill="1" applyBorder="1" applyAlignment="1">
      <alignment horizontal="center" vertical="center"/>
    </xf>
    <xf numFmtId="0" fontId="21" fillId="22" borderId="17" xfId="0" applyFont="1" applyFill="1" applyBorder="1" applyAlignment="1">
      <alignment horizontal="center" vertical="center"/>
    </xf>
    <xf numFmtId="0" fontId="21" fillId="23" borderId="42" xfId="0" applyFont="1" applyFill="1" applyBorder="1" applyAlignment="1">
      <alignment horizontal="center" vertical="center"/>
    </xf>
    <xf numFmtId="0" fontId="21" fillId="23" borderId="10" xfId="0" applyFont="1" applyFill="1" applyBorder="1" applyAlignment="1">
      <alignment horizontal="center" vertical="center"/>
    </xf>
    <xf numFmtId="0" fontId="21" fillId="23" borderId="77" xfId="0" applyFont="1" applyFill="1" applyBorder="1" applyAlignment="1">
      <alignment horizontal="center" vertical="center"/>
    </xf>
    <xf numFmtId="0" fontId="25" fillId="24" borderId="73" xfId="0" applyFont="1" applyFill="1" applyBorder="1" applyAlignment="1">
      <alignment horizontal="center" vertical="center"/>
    </xf>
    <xf numFmtId="0" fontId="25" fillId="24" borderId="10" xfId="0" applyFont="1" applyFill="1" applyBorder="1" applyAlignment="1">
      <alignment horizontal="center" vertical="center"/>
    </xf>
    <xf numFmtId="0" fontId="25" fillId="24" borderId="17" xfId="0" applyFont="1" applyFill="1" applyBorder="1" applyAlignment="1">
      <alignment horizontal="center" vertical="center"/>
    </xf>
    <xf numFmtId="2" fontId="26" fillId="0" borderId="0" xfId="0" applyNumberFormat="1" applyFont="1" applyFill="1" applyBorder="1" applyAlignment="1" applyProtection="1">
      <alignment horizontal="center" vertical="center"/>
    </xf>
    <xf numFmtId="10" fontId="26" fillId="0" borderId="7" xfId="2" applyNumberFormat="1" applyFont="1" applyBorder="1" applyAlignment="1">
      <alignment horizontal="center" vertical="center"/>
    </xf>
    <xf numFmtId="0" fontId="65" fillId="0" borderId="10" xfId="0" applyFont="1" applyBorder="1" applyAlignment="1">
      <alignment horizontal="center" vertical="center" wrapText="1"/>
    </xf>
    <xf numFmtId="0" fontId="65" fillId="0" borderId="17" xfId="0" applyFont="1" applyBorder="1" applyAlignment="1">
      <alignment horizontal="center" vertical="center" wrapText="1"/>
    </xf>
    <xf numFmtId="2" fontId="48" fillId="0" borderId="77" xfId="0" applyNumberFormat="1" applyFont="1" applyFill="1" applyBorder="1" applyAlignment="1" applyProtection="1">
      <alignment horizontal="center" vertical="center"/>
    </xf>
    <xf numFmtId="0" fontId="25" fillId="0" borderId="42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32" fillId="15" borderId="15" xfId="0" applyFont="1" applyFill="1" applyBorder="1" applyAlignment="1">
      <alignment horizontal="center" vertical="center" wrapText="1"/>
    </xf>
    <xf numFmtId="0" fontId="32" fillId="15" borderId="13" xfId="0" applyFont="1" applyFill="1" applyBorder="1" applyAlignment="1">
      <alignment horizontal="center" vertical="center" wrapText="1"/>
    </xf>
    <xf numFmtId="0" fontId="32" fillId="15" borderId="14" xfId="0" applyFont="1" applyFill="1" applyBorder="1" applyAlignment="1">
      <alignment horizontal="center" vertical="center" wrapText="1"/>
    </xf>
    <xf numFmtId="0" fontId="32" fillId="15" borderId="16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9" xfId="0" applyFont="1" applyFill="1" applyBorder="1" applyAlignment="1">
      <alignment horizontal="center" vertical="center" wrapText="1"/>
    </xf>
    <xf numFmtId="0" fontId="32" fillId="15" borderId="15" xfId="0" applyFont="1" applyFill="1" applyBorder="1" applyAlignment="1">
      <alignment horizontal="center" vertical="center"/>
    </xf>
    <xf numFmtId="0" fontId="32" fillId="15" borderId="13" xfId="0" applyFont="1" applyFill="1" applyBorder="1" applyAlignment="1">
      <alignment horizontal="center" vertical="center"/>
    </xf>
    <xf numFmtId="0" fontId="32" fillId="15" borderId="14" xfId="0" applyFont="1" applyFill="1" applyBorder="1" applyAlignment="1">
      <alignment horizontal="center" vertical="center"/>
    </xf>
    <xf numFmtId="0" fontId="32" fillId="15" borderId="16" xfId="0" applyFont="1" applyFill="1" applyBorder="1" applyAlignment="1">
      <alignment horizontal="center" vertical="center"/>
    </xf>
    <xf numFmtId="0" fontId="32" fillId="15" borderId="6" xfId="0" applyFont="1" applyFill="1" applyBorder="1" applyAlignment="1">
      <alignment horizontal="center" vertical="center"/>
    </xf>
    <xf numFmtId="0" fontId="32" fillId="15" borderId="9" xfId="0" applyFont="1" applyFill="1" applyBorder="1" applyAlignment="1">
      <alignment horizontal="center" vertical="center"/>
    </xf>
    <xf numFmtId="0" fontId="55" fillId="0" borderId="10" xfId="0" applyFont="1" applyFill="1" applyBorder="1" applyAlignment="1">
      <alignment horizontal="center" vertical="center" wrapText="1"/>
    </xf>
    <xf numFmtId="0" fontId="55" fillId="0" borderId="77" xfId="0" applyFont="1" applyFill="1" applyBorder="1" applyAlignment="1">
      <alignment horizontal="center" vertical="center" wrapText="1"/>
    </xf>
    <xf numFmtId="0" fontId="52" fillId="32" borderId="10" xfId="0" applyFont="1" applyFill="1" applyBorder="1" applyAlignment="1" applyProtection="1">
      <alignment horizontal="center" vertical="center"/>
      <protection locked="0"/>
    </xf>
    <xf numFmtId="0" fontId="52" fillId="32" borderId="77" xfId="0" applyFont="1" applyFill="1" applyBorder="1" applyAlignment="1" applyProtection="1">
      <alignment horizontal="center" vertical="center"/>
      <protection locked="0"/>
    </xf>
    <xf numFmtId="2" fontId="25" fillId="0" borderId="42" xfId="0" applyNumberFormat="1" applyFont="1" applyBorder="1" applyAlignment="1">
      <alignment horizontal="center" vertical="center"/>
    </xf>
    <xf numFmtId="2" fontId="25" fillId="0" borderId="10" xfId="0" applyNumberFormat="1" applyFont="1" applyBorder="1" applyAlignment="1">
      <alignment horizontal="center" vertical="center"/>
    </xf>
    <xf numFmtId="2" fontId="25" fillId="0" borderId="17" xfId="0" applyNumberFormat="1" applyFont="1" applyBorder="1" applyAlignment="1">
      <alignment horizontal="center" vertical="center"/>
    </xf>
    <xf numFmtId="2" fontId="66" fillId="0" borderId="7" xfId="0" applyNumberFormat="1" applyFont="1" applyBorder="1" applyAlignment="1">
      <alignment horizontal="center" vertical="center"/>
    </xf>
    <xf numFmtId="10" fontId="21" fillId="0" borderId="7" xfId="2" applyNumberFormat="1" applyFont="1" applyBorder="1" applyAlignment="1">
      <alignment horizontal="center" vertical="center"/>
    </xf>
    <xf numFmtId="0" fontId="32" fillId="25" borderId="10" xfId="0" applyFont="1" applyFill="1" applyBorder="1" applyAlignment="1">
      <alignment horizontal="center" vertical="center"/>
    </xf>
    <xf numFmtId="0" fontId="32" fillId="25" borderId="17" xfId="0" applyFont="1" applyFill="1" applyBorder="1" applyAlignment="1">
      <alignment horizontal="center" vertical="center"/>
    </xf>
    <xf numFmtId="0" fontId="25" fillId="26" borderId="42" xfId="0" applyFont="1" applyFill="1" applyBorder="1" applyAlignment="1">
      <alignment horizontal="center" vertical="center"/>
    </xf>
    <xf numFmtId="0" fontId="25" fillId="26" borderId="10" xfId="0" applyFont="1" applyFill="1" applyBorder="1" applyAlignment="1">
      <alignment horizontal="center" vertical="center"/>
    </xf>
    <xf numFmtId="0" fontId="25" fillId="26" borderId="17" xfId="0" applyFont="1" applyFill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5" fillId="25" borderId="42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/>
    </xf>
    <xf numFmtId="0" fontId="25" fillId="25" borderId="74" xfId="0" applyFont="1" applyFill="1" applyBorder="1" applyAlignment="1">
      <alignment horizontal="center" vertical="center"/>
    </xf>
    <xf numFmtId="0" fontId="25" fillId="26" borderId="73" xfId="0" applyFont="1" applyFill="1" applyBorder="1" applyAlignment="1">
      <alignment horizontal="center" vertical="center"/>
    </xf>
    <xf numFmtId="0" fontId="3" fillId="0" borderId="0" xfId="0" applyFont="1"/>
  </cellXfs>
  <cellStyles count="5">
    <cellStyle name="Milliers" xfId="4" builtinId="3"/>
    <cellStyle name="Monétaire" xfId="1" builtinId="4"/>
    <cellStyle name="Normal" xfId="0" builtinId="0"/>
    <cellStyle name="Normal 2" xfId="3"/>
    <cellStyle name="Pourcentage" xfId="2" builtinId="5"/>
  </cellStyles>
  <dxfs count="0"/>
  <tableStyles count="0" defaultTableStyle="TableStyleMedium9" defaultPivotStyle="PivotStyleLight16"/>
  <colors>
    <mruColors>
      <color rgb="FF55DAE1"/>
      <color rgb="FFFFFF99"/>
      <color rgb="FF008000"/>
      <color rgb="FF009900"/>
      <color rgb="FF0036A2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5.JPG"/><Relationship Id="rId5" Type="http://schemas.openxmlformats.org/officeDocument/2006/relationships/hyperlink" Target="http://legifrance.gouv.fr/affichIDCC.do?idArticle=KALIARTI000005863100&amp;idSectionTA=KALISCTA000005754900&amp;cidTexte=KALITEXT000022192697&amp;idConvention=KALICONT000005635407&amp;dateTexte=29990101" TargetMode="External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17</xdr:row>
      <xdr:rowOff>0</xdr:rowOff>
    </xdr:from>
    <xdr:to>
      <xdr:col>2</xdr:col>
      <xdr:colOff>666751</xdr:colOff>
      <xdr:row>20</xdr:row>
      <xdr:rowOff>80917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1" y="4371975"/>
          <a:ext cx="2190750" cy="566692"/>
        </a:xfrm>
        <a:prstGeom prst="rect">
          <a:avLst/>
        </a:prstGeom>
      </xdr:spPr>
    </xdr:pic>
    <xdr:clientData/>
  </xdr:twoCellAnchor>
  <xdr:twoCellAnchor editAs="oneCell">
    <xdr:from>
      <xdr:col>0</xdr:col>
      <xdr:colOff>12211</xdr:colOff>
      <xdr:row>21</xdr:row>
      <xdr:rowOff>134327</xdr:rowOff>
    </xdr:from>
    <xdr:to>
      <xdr:col>2</xdr:col>
      <xdr:colOff>659911</xdr:colOff>
      <xdr:row>30</xdr:row>
      <xdr:rowOff>85725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11" y="3626827"/>
          <a:ext cx="2161931" cy="27844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</xdr:row>
      <xdr:rowOff>142875</xdr:rowOff>
    </xdr:from>
    <xdr:to>
      <xdr:col>2</xdr:col>
      <xdr:colOff>343418</xdr:colOff>
      <xdr:row>12</xdr:row>
      <xdr:rowOff>47625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17625"/>
          <a:ext cx="1867418" cy="698500"/>
        </a:xfrm>
        <a:prstGeom prst="rect">
          <a:avLst/>
        </a:prstGeom>
      </xdr:spPr>
    </xdr:pic>
    <xdr:clientData/>
  </xdr:twoCellAnchor>
  <xdr:twoCellAnchor editAs="oneCell">
    <xdr:from>
      <xdr:col>8</xdr:col>
      <xdr:colOff>295519</xdr:colOff>
      <xdr:row>5</xdr:row>
      <xdr:rowOff>95249</xdr:rowOff>
    </xdr:from>
    <xdr:to>
      <xdr:col>11</xdr:col>
      <xdr:colOff>359019</xdr:colOff>
      <xdr:row>19</xdr:row>
      <xdr:rowOff>101214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71577" y="1047749"/>
          <a:ext cx="2334846" cy="222846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2</xdr:row>
          <xdr:rowOff>19050</xdr:rowOff>
        </xdr:from>
        <xdr:to>
          <xdr:col>7</xdr:col>
          <xdr:colOff>47625</xdr:colOff>
          <xdr:row>5</xdr:row>
          <xdr:rowOff>95250</xdr:rowOff>
        </xdr:to>
        <xdr:sp macro="" textlink="">
          <xdr:nvSpPr>
            <xdr:cNvPr id="717825" name="Button 1" hidden="1">
              <a:extLst>
                <a:ext uri="{63B3BB69-23CF-44E3-9099-C40C66FF867C}">
                  <a14:compatExt spid="_x0000_s7178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122115</xdr:colOff>
      <xdr:row>31</xdr:row>
      <xdr:rowOff>85481</xdr:rowOff>
    </xdr:from>
    <xdr:to>
      <xdr:col>4</xdr:col>
      <xdr:colOff>152894</xdr:colOff>
      <xdr:row>34</xdr:row>
      <xdr:rowOff>130251</xdr:rowOff>
    </xdr:to>
    <xdr:pic>
      <xdr:nvPicPr>
        <xdr:cNvPr id="14" name="Image 13">
          <a:hlinkClick xmlns:r="http://schemas.openxmlformats.org/officeDocument/2006/relationships" r:id="rId5" tooltip="Lien pour la CCN 1966 sur légifrance"/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9230" y="8120673"/>
          <a:ext cx="2302126" cy="5210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2</xdr:row>
          <xdr:rowOff>76200</xdr:rowOff>
        </xdr:from>
        <xdr:to>
          <xdr:col>7</xdr:col>
          <xdr:colOff>409575</xdr:colOff>
          <xdr:row>4</xdr:row>
          <xdr:rowOff>142875</xdr:rowOff>
        </xdr:to>
        <xdr:sp macro="" textlink="">
          <xdr:nvSpPr>
            <xdr:cNvPr id="149505" name="Button 1" hidden="1">
              <a:extLst>
                <a:ext uri="{63B3BB69-23CF-44E3-9099-C40C66FF867C}">
                  <a14:compatExt spid="_x0000_s149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 Black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295275</xdr:colOff>
          <xdr:row>0</xdr:row>
          <xdr:rowOff>76200</xdr:rowOff>
        </xdr:from>
        <xdr:to>
          <xdr:col>6</xdr:col>
          <xdr:colOff>409575</xdr:colOff>
          <xdr:row>2</xdr:row>
          <xdr:rowOff>104775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 Black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52</xdr:col>
      <xdr:colOff>495300</xdr:colOff>
      <xdr:row>11</xdr:row>
      <xdr:rowOff>85725</xdr:rowOff>
    </xdr:from>
    <xdr:to>
      <xdr:col>60</xdr:col>
      <xdr:colOff>161925</xdr:colOff>
      <xdr:row>40</xdr:row>
      <xdr:rowOff>9525</xdr:rowOff>
    </xdr:to>
    <xdr:sp macro="" textlink="">
      <xdr:nvSpPr>
        <xdr:cNvPr id="5" name="Rectangle à coins arrondis 4"/>
        <xdr:cNvSpPr/>
      </xdr:nvSpPr>
      <xdr:spPr bwMode="auto">
        <a:xfrm>
          <a:off x="12420600" y="1866900"/>
          <a:ext cx="6010275" cy="3238500"/>
        </a:xfrm>
        <a:prstGeom prst="roundRect">
          <a:avLst/>
        </a:prstGeom>
        <a:noFill/>
        <a:ln w="25400">
          <a:headEnd type="none" w="med" len="med"/>
          <a:tailEnd type="none" w="med" len="med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52</xdr:col>
      <xdr:colOff>587954</xdr:colOff>
      <xdr:row>46</xdr:row>
      <xdr:rowOff>28575</xdr:rowOff>
    </xdr:from>
    <xdr:to>
      <xdr:col>61</xdr:col>
      <xdr:colOff>571501</xdr:colOff>
      <xdr:row>58</xdr:row>
      <xdr:rowOff>76200</xdr:rowOff>
    </xdr:to>
    <xdr:sp macro="" textlink="">
      <xdr:nvSpPr>
        <xdr:cNvPr id="2" name="ZoneTexte 1"/>
        <xdr:cNvSpPr txBox="1"/>
      </xdr:nvSpPr>
      <xdr:spPr>
        <a:xfrm>
          <a:off x="12513254" y="5810250"/>
          <a:ext cx="6431972" cy="141922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A </a:t>
          </a:r>
          <a:r>
            <a:rPr lang="fr-FR" sz="1100"/>
            <a:t>= actions par un ou plusieurs intervenants auprès d'un enfant et/ou de son entourage.</a:t>
          </a:r>
        </a:p>
        <a:p>
          <a:r>
            <a:rPr lang="fr-FR" sz="1400" b="1"/>
            <a:t>B</a:t>
          </a:r>
          <a:r>
            <a:rPr lang="fr-FR" sz="1100"/>
            <a:t>=</a:t>
          </a:r>
          <a:r>
            <a:rPr lang="fr-FR" sz="1100" baseline="0"/>
            <a:t> Synthèses, réunions de travail  et préparations (correspond à 19% du temps de travail auprès des usagers)</a:t>
          </a:r>
          <a:endParaRPr lang="fr-FR" sz="1100"/>
        </a:p>
        <a:p>
          <a:r>
            <a:rPr lang="fr-FR" sz="1400" b="1"/>
            <a:t>C </a:t>
          </a:r>
          <a:r>
            <a:rPr lang="fr-FR" sz="1100"/>
            <a:t>= Réunions institutionnelles (par accord d'entreprise, les synthèses et réunions de travail sont comptées avec le temps de préparation). =  minimum 6% du temps de travail hebdomadaire : art 5 annexe 3</a:t>
          </a:r>
        </a:p>
        <a:p>
          <a:r>
            <a:rPr lang="fr-FR" sz="1400" b="1"/>
            <a:t>Hors B ou C </a:t>
          </a:r>
          <a:r>
            <a:rPr lang="fr-FR" sz="1100"/>
            <a:t>=</a:t>
          </a:r>
          <a:r>
            <a:rPr lang="fr-FR" sz="1100" baseline="0"/>
            <a:t> Exemples d'actions : bâtir un projet, faire une vidéo, analyser une activité etc .....</a:t>
          </a:r>
          <a:endParaRPr lang="fr-FR" sz="1100"/>
        </a:p>
      </xdr:txBody>
    </xdr:sp>
    <xdr:clientData/>
  </xdr:twoCellAnchor>
  <xdr:twoCellAnchor>
    <xdr:from>
      <xdr:col>0</xdr:col>
      <xdr:colOff>0</xdr:colOff>
      <xdr:row>2</xdr:row>
      <xdr:rowOff>9526</xdr:rowOff>
    </xdr:from>
    <xdr:to>
      <xdr:col>8</xdr:col>
      <xdr:colOff>77930</xdr:colOff>
      <xdr:row>3</xdr:row>
      <xdr:rowOff>133351</xdr:rowOff>
    </xdr:to>
    <xdr:sp macro="[0]!cacher" textlink="">
      <xdr:nvSpPr>
        <xdr:cNvPr id="3" name="Ellipse 2"/>
        <xdr:cNvSpPr/>
      </xdr:nvSpPr>
      <xdr:spPr bwMode="auto">
        <a:xfrm>
          <a:off x="0" y="338571"/>
          <a:ext cx="805294" cy="288348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/>
            <a:t>masquer</a:t>
          </a:r>
        </a:p>
      </xdr:txBody>
    </xdr:sp>
    <xdr:clientData/>
  </xdr:twoCellAnchor>
  <xdr:twoCellAnchor>
    <xdr:from>
      <xdr:col>0</xdr:col>
      <xdr:colOff>0</xdr:colOff>
      <xdr:row>0</xdr:row>
      <xdr:rowOff>19050</xdr:rowOff>
    </xdr:from>
    <xdr:to>
      <xdr:col>8</xdr:col>
      <xdr:colOff>43294</xdr:colOff>
      <xdr:row>2</xdr:row>
      <xdr:rowOff>0</xdr:rowOff>
    </xdr:to>
    <xdr:sp macro="[0]!affichertout" textlink="">
      <xdr:nvSpPr>
        <xdr:cNvPr id="4" name="Ellipse 3"/>
        <xdr:cNvSpPr/>
      </xdr:nvSpPr>
      <xdr:spPr bwMode="auto">
        <a:xfrm>
          <a:off x="0" y="19050"/>
          <a:ext cx="770658" cy="309995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/>
            <a:t>afficher</a:t>
          </a:r>
        </a:p>
      </xdr:txBody>
    </xdr:sp>
    <xdr:clientData/>
  </xdr:twoCellAnchor>
  <xdr:oneCellAnchor>
    <xdr:from>
      <xdr:col>54</xdr:col>
      <xdr:colOff>485775</xdr:colOff>
      <xdr:row>7</xdr:row>
      <xdr:rowOff>22157</xdr:rowOff>
    </xdr:from>
    <xdr:ext cx="3072711" cy="360576"/>
    <xdr:sp macro="" textlink="">
      <xdr:nvSpPr>
        <xdr:cNvPr id="8" name="Rectangle 7"/>
        <xdr:cNvSpPr/>
      </xdr:nvSpPr>
      <xdr:spPr>
        <a:xfrm>
          <a:off x="14306550" y="1298507"/>
          <a:ext cx="3072711" cy="360576"/>
        </a:xfrm>
        <a:prstGeom prst="rect">
          <a:avLst/>
        </a:prstGeom>
        <a:noFill/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28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tableau de bord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1057275</xdr:colOff>
          <xdr:row>1</xdr:row>
          <xdr:rowOff>38100</xdr:rowOff>
        </xdr:from>
        <xdr:to>
          <xdr:col>32</xdr:col>
          <xdr:colOff>590550</xdr:colOff>
          <xdr:row>3</xdr:row>
          <xdr:rowOff>95250</xdr:rowOff>
        </xdr:to>
        <xdr:sp macro="" textlink="">
          <xdr:nvSpPr>
            <xdr:cNvPr id="713729" name="Button 1" hidden="1">
              <a:extLst>
                <a:ext uri="{63B3BB69-23CF-44E3-9099-C40C66FF867C}">
                  <a14:compatExt spid="_x0000_s7137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Activités Salariés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781050</xdr:colOff>
          <xdr:row>1</xdr:row>
          <xdr:rowOff>57150</xdr:rowOff>
        </xdr:from>
        <xdr:to>
          <xdr:col>40</xdr:col>
          <xdr:colOff>133350</xdr:colOff>
          <xdr:row>3</xdr:row>
          <xdr:rowOff>66675</xdr:rowOff>
        </xdr:to>
        <xdr:sp macro="" textlink="">
          <xdr:nvSpPr>
            <xdr:cNvPr id="713730" name="Button 2" hidden="1">
              <a:extLst>
                <a:ext uri="{63B3BB69-23CF-44E3-9099-C40C66FF867C}">
                  <a14:compatExt spid="_x0000_s7137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EFFACER la selection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1352550</xdr:colOff>
          <xdr:row>1</xdr:row>
          <xdr:rowOff>47625</xdr:rowOff>
        </xdr:from>
        <xdr:to>
          <xdr:col>24</xdr:col>
          <xdr:colOff>904875</xdr:colOff>
          <xdr:row>3</xdr:row>
          <xdr:rowOff>104775</xdr:rowOff>
        </xdr:to>
        <xdr:sp macro="" textlink="">
          <xdr:nvSpPr>
            <xdr:cNvPr id="713732" name="Button 4" hidden="1">
              <a:extLst>
                <a:ext uri="{63B3BB69-23CF-44E3-9099-C40C66FF867C}">
                  <a14:compatExt spid="_x0000_s7137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IMPRIMER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609600</xdr:colOff>
          <xdr:row>6</xdr:row>
          <xdr:rowOff>142875</xdr:rowOff>
        </xdr:from>
        <xdr:to>
          <xdr:col>54</xdr:col>
          <xdr:colOff>361950</xdr:colOff>
          <xdr:row>9</xdr:row>
          <xdr:rowOff>76200</xdr:rowOff>
        </xdr:to>
        <xdr:sp macro="" textlink="">
          <xdr:nvSpPr>
            <xdr:cNvPr id="713733" name="Button 5" hidden="1">
              <a:extLst>
                <a:ext uri="{63B3BB69-23CF-44E3-9099-C40C66FF867C}">
                  <a14:compatExt spid="_x0000_s7137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IMPRIMER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</xdr:col>
          <xdr:colOff>200025</xdr:colOff>
          <xdr:row>6</xdr:row>
          <xdr:rowOff>161925</xdr:rowOff>
        </xdr:from>
        <xdr:to>
          <xdr:col>69</xdr:col>
          <xdr:colOff>733425</xdr:colOff>
          <xdr:row>10</xdr:row>
          <xdr:rowOff>9525</xdr:rowOff>
        </xdr:to>
        <xdr:sp macro="" textlink="">
          <xdr:nvSpPr>
            <xdr:cNvPr id="713735" name="Button 7" hidden="1">
              <a:extLst>
                <a:ext uri="{63B3BB69-23CF-44E3-9099-C40C66FF867C}">
                  <a14:compatExt spid="_x0000_s7137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IMPRIMER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78</xdr:col>
          <xdr:colOff>685800</xdr:colOff>
          <xdr:row>6</xdr:row>
          <xdr:rowOff>114300</xdr:rowOff>
        </xdr:from>
        <xdr:to>
          <xdr:col>79</xdr:col>
          <xdr:colOff>952500</xdr:colOff>
          <xdr:row>9</xdr:row>
          <xdr:rowOff>85725</xdr:rowOff>
        </xdr:to>
        <xdr:sp macro="" textlink="">
          <xdr:nvSpPr>
            <xdr:cNvPr id="713852" name="Button 124" hidden="1">
              <a:extLst>
                <a:ext uri="{63B3BB69-23CF-44E3-9099-C40C66FF867C}">
                  <a14:compatExt spid="_x0000_s7138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IMPRIMER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1276350</xdr:colOff>
          <xdr:row>1</xdr:row>
          <xdr:rowOff>47625</xdr:rowOff>
        </xdr:from>
        <xdr:to>
          <xdr:col>16</xdr:col>
          <xdr:colOff>1266825</xdr:colOff>
          <xdr:row>3</xdr:row>
          <xdr:rowOff>95250</xdr:rowOff>
        </xdr:to>
        <xdr:sp macro="" textlink="">
          <xdr:nvSpPr>
            <xdr:cNvPr id="713853" name="Button 125" hidden="1">
              <a:extLst>
                <a:ext uri="{63B3BB69-23CF-44E3-9099-C40C66FF867C}">
                  <a14:compatExt spid="_x0000_s7138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 impression  feuilles onglet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295275</xdr:colOff>
          <xdr:row>1</xdr:row>
          <xdr:rowOff>76200</xdr:rowOff>
        </xdr:from>
        <xdr:to>
          <xdr:col>41</xdr:col>
          <xdr:colOff>342900</xdr:colOff>
          <xdr:row>3</xdr:row>
          <xdr:rowOff>66675</xdr:rowOff>
        </xdr:to>
        <xdr:sp macro="" textlink="">
          <xdr:nvSpPr>
            <xdr:cNvPr id="713855" name="Button 127" hidden="1">
              <a:extLst>
                <a:ext uri="{63B3BB69-23CF-44E3-9099-C40C66FF867C}">
                  <a14:compatExt spid="_x0000_s7138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nouveau salarié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7.xml"/><Relationship Id="rId12" Type="http://schemas.openxmlformats.org/officeDocument/2006/relationships/comments" Target="../comments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11" Type="http://schemas.openxmlformats.org/officeDocument/2006/relationships/ctrlProp" Target="../ctrlProps/ctrlProp11.xml"/><Relationship Id="rId5" Type="http://schemas.openxmlformats.org/officeDocument/2006/relationships/ctrlProp" Target="../ctrlProps/ctrlProp5.xml"/><Relationship Id="rId10" Type="http://schemas.openxmlformats.org/officeDocument/2006/relationships/ctrlProp" Target="../ctrlProps/ctrlProp10.xml"/><Relationship Id="rId4" Type="http://schemas.openxmlformats.org/officeDocument/2006/relationships/ctrlProp" Target="../ctrlProps/ctrlProp4.xml"/><Relationship Id="rId9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M41"/>
  <sheetViews>
    <sheetView showGridLines="0" view="pageBreakPreview" zoomScaleNormal="87" zoomScaleSheetLayoutView="100" workbookViewId="0">
      <selection activeCell="N21" sqref="N21"/>
    </sheetView>
  </sheetViews>
  <sheetFormatPr baseColWidth="10" defaultRowHeight="12.75" x14ac:dyDescent="0.2"/>
  <cols>
    <col min="8" max="8" width="7.140625" customWidth="1"/>
  </cols>
  <sheetData>
    <row r="1" spans="1:13" ht="20.25" x14ac:dyDescent="0.3">
      <c r="B1" s="286" t="s">
        <v>256</v>
      </c>
      <c r="C1" s="287"/>
      <c r="D1" s="287"/>
      <c r="E1" s="287"/>
      <c r="F1" s="287"/>
      <c r="G1" s="287"/>
      <c r="H1" s="287"/>
    </row>
    <row r="3" spans="1:13" ht="13.5" thickBot="1" x14ac:dyDescent="0.25"/>
    <row r="4" spans="1:13" s="290" customFormat="1" ht="16.5" thickBot="1" x14ac:dyDescent="0.3">
      <c r="A4" s="288" t="s">
        <v>257</v>
      </c>
      <c r="B4" s="289"/>
      <c r="I4" s="291" t="s">
        <v>263</v>
      </c>
    </row>
    <row r="8" spans="1:13" x14ac:dyDescent="0.2">
      <c r="M8" s="218" t="s">
        <v>264</v>
      </c>
    </row>
    <row r="9" spans="1:13" x14ac:dyDescent="0.2">
      <c r="D9" s="218" t="s">
        <v>258</v>
      </c>
      <c r="M9" s="218" t="s">
        <v>265</v>
      </c>
    </row>
    <row r="10" spans="1:13" x14ac:dyDescent="0.2">
      <c r="D10" s="218" t="s">
        <v>266</v>
      </c>
    </row>
    <row r="11" spans="1:13" x14ac:dyDescent="0.2">
      <c r="D11" s="218" t="s">
        <v>259</v>
      </c>
    </row>
    <row r="18" spans="4:8" x14ac:dyDescent="0.2">
      <c r="D18" s="218" t="s">
        <v>260</v>
      </c>
    </row>
    <row r="23" spans="4:8" ht="15.75" customHeight="1" x14ac:dyDescent="0.2">
      <c r="D23" s="218" t="s">
        <v>261</v>
      </c>
    </row>
    <row r="24" spans="4:8" x14ac:dyDescent="0.2">
      <c r="D24" s="218" t="s">
        <v>262</v>
      </c>
      <c r="F24" s="293" t="s">
        <v>274</v>
      </c>
    </row>
    <row r="25" spans="4:8" ht="12.75" customHeight="1" x14ac:dyDescent="0.2"/>
    <row r="26" spans="4:8" ht="24.95" customHeight="1" x14ac:dyDescent="0.2">
      <c r="D26" s="342" t="s">
        <v>267</v>
      </c>
      <c r="E26" s="342"/>
      <c r="F26" s="342"/>
      <c r="G26" s="342"/>
      <c r="H26" s="342"/>
    </row>
    <row r="27" spans="4:8" ht="24.95" customHeight="1" x14ac:dyDescent="0.2">
      <c r="D27" s="342" t="s">
        <v>272</v>
      </c>
      <c r="E27" s="342"/>
      <c r="F27" s="342"/>
      <c r="G27" s="342"/>
      <c r="H27" s="342"/>
    </row>
    <row r="28" spans="4:8" ht="42.75" customHeight="1" x14ac:dyDescent="0.2">
      <c r="D28" s="342" t="s">
        <v>273</v>
      </c>
      <c r="E28" s="342"/>
      <c r="F28" s="342"/>
      <c r="G28" s="342"/>
      <c r="H28" s="342"/>
    </row>
    <row r="29" spans="4:8" ht="48" customHeight="1" x14ac:dyDescent="0.2">
      <c r="D29" s="345" t="s">
        <v>270</v>
      </c>
      <c r="E29" s="345"/>
      <c r="F29" s="345"/>
    </row>
    <row r="30" spans="4:8" ht="30" customHeight="1" x14ac:dyDescent="0.2">
      <c r="D30" s="292"/>
      <c r="E30" s="292"/>
      <c r="F30" s="292"/>
    </row>
    <row r="31" spans="4:8" ht="34.5" customHeight="1" x14ac:dyDescent="0.2"/>
    <row r="35" spans="1:6" ht="12.75" customHeight="1" x14ac:dyDescent="0.2"/>
    <row r="36" spans="1:6" ht="29.25" customHeight="1" x14ac:dyDescent="0.2">
      <c r="A36" s="343" t="s">
        <v>271</v>
      </c>
      <c r="B36" s="344"/>
      <c r="C36" s="344"/>
      <c r="D36" s="344"/>
      <c r="E36" s="344"/>
    </row>
    <row r="37" spans="1:6" ht="12.75" customHeight="1" x14ac:dyDescent="0.2">
      <c r="A37" s="342" t="s">
        <v>267</v>
      </c>
      <c r="B37" s="342"/>
      <c r="C37" s="342"/>
      <c r="D37" s="342"/>
      <c r="E37" s="342"/>
      <c r="F37" s="342"/>
    </row>
    <row r="38" spans="1:6" ht="12.75" customHeight="1" x14ac:dyDescent="0.2">
      <c r="A38" s="342" t="s">
        <v>268</v>
      </c>
      <c r="B38" s="342"/>
      <c r="C38" s="342"/>
      <c r="D38" s="342"/>
      <c r="E38" s="342"/>
      <c r="F38" s="342"/>
    </row>
    <row r="39" spans="1:6" ht="30.75" customHeight="1" x14ac:dyDescent="0.2">
      <c r="A39" s="342" t="s">
        <v>269</v>
      </c>
      <c r="B39" s="342"/>
      <c r="C39" s="342"/>
      <c r="D39" s="342"/>
      <c r="E39" s="342"/>
      <c r="F39" s="342"/>
    </row>
    <row r="40" spans="1:6" x14ac:dyDescent="0.2">
      <c r="D40" s="218"/>
    </row>
    <row r="41" spans="1:6" x14ac:dyDescent="0.2">
      <c r="D41" s="218"/>
    </row>
  </sheetData>
  <mergeCells count="8">
    <mergeCell ref="A38:F38"/>
    <mergeCell ref="A39:F39"/>
    <mergeCell ref="A36:E36"/>
    <mergeCell ref="D26:H26"/>
    <mergeCell ref="D27:H27"/>
    <mergeCell ref="D28:H28"/>
    <mergeCell ref="D29:F29"/>
    <mergeCell ref="A37:F37"/>
  </mergeCells>
  <pageMargins left="0.7" right="0.7" top="0.75" bottom="0.75" header="0.3" footer="0.3"/>
  <pageSetup paperSize="9" scale="78" orientation="portrait" r:id="rId1"/>
  <colBreaks count="1" manualBreakCount="1">
    <brk id="8" max="52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825" r:id="rId4" name="Button 1">
              <controlPr defaultSize="0" print="0" autoFill="0" autoPict="0" macro="[0]!impressclasseur">
                <anchor moveWithCells="1" sizeWithCells="1">
                  <from>
                    <xdr:col>5</xdr:col>
                    <xdr:colOff>19050</xdr:colOff>
                    <xdr:row>2</xdr:row>
                    <xdr:rowOff>19050</xdr:rowOff>
                  </from>
                  <to>
                    <xdr:col>7</xdr:col>
                    <xdr:colOff>47625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"/>
  <sheetViews>
    <sheetView workbookViewId="0">
      <selection activeCell="B3" sqref="B3"/>
    </sheetView>
  </sheetViews>
  <sheetFormatPr baseColWidth="10" defaultRowHeight="12.75" x14ac:dyDescent="0.2"/>
  <cols>
    <col min="1" max="1" width="19.42578125" customWidth="1"/>
    <col min="2" max="2" width="18.5703125" customWidth="1"/>
    <col min="3" max="3" width="20.5703125" customWidth="1"/>
  </cols>
  <sheetData>
    <row r="1" spans="1:3" x14ac:dyDescent="0.2">
      <c r="A1" s="530" t="s">
        <v>290</v>
      </c>
      <c r="B1" s="530" t="s">
        <v>291</v>
      </c>
      <c r="C1" s="530" t="s">
        <v>292</v>
      </c>
    </row>
    <row r="2" spans="1:3" x14ac:dyDescent="0.2">
      <c r="A2" s="218" t="s">
        <v>293</v>
      </c>
      <c r="B2" s="218" t="s">
        <v>294</v>
      </c>
    </row>
    <row r="3" spans="1:3" x14ac:dyDescent="0.2">
      <c r="A3" s="218" t="s">
        <v>295</v>
      </c>
    </row>
    <row r="4" spans="1:3" x14ac:dyDescent="0.2">
      <c r="A4" s="218" t="s">
        <v>296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A1:C29"/>
  <sheetViews>
    <sheetView workbookViewId="0">
      <selection sqref="A1:C1"/>
    </sheetView>
  </sheetViews>
  <sheetFormatPr baseColWidth="10" defaultRowHeight="12.75" x14ac:dyDescent="0.2"/>
  <cols>
    <col min="1" max="1" width="20.7109375" customWidth="1"/>
    <col min="2" max="2" width="27.28515625" style="335" customWidth="1"/>
  </cols>
  <sheetData>
    <row r="1" spans="1:3" x14ac:dyDescent="0.2">
      <c r="A1" s="346">
        <v>2013</v>
      </c>
      <c r="B1" s="346"/>
      <c r="C1" s="346"/>
    </row>
    <row r="2" spans="1:3" x14ac:dyDescent="0.2">
      <c r="B2" s="335" t="s">
        <v>275</v>
      </c>
      <c r="C2" t="s">
        <v>276</v>
      </c>
    </row>
    <row r="3" spans="1:3" x14ac:dyDescent="0.2">
      <c r="A3" t="s">
        <v>277</v>
      </c>
      <c r="B3" s="336">
        <f>DATE(A1,1,1)</f>
        <v>41275</v>
      </c>
      <c r="C3">
        <f>WEEKNUM(B3)</f>
        <v>1</v>
      </c>
    </row>
    <row r="4" spans="1:3" x14ac:dyDescent="0.2">
      <c r="A4" t="s">
        <v>278</v>
      </c>
      <c r="B4" s="336">
        <f>FLOOR(DAY(MINUTE(A1/38)/2+56)&amp;"/5/"&amp;A1,7)-34</f>
        <v>41364</v>
      </c>
      <c r="C4">
        <f t="shared" ref="C4:C15" si="0">WEEKNUM(B4)</f>
        <v>14</v>
      </c>
    </row>
    <row r="5" spans="1:3" x14ac:dyDescent="0.2">
      <c r="A5" t="s">
        <v>279</v>
      </c>
      <c r="B5" s="336">
        <f>B4+1</f>
        <v>41365</v>
      </c>
      <c r="C5">
        <f t="shared" si="0"/>
        <v>14</v>
      </c>
    </row>
    <row r="6" spans="1:3" x14ac:dyDescent="0.2">
      <c r="A6" t="s">
        <v>280</v>
      </c>
      <c r="B6" s="336">
        <f>DATE(A1,5,1)</f>
        <v>41395</v>
      </c>
      <c r="C6">
        <f t="shared" si="0"/>
        <v>18</v>
      </c>
    </row>
    <row r="7" spans="1:3" x14ac:dyDescent="0.2">
      <c r="A7" t="s">
        <v>281</v>
      </c>
      <c r="B7" s="336">
        <f>DATE(A1,5,8)</f>
        <v>41402</v>
      </c>
      <c r="C7">
        <f t="shared" si="0"/>
        <v>19</v>
      </c>
    </row>
    <row r="8" spans="1:3" x14ac:dyDescent="0.2">
      <c r="A8" t="s">
        <v>282</v>
      </c>
      <c r="B8" s="336">
        <f>B4+39</f>
        <v>41403</v>
      </c>
      <c r="C8">
        <f t="shared" si="0"/>
        <v>19</v>
      </c>
    </row>
    <row r="9" spans="1:3" x14ac:dyDescent="0.2">
      <c r="A9" t="s">
        <v>283</v>
      </c>
      <c r="B9" s="336">
        <f>B4+49</f>
        <v>41413</v>
      </c>
      <c r="C9">
        <f t="shared" si="0"/>
        <v>21</v>
      </c>
    </row>
    <row r="10" spans="1:3" x14ac:dyDescent="0.2">
      <c r="A10" t="s">
        <v>284</v>
      </c>
      <c r="B10" s="336">
        <f>B4+50</f>
        <v>41414</v>
      </c>
      <c r="C10">
        <f t="shared" si="0"/>
        <v>21</v>
      </c>
    </row>
    <row r="11" spans="1:3" x14ac:dyDescent="0.2">
      <c r="A11" t="s">
        <v>285</v>
      </c>
      <c r="B11" s="336">
        <f>DATE(A1,7,14)</f>
        <v>41469</v>
      </c>
      <c r="C11">
        <f t="shared" si="0"/>
        <v>29</v>
      </c>
    </row>
    <row r="12" spans="1:3" x14ac:dyDescent="0.2">
      <c r="A12" s="337" t="s">
        <v>286</v>
      </c>
      <c r="B12" s="338">
        <f>DATE(A1,8,15)</f>
        <v>41501</v>
      </c>
      <c r="C12" s="337">
        <f t="shared" si="0"/>
        <v>33</v>
      </c>
    </row>
    <row r="13" spans="1:3" x14ac:dyDescent="0.2">
      <c r="A13" s="337" t="s">
        <v>287</v>
      </c>
      <c r="B13" s="338">
        <f>DATE(A1,11,1)</f>
        <v>41579</v>
      </c>
      <c r="C13" s="337">
        <f t="shared" si="0"/>
        <v>44</v>
      </c>
    </row>
    <row r="14" spans="1:3" x14ac:dyDescent="0.2">
      <c r="A14" s="339" t="s">
        <v>288</v>
      </c>
      <c r="B14" s="338">
        <f>DATE(A1,11,11)</f>
        <v>41589</v>
      </c>
      <c r="C14" s="337">
        <f t="shared" si="0"/>
        <v>46</v>
      </c>
    </row>
    <row r="15" spans="1:3" x14ac:dyDescent="0.2">
      <c r="A15" s="337" t="s">
        <v>289</v>
      </c>
      <c r="B15" s="338">
        <f>DATE(A1,12,25)</f>
        <v>41633</v>
      </c>
      <c r="C15" s="337">
        <f t="shared" si="0"/>
        <v>52</v>
      </c>
    </row>
    <row r="16" spans="1:3" x14ac:dyDescent="0.2">
      <c r="A16" s="346">
        <v>2014</v>
      </c>
      <c r="B16" s="346"/>
      <c r="C16" s="346"/>
    </row>
    <row r="17" spans="1:3" x14ac:dyDescent="0.2">
      <c r="A17" s="337" t="s">
        <v>277</v>
      </c>
      <c r="B17" s="338">
        <f>DATE(A16,1,1)</f>
        <v>41640</v>
      </c>
      <c r="C17" s="337">
        <f>WEEKNUM(B17)</f>
        <v>1</v>
      </c>
    </row>
    <row r="18" spans="1:3" x14ac:dyDescent="0.2">
      <c r="A18" s="337" t="s">
        <v>278</v>
      </c>
      <c r="B18" s="338">
        <f>FLOOR(DAY(MINUTE(A16/38)/2+56)&amp;"/5/"&amp;A16,7)-34</f>
        <v>41749</v>
      </c>
      <c r="C18" s="337">
        <f t="shared" ref="C18:C29" si="1">WEEKNUM(B18)</f>
        <v>17</v>
      </c>
    </row>
    <row r="19" spans="1:3" x14ac:dyDescent="0.2">
      <c r="A19" s="337" t="s">
        <v>279</v>
      </c>
      <c r="B19" s="338">
        <f>B18+1</f>
        <v>41750</v>
      </c>
      <c r="C19" s="337">
        <f t="shared" si="1"/>
        <v>17</v>
      </c>
    </row>
    <row r="20" spans="1:3" x14ac:dyDescent="0.2">
      <c r="A20" s="337" t="s">
        <v>280</v>
      </c>
      <c r="B20" s="338">
        <f>DATE(A16,5,1)</f>
        <v>41760</v>
      </c>
      <c r="C20" s="337">
        <f t="shared" si="1"/>
        <v>18</v>
      </c>
    </row>
    <row r="21" spans="1:3" x14ac:dyDescent="0.2">
      <c r="A21" s="337" t="s">
        <v>281</v>
      </c>
      <c r="B21" s="338">
        <f>DATE(A16,5,8)</f>
        <v>41767</v>
      </c>
      <c r="C21" s="337">
        <f t="shared" si="1"/>
        <v>19</v>
      </c>
    </row>
    <row r="22" spans="1:3" x14ac:dyDescent="0.2">
      <c r="A22" s="337" t="s">
        <v>282</v>
      </c>
      <c r="B22" s="338">
        <f>B18+39</f>
        <v>41788</v>
      </c>
      <c r="C22" s="337">
        <f t="shared" si="1"/>
        <v>22</v>
      </c>
    </row>
    <row r="23" spans="1:3" x14ac:dyDescent="0.2">
      <c r="A23" s="337" t="s">
        <v>283</v>
      </c>
      <c r="B23" s="338">
        <f>B18+49</f>
        <v>41798</v>
      </c>
      <c r="C23" s="337">
        <f t="shared" si="1"/>
        <v>24</v>
      </c>
    </row>
    <row r="24" spans="1:3" x14ac:dyDescent="0.2">
      <c r="A24" s="337" t="s">
        <v>284</v>
      </c>
      <c r="B24" s="338">
        <f>B18+50</f>
        <v>41799</v>
      </c>
      <c r="C24" s="337">
        <f t="shared" si="1"/>
        <v>24</v>
      </c>
    </row>
    <row r="25" spans="1:3" x14ac:dyDescent="0.2">
      <c r="A25" s="337" t="s">
        <v>285</v>
      </c>
      <c r="B25" s="338">
        <f>DATE(A16,7,14)</f>
        <v>41834</v>
      </c>
      <c r="C25" s="337">
        <f t="shared" si="1"/>
        <v>29</v>
      </c>
    </row>
    <row r="26" spans="1:3" x14ac:dyDescent="0.2">
      <c r="A26" t="s">
        <v>286</v>
      </c>
      <c r="B26" s="336">
        <f>DATE(A16,8,15)</f>
        <v>41866</v>
      </c>
      <c r="C26">
        <f t="shared" si="1"/>
        <v>33</v>
      </c>
    </row>
    <row r="27" spans="1:3" x14ac:dyDescent="0.2">
      <c r="A27" t="s">
        <v>287</v>
      </c>
      <c r="B27" s="336">
        <f>DATE(A16,11,1)</f>
        <v>41944</v>
      </c>
      <c r="C27">
        <f t="shared" si="1"/>
        <v>44</v>
      </c>
    </row>
    <row r="28" spans="1:3" x14ac:dyDescent="0.2">
      <c r="A28" s="340" t="s">
        <v>288</v>
      </c>
      <c r="B28" s="336">
        <f>DATE(A16,11,11)</f>
        <v>41954</v>
      </c>
      <c r="C28">
        <f t="shared" si="1"/>
        <v>46</v>
      </c>
    </row>
    <row r="29" spans="1:3" x14ac:dyDescent="0.2">
      <c r="A29" t="s">
        <v>289</v>
      </c>
      <c r="B29" s="336">
        <f>DATE(A16,12,25)</f>
        <v>41998</v>
      </c>
      <c r="C29">
        <f t="shared" si="1"/>
        <v>52</v>
      </c>
    </row>
  </sheetData>
  <sheetProtection sheet="1" objects="1" scenarios="1" selectLockedCells="1"/>
  <mergeCells count="2">
    <mergeCell ref="A1:C1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tabColor indexed="11"/>
  </sheetPr>
  <dimension ref="A7:H42"/>
  <sheetViews>
    <sheetView workbookViewId="0">
      <selection activeCell="E12" sqref="E12"/>
    </sheetView>
  </sheetViews>
  <sheetFormatPr baseColWidth="10" defaultColWidth="10.85546875" defaultRowHeight="12.75" x14ac:dyDescent="0.2"/>
  <cols>
    <col min="1" max="5" width="10.85546875" style="24"/>
    <col min="6" max="6" width="10.85546875" style="27"/>
    <col min="7" max="16384" width="10.85546875" style="24"/>
  </cols>
  <sheetData>
    <row r="7" spans="2:6" ht="13.5" thickBot="1" x14ac:dyDescent="0.25"/>
    <row r="8" spans="2:6" ht="25.5" x14ac:dyDescent="0.2">
      <c r="E8" s="274" t="s">
        <v>177</v>
      </c>
      <c r="F8" s="275" t="s">
        <v>254</v>
      </c>
    </row>
    <row r="9" spans="2:6" ht="20.25" x14ac:dyDescent="0.3">
      <c r="B9" s="347" t="s">
        <v>175</v>
      </c>
      <c r="C9" s="347"/>
      <c r="D9" s="347"/>
      <c r="E9" s="285">
        <v>0.45</v>
      </c>
      <c r="F9" s="282">
        <f>E9/24</f>
        <v>1.8749999999999999E-2</v>
      </c>
    </row>
    <row r="10" spans="2:6" ht="4.5" customHeight="1" x14ac:dyDescent="0.25">
      <c r="B10" s="280"/>
      <c r="C10" s="280"/>
      <c r="D10" s="280"/>
      <c r="E10" s="278"/>
      <c r="F10" s="279"/>
    </row>
    <row r="11" spans="2:6" ht="26.25" x14ac:dyDescent="0.25">
      <c r="B11" s="280"/>
      <c r="C11" s="280"/>
      <c r="D11" s="280"/>
      <c r="E11" s="276" t="s">
        <v>177</v>
      </c>
      <c r="F11" s="277" t="s">
        <v>254</v>
      </c>
    </row>
    <row r="12" spans="2:6" ht="21" thickBot="1" x14ac:dyDescent="0.35">
      <c r="B12" s="347" t="s">
        <v>176</v>
      </c>
      <c r="C12" s="347"/>
      <c r="D12" s="347"/>
      <c r="E12" s="284">
        <v>0.33333333333333331</v>
      </c>
      <c r="F12" s="283">
        <f>E12*24</f>
        <v>8</v>
      </c>
    </row>
    <row r="16" spans="2:6" ht="18" x14ac:dyDescent="0.25">
      <c r="B16" s="281" t="s">
        <v>255</v>
      </c>
    </row>
    <row r="17" spans="1:8" x14ac:dyDescent="0.2">
      <c r="A17" s="21" t="s">
        <v>73</v>
      </c>
      <c r="B17" s="21" t="s">
        <v>74</v>
      </c>
      <c r="C17" s="21" t="s">
        <v>73</v>
      </c>
      <c r="D17" s="21" t="s">
        <v>74</v>
      </c>
      <c r="E17" s="21" t="s">
        <v>73</v>
      </c>
      <c r="F17" s="21" t="s">
        <v>74</v>
      </c>
      <c r="G17" s="21" t="s">
        <v>73</v>
      </c>
      <c r="H17" s="21" t="s">
        <v>74</v>
      </c>
    </row>
    <row r="18" spans="1:8" x14ac:dyDescent="0.2">
      <c r="A18" s="19">
        <v>1</v>
      </c>
      <c r="B18" s="13" t="s">
        <v>75</v>
      </c>
      <c r="C18" s="19">
        <v>26</v>
      </c>
      <c r="D18" s="13" t="s">
        <v>76</v>
      </c>
      <c r="E18" s="19">
        <v>51</v>
      </c>
      <c r="F18" s="13" t="s">
        <v>77</v>
      </c>
      <c r="G18" s="19">
        <v>76</v>
      </c>
      <c r="H18" s="13" t="s">
        <v>78</v>
      </c>
    </row>
    <row r="19" spans="1:8" x14ac:dyDescent="0.2">
      <c r="A19" s="19">
        <v>2</v>
      </c>
      <c r="B19" s="13" t="s">
        <v>79</v>
      </c>
      <c r="C19" s="19">
        <v>27</v>
      </c>
      <c r="D19" s="13" t="s">
        <v>80</v>
      </c>
      <c r="E19" s="19">
        <v>52</v>
      </c>
      <c r="F19" s="13" t="s">
        <v>81</v>
      </c>
      <c r="G19" s="19">
        <v>77</v>
      </c>
      <c r="H19" s="13" t="s">
        <v>82</v>
      </c>
    </row>
    <row r="20" spans="1:8" x14ac:dyDescent="0.2">
      <c r="A20" s="19">
        <v>3</v>
      </c>
      <c r="B20" s="13" t="s">
        <v>83</v>
      </c>
      <c r="C20" s="19">
        <v>28</v>
      </c>
      <c r="D20" s="13" t="s">
        <v>84</v>
      </c>
      <c r="E20" s="19">
        <v>53</v>
      </c>
      <c r="F20" s="13" t="s">
        <v>85</v>
      </c>
      <c r="G20" s="19">
        <v>78</v>
      </c>
      <c r="H20" s="13" t="s">
        <v>86</v>
      </c>
    </row>
    <row r="21" spans="1:8" x14ac:dyDescent="0.2">
      <c r="A21" s="19">
        <v>4</v>
      </c>
      <c r="B21" s="13" t="s">
        <v>87</v>
      </c>
      <c r="C21" s="19">
        <v>29</v>
      </c>
      <c r="D21" s="13" t="s">
        <v>88</v>
      </c>
      <c r="E21" s="19">
        <v>54</v>
      </c>
      <c r="F21" s="13" t="s">
        <v>89</v>
      </c>
      <c r="G21" s="19">
        <v>79</v>
      </c>
      <c r="H21" s="13" t="s">
        <v>90</v>
      </c>
    </row>
    <row r="22" spans="1:8" x14ac:dyDescent="0.2">
      <c r="A22" s="19">
        <v>5</v>
      </c>
      <c r="B22" s="13" t="s">
        <v>91</v>
      </c>
      <c r="C22" s="19">
        <v>30</v>
      </c>
      <c r="D22" s="13" t="s">
        <v>92</v>
      </c>
      <c r="E22" s="19">
        <v>55</v>
      </c>
      <c r="F22" s="13" t="s">
        <v>93</v>
      </c>
      <c r="G22" s="19">
        <v>80</v>
      </c>
      <c r="H22" s="13" t="s">
        <v>94</v>
      </c>
    </row>
    <row r="23" spans="1:8" x14ac:dyDescent="0.2">
      <c r="A23" s="19">
        <v>6</v>
      </c>
      <c r="B23" s="13" t="s">
        <v>95</v>
      </c>
      <c r="C23" s="19">
        <v>31</v>
      </c>
      <c r="D23" s="13" t="s">
        <v>96</v>
      </c>
      <c r="E23" s="19">
        <v>56</v>
      </c>
      <c r="F23" s="13" t="s">
        <v>97</v>
      </c>
      <c r="G23" s="19">
        <v>81</v>
      </c>
      <c r="H23" s="13" t="s">
        <v>98</v>
      </c>
    </row>
    <row r="24" spans="1:8" x14ac:dyDescent="0.2">
      <c r="A24" s="19">
        <v>7</v>
      </c>
      <c r="B24" s="13" t="s">
        <v>99</v>
      </c>
      <c r="C24" s="19">
        <v>32</v>
      </c>
      <c r="D24" s="13" t="s">
        <v>100</v>
      </c>
      <c r="E24" s="19">
        <v>57</v>
      </c>
      <c r="F24" s="13" t="s">
        <v>101</v>
      </c>
      <c r="G24" s="19">
        <v>82</v>
      </c>
      <c r="H24" s="13" t="s">
        <v>102</v>
      </c>
    </row>
    <row r="25" spans="1:8" x14ac:dyDescent="0.2">
      <c r="A25" s="19">
        <v>8</v>
      </c>
      <c r="B25" s="13" t="s">
        <v>103</v>
      </c>
      <c r="C25" s="19">
        <v>33</v>
      </c>
      <c r="D25" s="13" t="s">
        <v>104</v>
      </c>
      <c r="E25" s="19">
        <v>58</v>
      </c>
      <c r="F25" s="13" t="s">
        <v>105</v>
      </c>
      <c r="G25" s="19">
        <v>83</v>
      </c>
      <c r="H25" s="13" t="s">
        <v>106</v>
      </c>
    </row>
    <row r="26" spans="1:8" x14ac:dyDescent="0.2">
      <c r="A26" s="19">
        <v>9</v>
      </c>
      <c r="B26" s="13" t="s">
        <v>107</v>
      </c>
      <c r="C26" s="19">
        <v>34</v>
      </c>
      <c r="D26" s="13" t="s">
        <v>108</v>
      </c>
      <c r="E26" s="19">
        <v>59</v>
      </c>
      <c r="F26" s="13" t="s">
        <v>109</v>
      </c>
      <c r="G26" s="19">
        <v>84</v>
      </c>
      <c r="H26" s="13" t="s">
        <v>110</v>
      </c>
    </row>
    <row r="27" spans="1:8" x14ac:dyDescent="0.2">
      <c r="A27" s="19">
        <v>10</v>
      </c>
      <c r="B27" s="13" t="s">
        <v>111</v>
      </c>
      <c r="C27" s="19">
        <v>35</v>
      </c>
      <c r="D27" s="13" t="s">
        <v>112</v>
      </c>
      <c r="E27" s="19">
        <v>60</v>
      </c>
      <c r="F27" s="13" t="s">
        <v>113</v>
      </c>
      <c r="G27" s="19">
        <v>85</v>
      </c>
      <c r="H27" s="13" t="s">
        <v>114</v>
      </c>
    </row>
    <row r="28" spans="1:8" x14ac:dyDescent="0.2">
      <c r="A28" s="19">
        <v>11</v>
      </c>
      <c r="B28" s="13" t="s">
        <v>115</v>
      </c>
      <c r="C28" s="19">
        <v>36</v>
      </c>
      <c r="D28" s="13" t="s">
        <v>116</v>
      </c>
      <c r="E28" s="19">
        <v>61</v>
      </c>
      <c r="F28" s="13" t="s">
        <v>117</v>
      </c>
      <c r="G28" s="19">
        <v>86</v>
      </c>
      <c r="H28" s="13" t="s">
        <v>118</v>
      </c>
    </row>
    <row r="29" spans="1:8" x14ac:dyDescent="0.2">
      <c r="A29" s="19">
        <v>12</v>
      </c>
      <c r="B29" s="13" t="s">
        <v>119</v>
      </c>
      <c r="C29" s="19">
        <v>37</v>
      </c>
      <c r="D29" s="13" t="s">
        <v>120</v>
      </c>
      <c r="E29" s="19">
        <v>62</v>
      </c>
      <c r="F29" s="13" t="s">
        <v>121</v>
      </c>
      <c r="G29" s="19">
        <v>87</v>
      </c>
      <c r="H29" s="13" t="s">
        <v>122</v>
      </c>
    </row>
    <row r="30" spans="1:8" x14ac:dyDescent="0.2">
      <c r="A30" s="19">
        <v>13</v>
      </c>
      <c r="B30" s="13" t="s">
        <v>123</v>
      </c>
      <c r="C30" s="19">
        <v>38</v>
      </c>
      <c r="D30" s="13" t="s">
        <v>124</v>
      </c>
      <c r="E30" s="19">
        <v>63</v>
      </c>
      <c r="F30" s="13" t="s">
        <v>125</v>
      </c>
      <c r="G30" s="19">
        <v>88</v>
      </c>
      <c r="H30" s="13" t="s">
        <v>126</v>
      </c>
    </row>
    <row r="31" spans="1:8" x14ac:dyDescent="0.2">
      <c r="A31" s="19">
        <v>14</v>
      </c>
      <c r="B31" s="13" t="s">
        <v>127</v>
      </c>
      <c r="C31" s="19">
        <v>39</v>
      </c>
      <c r="D31" s="13" t="s">
        <v>128</v>
      </c>
      <c r="E31" s="19">
        <v>64</v>
      </c>
      <c r="F31" s="13" t="s">
        <v>129</v>
      </c>
      <c r="G31" s="19">
        <v>89</v>
      </c>
      <c r="H31" s="13" t="s">
        <v>130</v>
      </c>
    </row>
    <row r="32" spans="1:8" x14ac:dyDescent="0.2">
      <c r="A32" s="19">
        <v>15</v>
      </c>
      <c r="B32" s="13" t="s">
        <v>131</v>
      </c>
      <c r="C32" s="19">
        <v>40</v>
      </c>
      <c r="D32" s="13" t="s">
        <v>132</v>
      </c>
      <c r="E32" s="19">
        <v>65</v>
      </c>
      <c r="F32" s="13" t="s">
        <v>133</v>
      </c>
      <c r="G32" s="19">
        <v>90</v>
      </c>
      <c r="H32" s="13" t="s">
        <v>134</v>
      </c>
    </row>
    <row r="33" spans="1:8" x14ac:dyDescent="0.2">
      <c r="A33" s="19">
        <v>16</v>
      </c>
      <c r="B33" s="13" t="s">
        <v>135</v>
      </c>
      <c r="C33" s="19">
        <v>41</v>
      </c>
      <c r="D33" s="13" t="s">
        <v>136</v>
      </c>
      <c r="E33" s="19">
        <v>66</v>
      </c>
      <c r="F33" s="13" t="s">
        <v>137</v>
      </c>
      <c r="G33" s="19">
        <v>91</v>
      </c>
      <c r="H33" s="13" t="s">
        <v>138</v>
      </c>
    </row>
    <row r="34" spans="1:8" x14ac:dyDescent="0.2">
      <c r="A34" s="19">
        <v>17</v>
      </c>
      <c r="B34" s="13" t="s">
        <v>139</v>
      </c>
      <c r="C34" s="19">
        <v>42</v>
      </c>
      <c r="D34" s="13" t="s">
        <v>140</v>
      </c>
      <c r="E34" s="19">
        <v>67</v>
      </c>
      <c r="F34" s="13" t="s">
        <v>141</v>
      </c>
      <c r="G34" s="19">
        <v>92</v>
      </c>
      <c r="H34" s="13" t="s">
        <v>142</v>
      </c>
    </row>
    <row r="35" spans="1:8" x14ac:dyDescent="0.2">
      <c r="A35" s="19">
        <v>18</v>
      </c>
      <c r="B35" s="13" t="s">
        <v>143</v>
      </c>
      <c r="C35" s="19">
        <v>43</v>
      </c>
      <c r="D35" s="13" t="s">
        <v>144</v>
      </c>
      <c r="E35" s="19">
        <v>68</v>
      </c>
      <c r="F35" s="13" t="s">
        <v>145</v>
      </c>
      <c r="G35" s="19">
        <v>93</v>
      </c>
      <c r="H35" s="13" t="s">
        <v>146</v>
      </c>
    </row>
    <row r="36" spans="1:8" x14ac:dyDescent="0.2">
      <c r="A36" s="19">
        <v>19</v>
      </c>
      <c r="B36" s="13" t="s">
        <v>147</v>
      </c>
      <c r="C36" s="19">
        <v>44</v>
      </c>
      <c r="D36" s="13" t="s">
        <v>148</v>
      </c>
      <c r="E36" s="19">
        <v>69</v>
      </c>
      <c r="F36" s="13" t="s">
        <v>149</v>
      </c>
      <c r="G36" s="19">
        <v>94</v>
      </c>
      <c r="H36" s="13" t="s">
        <v>150</v>
      </c>
    </row>
    <row r="37" spans="1:8" x14ac:dyDescent="0.2">
      <c r="A37" s="19">
        <v>20</v>
      </c>
      <c r="B37" s="13" t="s">
        <v>151</v>
      </c>
      <c r="C37" s="19">
        <v>45</v>
      </c>
      <c r="D37" s="13" t="s">
        <v>152</v>
      </c>
      <c r="E37" s="19">
        <v>70</v>
      </c>
      <c r="F37" s="13" t="s">
        <v>153</v>
      </c>
      <c r="G37" s="19">
        <v>95</v>
      </c>
      <c r="H37" s="22">
        <v>57</v>
      </c>
    </row>
    <row r="38" spans="1:8" x14ac:dyDescent="0.2">
      <c r="A38" s="19">
        <v>21</v>
      </c>
      <c r="B38" s="13" t="s">
        <v>154</v>
      </c>
      <c r="C38" s="19">
        <v>46</v>
      </c>
      <c r="D38" s="13" t="s">
        <v>155</v>
      </c>
      <c r="E38" s="19">
        <v>71</v>
      </c>
      <c r="F38" s="13" t="s">
        <v>156</v>
      </c>
      <c r="G38" s="19">
        <v>96</v>
      </c>
      <c r="H38" s="13" t="s">
        <v>157</v>
      </c>
    </row>
    <row r="39" spans="1:8" x14ac:dyDescent="0.2">
      <c r="A39" s="19">
        <v>22</v>
      </c>
      <c r="B39" s="13" t="s">
        <v>158</v>
      </c>
      <c r="C39" s="19">
        <v>47</v>
      </c>
      <c r="D39" s="13" t="s">
        <v>159</v>
      </c>
      <c r="E39" s="19">
        <v>72</v>
      </c>
      <c r="F39" s="13" t="s">
        <v>160</v>
      </c>
      <c r="G39" s="19">
        <v>97</v>
      </c>
      <c r="H39" s="13" t="s">
        <v>161</v>
      </c>
    </row>
    <row r="40" spans="1:8" x14ac:dyDescent="0.2">
      <c r="A40" s="19">
        <v>23</v>
      </c>
      <c r="B40" s="13" t="s">
        <v>162</v>
      </c>
      <c r="C40" s="19">
        <v>48</v>
      </c>
      <c r="D40" s="13" t="s">
        <v>163</v>
      </c>
      <c r="E40" s="19">
        <v>73</v>
      </c>
      <c r="F40" s="13" t="s">
        <v>164</v>
      </c>
      <c r="G40" s="19">
        <v>98</v>
      </c>
      <c r="H40" s="13" t="s">
        <v>165</v>
      </c>
    </row>
    <row r="41" spans="1:8" x14ac:dyDescent="0.2">
      <c r="A41" s="19">
        <v>24</v>
      </c>
      <c r="B41" s="13" t="s">
        <v>166</v>
      </c>
      <c r="C41" s="19">
        <v>49</v>
      </c>
      <c r="D41" s="13" t="s">
        <v>167</v>
      </c>
      <c r="E41" s="19">
        <v>74</v>
      </c>
      <c r="F41" s="13" t="s">
        <v>168</v>
      </c>
      <c r="G41" s="19">
        <v>99</v>
      </c>
      <c r="H41" s="13" t="s">
        <v>169</v>
      </c>
    </row>
    <row r="42" spans="1:8" x14ac:dyDescent="0.2">
      <c r="A42" s="19">
        <v>25</v>
      </c>
      <c r="B42" s="13" t="s">
        <v>170</v>
      </c>
      <c r="C42" s="19">
        <v>50</v>
      </c>
      <c r="D42" s="13" t="s">
        <v>171</v>
      </c>
      <c r="E42" s="19">
        <v>75</v>
      </c>
      <c r="F42" s="13" t="s">
        <v>172</v>
      </c>
      <c r="G42" s="19">
        <v>100</v>
      </c>
      <c r="H42" s="13" t="s">
        <v>173</v>
      </c>
    </row>
  </sheetData>
  <sheetProtection selectLockedCells="1"/>
  <mergeCells count="2">
    <mergeCell ref="B9:D9"/>
    <mergeCell ref="B12:D12"/>
  </mergeCells>
  <phoneticPr fontId="17" type="noConversion"/>
  <pageMargins left="0.78740157499999996" right="0.78740157499999996" top="0.984251969" bottom="0.984251969" header="0.4921259845" footer="0.4921259845"/>
  <pageSetup paperSize="9" orientation="portrait" horizontalDpi="4294967293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9505" r:id="rId3" name="Button 1">
              <controlPr defaultSize="0" print="0" autoFill="0" autoPict="0" macro="[0]!AfficheMenu">
                <anchor moveWithCells="1" sizeWithCells="1">
                  <from>
                    <xdr:col>6</xdr:col>
                    <xdr:colOff>295275</xdr:colOff>
                    <xdr:row>2</xdr:row>
                    <xdr:rowOff>76200</xdr:rowOff>
                  </from>
                  <to>
                    <xdr:col>7</xdr:col>
                    <xdr:colOff>409575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1">
    <tabColor indexed="11"/>
  </sheetPr>
  <dimension ref="A2:G34"/>
  <sheetViews>
    <sheetView showRowColHeaders="0" workbookViewId="0">
      <selection activeCell="A26" sqref="A26"/>
    </sheetView>
  </sheetViews>
  <sheetFormatPr baseColWidth="10" defaultColWidth="10.85546875" defaultRowHeight="12.75" x14ac:dyDescent="0.2"/>
  <cols>
    <col min="1" max="4" width="10.85546875" style="16"/>
    <col min="5" max="5" width="11.7109375" style="16" bestFit="1" customWidth="1"/>
    <col min="6" max="16384" width="10.85546875" style="16"/>
  </cols>
  <sheetData>
    <row r="2" spans="1:7" ht="15.75" x14ac:dyDescent="0.25">
      <c r="B2" s="17" t="s">
        <v>3</v>
      </c>
    </row>
    <row r="4" spans="1:7" x14ac:dyDescent="0.2">
      <c r="B4" s="349">
        <v>18.399999999999999</v>
      </c>
      <c r="C4" s="351">
        <f>SUM(B4)/35</f>
        <v>0.52571428571428569</v>
      </c>
    </row>
    <row r="5" spans="1:7" x14ac:dyDescent="0.2">
      <c r="B5" s="350"/>
      <c r="C5" s="352"/>
    </row>
    <row r="7" spans="1:7" ht="15.75" x14ac:dyDescent="0.25">
      <c r="B7" s="17" t="s">
        <v>4</v>
      </c>
    </row>
    <row r="8" spans="1:7" ht="15.75" x14ac:dyDescent="0.25">
      <c r="B8" s="17"/>
    </row>
    <row r="9" spans="1:7" x14ac:dyDescent="0.2">
      <c r="B9" s="353">
        <v>0.4</v>
      </c>
      <c r="C9" s="355">
        <f>SUM(B9)*35</f>
        <v>14</v>
      </c>
    </row>
    <row r="10" spans="1:7" x14ac:dyDescent="0.2">
      <c r="B10" s="354"/>
      <c r="C10" s="356"/>
    </row>
    <row r="12" spans="1:7" ht="13.5" thickBot="1" x14ac:dyDescent="0.25"/>
    <row r="13" spans="1:7" x14ac:dyDescent="0.2">
      <c r="A13" s="59"/>
      <c r="B13" s="60"/>
      <c r="C13" s="60"/>
      <c r="D13" s="60"/>
      <c r="E13" s="60"/>
      <c r="F13" s="60"/>
      <c r="G13" s="61"/>
    </row>
    <row r="14" spans="1:7" x14ac:dyDescent="0.2">
      <c r="A14" s="62"/>
      <c r="B14" s="63" t="s">
        <v>182</v>
      </c>
      <c r="C14" s="63"/>
      <c r="D14" s="63"/>
      <c r="E14" s="63"/>
      <c r="F14" s="63"/>
      <c r="G14" s="64"/>
    </row>
    <row r="15" spans="1:7" x14ac:dyDescent="0.2">
      <c r="A15" s="62"/>
      <c r="B15" s="63"/>
      <c r="C15" s="63"/>
      <c r="D15" s="63"/>
      <c r="E15" s="63"/>
      <c r="F15" s="63"/>
      <c r="G15" s="64"/>
    </row>
    <row r="16" spans="1:7" x14ac:dyDescent="0.2">
      <c r="A16" s="62"/>
      <c r="B16" s="63" t="s">
        <v>183</v>
      </c>
      <c r="C16" s="63"/>
      <c r="D16" s="63"/>
      <c r="E16" s="63"/>
      <c r="F16" s="63"/>
      <c r="G16" s="64"/>
    </row>
    <row r="17" spans="1:7" x14ac:dyDescent="0.2">
      <c r="A17" s="62"/>
      <c r="B17" s="63" t="s">
        <v>184</v>
      </c>
      <c r="C17" s="63"/>
      <c r="D17" s="63"/>
      <c r="E17" s="63"/>
      <c r="F17" s="63"/>
      <c r="G17" s="64"/>
    </row>
    <row r="18" spans="1:7" x14ac:dyDescent="0.2">
      <c r="A18" s="62"/>
      <c r="B18" s="63" t="s">
        <v>185</v>
      </c>
      <c r="C18" s="63"/>
      <c r="D18" s="63"/>
      <c r="E18" s="63"/>
      <c r="F18" s="63"/>
      <c r="G18" s="64"/>
    </row>
    <row r="19" spans="1:7" x14ac:dyDescent="0.2">
      <c r="A19" s="62"/>
      <c r="B19" s="63"/>
      <c r="C19" s="63"/>
      <c r="D19" s="63"/>
      <c r="E19" s="63"/>
      <c r="F19" s="63"/>
      <c r="G19" s="64"/>
    </row>
    <row r="20" spans="1:7" x14ac:dyDescent="0.2">
      <c r="A20" s="62"/>
      <c r="B20" s="63" t="s">
        <v>186</v>
      </c>
      <c r="C20" s="63"/>
      <c r="D20" s="63"/>
      <c r="E20" s="63"/>
      <c r="F20" s="63"/>
      <c r="G20" s="64"/>
    </row>
    <row r="21" spans="1:7" x14ac:dyDescent="0.2">
      <c r="A21" s="62"/>
      <c r="B21" s="63" t="s">
        <v>187</v>
      </c>
      <c r="C21" s="63"/>
      <c r="D21" s="63"/>
      <c r="E21" s="63"/>
      <c r="F21" s="63"/>
      <c r="G21" s="64"/>
    </row>
    <row r="22" spans="1:7" x14ac:dyDescent="0.2">
      <c r="A22" s="62"/>
      <c r="B22" s="63" t="s">
        <v>188</v>
      </c>
      <c r="C22" s="63"/>
      <c r="D22" s="63"/>
      <c r="E22" s="63"/>
      <c r="F22" s="63"/>
      <c r="G22" s="64"/>
    </row>
    <row r="23" spans="1:7" ht="13.5" thickBot="1" x14ac:dyDescent="0.25">
      <c r="A23" s="62"/>
      <c r="B23" s="63"/>
      <c r="C23" s="63"/>
      <c r="D23" s="63"/>
      <c r="E23" s="63"/>
      <c r="F23" s="63"/>
      <c r="G23" s="64"/>
    </row>
    <row r="24" spans="1:7" x14ac:dyDescent="0.2">
      <c r="A24" s="62"/>
      <c r="B24" s="52">
        <v>0.45</v>
      </c>
      <c r="C24" s="53">
        <v>0.8</v>
      </c>
      <c r="D24" s="359">
        <f>SUM(B24*C24/B25)</f>
        <v>0.3789473684210527</v>
      </c>
      <c r="E24" s="63"/>
      <c r="F24" s="63"/>
      <c r="G24" s="64"/>
    </row>
    <row r="25" spans="1:7" ht="13.5" thickBot="1" x14ac:dyDescent="0.25">
      <c r="A25" s="62"/>
      <c r="B25" s="357">
        <v>0.95</v>
      </c>
      <c r="C25" s="358"/>
      <c r="D25" s="360"/>
      <c r="E25" s="63"/>
      <c r="F25" s="63"/>
      <c r="G25" s="64"/>
    </row>
    <row r="26" spans="1:7" x14ac:dyDescent="0.2">
      <c r="A26" s="62"/>
      <c r="B26" s="63"/>
      <c r="C26" s="63"/>
      <c r="D26" s="63"/>
      <c r="E26" s="63"/>
      <c r="F26" s="63"/>
      <c r="G26" s="64"/>
    </row>
    <row r="27" spans="1:7" x14ac:dyDescent="0.2">
      <c r="A27" s="62"/>
      <c r="B27" s="63"/>
      <c r="C27" s="63"/>
      <c r="D27" s="63"/>
      <c r="E27" s="369" t="s">
        <v>194</v>
      </c>
      <c r="F27" s="63"/>
      <c r="G27" s="64"/>
    </row>
    <row r="28" spans="1:7" ht="13.5" thickBot="1" x14ac:dyDescent="0.25">
      <c r="A28" s="62"/>
      <c r="B28" s="63"/>
      <c r="C28" s="63"/>
      <c r="D28" s="63"/>
      <c r="E28" s="370"/>
      <c r="F28" s="63"/>
      <c r="G28" s="64"/>
    </row>
    <row r="29" spans="1:7" x14ac:dyDescent="0.2">
      <c r="A29" s="62"/>
      <c r="B29" s="54" t="s">
        <v>189</v>
      </c>
      <c r="C29" s="56" t="s">
        <v>190</v>
      </c>
      <c r="D29" s="68" t="s">
        <v>191</v>
      </c>
      <c r="E29" s="58" t="s">
        <v>193</v>
      </c>
      <c r="F29" s="63"/>
      <c r="G29" s="64"/>
    </row>
    <row r="30" spans="1:7" ht="12.75" customHeight="1" x14ac:dyDescent="0.2">
      <c r="A30" s="62"/>
      <c r="B30" s="55">
        <v>0.45</v>
      </c>
      <c r="C30" s="57">
        <v>0.8</v>
      </c>
      <c r="D30" s="364">
        <f>SUM(B30*C30/B31)</f>
        <v>0.3789473684210527</v>
      </c>
      <c r="E30" s="366">
        <f>SUM(D30*35)</f>
        <v>13.263157894736844</v>
      </c>
      <c r="F30" s="348" t="s">
        <v>195</v>
      </c>
      <c r="G30" s="64"/>
    </row>
    <row r="31" spans="1:7" ht="13.5" customHeight="1" x14ac:dyDescent="0.2">
      <c r="A31" s="62"/>
      <c r="B31" s="361">
        <v>0.95</v>
      </c>
      <c r="C31" s="362"/>
      <c r="D31" s="364"/>
      <c r="E31" s="367"/>
      <c r="F31" s="348"/>
      <c r="G31" s="64"/>
    </row>
    <row r="32" spans="1:7" ht="13.5" thickBot="1" x14ac:dyDescent="0.25">
      <c r="A32" s="62"/>
      <c r="B32" s="357" t="s">
        <v>192</v>
      </c>
      <c r="C32" s="363"/>
      <c r="D32" s="365"/>
      <c r="E32" s="368"/>
      <c r="F32" s="348"/>
      <c r="G32" s="64"/>
    </row>
    <row r="33" spans="1:7" x14ac:dyDescent="0.2">
      <c r="A33" s="62"/>
      <c r="B33" s="63"/>
      <c r="C33" s="63"/>
      <c r="D33" s="63"/>
      <c r="E33" s="63"/>
      <c r="F33" s="63"/>
      <c r="G33" s="64"/>
    </row>
    <row r="34" spans="1:7" ht="13.5" thickBot="1" x14ac:dyDescent="0.25">
      <c r="A34" s="65"/>
      <c r="B34" s="66"/>
      <c r="C34" s="66"/>
      <c r="D34" s="66"/>
      <c r="E34" s="66"/>
      <c r="F34" s="66"/>
      <c r="G34" s="67"/>
    </row>
  </sheetData>
  <mergeCells count="12">
    <mergeCell ref="F30:F32"/>
    <mergeCell ref="B4:B5"/>
    <mergeCell ref="C4:C5"/>
    <mergeCell ref="B9:B10"/>
    <mergeCell ref="C9:C10"/>
    <mergeCell ref="B25:C25"/>
    <mergeCell ref="D24:D25"/>
    <mergeCell ref="B31:C31"/>
    <mergeCell ref="B32:C32"/>
    <mergeCell ref="D30:D32"/>
    <mergeCell ref="E30:E32"/>
    <mergeCell ref="E27:E28"/>
  </mergeCells>
  <phoneticPr fontId="17" type="noConversion"/>
  <pageMargins left="0.78740157499999996" right="0.78740157499999996" top="0.984251969" bottom="0.984251969" header="0.4921259845" footer="0.4921259845"/>
  <pageSetup paperSize="9" orientation="portrait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3" name="Button 1">
              <controlPr defaultSize="0" print="0" autoFill="0" autoPict="0" macro="[0]!AfficheMenu">
                <anchor moveWithCells="1" sizeWithCells="1">
                  <from>
                    <xdr:col>5</xdr:col>
                    <xdr:colOff>295275</xdr:colOff>
                    <xdr:row>0</xdr:row>
                    <xdr:rowOff>76200</xdr:rowOff>
                  </from>
                  <to>
                    <xdr:col>6</xdr:col>
                    <xdr:colOff>409575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2">
    <tabColor rgb="FFFF0000"/>
  </sheetPr>
  <dimension ref="A1:CE63"/>
  <sheetViews>
    <sheetView showRowColHeaders="0" tabSelected="1" view="pageBreakPreview" topLeftCell="S1" zoomScale="82" zoomScaleNormal="80" zoomScaleSheetLayoutView="82" zoomScalePageLayoutView="78" workbookViewId="0">
      <selection activeCell="AI12" sqref="AI12:AP15"/>
    </sheetView>
  </sheetViews>
  <sheetFormatPr baseColWidth="10" defaultRowHeight="12.75" x14ac:dyDescent="0.2"/>
  <cols>
    <col min="1" max="1" width="8.5703125" customWidth="1"/>
    <col min="2" max="2" width="1.28515625" customWidth="1"/>
    <col min="3" max="3" width="2.28515625" customWidth="1"/>
    <col min="4" max="8" width="2" hidden="1" customWidth="1"/>
    <col min="9" max="9" width="26.7109375" customWidth="1"/>
    <col min="10" max="10" width="7.7109375" customWidth="1"/>
    <col min="11" max="11" width="2.5703125" customWidth="1"/>
    <col min="12" max="16" width="2" hidden="1" customWidth="1"/>
    <col min="17" max="17" width="26.7109375" customWidth="1"/>
    <col min="18" max="18" width="7.7109375" customWidth="1"/>
    <col min="19" max="19" width="2" customWidth="1"/>
    <col min="20" max="24" width="2" hidden="1" customWidth="1"/>
    <col min="25" max="25" width="26.7109375" customWidth="1"/>
    <col min="26" max="26" width="7.7109375" customWidth="1"/>
    <col min="27" max="27" width="2" customWidth="1"/>
    <col min="28" max="32" width="2" hidden="1" customWidth="1"/>
    <col min="33" max="33" width="26.7109375" customWidth="1"/>
    <col min="34" max="34" width="7.7109375" customWidth="1"/>
    <col min="35" max="35" width="2" customWidth="1"/>
    <col min="36" max="40" width="2" hidden="1" customWidth="1"/>
    <col min="41" max="41" width="26.7109375" customWidth="1"/>
    <col min="42" max="42" width="7.7109375" customWidth="1"/>
    <col min="43" max="43" width="2" customWidth="1"/>
    <col min="44" max="48" width="2" hidden="1" customWidth="1"/>
    <col min="49" max="49" width="26.7109375" customWidth="1"/>
    <col min="50" max="50" width="7.7109375" customWidth="1"/>
    <col min="51" max="51" width="1.42578125" style="76" customWidth="1"/>
    <col min="52" max="52" width="5.42578125" customWidth="1"/>
    <col min="53" max="53" width="9.7109375" customWidth="1"/>
    <col min="54" max="54" width="18.7109375" customWidth="1"/>
    <col min="55" max="56" width="12.7109375" customWidth="1"/>
    <col min="57" max="57" width="1.140625" customWidth="1"/>
    <col min="58" max="58" width="20.5703125" customWidth="1"/>
    <col min="59" max="59" width="12.7109375" customWidth="1"/>
    <col min="60" max="60" width="13.140625" customWidth="1"/>
    <col min="61" max="61" width="3.42578125" customWidth="1"/>
    <col min="62" max="62" width="8.7109375" customWidth="1"/>
    <col min="63" max="63" width="11.85546875" customWidth="1"/>
    <col min="64" max="64" width="2" customWidth="1"/>
    <col min="65" max="65" width="8.85546875" customWidth="1"/>
    <col min="66" max="70" width="25.7109375" customWidth="1"/>
    <col min="71" max="71" width="16.85546875" customWidth="1"/>
    <col min="72" max="72" width="2" customWidth="1"/>
    <col min="73" max="73" width="18.7109375" customWidth="1"/>
    <col min="74" max="75" width="15.7109375" customWidth="1"/>
    <col min="76" max="76" width="11.42578125" customWidth="1"/>
    <col min="77" max="82" width="25.7109375" customWidth="1"/>
    <col min="83" max="88" width="11.42578125" customWidth="1"/>
    <col min="91" max="95" width="11.42578125" customWidth="1"/>
    <col min="97" max="112" width="11.42578125" customWidth="1"/>
    <col min="115" max="119" width="11.42578125" customWidth="1"/>
    <col min="121" max="136" width="11.42578125" customWidth="1"/>
  </cols>
  <sheetData>
    <row r="1" spans="1:82" x14ac:dyDescent="0.2">
      <c r="A1" s="147"/>
      <c r="B1" s="147"/>
      <c r="I1" s="272"/>
      <c r="M1" s="11"/>
      <c r="N1" s="11"/>
      <c r="O1" s="11"/>
      <c r="P1" s="11"/>
      <c r="Q1" s="181"/>
      <c r="R1" s="11"/>
      <c r="S1" s="11"/>
      <c r="T1" s="11"/>
      <c r="U1" s="11"/>
      <c r="V1" s="11"/>
      <c r="W1" s="1"/>
    </row>
    <row r="2" spans="1:82" x14ac:dyDescent="0.2">
      <c r="A2" s="2"/>
      <c r="B2" s="2"/>
      <c r="C2" s="2"/>
      <c r="D2" s="2"/>
      <c r="E2" s="3"/>
      <c r="F2" s="3"/>
      <c r="G2" s="3"/>
      <c r="H2" s="3"/>
      <c r="I2" s="273"/>
      <c r="K2" s="162"/>
      <c r="L2" s="162"/>
      <c r="M2" s="162"/>
      <c r="N2" s="162"/>
      <c r="O2" s="162"/>
      <c r="P2" s="162"/>
      <c r="Q2" s="182"/>
      <c r="R2" s="162"/>
      <c r="S2" s="162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2"/>
      <c r="AZ2" s="5"/>
      <c r="BA2" s="5"/>
      <c r="BB2" s="5"/>
    </row>
    <row r="3" spans="1:82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4"/>
      <c r="L3" s="4"/>
      <c r="M3" s="4"/>
      <c r="N3" s="4"/>
      <c r="O3" s="35"/>
      <c r="P3" s="35"/>
      <c r="Q3" s="35"/>
      <c r="R3" s="35"/>
      <c r="S3" s="36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2"/>
      <c r="AZ3" s="5"/>
      <c r="BA3" s="5"/>
      <c r="BB3" s="5"/>
    </row>
    <row r="4" spans="1:82" ht="13.5" thickBot="1" x14ac:dyDescent="0.25">
      <c r="A4" s="2"/>
      <c r="B4" s="2"/>
      <c r="C4" s="2"/>
      <c r="D4" s="2"/>
      <c r="E4" s="3"/>
      <c r="F4" s="3"/>
      <c r="G4" s="3"/>
      <c r="H4" s="3"/>
      <c r="I4" s="3"/>
      <c r="J4" s="3"/>
      <c r="K4" s="4"/>
      <c r="L4" s="4"/>
      <c r="M4" s="4"/>
      <c r="N4" s="4"/>
      <c r="O4" s="34"/>
      <c r="P4" s="34"/>
      <c r="Q4" s="34"/>
      <c r="R4" s="34"/>
      <c r="S4" s="37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2"/>
      <c r="AZ4" s="5"/>
      <c r="BA4" s="5"/>
      <c r="BB4" s="5"/>
    </row>
    <row r="5" spans="1:82" ht="15.75" x14ac:dyDescent="0.25">
      <c r="A5" s="194" t="s">
        <v>0</v>
      </c>
      <c r="B5" s="297"/>
      <c r="D5" s="176"/>
      <c r="E5" s="176"/>
      <c r="F5" s="176"/>
      <c r="G5" s="176"/>
      <c r="H5" s="176"/>
      <c r="I5" s="195" t="s">
        <v>232</v>
      </c>
      <c r="J5" s="176"/>
      <c r="K5" s="176"/>
      <c r="L5" s="153"/>
      <c r="M5" s="41"/>
      <c r="N5" s="41"/>
      <c r="O5" s="33"/>
      <c r="P5" s="33"/>
      <c r="Q5" s="33"/>
      <c r="R5" s="33"/>
      <c r="S5" s="33"/>
      <c r="T5" s="6"/>
      <c r="U5" s="6"/>
      <c r="V5" s="6"/>
      <c r="W5" s="6"/>
      <c r="X5" s="6"/>
      <c r="Y5" s="194" t="s">
        <v>181</v>
      </c>
      <c r="Z5" s="158">
        <v>1</v>
      </c>
      <c r="AA5" s="38"/>
      <c r="AB5" s="39"/>
      <c r="AC5" s="38"/>
      <c r="AD5" s="38"/>
      <c r="AE5" s="38"/>
      <c r="AF5" s="38"/>
      <c r="AG5" s="38"/>
      <c r="AH5" s="38"/>
      <c r="AI5" s="38"/>
      <c r="AJ5" s="38"/>
      <c r="AK5" s="42"/>
      <c r="AM5" s="154"/>
      <c r="AN5" s="154"/>
      <c r="AO5" s="154" t="s">
        <v>234</v>
      </c>
      <c r="AP5" s="180">
        <v>15</v>
      </c>
      <c r="AQ5" s="154"/>
      <c r="AR5" s="154"/>
      <c r="AS5" s="154"/>
      <c r="AT5" s="154"/>
      <c r="AV5" s="154"/>
      <c r="AW5" s="151" t="s">
        <v>233</v>
      </c>
      <c r="AX5" s="386" t="s">
        <v>253</v>
      </c>
      <c r="AY5" s="386"/>
      <c r="AZ5" s="386"/>
      <c r="BA5" s="393" t="s">
        <v>0</v>
      </c>
      <c r="BB5" s="389" t="str">
        <f>I5</f>
        <v>MARTIN</v>
      </c>
      <c r="BC5" s="389"/>
      <c r="BD5" s="187"/>
      <c r="BE5" s="187"/>
      <c r="BF5" s="391" t="s">
        <v>234</v>
      </c>
      <c r="BG5" s="395">
        <f>AP5</f>
        <v>15</v>
      </c>
      <c r="BH5" s="391" t="s">
        <v>233</v>
      </c>
      <c r="BI5" s="255"/>
      <c r="BJ5" s="391" t="str">
        <f>AX5</f>
        <v>2013/2014</v>
      </c>
      <c r="BK5" s="397"/>
      <c r="BL5" s="191"/>
      <c r="BM5" s="387" t="s">
        <v>0</v>
      </c>
      <c r="BN5" s="389" t="str">
        <f>I5</f>
        <v>MARTIN</v>
      </c>
      <c r="BO5" s="389"/>
      <c r="BP5" s="188"/>
      <c r="BQ5" s="192"/>
      <c r="BR5" s="391" t="s">
        <v>234</v>
      </c>
      <c r="BS5" s="395">
        <f>AP5</f>
        <v>15</v>
      </c>
      <c r="BT5" s="189"/>
      <c r="BU5" s="189"/>
      <c r="BV5" s="391" t="s">
        <v>233</v>
      </c>
      <c r="BW5" s="405" t="str">
        <f>AX5</f>
        <v>2013/2014</v>
      </c>
      <c r="BZ5" s="380" t="s">
        <v>249</v>
      </c>
      <c r="CA5" s="381"/>
      <c r="CB5" s="381"/>
      <c r="CC5" s="381"/>
      <c r="CD5" s="377" t="str">
        <f>AX5</f>
        <v>2013/2014</v>
      </c>
    </row>
    <row r="6" spans="1:82" ht="21.75" thickBot="1" x14ac:dyDescent="0.4">
      <c r="A6" s="184"/>
      <c r="B6" s="298"/>
      <c r="C6" s="7"/>
      <c r="D6" s="7"/>
      <c r="E6" s="40"/>
      <c r="F6" s="43"/>
      <c r="G6" s="44"/>
      <c r="H6" s="45"/>
      <c r="I6" s="45"/>
      <c r="J6" s="152"/>
      <c r="K6" s="183"/>
      <c r="L6" s="158"/>
      <c r="M6" s="155"/>
      <c r="N6" s="155"/>
      <c r="O6" s="155"/>
      <c r="P6" s="46"/>
      <c r="Q6" s="46"/>
      <c r="R6" s="46"/>
      <c r="S6" s="47"/>
      <c r="T6" s="38"/>
      <c r="U6" s="38"/>
      <c r="V6" s="38"/>
      <c r="W6" s="38"/>
      <c r="X6" s="38"/>
      <c r="Y6" s="38"/>
      <c r="Z6" s="148"/>
      <c r="AA6" s="148"/>
      <c r="AB6" s="149"/>
      <c r="AC6" s="148"/>
      <c r="AD6" s="148"/>
      <c r="AE6" s="148"/>
      <c r="AF6" s="148"/>
      <c r="AG6" s="148"/>
      <c r="AH6" s="148"/>
      <c r="AI6" s="148"/>
      <c r="AJ6" s="148"/>
      <c r="AK6" s="42"/>
      <c r="AL6" s="148"/>
      <c r="AM6" s="148"/>
      <c r="AN6" s="148"/>
      <c r="AO6" s="148"/>
      <c r="AP6" s="148"/>
      <c r="AQ6" s="148"/>
      <c r="AR6" s="148"/>
      <c r="AS6" s="148"/>
      <c r="AT6" s="150"/>
      <c r="AU6" s="185"/>
      <c r="AV6" s="185"/>
      <c r="AW6" s="186"/>
      <c r="AX6" s="186"/>
      <c r="AY6" s="294"/>
      <c r="AZ6" s="38"/>
      <c r="BA6" s="394"/>
      <c r="BB6" s="390"/>
      <c r="BC6" s="390"/>
      <c r="BD6" s="178"/>
      <c r="BE6" s="178"/>
      <c r="BF6" s="392"/>
      <c r="BG6" s="396"/>
      <c r="BH6" s="392"/>
      <c r="BI6" s="256"/>
      <c r="BJ6" s="392"/>
      <c r="BK6" s="398"/>
      <c r="BL6" s="190"/>
      <c r="BM6" s="388"/>
      <c r="BN6" s="390"/>
      <c r="BO6" s="390"/>
      <c r="BP6" s="193"/>
      <c r="BQ6" s="193"/>
      <c r="BR6" s="392"/>
      <c r="BS6" s="396"/>
      <c r="BT6" s="178"/>
      <c r="BU6" s="178"/>
      <c r="BV6" s="392"/>
      <c r="BW6" s="406"/>
      <c r="BZ6" s="382"/>
      <c r="CA6" s="383"/>
      <c r="CB6" s="383"/>
      <c r="CC6" s="383"/>
      <c r="CD6" s="378"/>
    </row>
    <row r="7" spans="1:82" ht="12.75" customHeight="1" x14ac:dyDescent="0.2">
      <c r="A7" s="442"/>
      <c r="B7" s="156"/>
      <c r="C7" s="156"/>
      <c r="D7" s="156"/>
      <c r="E7" s="157"/>
      <c r="F7" s="157"/>
      <c r="G7" s="157"/>
      <c r="H7" s="157"/>
      <c r="I7" s="177" t="s">
        <v>235</v>
      </c>
      <c r="J7" s="156"/>
      <c r="K7" s="157"/>
      <c r="L7" s="157"/>
      <c r="M7" s="156"/>
      <c r="N7" s="156"/>
      <c r="O7" s="156"/>
      <c r="P7" s="156"/>
      <c r="Q7" s="177" t="s">
        <v>236</v>
      </c>
      <c r="R7" s="156"/>
      <c r="S7" s="156"/>
      <c r="T7" s="156"/>
      <c r="U7" s="156"/>
      <c r="V7" s="156"/>
      <c r="W7" s="156"/>
      <c r="X7" s="156"/>
      <c r="Y7" s="177" t="s">
        <v>237</v>
      </c>
      <c r="Z7" s="156"/>
      <c r="AA7" s="156"/>
      <c r="AB7" s="156"/>
      <c r="AC7" s="156"/>
      <c r="AD7" s="156"/>
      <c r="AE7" s="156"/>
      <c r="AF7" s="156"/>
      <c r="AG7" s="177" t="s">
        <v>238</v>
      </c>
      <c r="AH7" s="156"/>
      <c r="AI7" s="156"/>
      <c r="AJ7" s="156"/>
      <c r="AK7" s="156"/>
      <c r="AL7" s="156"/>
      <c r="AM7" s="156"/>
      <c r="AN7" s="156"/>
      <c r="AO7" s="177" t="s">
        <v>239</v>
      </c>
      <c r="AP7" s="156"/>
      <c r="AQ7" s="156"/>
      <c r="AR7" s="156"/>
      <c r="AS7" s="156"/>
      <c r="AT7" s="156"/>
      <c r="AU7" s="156"/>
      <c r="AV7" s="156"/>
      <c r="AW7" s="177" t="s">
        <v>240</v>
      </c>
      <c r="AX7" s="159"/>
      <c r="AY7" s="299"/>
      <c r="AZ7" s="48"/>
      <c r="BA7" s="5"/>
      <c r="BB7" s="196"/>
      <c r="BG7" s="25"/>
      <c r="BH7" s="25"/>
      <c r="BI7" s="25"/>
      <c r="BJ7" s="25"/>
      <c r="BK7" s="25"/>
      <c r="BO7" s="216" t="s">
        <v>222</v>
      </c>
      <c r="BP7" s="137"/>
      <c r="BQ7" s="83"/>
      <c r="BR7" s="51">
        <f ca="1">TODAY()</f>
        <v>41680</v>
      </c>
    </row>
    <row r="8" spans="1:82" ht="12.75" customHeight="1" thickBot="1" x14ac:dyDescent="0.25">
      <c r="A8" s="443"/>
      <c r="B8" s="160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29"/>
      <c r="S8" s="329"/>
      <c r="T8" s="329"/>
      <c r="U8" s="329"/>
      <c r="V8" s="329"/>
      <c r="W8" s="329"/>
      <c r="X8" s="329"/>
      <c r="Y8" s="329"/>
      <c r="Z8" s="329"/>
      <c r="AA8" s="329"/>
      <c r="AB8" s="329"/>
      <c r="AC8" s="329"/>
      <c r="AD8" s="329"/>
      <c r="AE8" s="329"/>
      <c r="AF8" s="329"/>
      <c r="AG8" s="329"/>
      <c r="AH8" s="329"/>
      <c r="AI8" s="329"/>
      <c r="AJ8" s="329"/>
      <c r="AK8" s="329"/>
      <c r="AL8" s="329"/>
      <c r="AM8" s="329"/>
      <c r="AN8" s="329"/>
      <c r="AO8" s="329"/>
      <c r="AP8" s="329"/>
      <c r="AQ8" s="329"/>
      <c r="AR8" s="329"/>
      <c r="AS8" s="329"/>
      <c r="AT8" s="329"/>
      <c r="AU8" s="329"/>
      <c r="AV8" s="329"/>
      <c r="AW8" s="329"/>
      <c r="AX8" s="332"/>
      <c r="AY8" s="300"/>
      <c r="AZ8" s="48"/>
      <c r="BA8" s="5"/>
      <c r="BB8" s="30"/>
      <c r="BG8" s="15"/>
      <c r="BH8" s="8"/>
      <c r="BI8" s="8"/>
      <c r="BJ8" s="8"/>
      <c r="BK8" s="8"/>
      <c r="BO8" s="98" t="s">
        <v>16</v>
      </c>
      <c r="BP8" s="138">
        <v>365</v>
      </c>
      <c r="BQ8" s="83"/>
      <c r="BR8" s="83"/>
    </row>
    <row r="9" spans="1:82" ht="15" customHeight="1" thickBot="1" x14ac:dyDescent="0.25">
      <c r="A9" s="307">
        <v>0.3125</v>
      </c>
      <c r="B9" s="330"/>
      <c r="C9" s="260"/>
      <c r="D9" s="261"/>
      <c r="E9" s="261"/>
      <c r="F9" s="261"/>
      <c r="G9" s="261"/>
      <c r="H9" s="261"/>
      <c r="I9" s="268"/>
      <c r="J9" s="262"/>
      <c r="K9" s="260"/>
      <c r="L9" s="261"/>
      <c r="M9" s="261"/>
      <c r="N9" s="261"/>
      <c r="O9" s="261"/>
      <c r="P9" s="261"/>
      <c r="Q9" s="268"/>
      <c r="R9" s="262"/>
      <c r="S9" s="260"/>
      <c r="T9" s="261"/>
      <c r="U9" s="261"/>
      <c r="V9" s="261"/>
      <c r="W9" s="261"/>
      <c r="X9" s="261"/>
      <c r="Y9" s="302"/>
      <c r="Z9" s="263"/>
      <c r="AA9" s="261"/>
      <c r="AB9" s="261"/>
      <c r="AC9" s="261"/>
      <c r="AD9" s="261"/>
      <c r="AE9" s="261"/>
      <c r="AF9" s="261"/>
      <c r="AG9" s="267"/>
      <c r="AH9" s="267"/>
      <c r="AI9" s="260"/>
      <c r="AJ9" s="261"/>
      <c r="AK9" s="261"/>
      <c r="AL9" s="261"/>
      <c r="AM9" s="261"/>
      <c r="AN9" s="261"/>
      <c r="AO9" s="267"/>
      <c r="AP9" s="267"/>
      <c r="AQ9" s="260"/>
      <c r="AR9" s="261"/>
      <c r="AS9" s="261"/>
      <c r="AT9" s="261"/>
      <c r="AU9" s="261"/>
      <c r="AV9" s="261"/>
      <c r="AW9" s="267"/>
      <c r="AX9" s="305"/>
      <c r="AY9" s="333"/>
      <c r="AZ9" s="315">
        <f>SUM(A9)</f>
        <v>0.3125</v>
      </c>
      <c r="BB9" s="31"/>
      <c r="BG9" s="14"/>
      <c r="BL9" s="49"/>
      <c r="BO9" s="99" t="s">
        <v>17</v>
      </c>
      <c r="BP9" s="138">
        <v>104</v>
      </c>
      <c r="BQ9" s="83"/>
      <c r="BR9" s="83"/>
      <c r="BU9" s="452" t="s">
        <v>208</v>
      </c>
      <c r="BV9" s="453"/>
      <c r="BW9" s="454"/>
      <c r="BY9" s="218"/>
      <c r="BZ9" s="219"/>
    </row>
    <row r="10" spans="1:82" ht="15" customHeight="1" x14ac:dyDescent="0.2">
      <c r="A10" s="308" t="str">
        <f t="shared" ref="A10:A61" si="0">HOUR(A9+TIME(0,15,0))&amp;":"&amp;TEXT(MINUTE(A9+TIME(0,15,0)),"00")</f>
        <v>7:45</v>
      </c>
      <c r="B10" s="309"/>
      <c r="C10" s="260"/>
      <c r="D10" s="261"/>
      <c r="E10" s="261"/>
      <c r="F10" s="261"/>
      <c r="G10" s="261"/>
      <c r="H10" s="261"/>
      <c r="I10" s="268"/>
      <c r="J10" s="325"/>
      <c r="K10" s="260"/>
      <c r="L10" s="261"/>
      <c r="M10" s="261"/>
      <c r="N10" s="302"/>
      <c r="O10" s="262"/>
      <c r="P10" s="261"/>
      <c r="Q10" s="334"/>
      <c r="R10" s="326"/>
      <c r="S10" s="260"/>
      <c r="T10" s="261"/>
      <c r="U10" s="261"/>
      <c r="V10" s="261"/>
      <c r="W10" s="261"/>
      <c r="X10" s="261"/>
      <c r="Y10" s="268"/>
      <c r="Z10" s="326"/>
      <c r="AA10" s="260"/>
      <c r="AB10" s="261"/>
      <c r="AC10" s="261"/>
      <c r="AD10" s="261"/>
      <c r="AE10" s="261"/>
      <c r="AF10" s="261"/>
      <c r="AG10" s="334"/>
      <c r="AH10" s="271"/>
      <c r="AI10" s="261"/>
      <c r="AJ10" s="261"/>
      <c r="AK10" s="261"/>
      <c r="AL10" s="261"/>
      <c r="AM10" s="261"/>
      <c r="AN10" s="261"/>
      <c r="AO10" s="267"/>
      <c r="AP10" s="325"/>
      <c r="AQ10" s="260"/>
      <c r="AR10" s="261"/>
      <c r="AS10" s="261"/>
      <c r="AT10" s="261"/>
      <c r="AU10" s="261"/>
      <c r="AV10" s="261"/>
      <c r="AW10" s="267"/>
      <c r="AX10" s="264"/>
      <c r="AY10" s="318"/>
      <c r="AZ10" s="317" t="str">
        <f t="shared" ref="AZ10:AZ61" si="1">HOUR(AZ9+TIME(0,15,0))&amp;":"&amp;TEXT(MINUTE(AZ9+TIME(0,15,0)),"00")</f>
        <v>7:45</v>
      </c>
      <c r="BA10" s="2"/>
      <c r="BB10" s="32"/>
      <c r="BC10" s="2"/>
      <c r="BD10" s="2"/>
      <c r="BE10" s="2"/>
      <c r="BF10" s="2"/>
      <c r="BG10" s="29"/>
      <c r="BH10" s="29"/>
      <c r="BI10" s="29"/>
      <c r="BJ10" s="172"/>
      <c r="BK10" s="87"/>
      <c r="BL10" s="50"/>
      <c r="BO10" s="99" t="s">
        <v>18</v>
      </c>
      <c r="BP10" s="138">
        <v>25</v>
      </c>
      <c r="BQ10" s="83"/>
      <c r="BR10" s="83"/>
      <c r="BU10" s="81" t="s">
        <v>196</v>
      </c>
      <c r="BV10" s="77"/>
      <c r="BW10" s="78"/>
      <c r="BY10" s="218"/>
    </row>
    <row r="11" spans="1:82" ht="15" customHeight="1" x14ac:dyDescent="0.2">
      <c r="A11" s="308" t="str">
        <f t="shared" si="0"/>
        <v>8:00</v>
      </c>
      <c r="B11" s="309"/>
      <c r="C11" s="260"/>
      <c r="D11" s="261"/>
      <c r="E11" s="261"/>
      <c r="F11" s="261"/>
      <c r="G11" s="261"/>
      <c r="H11" s="261"/>
      <c r="I11" s="268"/>
      <c r="J11" s="326"/>
      <c r="K11" s="260"/>
      <c r="L11" s="261"/>
      <c r="M11" s="261"/>
      <c r="N11" s="268"/>
      <c r="O11" s="261"/>
      <c r="P11" s="261"/>
      <c r="Q11" s="268"/>
      <c r="R11" s="327"/>
      <c r="S11" s="260"/>
      <c r="T11" s="261"/>
      <c r="U11" s="261"/>
      <c r="V11" s="261"/>
      <c r="W11" s="261"/>
      <c r="X11" s="261"/>
      <c r="Y11" s="268"/>
      <c r="Z11" s="326"/>
      <c r="AA11" s="260"/>
      <c r="AB11" s="261"/>
      <c r="AC11" s="261"/>
      <c r="AD11" s="261"/>
      <c r="AE11" s="261"/>
      <c r="AF11" s="261"/>
      <c r="AG11" s="268"/>
      <c r="AH11" s="303"/>
      <c r="AI11" s="261"/>
      <c r="AJ11" s="261"/>
      <c r="AK11" s="261"/>
      <c r="AL11" s="261"/>
      <c r="AM11" s="261"/>
      <c r="AN11" s="261"/>
      <c r="AO11" s="304"/>
      <c r="AP11" s="331"/>
      <c r="AQ11" s="260"/>
      <c r="AR11" s="261"/>
      <c r="AS11" s="261"/>
      <c r="AT11" s="261"/>
      <c r="AU11" s="261"/>
      <c r="AV11" s="261"/>
      <c r="AW11" s="268"/>
      <c r="AX11" s="271"/>
      <c r="AY11" s="318"/>
      <c r="AZ11" s="317" t="str">
        <f t="shared" si="1"/>
        <v>8:00</v>
      </c>
      <c r="BA11" s="2"/>
      <c r="BB11" s="2"/>
      <c r="BC11" s="2"/>
      <c r="BD11" s="198"/>
      <c r="BE11" s="198"/>
      <c r="BF11" s="207"/>
      <c r="BG11" s="2"/>
      <c r="BH11" s="29"/>
      <c r="BI11" s="29"/>
      <c r="BJ11" s="173"/>
      <c r="BK11" s="87"/>
      <c r="BL11" s="50"/>
      <c r="BO11" s="99" t="s">
        <v>19</v>
      </c>
      <c r="BP11" s="138">
        <v>11</v>
      </c>
      <c r="BQ11" s="26"/>
      <c r="BR11" s="83"/>
      <c r="BU11" s="72" t="s">
        <v>197</v>
      </c>
      <c r="BV11" s="79"/>
      <c r="BW11" s="80"/>
      <c r="BY11" s="218"/>
    </row>
    <row r="12" spans="1:82" ht="15" customHeight="1" x14ac:dyDescent="0.2">
      <c r="A12" s="308" t="str">
        <f t="shared" si="0"/>
        <v>8:15</v>
      </c>
      <c r="B12" s="309"/>
      <c r="C12" s="260"/>
      <c r="D12" s="261"/>
      <c r="E12" s="261"/>
      <c r="F12" s="261"/>
      <c r="G12" s="261"/>
      <c r="H12" s="261"/>
      <c r="I12" s="268"/>
      <c r="J12" s="325"/>
      <c r="K12" s="260"/>
      <c r="L12" s="268"/>
      <c r="M12" s="262"/>
      <c r="N12" s="261"/>
      <c r="O12" s="261"/>
      <c r="P12" s="261"/>
      <c r="Q12" s="268"/>
      <c r="R12" s="326"/>
      <c r="S12" s="260"/>
      <c r="T12" s="261"/>
      <c r="U12" s="261"/>
      <c r="V12" s="261"/>
      <c r="W12" s="261"/>
      <c r="X12" s="261"/>
      <c r="Y12" s="268"/>
      <c r="Z12" s="326"/>
      <c r="AA12" s="260"/>
      <c r="AB12" s="261"/>
      <c r="AC12" s="261"/>
      <c r="AD12" s="261"/>
      <c r="AE12" s="261"/>
      <c r="AF12" s="261"/>
      <c r="AG12" s="269"/>
      <c r="AH12" s="271"/>
      <c r="AI12" s="261"/>
      <c r="AJ12" s="261"/>
      <c r="AK12" s="261"/>
      <c r="AL12" s="261"/>
      <c r="AM12" s="261"/>
      <c r="AN12" s="261"/>
      <c r="AO12" s="267"/>
      <c r="AP12" s="325"/>
      <c r="AQ12" s="260"/>
      <c r="AR12" s="261"/>
      <c r="AS12" s="261"/>
      <c r="AT12" s="261"/>
      <c r="AU12" s="261"/>
      <c r="AV12" s="261"/>
      <c r="AW12" s="268"/>
      <c r="AX12" s="271"/>
      <c r="AY12" s="318"/>
      <c r="AZ12" s="317" t="str">
        <f t="shared" si="1"/>
        <v>8:15</v>
      </c>
      <c r="BA12" s="2"/>
      <c r="BB12" s="206"/>
      <c r="BC12" s="207"/>
      <c r="BD12" s="2"/>
      <c r="BE12" s="2"/>
      <c r="BF12" s="207"/>
      <c r="BG12" s="2"/>
      <c r="BH12" s="89"/>
      <c r="BI12" s="89"/>
      <c r="BJ12" s="174"/>
      <c r="BK12" s="171"/>
      <c r="BO12" s="139" t="s">
        <v>1</v>
      </c>
      <c r="BP12" s="100">
        <f>BP8-BP9-BP10-BP11</f>
        <v>225</v>
      </c>
      <c r="BQ12" s="83"/>
      <c r="BR12" s="83"/>
      <c r="BU12" s="72" t="s">
        <v>198</v>
      </c>
      <c r="BV12" s="79"/>
      <c r="BW12" s="85"/>
      <c r="BY12" s="218"/>
      <c r="BZ12" s="219"/>
    </row>
    <row r="13" spans="1:82" ht="15" customHeight="1" x14ac:dyDescent="0.2">
      <c r="A13" s="308" t="str">
        <f t="shared" si="0"/>
        <v>8:30</v>
      </c>
      <c r="B13" s="309"/>
      <c r="C13" s="260"/>
      <c r="D13" s="261"/>
      <c r="E13" s="261"/>
      <c r="F13" s="261"/>
      <c r="G13" s="261"/>
      <c r="H13" s="261"/>
      <c r="I13" s="268"/>
      <c r="J13" s="326"/>
      <c r="K13" s="260"/>
      <c r="L13" s="268"/>
      <c r="M13" s="261"/>
      <c r="N13" s="261"/>
      <c r="O13" s="261"/>
      <c r="P13" s="261"/>
      <c r="Q13" s="268"/>
      <c r="R13" s="326"/>
      <c r="S13" s="260"/>
      <c r="T13" s="261"/>
      <c r="U13" s="261"/>
      <c r="V13" s="261"/>
      <c r="W13" s="261"/>
      <c r="X13" s="261"/>
      <c r="Y13" s="267"/>
      <c r="Z13" s="325"/>
      <c r="AA13" s="260"/>
      <c r="AB13" s="261"/>
      <c r="AC13" s="261"/>
      <c r="AD13" s="261"/>
      <c r="AE13" s="261"/>
      <c r="AF13" s="261"/>
      <c r="AG13" s="269"/>
      <c r="AH13" s="271"/>
      <c r="AI13" s="261"/>
      <c r="AJ13" s="261"/>
      <c r="AK13" s="261"/>
      <c r="AL13" s="261"/>
      <c r="AM13" s="261"/>
      <c r="AN13" s="261"/>
      <c r="AO13" s="267"/>
      <c r="AP13" s="325"/>
      <c r="AQ13" s="260"/>
      <c r="AR13" s="261"/>
      <c r="AS13" s="261"/>
      <c r="AT13" s="261"/>
      <c r="AU13" s="261"/>
      <c r="AV13" s="261"/>
      <c r="AW13" s="268"/>
      <c r="AX13" s="271"/>
      <c r="AY13" s="318"/>
      <c r="AZ13" s="317" t="str">
        <f t="shared" si="1"/>
        <v>8:30</v>
      </c>
      <c r="BA13" s="2"/>
      <c r="BB13" s="206"/>
      <c r="BC13" s="207"/>
      <c r="BD13" s="3"/>
      <c r="BE13" s="3"/>
      <c r="BF13" s="207"/>
      <c r="BG13" s="2"/>
      <c r="BH13" s="29"/>
      <c r="BI13" s="29"/>
      <c r="BJ13" s="175"/>
      <c r="BK13" s="171"/>
      <c r="BQ13" s="83"/>
      <c r="BR13" s="83"/>
      <c r="BU13" s="72" t="s">
        <v>199</v>
      </c>
      <c r="BV13" s="79"/>
      <c r="BW13" s="80"/>
      <c r="BY13" s="218"/>
    </row>
    <row r="14" spans="1:82" ht="15" customHeight="1" x14ac:dyDescent="0.2">
      <c r="A14" s="310" t="str">
        <f>HOUR(A13+TIME(0,15,0))&amp;":"&amp;TEXT(MINUTE(A13+TIME(0,15,0)),"00")</f>
        <v>8:45</v>
      </c>
      <c r="B14" s="309"/>
      <c r="C14" s="260"/>
      <c r="D14" s="261"/>
      <c r="E14" s="261"/>
      <c r="F14" s="261"/>
      <c r="G14" s="261"/>
      <c r="H14" s="261"/>
      <c r="I14" s="268"/>
      <c r="J14" s="264"/>
      <c r="K14" s="261"/>
      <c r="L14" s="261"/>
      <c r="M14" s="261"/>
      <c r="N14" s="261"/>
      <c r="O14" s="261"/>
      <c r="P14" s="261"/>
      <c r="Q14" s="268"/>
      <c r="R14" s="325"/>
      <c r="S14" s="260"/>
      <c r="T14" s="261"/>
      <c r="U14" s="261"/>
      <c r="V14" s="261"/>
      <c r="W14" s="261"/>
      <c r="X14" s="261"/>
      <c r="Y14" s="302"/>
      <c r="Z14" s="326"/>
      <c r="AA14" s="260"/>
      <c r="AB14" s="261"/>
      <c r="AC14" s="261"/>
      <c r="AD14" s="261"/>
      <c r="AE14" s="261"/>
      <c r="AF14" s="261"/>
      <c r="AG14" s="267"/>
      <c r="AH14" s="264"/>
      <c r="AI14" s="261"/>
      <c r="AJ14" s="261"/>
      <c r="AK14" s="261"/>
      <c r="AL14" s="261"/>
      <c r="AM14" s="261"/>
      <c r="AN14" s="261"/>
      <c r="AO14" s="267"/>
      <c r="AP14" s="325"/>
      <c r="AQ14" s="260"/>
      <c r="AR14" s="261"/>
      <c r="AS14" s="261"/>
      <c r="AT14" s="261"/>
      <c r="AU14" s="261"/>
      <c r="AV14" s="261"/>
      <c r="AW14" s="267"/>
      <c r="AX14" s="264"/>
      <c r="AY14" s="318"/>
      <c r="AZ14" s="317" t="str">
        <f>HOUR(AZ13+TIME(0,15,0))&amp;":"&amp;TEXT(MINUTE(AZ13+TIME(0,15,0)),"00")</f>
        <v>8:45</v>
      </c>
      <c r="BA14" s="2"/>
      <c r="BB14" s="497" t="s">
        <v>247</v>
      </c>
      <c r="BC14" s="498"/>
      <c r="BD14" s="499"/>
      <c r="BE14" s="198"/>
      <c r="BF14" s="503" t="s">
        <v>248</v>
      </c>
      <c r="BG14" s="504"/>
      <c r="BH14" s="505"/>
      <c r="BI14" s="215"/>
      <c r="BJ14" s="90"/>
      <c r="BK14" s="171"/>
      <c r="BO14" s="217" t="s">
        <v>223</v>
      </c>
      <c r="BP14" s="137"/>
      <c r="BQ14" s="86"/>
      <c r="BR14" s="86"/>
      <c r="BU14" s="72" t="s">
        <v>200</v>
      </c>
      <c r="BV14" s="79"/>
      <c r="BW14" s="80"/>
      <c r="BY14" s="218"/>
    </row>
    <row r="15" spans="1:82" ht="15" customHeight="1" thickBot="1" x14ac:dyDescent="0.25">
      <c r="A15" s="310" t="str">
        <f t="shared" si="0"/>
        <v>9:00</v>
      </c>
      <c r="B15" s="309"/>
      <c r="C15" s="260"/>
      <c r="D15" s="261"/>
      <c r="E15" s="261"/>
      <c r="F15" s="261"/>
      <c r="G15" s="261"/>
      <c r="H15" s="261"/>
      <c r="I15" s="267"/>
      <c r="J15" s="325"/>
      <c r="K15" s="260"/>
      <c r="L15" s="261"/>
      <c r="M15" s="261"/>
      <c r="N15" s="261"/>
      <c r="O15" s="261"/>
      <c r="P15" s="261"/>
      <c r="Q15" s="268"/>
      <c r="R15" s="326"/>
      <c r="S15" s="260"/>
      <c r="T15" s="261"/>
      <c r="U15" s="261"/>
      <c r="V15" s="261"/>
      <c r="W15" s="261"/>
      <c r="X15" s="261"/>
      <c r="Y15" s="267"/>
      <c r="Z15" s="264"/>
      <c r="AA15" s="261"/>
      <c r="AB15" s="261"/>
      <c r="AC15" s="261"/>
      <c r="AD15" s="261"/>
      <c r="AE15" s="261"/>
      <c r="AF15" s="261"/>
      <c r="AG15" s="265"/>
      <c r="AH15" s="266"/>
      <c r="AI15" s="261"/>
      <c r="AJ15" s="261"/>
      <c r="AK15" s="261"/>
      <c r="AL15" s="261"/>
      <c r="AM15" s="261"/>
      <c r="AN15" s="261"/>
      <c r="AO15" s="269"/>
      <c r="AP15" s="326"/>
      <c r="AQ15" s="260"/>
      <c r="AR15" s="261"/>
      <c r="AS15" s="261"/>
      <c r="AT15" s="261"/>
      <c r="AU15" s="261"/>
      <c r="AV15" s="261"/>
      <c r="AW15" s="268"/>
      <c r="AX15" s="271"/>
      <c r="AY15" s="318"/>
      <c r="AZ15" s="317" t="str">
        <f t="shared" si="1"/>
        <v>9:00</v>
      </c>
      <c r="BA15" s="2"/>
      <c r="BB15" s="500"/>
      <c r="BC15" s="501"/>
      <c r="BD15" s="502"/>
      <c r="BE15" s="208"/>
      <c r="BF15" s="506"/>
      <c r="BG15" s="507"/>
      <c r="BH15" s="508"/>
      <c r="BI15" s="215"/>
      <c r="BJ15" s="90"/>
      <c r="BK15" s="171"/>
      <c r="BO15" s="99" t="s">
        <v>20</v>
      </c>
      <c r="BP15" s="138">
        <v>18</v>
      </c>
      <c r="BQ15" s="26"/>
      <c r="BR15" s="83"/>
      <c r="BU15" s="73"/>
      <c r="BV15" s="70"/>
      <c r="BW15" s="71"/>
      <c r="BY15" s="218"/>
      <c r="BZ15" s="219"/>
    </row>
    <row r="16" spans="1:82" ht="15" customHeight="1" x14ac:dyDescent="0.2">
      <c r="A16" s="310" t="str">
        <f t="shared" si="0"/>
        <v>9:15</v>
      </c>
      <c r="B16" s="309"/>
      <c r="C16" s="260"/>
      <c r="D16" s="261"/>
      <c r="E16" s="261"/>
      <c r="F16" s="261"/>
      <c r="G16" s="261"/>
      <c r="H16" s="261"/>
      <c r="I16" s="267"/>
      <c r="J16" s="325"/>
      <c r="K16" s="260"/>
      <c r="L16" s="261"/>
      <c r="M16" s="261"/>
      <c r="N16" s="261"/>
      <c r="O16" s="261"/>
      <c r="P16" s="261"/>
      <c r="Q16" s="268"/>
      <c r="R16" s="326"/>
      <c r="S16" s="260"/>
      <c r="T16" s="261"/>
      <c r="U16" s="261"/>
      <c r="V16" s="261"/>
      <c r="W16" s="261"/>
      <c r="X16" s="261"/>
      <c r="Y16" s="267"/>
      <c r="Z16" s="264"/>
      <c r="AA16" s="261"/>
      <c r="AB16" s="261"/>
      <c r="AC16" s="261"/>
      <c r="AD16" s="261"/>
      <c r="AE16" s="261"/>
      <c r="AF16" s="261"/>
      <c r="AG16" s="267"/>
      <c r="AH16" s="264"/>
      <c r="AI16" s="261"/>
      <c r="AJ16" s="261"/>
      <c r="AK16" s="261"/>
      <c r="AL16" s="261"/>
      <c r="AM16" s="261"/>
      <c r="AN16" s="261"/>
      <c r="AO16" s="268"/>
      <c r="AP16" s="325"/>
      <c r="AQ16" s="260"/>
      <c r="AR16" s="261"/>
      <c r="AS16" s="261"/>
      <c r="AT16" s="261"/>
      <c r="AU16" s="261"/>
      <c r="AV16" s="261"/>
      <c r="AW16" s="268"/>
      <c r="AX16" s="264"/>
      <c r="AY16" s="318"/>
      <c r="AZ16" s="317" t="str">
        <f t="shared" si="1"/>
        <v>9:15</v>
      </c>
      <c r="BA16" s="2"/>
      <c r="BB16" s="5"/>
      <c r="BC16" s="5"/>
      <c r="BD16" s="5"/>
      <c r="BE16" s="208"/>
      <c r="BF16" s="509" t="s">
        <v>244</v>
      </c>
      <c r="BG16" s="511">
        <v>37</v>
      </c>
      <c r="BH16" s="2"/>
      <c r="BI16" s="2"/>
      <c r="BJ16" s="90"/>
      <c r="BK16" s="171"/>
      <c r="BM16" s="82"/>
      <c r="BO16" s="99" t="s">
        <v>21</v>
      </c>
      <c r="BP16" s="138">
        <v>2</v>
      </c>
      <c r="BQ16" s="83"/>
      <c r="BR16" s="83"/>
      <c r="BY16" s="218"/>
    </row>
    <row r="17" spans="1:83" ht="15" customHeight="1" thickBot="1" x14ac:dyDescent="0.25">
      <c r="A17" s="310" t="str">
        <f t="shared" si="0"/>
        <v>9:30</v>
      </c>
      <c r="B17" s="309"/>
      <c r="C17" s="260"/>
      <c r="D17" s="261"/>
      <c r="E17" s="261"/>
      <c r="F17" s="261"/>
      <c r="G17" s="261"/>
      <c r="H17" s="261"/>
      <c r="I17" s="268"/>
      <c r="J17" s="326"/>
      <c r="K17" s="260"/>
      <c r="L17" s="261"/>
      <c r="M17" s="261"/>
      <c r="N17" s="261"/>
      <c r="O17" s="261"/>
      <c r="P17" s="261"/>
      <c r="Q17" s="268"/>
      <c r="R17" s="341"/>
      <c r="S17" s="260"/>
      <c r="T17" s="261"/>
      <c r="U17" s="261"/>
      <c r="V17" s="261"/>
      <c r="W17" s="261"/>
      <c r="X17" s="261"/>
      <c r="Y17" s="268"/>
      <c r="Z17" s="271"/>
      <c r="AA17" s="261"/>
      <c r="AB17" s="261"/>
      <c r="AC17" s="261"/>
      <c r="AD17" s="261"/>
      <c r="AE17" s="261"/>
      <c r="AF17" s="261"/>
      <c r="AG17" s="267"/>
      <c r="AH17" s="264"/>
      <c r="AI17" s="261"/>
      <c r="AJ17" s="261"/>
      <c r="AK17" s="261"/>
      <c r="AL17" s="261"/>
      <c r="AM17" s="261"/>
      <c r="AN17" s="261"/>
      <c r="AO17" s="267"/>
      <c r="AP17" s="325"/>
      <c r="AQ17" s="260"/>
      <c r="AR17" s="261"/>
      <c r="AS17" s="261"/>
      <c r="AT17" s="261"/>
      <c r="AU17" s="261"/>
      <c r="AV17" s="261"/>
      <c r="AW17" s="268"/>
      <c r="AX17" s="271"/>
      <c r="AY17" s="318"/>
      <c r="AZ17" s="317" t="str">
        <f t="shared" si="1"/>
        <v>9:30</v>
      </c>
      <c r="BA17" s="2"/>
      <c r="BB17" s="5"/>
      <c r="BC17" s="5"/>
      <c r="BD17" s="5"/>
      <c r="BE17" s="208"/>
      <c r="BF17" s="509"/>
      <c r="BG17" s="511"/>
      <c r="BH17" s="2"/>
      <c r="BI17" s="2"/>
      <c r="BJ17" s="90"/>
      <c r="BK17" s="171"/>
      <c r="BO17" s="99" t="s">
        <v>224</v>
      </c>
      <c r="BP17" s="138">
        <v>0</v>
      </c>
      <c r="BQ17" s="83"/>
      <c r="BR17" s="83"/>
      <c r="BY17" s="218"/>
    </row>
    <row r="18" spans="1:83" ht="15" customHeight="1" thickBot="1" x14ac:dyDescent="0.25">
      <c r="A18" s="310" t="str">
        <f t="shared" si="0"/>
        <v>9:45</v>
      </c>
      <c r="B18" s="309"/>
      <c r="C18" s="260"/>
      <c r="D18" s="261"/>
      <c r="E18" s="261"/>
      <c r="F18" s="261"/>
      <c r="G18" s="261"/>
      <c r="H18" s="261"/>
      <c r="I18" s="267"/>
      <c r="J18" s="325"/>
      <c r="K18" s="260"/>
      <c r="L18" s="261"/>
      <c r="M18" s="261"/>
      <c r="N18" s="261"/>
      <c r="O18" s="261"/>
      <c r="P18" s="261"/>
      <c r="Q18" s="268"/>
      <c r="R18" s="264"/>
      <c r="S18" s="261"/>
      <c r="T18" s="261"/>
      <c r="U18" s="261"/>
      <c r="V18" s="261"/>
      <c r="W18" s="261"/>
      <c r="X18" s="260"/>
      <c r="Y18" s="268"/>
      <c r="Z18" s="325"/>
      <c r="AA18" s="260"/>
      <c r="AB18" s="261"/>
      <c r="AC18" s="261"/>
      <c r="AD18" s="261"/>
      <c r="AE18" s="261"/>
      <c r="AF18" s="261"/>
      <c r="AG18" s="268"/>
      <c r="AH18" s="271"/>
      <c r="AI18" s="261"/>
      <c r="AJ18" s="261"/>
      <c r="AK18" s="261"/>
      <c r="AL18" s="261"/>
      <c r="AM18" s="261"/>
      <c r="AN18" s="261"/>
      <c r="AO18" s="267"/>
      <c r="AP18" s="264"/>
      <c r="AQ18" s="261"/>
      <c r="AR18" s="261"/>
      <c r="AS18" s="261"/>
      <c r="AT18" s="261"/>
      <c r="AU18" s="261"/>
      <c r="AV18" s="261"/>
      <c r="AW18" s="268"/>
      <c r="AX18" s="264"/>
      <c r="AY18" s="318"/>
      <c r="AZ18" s="317" t="str">
        <f t="shared" si="1"/>
        <v>9:45</v>
      </c>
      <c r="BA18" s="2"/>
      <c r="BB18" s="209"/>
      <c r="BC18" s="209"/>
      <c r="BD18" s="209"/>
      <c r="BE18" s="210"/>
      <c r="BF18" s="510"/>
      <c r="BG18" s="512"/>
      <c r="BH18" s="2"/>
      <c r="BI18" s="2"/>
      <c r="BJ18" s="90"/>
      <c r="BK18" s="171"/>
      <c r="BO18" s="139" t="s">
        <v>1</v>
      </c>
      <c r="BP18" s="100">
        <f>BP12-BP15-BP16-BP17</f>
        <v>205</v>
      </c>
      <c r="BU18" s="455" t="s">
        <v>210</v>
      </c>
      <c r="BV18" s="456"/>
      <c r="BW18" s="457"/>
      <c r="BY18" s="218"/>
      <c r="BZ18" s="219"/>
    </row>
    <row r="19" spans="1:83" ht="15" customHeight="1" thickTop="1" x14ac:dyDescent="0.2">
      <c r="A19" s="310" t="str">
        <f t="shared" si="0"/>
        <v>10:00</v>
      </c>
      <c r="B19" s="309"/>
      <c r="C19" s="260"/>
      <c r="D19" s="261"/>
      <c r="E19" s="261"/>
      <c r="F19" s="261"/>
      <c r="G19" s="261"/>
      <c r="H19" s="261"/>
      <c r="I19" s="268"/>
      <c r="J19" s="326"/>
      <c r="K19" s="260"/>
      <c r="L19" s="261"/>
      <c r="M19" s="261"/>
      <c r="N19" s="261"/>
      <c r="O19" s="261"/>
      <c r="P19" s="261"/>
      <c r="Q19" s="267"/>
      <c r="R19" s="264"/>
      <c r="S19" s="261"/>
      <c r="T19" s="261"/>
      <c r="U19" s="261"/>
      <c r="V19" s="261"/>
      <c r="W19" s="261"/>
      <c r="X19" s="260"/>
      <c r="Y19" s="268"/>
      <c r="Z19" s="326"/>
      <c r="AA19" s="260"/>
      <c r="AB19" s="261"/>
      <c r="AC19" s="261"/>
      <c r="AD19" s="261"/>
      <c r="AE19" s="261"/>
      <c r="AF19" s="261"/>
      <c r="AG19" s="267"/>
      <c r="AH19" s="264"/>
      <c r="AI19" s="261"/>
      <c r="AJ19" s="261"/>
      <c r="AK19" s="261"/>
      <c r="AL19" s="261"/>
      <c r="AM19" s="261"/>
      <c r="AN19" s="261"/>
      <c r="AO19" s="268"/>
      <c r="AP19" s="271"/>
      <c r="AQ19" s="261"/>
      <c r="AR19" s="261"/>
      <c r="AS19" s="261"/>
      <c r="AT19" s="261"/>
      <c r="AU19" s="261"/>
      <c r="AV19" s="261"/>
      <c r="AW19" s="269"/>
      <c r="AX19" s="271"/>
      <c r="AY19" s="319"/>
      <c r="AZ19" s="317" t="str">
        <f t="shared" si="1"/>
        <v>10:00</v>
      </c>
      <c r="BA19" s="2"/>
      <c r="BB19" s="480" t="s">
        <v>245</v>
      </c>
      <c r="BC19" s="472">
        <f>E63+M63+U63+AC63+AK63+AS63</f>
        <v>0</v>
      </c>
      <c r="BD19" s="468" t="e">
        <f>BC19/$BC$37</f>
        <v>#DIV/0!</v>
      </c>
      <c r="BE19" s="2"/>
      <c r="BF19" s="203"/>
      <c r="BG19" s="204"/>
      <c r="BH19" s="169"/>
      <c r="BI19" s="169"/>
      <c r="BJ19" s="90"/>
      <c r="BK19" s="171"/>
      <c r="BM19" s="18"/>
      <c r="BO19" s="23" t="s">
        <v>174</v>
      </c>
      <c r="BP19" s="86">
        <v>1</v>
      </c>
      <c r="BQ19" s="18"/>
      <c r="BR19" s="18"/>
      <c r="BS19" s="144"/>
      <c r="BU19" s="458" t="s">
        <v>201</v>
      </c>
      <c r="BV19" s="459"/>
      <c r="BW19" s="460"/>
      <c r="BY19" s="218"/>
    </row>
    <row r="20" spans="1:83" ht="15" customHeight="1" x14ac:dyDescent="0.2">
      <c r="A20" s="310" t="str">
        <f t="shared" si="0"/>
        <v>10:15</v>
      </c>
      <c r="B20" s="309"/>
      <c r="C20" s="260"/>
      <c r="D20" s="261"/>
      <c r="E20" s="261"/>
      <c r="F20" s="261"/>
      <c r="G20" s="261"/>
      <c r="H20" s="261"/>
      <c r="I20" s="267"/>
      <c r="J20" s="325"/>
      <c r="K20" s="260"/>
      <c r="L20" s="261"/>
      <c r="M20" s="261"/>
      <c r="N20" s="261"/>
      <c r="O20" s="261"/>
      <c r="P20" s="261"/>
      <c r="Q20" s="267"/>
      <c r="R20" s="264"/>
      <c r="S20" s="261"/>
      <c r="T20" s="261"/>
      <c r="U20" s="261"/>
      <c r="V20" s="261"/>
      <c r="W20" s="261"/>
      <c r="X20" s="260"/>
      <c r="Y20" s="268"/>
      <c r="Z20" s="264"/>
      <c r="AA20" s="9"/>
      <c r="AB20" s="9"/>
      <c r="AC20" s="9"/>
      <c r="AD20" s="9"/>
      <c r="AE20" s="9"/>
      <c r="AF20" s="260"/>
      <c r="AG20" s="267"/>
      <c r="AH20" s="325"/>
      <c r="AI20" s="260"/>
      <c r="AJ20" s="261"/>
      <c r="AK20" s="261"/>
      <c r="AL20" s="261"/>
      <c r="AM20" s="261"/>
      <c r="AN20" s="261"/>
      <c r="AO20" s="267"/>
      <c r="AP20" s="264"/>
      <c r="AQ20" s="261"/>
      <c r="AR20" s="261"/>
      <c r="AS20" s="261"/>
      <c r="AT20" s="261"/>
      <c r="AU20" s="261"/>
      <c r="AV20" s="261"/>
      <c r="AW20" s="267"/>
      <c r="AX20" s="264"/>
      <c r="AY20" s="318"/>
      <c r="AZ20" s="317" t="str">
        <f t="shared" si="1"/>
        <v>10:15</v>
      </c>
      <c r="BA20" s="2"/>
      <c r="BB20" s="481"/>
      <c r="BC20" s="472"/>
      <c r="BD20" s="468"/>
      <c r="BE20" s="2"/>
      <c r="BF20" s="203"/>
      <c r="BG20" s="204"/>
      <c r="BH20" s="169"/>
      <c r="BI20" s="169"/>
      <c r="BJ20" s="28"/>
      <c r="BK20" s="2"/>
      <c r="BO20" s="139" t="s">
        <v>1</v>
      </c>
      <c r="BP20" s="100">
        <f>BP18+BP19</f>
        <v>206</v>
      </c>
      <c r="BU20" s="399" t="s">
        <v>202</v>
      </c>
      <c r="BV20" s="400"/>
      <c r="BW20" s="401"/>
      <c r="BY20" s="218"/>
    </row>
    <row r="21" spans="1:83" ht="15" customHeight="1" thickBot="1" x14ac:dyDescent="0.25">
      <c r="A21" s="310" t="str">
        <f t="shared" si="0"/>
        <v>10:30</v>
      </c>
      <c r="B21" s="311"/>
      <c r="C21" s="260"/>
      <c r="D21" s="261"/>
      <c r="E21" s="261"/>
      <c r="F21" s="261"/>
      <c r="G21" s="261"/>
      <c r="H21" s="260"/>
      <c r="I21" s="269"/>
      <c r="J21" s="326"/>
      <c r="K21" s="260"/>
      <c r="L21" s="261"/>
      <c r="M21" s="261"/>
      <c r="N21" s="261"/>
      <c r="O21" s="261"/>
      <c r="P21" s="261"/>
      <c r="Q21" s="267"/>
      <c r="R21" s="264"/>
      <c r="S21" s="9"/>
      <c r="T21" s="9"/>
      <c r="U21" s="9"/>
      <c r="V21" s="9"/>
      <c r="W21" s="9"/>
      <c r="X21" s="260"/>
      <c r="Y21" s="267"/>
      <c r="Z21" s="264"/>
      <c r="AA21" s="9"/>
      <c r="AB21" s="9"/>
      <c r="AC21" s="9"/>
      <c r="AD21" s="9"/>
      <c r="AE21" s="9"/>
      <c r="AF21" s="260"/>
      <c r="AG21" s="267"/>
      <c r="AH21" s="325"/>
      <c r="AI21" s="260"/>
      <c r="AJ21" s="261"/>
      <c r="AK21" s="261"/>
      <c r="AL21" s="261"/>
      <c r="AM21" s="261"/>
      <c r="AN21" s="261"/>
      <c r="AO21" s="267"/>
      <c r="AP21" s="264"/>
      <c r="AQ21" s="261"/>
      <c r="AR21" s="261"/>
      <c r="AS21" s="261"/>
      <c r="AT21" s="261"/>
      <c r="AU21" s="261"/>
      <c r="AV21" s="261"/>
      <c r="AW21" s="267"/>
      <c r="AX21" s="264"/>
      <c r="AY21" s="318"/>
      <c r="AZ21" s="317" t="str">
        <f t="shared" si="1"/>
        <v>10:30</v>
      </c>
      <c r="BA21" s="2"/>
      <c r="BB21" s="482"/>
      <c r="BC21" s="473"/>
      <c r="BD21" s="479"/>
      <c r="BE21" s="2"/>
      <c r="BF21" s="203"/>
      <c r="BG21" s="204"/>
      <c r="BH21" s="169"/>
      <c r="BI21" s="169"/>
      <c r="BJ21" s="200"/>
      <c r="BK21" s="2"/>
      <c r="BO21" s="140" t="s">
        <v>225</v>
      </c>
      <c r="BP21" s="141">
        <v>1</v>
      </c>
      <c r="BU21" s="402" t="s">
        <v>203</v>
      </c>
      <c r="BV21" s="403"/>
      <c r="BW21" s="404"/>
      <c r="BY21" s="218"/>
      <c r="BZ21" s="219"/>
    </row>
    <row r="22" spans="1:83" ht="15" customHeight="1" x14ac:dyDescent="0.2">
      <c r="A22" s="310" t="str">
        <f t="shared" si="0"/>
        <v>10:45</v>
      </c>
      <c r="B22" s="311"/>
      <c r="C22" s="260"/>
      <c r="D22" s="261"/>
      <c r="E22" s="261"/>
      <c r="F22" s="261"/>
      <c r="G22" s="261"/>
      <c r="H22" s="260"/>
      <c r="I22" s="267"/>
      <c r="J22" s="325"/>
      <c r="K22" s="260"/>
      <c r="L22" s="261"/>
      <c r="M22" s="261"/>
      <c r="N22" s="261"/>
      <c r="O22" s="261"/>
      <c r="P22" s="261"/>
      <c r="Q22" s="265"/>
      <c r="R22" s="266"/>
      <c r="S22" s="9"/>
      <c r="T22" s="9"/>
      <c r="U22" s="9"/>
      <c r="V22" s="9"/>
      <c r="W22" s="9"/>
      <c r="X22" s="260"/>
      <c r="Y22" s="267"/>
      <c r="Z22" s="264"/>
      <c r="AA22" s="9"/>
      <c r="AB22" s="9"/>
      <c r="AC22" s="9"/>
      <c r="AD22" s="9"/>
      <c r="AE22" s="9"/>
      <c r="AF22" s="260"/>
      <c r="AG22" s="265"/>
      <c r="AH22" s="327"/>
      <c r="AI22" s="260"/>
      <c r="AJ22" s="261"/>
      <c r="AK22" s="261"/>
      <c r="AL22" s="261"/>
      <c r="AM22" s="261"/>
      <c r="AN22" s="261"/>
      <c r="AO22" s="267"/>
      <c r="AP22" s="264"/>
      <c r="AQ22" s="261"/>
      <c r="AR22" s="261"/>
      <c r="AS22" s="261"/>
      <c r="AT22" s="261"/>
      <c r="AU22" s="261"/>
      <c r="AV22" s="261"/>
      <c r="AW22" s="267"/>
      <c r="AX22" s="264"/>
      <c r="AY22" s="318"/>
      <c r="AZ22" s="317" t="str">
        <f t="shared" si="1"/>
        <v>10:45</v>
      </c>
      <c r="BB22" s="483" t="s">
        <v>246</v>
      </c>
      <c r="BC22" s="474">
        <f>G63+O63+W63+AE63+AM63+AU63</f>
        <v>0</v>
      </c>
      <c r="BD22" s="467" t="e">
        <f>BC22/$BC$37</f>
        <v>#DIV/0!</v>
      </c>
      <c r="BE22" s="205"/>
      <c r="BF22" s="5"/>
      <c r="BG22" s="5"/>
      <c r="BH22" s="489"/>
      <c r="BI22" s="226"/>
      <c r="BJ22" s="200"/>
      <c r="BK22" s="2"/>
      <c r="BO22" s="142" t="s">
        <v>226</v>
      </c>
      <c r="BP22" s="143">
        <f>BP20*BP21*7</f>
        <v>1442</v>
      </c>
      <c r="BY22" s="218"/>
    </row>
    <row r="23" spans="1:83" ht="15" customHeight="1" thickBot="1" x14ac:dyDescent="0.25">
      <c r="A23" s="310" t="str">
        <f t="shared" si="0"/>
        <v>11:00</v>
      </c>
      <c r="B23" s="311"/>
      <c r="C23" s="260"/>
      <c r="D23" s="261"/>
      <c r="E23" s="261"/>
      <c r="F23" s="261"/>
      <c r="G23" s="261"/>
      <c r="H23" s="260"/>
      <c r="I23" s="267"/>
      <c r="J23" s="325"/>
      <c r="K23" s="260"/>
      <c r="L23" s="261"/>
      <c r="M23" s="261"/>
      <c r="N23" s="261"/>
      <c r="O23" s="261"/>
      <c r="P23" s="261"/>
      <c r="Q23" s="267"/>
      <c r="R23" s="264"/>
      <c r="S23" s="9"/>
      <c r="T23" s="9"/>
      <c r="U23" s="9"/>
      <c r="V23" s="9"/>
      <c r="W23" s="9"/>
      <c r="X23" s="260"/>
      <c r="Y23" s="267"/>
      <c r="Z23" s="264"/>
      <c r="AA23" s="9"/>
      <c r="AB23" s="9"/>
      <c r="AC23" s="9"/>
      <c r="AD23" s="9"/>
      <c r="AE23" s="9"/>
      <c r="AF23" s="260"/>
      <c r="AG23" s="267"/>
      <c r="AH23" s="325"/>
      <c r="AI23" s="260"/>
      <c r="AJ23" s="261"/>
      <c r="AK23" s="261"/>
      <c r="AL23" s="261"/>
      <c r="AM23" s="261"/>
      <c r="AN23" s="261"/>
      <c r="AO23" s="268"/>
      <c r="AP23" s="271"/>
      <c r="AQ23" s="261"/>
      <c r="AR23" s="261"/>
      <c r="AS23" s="261"/>
      <c r="AT23" s="261"/>
      <c r="AU23" s="261"/>
      <c r="AV23" s="261"/>
      <c r="AW23" s="270"/>
      <c r="AX23" s="266"/>
      <c r="AY23" s="320"/>
      <c r="AZ23" s="317" t="str">
        <f t="shared" si="1"/>
        <v>11:00</v>
      </c>
      <c r="BB23" s="484"/>
      <c r="BC23" s="472"/>
      <c r="BD23" s="468"/>
      <c r="BE23" s="202"/>
      <c r="BF23" s="203"/>
      <c r="BG23" s="204"/>
      <c r="BH23" s="489"/>
      <c r="BI23" s="226"/>
      <c r="BJ23" s="200"/>
      <c r="BK23" s="2"/>
      <c r="BO23" s="137"/>
      <c r="BP23" s="137"/>
      <c r="BY23" s="385" t="str">
        <f>I5</f>
        <v>MARTIN</v>
      </c>
      <c r="BZ23" s="385"/>
      <c r="CA23" s="384" t="s">
        <v>252</v>
      </c>
      <c r="CB23" s="384"/>
      <c r="CC23" s="384"/>
      <c r="CD23" s="379" t="str">
        <f>AX5</f>
        <v>2013/2014</v>
      </c>
    </row>
    <row r="24" spans="1:83" ht="15" customHeight="1" thickBot="1" x14ac:dyDescent="0.25">
      <c r="A24" s="310" t="str">
        <f t="shared" si="0"/>
        <v>11:15</v>
      </c>
      <c r="B24" s="311"/>
      <c r="C24" s="260"/>
      <c r="D24" s="261"/>
      <c r="E24" s="261"/>
      <c r="F24" s="261"/>
      <c r="G24" s="261"/>
      <c r="H24" s="260"/>
      <c r="I24" s="269"/>
      <c r="J24" s="271"/>
      <c r="K24" s="261"/>
      <c r="L24" s="261"/>
      <c r="M24" s="261"/>
      <c r="N24" s="261"/>
      <c r="O24" s="261"/>
      <c r="P24" s="261"/>
      <c r="Q24" s="267"/>
      <c r="R24" s="264"/>
      <c r="S24" s="9"/>
      <c r="T24" s="9"/>
      <c r="U24" s="9"/>
      <c r="V24" s="9"/>
      <c r="W24" s="9"/>
      <c r="X24" s="260"/>
      <c r="Y24" s="265"/>
      <c r="Z24" s="266"/>
      <c r="AA24" s="9"/>
      <c r="AB24" s="9"/>
      <c r="AC24" s="9"/>
      <c r="AD24" s="9"/>
      <c r="AE24" s="9"/>
      <c r="AF24" s="260"/>
      <c r="AG24" s="267"/>
      <c r="AH24" s="325"/>
      <c r="AI24" s="260"/>
      <c r="AJ24" s="261"/>
      <c r="AK24" s="261"/>
      <c r="AL24" s="261"/>
      <c r="AM24" s="261"/>
      <c r="AN24" s="261"/>
      <c r="AO24" s="267"/>
      <c r="AP24" s="264"/>
      <c r="AQ24" s="261"/>
      <c r="AR24" s="261"/>
      <c r="AS24" s="261"/>
      <c r="AT24" s="261"/>
      <c r="AU24" s="261"/>
      <c r="AV24" s="261"/>
      <c r="AW24" s="267"/>
      <c r="AX24" s="264"/>
      <c r="AY24" s="318"/>
      <c r="AZ24" s="317" t="str">
        <f t="shared" si="1"/>
        <v>11:15</v>
      </c>
      <c r="BB24" s="485"/>
      <c r="BC24" s="493"/>
      <c r="BD24" s="469"/>
      <c r="BE24" s="212"/>
      <c r="BF24" s="213"/>
      <c r="BG24" s="214"/>
      <c r="BH24" s="489"/>
      <c r="BI24" s="226"/>
      <c r="BJ24" s="200"/>
      <c r="BK24" s="2"/>
      <c r="BO24" s="142" t="s">
        <v>227</v>
      </c>
      <c r="BP24" s="143">
        <f>BP20/5</f>
        <v>41.2</v>
      </c>
      <c r="BU24" s="414" t="s">
        <v>204</v>
      </c>
      <c r="BV24" s="415"/>
      <c r="BW24" s="416"/>
      <c r="BY24" s="385"/>
      <c r="BZ24" s="385"/>
      <c r="CA24" s="384"/>
      <c r="CB24" s="384"/>
      <c r="CC24" s="384"/>
      <c r="CD24" s="379"/>
    </row>
    <row r="25" spans="1:83" ht="15" customHeight="1" thickTop="1" thickBot="1" x14ac:dyDescent="0.25">
      <c r="A25" s="310" t="str">
        <f t="shared" si="0"/>
        <v>11:30</v>
      </c>
      <c r="B25" s="311"/>
      <c r="C25" s="260"/>
      <c r="D25" s="261"/>
      <c r="E25" s="261"/>
      <c r="F25" s="261"/>
      <c r="G25" s="261"/>
      <c r="H25" s="260"/>
      <c r="I25" s="270"/>
      <c r="J25" s="266"/>
      <c r="K25" s="265"/>
      <c r="L25" s="261"/>
      <c r="M25" s="261"/>
      <c r="N25" s="261"/>
      <c r="O25" s="261"/>
      <c r="P25" s="261"/>
      <c r="Q25" s="267"/>
      <c r="R25" s="264"/>
      <c r="S25" s="9"/>
      <c r="T25" s="9"/>
      <c r="U25" s="9"/>
      <c r="V25" s="9"/>
      <c r="W25" s="9"/>
      <c r="X25" s="260"/>
      <c r="Y25" s="267"/>
      <c r="Z25" s="264"/>
      <c r="AA25" s="9"/>
      <c r="AB25" s="9"/>
      <c r="AC25" s="9"/>
      <c r="AD25" s="9"/>
      <c r="AE25" s="9"/>
      <c r="AF25" s="260"/>
      <c r="AG25" s="268"/>
      <c r="AH25" s="326"/>
      <c r="AI25" s="260"/>
      <c r="AJ25" s="261"/>
      <c r="AK25" s="261"/>
      <c r="AL25" s="261"/>
      <c r="AM25" s="261"/>
      <c r="AN25" s="261"/>
      <c r="AO25" s="267"/>
      <c r="AP25" s="264"/>
      <c r="AQ25" s="261"/>
      <c r="AR25" s="261"/>
      <c r="AS25" s="261"/>
      <c r="AT25" s="261"/>
      <c r="AU25" s="261"/>
      <c r="AV25" s="260"/>
      <c r="AW25" s="267"/>
      <c r="AX25" s="264"/>
      <c r="AY25" s="318"/>
      <c r="AZ25" s="317" t="str">
        <f t="shared" si="1"/>
        <v>11:30</v>
      </c>
      <c r="BE25" s="211"/>
      <c r="BF25" s="491" t="s">
        <v>243</v>
      </c>
      <c r="BG25" s="470">
        <f>BG16-BC19-BC22</f>
        <v>37</v>
      </c>
      <c r="BH25" s="201"/>
      <c r="BI25" s="201"/>
      <c r="BJ25" s="438" t="s">
        <v>242</v>
      </c>
      <c r="BK25" s="2"/>
      <c r="BU25" s="84" t="s">
        <v>215</v>
      </c>
      <c r="BV25" s="417" t="s">
        <v>216</v>
      </c>
      <c r="BW25" s="418"/>
      <c r="BY25" s="218"/>
    </row>
    <row r="26" spans="1:83" ht="15" customHeight="1" x14ac:dyDescent="0.2">
      <c r="A26" s="310" t="str">
        <f t="shared" si="0"/>
        <v>11:45</v>
      </c>
      <c r="B26" s="311"/>
      <c r="C26" s="260"/>
      <c r="D26" s="261"/>
      <c r="E26" s="261"/>
      <c r="F26" s="261"/>
      <c r="G26" s="261"/>
      <c r="H26" s="260"/>
      <c r="I26" s="267"/>
      <c r="J26" s="264"/>
      <c r="K26" s="261"/>
      <c r="L26" s="261"/>
      <c r="M26" s="261"/>
      <c r="N26" s="261"/>
      <c r="O26" s="261"/>
      <c r="P26" s="261"/>
      <c r="Q26" s="267"/>
      <c r="R26" s="264"/>
      <c r="S26" s="9"/>
      <c r="T26" s="9"/>
      <c r="U26" s="9"/>
      <c r="V26" s="9"/>
      <c r="W26" s="9"/>
      <c r="X26" s="260"/>
      <c r="Y26" s="270"/>
      <c r="Z26" s="266"/>
      <c r="AA26" s="9"/>
      <c r="AB26" s="9"/>
      <c r="AC26" s="9"/>
      <c r="AD26" s="9"/>
      <c r="AE26" s="9"/>
      <c r="AF26" s="260"/>
      <c r="AG26" s="267"/>
      <c r="AH26" s="325"/>
      <c r="AI26" s="260"/>
      <c r="AJ26" s="261"/>
      <c r="AK26" s="261"/>
      <c r="AL26" s="261"/>
      <c r="AM26" s="261"/>
      <c r="AN26" s="261"/>
      <c r="AO26" s="265"/>
      <c r="AP26" s="266"/>
      <c r="AQ26" s="261"/>
      <c r="AR26" s="261"/>
      <c r="AS26" s="261"/>
      <c r="AT26" s="261"/>
      <c r="AU26" s="261"/>
      <c r="AV26" s="260"/>
      <c r="AW26" s="267"/>
      <c r="AX26" s="264"/>
      <c r="AY26" s="318"/>
      <c r="AZ26" s="317" t="str">
        <f t="shared" si="1"/>
        <v>11:45</v>
      </c>
      <c r="BE26" s="202"/>
      <c r="BF26" s="491"/>
      <c r="BG26" s="470"/>
      <c r="BH26" s="201"/>
      <c r="BI26" s="201"/>
      <c r="BJ26" s="439"/>
      <c r="BK26" s="2"/>
      <c r="BM26" s="130" t="s">
        <v>228</v>
      </c>
      <c r="BN26" s="103" t="s">
        <v>70</v>
      </c>
      <c r="BO26" s="104" t="s">
        <v>71</v>
      </c>
      <c r="BP26" s="104" t="s">
        <v>72</v>
      </c>
      <c r="BQ26" s="104" t="s">
        <v>22</v>
      </c>
      <c r="BR26" s="129"/>
      <c r="BS26" s="179" t="s">
        <v>229</v>
      </c>
      <c r="BY26" s="130" t="s">
        <v>228</v>
      </c>
      <c r="BZ26" s="244" t="s">
        <v>70</v>
      </c>
      <c r="CA26" s="238" t="s">
        <v>71</v>
      </c>
      <c r="CB26" s="244" t="s">
        <v>72</v>
      </c>
      <c r="CC26" s="238" t="s">
        <v>22</v>
      </c>
      <c r="CD26" s="245"/>
      <c r="CE26" s="227" t="s">
        <v>229</v>
      </c>
    </row>
    <row r="27" spans="1:83" ht="15" customHeight="1" thickBot="1" x14ac:dyDescent="0.25">
      <c r="A27" s="310" t="str">
        <f t="shared" si="0"/>
        <v>12:00</v>
      </c>
      <c r="B27" s="311"/>
      <c r="C27" s="161"/>
      <c r="D27" s="9"/>
      <c r="E27" s="9"/>
      <c r="F27" s="9"/>
      <c r="G27" s="9"/>
      <c r="H27" s="260"/>
      <c r="I27" s="267"/>
      <c r="J27" s="264"/>
      <c r="K27" s="261"/>
      <c r="L27" s="261"/>
      <c r="M27" s="261"/>
      <c r="N27" s="261"/>
      <c r="O27" s="261"/>
      <c r="P27" s="261"/>
      <c r="Q27" s="267"/>
      <c r="R27" s="264"/>
      <c r="S27" s="9"/>
      <c r="T27" s="9"/>
      <c r="U27" s="9"/>
      <c r="V27" s="9"/>
      <c r="W27" s="9"/>
      <c r="X27" s="260"/>
      <c r="Y27" s="268"/>
      <c r="Z27" s="271"/>
      <c r="AA27" s="9"/>
      <c r="AB27" s="9"/>
      <c r="AC27" s="9"/>
      <c r="AD27" s="9"/>
      <c r="AE27" s="9"/>
      <c r="AF27" s="260"/>
      <c r="AG27" s="270"/>
      <c r="AH27" s="327"/>
      <c r="AI27" s="260"/>
      <c r="AJ27" s="261"/>
      <c r="AK27" s="261"/>
      <c r="AL27" s="261"/>
      <c r="AM27" s="261"/>
      <c r="AN27" s="261"/>
      <c r="AO27" s="267"/>
      <c r="AP27" s="264"/>
      <c r="AQ27" s="261"/>
      <c r="AR27" s="261"/>
      <c r="AS27" s="261"/>
      <c r="AT27" s="261"/>
      <c r="AU27" s="261"/>
      <c r="AV27" s="260"/>
      <c r="AW27" s="268"/>
      <c r="AX27" s="271"/>
      <c r="AY27" s="318"/>
      <c r="AZ27" s="317" t="str">
        <f t="shared" si="1"/>
        <v>12:00</v>
      </c>
      <c r="BE27" s="202"/>
      <c r="BF27" s="492"/>
      <c r="BG27" s="470"/>
      <c r="BH27" s="199"/>
      <c r="BI27" s="199"/>
      <c r="BJ27" s="440"/>
      <c r="BK27" s="2"/>
      <c r="BM27" s="131"/>
      <c r="BN27" s="105" t="s">
        <v>230</v>
      </c>
      <c r="BO27" s="106" t="s">
        <v>230</v>
      </c>
      <c r="BP27" s="106" t="s">
        <v>230</v>
      </c>
      <c r="BQ27" s="106" t="s">
        <v>230</v>
      </c>
      <c r="BR27" s="107"/>
      <c r="BS27" s="101"/>
      <c r="BY27" s="220" t="s">
        <v>250</v>
      </c>
      <c r="BZ27" s="234">
        <f>SUM(BN28)</f>
        <v>0</v>
      </c>
      <c r="CA27" s="239">
        <f>SUM(BO28)</f>
        <v>0</v>
      </c>
      <c r="CB27" s="234">
        <f>SUM(BP28)</f>
        <v>0</v>
      </c>
      <c r="CC27" s="239">
        <f>SUM(BQ28)</f>
        <v>12</v>
      </c>
      <c r="CD27" s="246"/>
      <c r="CE27" s="221">
        <f>BP22-BZ27-CA27-CB27-CC27-CD27</f>
        <v>1430</v>
      </c>
    </row>
    <row r="28" spans="1:83" ht="15" customHeight="1" thickTop="1" thickBot="1" x14ac:dyDescent="0.25">
      <c r="A28" s="310" t="str">
        <f t="shared" si="0"/>
        <v>12:15</v>
      </c>
      <c r="B28" s="311"/>
      <c r="C28" s="161"/>
      <c r="D28" s="9"/>
      <c r="E28" s="9"/>
      <c r="F28" s="9"/>
      <c r="G28" s="9"/>
      <c r="H28" s="260"/>
      <c r="I28" s="267"/>
      <c r="J28" s="264"/>
      <c r="K28" s="261"/>
      <c r="L28" s="261"/>
      <c r="M28" s="261"/>
      <c r="N28" s="261"/>
      <c r="O28" s="261"/>
      <c r="P28" s="261"/>
      <c r="Q28" s="267"/>
      <c r="R28" s="264"/>
      <c r="S28" s="9"/>
      <c r="T28" s="9"/>
      <c r="U28" s="9"/>
      <c r="V28" s="9"/>
      <c r="W28" s="9"/>
      <c r="X28" s="260"/>
      <c r="Y28" s="267"/>
      <c r="Z28" s="264"/>
      <c r="AA28" s="9"/>
      <c r="AB28" s="9"/>
      <c r="AC28" s="9"/>
      <c r="AD28" s="9"/>
      <c r="AE28" s="9"/>
      <c r="AF28" s="260"/>
      <c r="AG28" s="267"/>
      <c r="AH28" s="325"/>
      <c r="AI28" s="260"/>
      <c r="AJ28" s="261"/>
      <c r="AK28" s="261"/>
      <c r="AL28" s="261"/>
      <c r="AM28" s="261"/>
      <c r="AN28" s="261"/>
      <c r="AO28" s="302"/>
      <c r="AP28" s="271"/>
      <c r="AQ28" s="261"/>
      <c r="AR28" s="261"/>
      <c r="AS28" s="261"/>
      <c r="AT28" s="261"/>
      <c r="AU28" s="261"/>
      <c r="AV28" s="260"/>
      <c r="AW28" s="269"/>
      <c r="AX28" s="271"/>
      <c r="AY28" s="319"/>
      <c r="AZ28" s="317" t="str">
        <f t="shared" si="1"/>
        <v>12:15</v>
      </c>
      <c r="BB28" s="486" t="s">
        <v>2</v>
      </c>
      <c r="BC28" s="475">
        <f>D63+L63+T63+AB63+AJ63+AR63</f>
        <v>0</v>
      </c>
      <c r="BD28" s="467" t="e">
        <f>BC28/$BC$37</f>
        <v>#DIV/0!</v>
      </c>
      <c r="BE28" s="225"/>
      <c r="BF28" s="487" t="s">
        <v>2</v>
      </c>
      <c r="BG28" s="466">
        <f>BG25-BG31-BG34</f>
        <v>25.900000000000002</v>
      </c>
      <c r="BH28" s="490">
        <f>BG28/$BG$37</f>
        <v>0.70000000000000007</v>
      </c>
      <c r="BI28" s="225"/>
      <c r="BJ28" s="441">
        <f>BG28-BC28</f>
        <v>25.900000000000002</v>
      </c>
      <c r="BK28" s="87"/>
      <c r="BM28" s="132"/>
      <c r="BN28" s="108">
        <v>0</v>
      </c>
      <c r="BO28" s="109">
        <v>0</v>
      </c>
      <c r="BP28" s="109">
        <v>0</v>
      </c>
      <c r="BQ28" s="109">
        <v>12</v>
      </c>
      <c r="BR28" s="110"/>
      <c r="BS28" s="20">
        <f>BP22-BN28-BO28-BP28-BQ28-BR28</f>
        <v>1430</v>
      </c>
      <c r="BU28" s="431" t="s">
        <v>214</v>
      </c>
      <c r="BV28" s="432"/>
      <c r="BW28" s="146">
        <f>BP15</f>
        <v>18</v>
      </c>
      <c r="BY28" s="132" t="s">
        <v>251</v>
      </c>
      <c r="BZ28" s="235">
        <v>0</v>
      </c>
      <c r="CA28" s="240">
        <v>0</v>
      </c>
      <c r="CB28" s="235">
        <v>0</v>
      </c>
      <c r="CC28" s="240">
        <v>0</v>
      </c>
      <c r="CD28" s="230"/>
      <c r="CE28" s="221">
        <f>BP22-BZ28-CA28-CB28-CC28-CD28</f>
        <v>1442</v>
      </c>
    </row>
    <row r="29" spans="1:83" ht="15" customHeight="1" x14ac:dyDescent="0.2">
      <c r="A29" s="310" t="str">
        <f t="shared" si="0"/>
        <v>12:30</v>
      </c>
      <c r="B29" s="311"/>
      <c r="C29" s="161"/>
      <c r="D29" s="9"/>
      <c r="E29" s="9"/>
      <c r="F29" s="9"/>
      <c r="G29" s="9"/>
      <c r="H29" s="260"/>
      <c r="I29" s="267"/>
      <c r="J29" s="264"/>
      <c r="K29" s="261"/>
      <c r="L29" s="261"/>
      <c r="M29" s="261"/>
      <c r="N29" s="261"/>
      <c r="O29" s="261"/>
      <c r="P29" s="261"/>
      <c r="Q29" s="270"/>
      <c r="R29" s="266"/>
      <c r="S29" s="9"/>
      <c r="T29" s="9"/>
      <c r="U29" s="9"/>
      <c r="V29" s="9"/>
      <c r="W29" s="9"/>
      <c r="X29" s="260"/>
      <c r="Y29" s="267"/>
      <c r="Z29" s="264"/>
      <c r="AA29" s="9"/>
      <c r="AB29" s="9"/>
      <c r="AC29" s="9"/>
      <c r="AD29" s="9"/>
      <c r="AE29" s="9"/>
      <c r="AF29" s="260"/>
      <c r="AG29" s="267"/>
      <c r="AH29" s="325"/>
      <c r="AI29" s="260"/>
      <c r="AJ29" s="261"/>
      <c r="AK29" s="261"/>
      <c r="AL29" s="261"/>
      <c r="AM29" s="261"/>
      <c r="AN29" s="261"/>
      <c r="AO29" s="267"/>
      <c r="AP29" s="264"/>
      <c r="AQ29" s="261"/>
      <c r="AR29" s="261"/>
      <c r="AS29" s="261"/>
      <c r="AT29" s="261"/>
      <c r="AU29" s="261"/>
      <c r="AV29" s="260"/>
      <c r="AW29" s="302"/>
      <c r="AX29" s="271"/>
      <c r="AY29" s="321"/>
      <c r="AZ29" s="317" t="str">
        <f t="shared" si="1"/>
        <v>12:30</v>
      </c>
      <c r="BB29" s="487"/>
      <c r="BC29" s="476"/>
      <c r="BD29" s="468"/>
      <c r="BE29" s="225"/>
      <c r="BF29" s="487"/>
      <c r="BG29" s="466"/>
      <c r="BH29" s="490"/>
      <c r="BI29" s="225"/>
      <c r="BJ29" s="441"/>
      <c r="BK29" s="87"/>
      <c r="BM29" s="133" t="s">
        <v>7</v>
      </c>
      <c r="BN29" s="111" t="s">
        <v>23</v>
      </c>
      <c r="BO29" s="112" t="s">
        <v>24</v>
      </c>
      <c r="BP29" s="112" t="s">
        <v>25</v>
      </c>
      <c r="BQ29" s="112" t="s">
        <v>26</v>
      </c>
      <c r="BR29" s="113"/>
      <c r="BS29" s="102"/>
      <c r="BU29" s="74" t="s">
        <v>211</v>
      </c>
      <c r="BV29" s="427" t="s">
        <v>218</v>
      </c>
      <c r="BW29" s="428"/>
      <c r="BY29" s="133" t="s">
        <v>7</v>
      </c>
      <c r="BZ29" s="237" t="s">
        <v>23</v>
      </c>
      <c r="CA29" s="241" t="s">
        <v>24</v>
      </c>
      <c r="CB29" s="237" t="s">
        <v>25</v>
      </c>
      <c r="CC29" s="241" t="s">
        <v>26</v>
      </c>
      <c r="CD29" s="247"/>
      <c r="CE29" s="222"/>
    </row>
    <row r="30" spans="1:83" ht="15" customHeight="1" x14ac:dyDescent="0.2">
      <c r="A30" s="310" t="str">
        <f t="shared" si="0"/>
        <v>12:45</v>
      </c>
      <c r="B30" s="311"/>
      <c r="C30" s="161"/>
      <c r="D30" s="9"/>
      <c r="E30" s="9"/>
      <c r="F30" s="9"/>
      <c r="G30" s="9"/>
      <c r="H30" s="260"/>
      <c r="I30" s="270"/>
      <c r="J30" s="303"/>
      <c r="K30" s="261"/>
      <c r="L30" s="261"/>
      <c r="M30" s="261"/>
      <c r="N30" s="261"/>
      <c r="O30" s="261"/>
      <c r="P30" s="261"/>
      <c r="Q30" s="267"/>
      <c r="R30" s="264"/>
      <c r="S30" s="9"/>
      <c r="T30" s="9"/>
      <c r="U30" s="9"/>
      <c r="V30" s="9"/>
      <c r="W30" s="9"/>
      <c r="X30" s="260"/>
      <c r="Y30" s="267"/>
      <c r="Z30" s="264"/>
      <c r="AA30" s="9"/>
      <c r="AB30" s="9"/>
      <c r="AC30" s="9"/>
      <c r="AD30" s="9"/>
      <c r="AE30" s="9"/>
      <c r="AF30" s="260"/>
      <c r="AG30" s="267"/>
      <c r="AH30" s="325"/>
      <c r="AI30" s="260"/>
      <c r="AJ30" s="261"/>
      <c r="AK30" s="261"/>
      <c r="AL30" s="261"/>
      <c r="AM30" s="261"/>
      <c r="AN30" s="261"/>
      <c r="AO30" s="270"/>
      <c r="AP30" s="266"/>
      <c r="AQ30" s="261"/>
      <c r="AR30" s="261"/>
      <c r="AS30" s="261"/>
      <c r="AT30" s="261"/>
      <c r="AU30" s="261"/>
      <c r="AV30" s="260"/>
      <c r="AW30" s="267"/>
      <c r="AX30" s="264"/>
      <c r="AY30" s="318"/>
      <c r="AZ30" s="317" t="str">
        <f t="shared" si="1"/>
        <v>12:45</v>
      </c>
      <c r="BB30" s="488"/>
      <c r="BC30" s="477"/>
      <c r="BD30" s="479"/>
      <c r="BE30" s="225"/>
      <c r="BF30" s="487"/>
      <c r="BG30" s="466"/>
      <c r="BH30" s="490"/>
      <c r="BI30" s="225"/>
      <c r="BJ30" s="441"/>
      <c r="BK30" s="87"/>
      <c r="BM30" s="131"/>
      <c r="BN30" s="105"/>
      <c r="BO30" s="106"/>
      <c r="BP30" s="106"/>
      <c r="BQ30" s="114"/>
      <c r="BR30" s="107"/>
      <c r="BS30" s="102"/>
      <c r="BU30" s="75" t="s">
        <v>212</v>
      </c>
      <c r="BV30" s="429" t="s">
        <v>217</v>
      </c>
      <c r="BW30" s="430"/>
      <c r="BY30" s="220" t="s">
        <v>250</v>
      </c>
      <c r="BZ30" s="234">
        <f>SUM(BN31)</f>
        <v>40</v>
      </c>
      <c r="CA30" s="239">
        <f>SUM(BO31)</f>
        <v>40</v>
      </c>
      <c r="CB30" s="234">
        <f>SUM(BP31)</f>
        <v>40</v>
      </c>
      <c r="CC30" s="239">
        <f>SUM(BQ31)</f>
        <v>40</v>
      </c>
      <c r="CD30" s="246"/>
      <c r="CE30" s="221">
        <f>CE27-BZ30-CA30-CB30-CC30-CD30</f>
        <v>1270</v>
      </c>
    </row>
    <row r="31" spans="1:83" ht="15" customHeight="1" x14ac:dyDescent="0.2">
      <c r="A31" s="310" t="str">
        <f t="shared" si="0"/>
        <v>13:00</v>
      </c>
      <c r="B31" s="311"/>
      <c r="C31" s="161"/>
      <c r="D31" s="9"/>
      <c r="E31" s="9"/>
      <c r="F31" s="9"/>
      <c r="G31" s="9"/>
      <c r="H31" s="260"/>
      <c r="I31" s="267"/>
      <c r="J31" s="264"/>
      <c r="K31" s="261"/>
      <c r="L31" s="261"/>
      <c r="M31" s="261"/>
      <c r="N31" s="261"/>
      <c r="O31" s="261"/>
      <c r="P31" s="261"/>
      <c r="Q31" s="267"/>
      <c r="R31" s="264"/>
      <c r="S31" s="9"/>
      <c r="T31" s="9"/>
      <c r="U31" s="9"/>
      <c r="V31" s="9"/>
      <c r="W31" s="9"/>
      <c r="X31" s="260"/>
      <c r="Y31" s="267"/>
      <c r="Z31" s="264"/>
      <c r="AA31" s="9"/>
      <c r="AB31" s="9"/>
      <c r="AC31" s="9"/>
      <c r="AD31" s="9"/>
      <c r="AE31" s="9"/>
      <c r="AF31" s="260"/>
      <c r="AG31" s="270"/>
      <c r="AH31" s="328"/>
      <c r="AI31" s="260"/>
      <c r="AJ31" s="261"/>
      <c r="AK31" s="261"/>
      <c r="AL31" s="261"/>
      <c r="AM31" s="261"/>
      <c r="AN31" s="261"/>
      <c r="AO31" s="267"/>
      <c r="AP31" s="264"/>
      <c r="AQ31" s="261"/>
      <c r="AR31" s="261"/>
      <c r="AS31" s="261"/>
      <c r="AT31" s="261"/>
      <c r="AU31" s="261"/>
      <c r="AV31" s="260"/>
      <c r="AW31" s="267"/>
      <c r="AX31" s="264"/>
      <c r="AY31" s="318"/>
      <c r="AZ31" s="317" t="str">
        <f t="shared" si="1"/>
        <v>13:00</v>
      </c>
      <c r="BB31" s="526" t="s">
        <v>180</v>
      </c>
      <c r="BC31" s="474">
        <f>H63+P63+X63+AF63+AN63+AV63</f>
        <v>0</v>
      </c>
      <c r="BD31" s="467" t="e">
        <f>BC31/$BC$37</f>
        <v>#DIV/0!</v>
      </c>
      <c r="BE31" s="225"/>
      <c r="BF31" s="518" t="s">
        <v>180</v>
      </c>
      <c r="BG31" s="465">
        <f>BG25*24%</f>
        <v>8.879999999999999</v>
      </c>
      <c r="BH31" s="490">
        <f>BG31/$BG$37</f>
        <v>0.23999999999999996</v>
      </c>
      <c r="BI31" s="225"/>
      <c r="BJ31" s="450">
        <f>+BG31-BC31</f>
        <v>8.879999999999999</v>
      </c>
      <c r="BK31" s="87"/>
      <c r="BM31" s="132"/>
      <c r="BN31" s="108">
        <v>40</v>
      </c>
      <c r="BO31" s="109">
        <v>40</v>
      </c>
      <c r="BP31" s="109">
        <v>40</v>
      </c>
      <c r="BQ31" s="109">
        <v>40</v>
      </c>
      <c r="BR31" s="110"/>
      <c r="BS31" s="20">
        <f>BS28-BN31-BO31-BP31-BQ31-BR31</f>
        <v>1270</v>
      </c>
      <c r="BU31" s="75" t="s">
        <v>213</v>
      </c>
      <c r="BV31" s="419" t="s">
        <v>219</v>
      </c>
      <c r="BW31" s="420"/>
      <c r="BY31" s="132" t="s">
        <v>251</v>
      </c>
      <c r="BZ31" s="235">
        <v>0</v>
      </c>
      <c r="CA31" s="240">
        <v>0</v>
      </c>
      <c r="CB31" s="235">
        <v>0</v>
      </c>
      <c r="CC31" s="240">
        <v>0</v>
      </c>
      <c r="CD31" s="230"/>
      <c r="CE31" s="221">
        <f>CE28-BZ31-CA31-CB31-CC31-CD31</f>
        <v>1442</v>
      </c>
    </row>
    <row r="32" spans="1:83" ht="15" customHeight="1" x14ac:dyDescent="0.2">
      <c r="A32" s="310" t="str">
        <f t="shared" si="0"/>
        <v>13:15</v>
      </c>
      <c r="B32" s="311"/>
      <c r="C32" s="161"/>
      <c r="D32" s="9"/>
      <c r="E32" s="9"/>
      <c r="F32" s="9"/>
      <c r="G32" s="9"/>
      <c r="H32" s="260"/>
      <c r="I32" s="267"/>
      <c r="J32" s="264"/>
      <c r="K32" s="261"/>
      <c r="L32" s="261"/>
      <c r="M32" s="261"/>
      <c r="N32" s="261"/>
      <c r="O32" s="261"/>
      <c r="P32" s="261"/>
      <c r="Q32" s="267"/>
      <c r="R32" s="264"/>
      <c r="S32" s="9"/>
      <c r="T32" s="9"/>
      <c r="U32" s="9"/>
      <c r="V32" s="9"/>
      <c r="W32" s="9"/>
      <c r="X32" s="260"/>
      <c r="Y32" s="267"/>
      <c r="Z32" s="264"/>
      <c r="AA32" s="9"/>
      <c r="AB32" s="9"/>
      <c r="AC32" s="9"/>
      <c r="AD32" s="9"/>
      <c r="AE32" s="9"/>
      <c r="AF32" s="260"/>
      <c r="AG32" s="267"/>
      <c r="AH32" s="325"/>
      <c r="AI32" s="260"/>
      <c r="AJ32" s="261"/>
      <c r="AK32" s="261"/>
      <c r="AL32" s="261"/>
      <c r="AM32" s="261"/>
      <c r="AN32" s="261"/>
      <c r="AO32" s="267"/>
      <c r="AP32" s="264"/>
      <c r="AQ32" s="261"/>
      <c r="AR32" s="261"/>
      <c r="AS32" s="261"/>
      <c r="AT32" s="261"/>
      <c r="AU32" s="261"/>
      <c r="AV32" s="260"/>
      <c r="AW32" s="267"/>
      <c r="AX32" s="264"/>
      <c r="AY32" s="318"/>
      <c r="AZ32" s="317" t="str">
        <f t="shared" si="1"/>
        <v>13:15</v>
      </c>
      <c r="BB32" s="527"/>
      <c r="BC32" s="472"/>
      <c r="BD32" s="468"/>
      <c r="BE32" s="225"/>
      <c r="BF32" s="518"/>
      <c r="BG32" s="465"/>
      <c r="BH32" s="490"/>
      <c r="BI32" s="225"/>
      <c r="BJ32" s="450"/>
      <c r="BK32" s="87"/>
      <c r="BM32" s="133" t="s">
        <v>8</v>
      </c>
      <c r="BN32" s="111" t="s">
        <v>27</v>
      </c>
      <c r="BO32" s="112" t="s">
        <v>28</v>
      </c>
      <c r="BP32" s="115" t="s">
        <v>29</v>
      </c>
      <c r="BQ32" s="115" t="s">
        <v>30</v>
      </c>
      <c r="BR32" s="113"/>
      <c r="BS32" s="116"/>
      <c r="BU32" s="421" t="s">
        <v>209</v>
      </c>
      <c r="BV32" s="422"/>
      <c r="BW32" s="423"/>
      <c r="BY32" s="133" t="s">
        <v>8</v>
      </c>
      <c r="BZ32" s="237" t="s">
        <v>27</v>
      </c>
      <c r="CA32" s="241" t="s">
        <v>28</v>
      </c>
      <c r="CB32" s="236" t="s">
        <v>29</v>
      </c>
      <c r="CC32" s="242" t="s">
        <v>30</v>
      </c>
      <c r="CD32" s="247"/>
      <c r="CE32" s="223"/>
    </row>
    <row r="33" spans="1:83" ht="15" customHeight="1" thickBot="1" x14ac:dyDescent="0.25">
      <c r="A33" s="310" t="str">
        <f t="shared" si="0"/>
        <v>13:30</v>
      </c>
      <c r="B33" s="311"/>
      <c r="C33" s="161"/>
      <c r="D33" s="9"/>
      <c r="E33" s="9"/>
      <c r="F33" s="9"/>
      <c r="G33" s="9"/>
      <c r="H33" s="260"/>
      <c r="I33" s="267"/>
      <c r="J33" s="264"/>
      <c r="K33" s="261"/>
      <c r="L33" s="261"/>
      <c r="M33" s="261"/>
      <c r="N33" s="261"/>
      <c r="O33" s="261"/>
      <c r="P33" s="261"/>
      <c r="Q33" s="267"/>
      <c r="R33" s="264"/>
      <c r="S33" s="9"/>
      <c r="T33" s="9"/>
      <c r="U33" s="9"/>
      <c r="V33" s="9"/>
      <c r="W33" s="9"/>
      <c r="X33" s="260"/>
      <c r="Y33" s="267"/>
      <c r="Z33" s="264"/>
      <c r="AA33" s="9"/>
      <c r="AB33" s="9"/>
      <c r="AC33" s="9"/>
      <c r="AD33" s="9"/>
      <c r="AE33" s="9"/>
      <c r="AF33" s="260"/>
      <c r="AG33" s="267"/>
      <c r="AH33" s="325"/>
      <c r="AI33" s="260"/>
      <c r="AJ33" s="261"/>
      <c r="AK33" s="261"/>
      <c r="AL33" s="261"/>
      <c r="AM33" s="261"/>
      <c r="AN33" s="261"/>
      <c r="AO33" s="267"/>
      <c r="AP33" s="264"/>
      <c r="AQ33" s="261"/>
      <c r="AR33" s="261"/>
      <c r="AS33" s="261"/>
      <c r="AT33" s="261"/>
      <c r="AU33" s="261"/>
      <c r="AV33" s="260"/>
      <c r="AW33" s="268"/>
      <c r="AX33" s="271"/>
      <c r="AY33" s="318"/>
      <c r="AZ33" s="317" t="str">
        <f t="shared" si="1"/>
        <v>13:30</v>
      </c>
      <c r="BB33" s="528"/>
      <c r="BC33" s="473"/>
      <c r="BD33" s="479"/>
      <c r="BE33" s="225"/>
      <c r="BF33" s="519"/>
      <c r="BG33" s="465"/>
      <c r="BH33" s="490"/>
      <c r="BI33" s="225"/>
      <c r="BJ33" s="450"/>
      <c r="BK33" s="87"/>
      <c r="BM33" s="131"/>
      <c r="BN33" s="105"/>
      <c r="BO33" s="106"/>
      <c r="BP33" s="106"/>
      <c r="BQ33" s="106">
        <v>7</v>
      </c>
      <c r="BR33" s="107"/>
      <c r="BS33" s="116"/>
      <c r="BU33" s="424"/>
      <c r="BV33" s="425"/>
      <c r="BW33" s="426"/>
      <c r="BY33" s="220" t="s">
        <v>250</v>
      </c>
      <c r="BZ33" s="234">
        <f>SUM(BN34)</f>
        <v>40</v>
      </c>
      <c r="CA33" s="239">
        <f>SUM(BO34)</f>
        <v>40</v>
      </c>
      <c r="CB33" s="234">
        <f>SUM(BP34)</f>
        <v>40</v>
      </c>
      <c r="CC33" s="239">
        <f>SUM(BQ34)</f>
        <v>30</v>
      </c>
      <c r="CD33" s="246"/>
      <c r="CE33" s="221">
        <f>CE30-BZ33-CA33-CB33-CC33-CD33</f>
        <v>1120</v>
      </c>
    </row>
    <row r="34" spans="1:83" ht="15" customHeight="1" thickTop="1" x14ac:dyDescent="0.2">
      <c r="A34" s="310" t="str">
        <f t="shared" si="0"/>
        <v>13:45</v>
      </c>
      <c r="B34" s="311"/>
      <c r="C34" s="161"/>
      <c r="D34" s="9"/>
      <c r="E34" s="9"/>
      <c r="F34" s="9"/>
      <c r="G34" s="9"/>
      <c r="H34" s="260"/>
      <c r="I34" s="267"/>
      <c r="J34" s="264"/>
      <c r="K34" s="261"/>
      <c r="L34" s="261"/>
      <c r="M34" s="261"/>
      <c r="N34" s="261"/>
      <c r="O34" s="261"/>
      <c r="P34" s="261"/>
      <c r="Q34" s="270"/>
      <c r="R34" s="303"/>
      <c r="S34" s="9"/>
      <c r="T34" s="9"/>
      <c r="U34" s="9"/>
      <c r="V34" s="9"/>
      <c r="W34" s="9"/>
      <c r="X34" s="260"/>
      <c r="Y34" s="270"/>
      <c r="Z34" s="303"/>
      <c r="AA34" s="9"/>
      <c r="AB34" s="9"/>
      <c r="AC34" s="9"/>
      <c r="AD34" s="9"/>
      <c r="AE34" s="9"/>
      <c r="AF34" s="260"/>
      <c r="AG34" s="267"/>
      <c r="AH34" s="264"/>
      <c r="AI34" s="261"/>
      <c r="AJ34" s="261"/>
      <c r="AK34" s="261"/>
      <c r="AL34" s="261"/>
      <c r="AM34" s="261"/>
      <c r="AN34" s="261"/>
      <c r="AO34" s="267"/>
      <c r="AP34" s="264"/>
      <c r="AQ34" s="261"/>
      <c r="AR34" s="261"/>
      <c r="AS34" s="261"/>
      <c r="AT34" s="261"/>
      <c r="AU34" s="261"/>
      <c r="AV34" s="260"/>
      <c r="AW34" s="268"/>
      <c r="AX34" s="264"/>
      <c r="AY34" s="318"/>
      <c r="AZ34" s="317" t="str">
        <f t="shared" si="1"/>
        <v>13:45</v>
      </c>
      <c r="BB34" s="529" t="s">
        <v>179</v>
      </c>
      <c r="BC34" s="471">
        <f>F63+N63+V63+AD63+AL63+AT63</f>
        <v>0</v>
      </c>
      <c r="BD34" s="478" t="e">
        <f>BC34/$BC$37</f>
        <v>#DIV/0!</v>
      </c>
      <c r="BE34" s="225"/>
      <c r="BF34" s="520" t="s">
        <v>179</v>
      </c>
      <c r="BG34" s="465">
        <f>BG25*6%</f>
        <v>2.2199999999999998</v>
      </c>
      <c r="BH34" s="490">
        <f>BG34/$BG$37</f>
        <v>5.9999999999999991E-2</v>
      </c>
      <c r="BI34" s="225"/>
      <c r="BJ34" s="450">
        <f>+BG34-BC34</f>
        <v>2.2199999999999998</v>
      </c>
      <c r="BK34" s="87"/>
      <c r="BM34" s="132"/>
      <c r="BN34" s="108">
        <v>40</v>
      </c>
      <c r="BO34" s="109">
        <v>40</v>
      </c>
      <c r="BP34" s="109">
        <v>40</v>
      </c>
      <c r="BQ34" s="109">
        <v>30</v>
      </c>
      <c r="BR34" s="110"/>
      <c r="BS34" s="20">
        <f>BS31-BN34-BO34-BP34-BQ34-BR34</f>
        <v>1120</v>
      </c>
      <c r="BY34" s="132" t="s">
        <v>251</v>
      </c>
      <c r="BZ34" s="235">
        <v>0</v>
      </c>
      <c r="CA34" s="240">
        <v>0</v>
      </c>
      <c r="CB34" s="235">
        <v>0</v>
      </c>
      <c r="CC34" s="240">
        <v>0</v>
      </c>
      <c r="CD34" s="230"/>
      <c r="CE34" s="221">
        <f>CE31-BZ34-CA34-CB34-CC34-CD34</f>
        <v>1442</v>
      </c>
    </row>
    <row r="35" spans="1:83" ht="15" customHeight="1" thickBot="1" x14ac:dyDescent="0.25">
      <c r="A35" s="310" t="str">
        <f t="shared" si="0"/>
        <v>14:00</v>
      </c>
      <c r="B35" s="311"/>
      <c r="C35" s="161"/>
      <c r="D35" s="9"/>
      <c r="E35" s="9"/>
      <c r="F35" s="9"/>
      <c r="G35" s="9"/>
      <c r="H35" s="260"/>
      <c r="I35" s="267"/>
      <c r="J35" s="264"/>
      <c r="K35" s="261"/>
      <c r="L35" s="261"/>
      <c r="M35" s="261"/>
      <c r="N35" s="261"/>
      <c r="O35" s="261"/>
      <c r="P35" s="261"/>
      <c r="Q35" s="267"/>
      <c r="R35" s="264"/>
      <c r="S35" s="9"/>
      <c r="T35" s="9"/>
      <c r="U35" s="9"/>
      <c r="V35" s="9"/>
      <c r="W35" s="9"/>
      <c r="X35" s="260"/>
      <c r="Y35" s="267"/>
      <c r="Z35" s="264"/>
      <c r="AA35" s="9"/>
      <c r="AB35" s="9"/>
      <c r="AC35" s="9"/>
      <c r="AD35" s="9"/>
      <c r="AE35" s="9"/>
      <c r="AF35" s="260"/>
      <c r="AG35" s="267"/>
      <c r="AH35" s="264"/>
      <c r="AI35" s="261"/>
      <c r="AJ35" s="261"/>
      <c r="AK35" s="261"/>
      <c r="AL35" s="261"/>
      <c r="AM35" s="261"/>
      <c r="AN35" s="261"/>
      <c r="AO35" s="270"/>
      <c r="AP35" s="303"/>
      <c r="AQ35" s="261"/>
      <c r="AR35" s="261"/>
      <c r="AS35" s="261"/>
      <c r="AT35" s="261"/>
      <c r="AU35" s="261"/>
      <c r="AV35" s="260"/>
      <c r="AW35" s="267"/>
      <c r="AX35" s="264"/>
      <c r="AY35" s="318"/>
      <c r="AZ35" s="317" t="str">
        <f t="shared" si="1"/>
        <v>14:00</v>
      </c>
      <c r="BB35" s="521"/>
      <c r="BC35" s="472"/>
      <c r="BD35" s="468"/>
      <c r="BE35" s="225"/>
      <c r="BF35" s="521"/>
      <c r="BG35" s="465"/>
      <c r="BH35" s="490"/>
      <c r="BI35" s="225"/>
      <c r="BJ35" s="450"/>
      <c r="BK35" s="87"/>
      <c r="BM35" s="133" t="s">
        <v>9</v>
      </c>
      <c r="BN35" s="111" t="s">
        <v>31</v>
      </c>
      <c r="BO35" s="112" t="s">
        <v>32</v>
      </c>
      <c r="BP35" s="112" t="s">
        <v>33</v>
      </c>
      <c r="BQ35" s="112" t="s">
        <v>34</v>
      </c>
      <c r="BR35" s="113" t="s">
        <v>35</v>
      </c>
      <c r="BS35" s="116"/>
      <c r="BY35" s="133" t="s">
        <v>9</v>
      </c>
      <c r="BZ35" s="237" t="s">
        <v>31</v>
      </c>
      <c r="CA35" s="241" t="s">
        <v>32</v>
      </c>
      <c r="CB35" s="237" t="s">
        <v>33</v>
      </c>
      <c r="CC35" s="241" t="s">
        <v>34</v>
      </c>
      <c r="CD35" s="247" t="s">
        <v>35</v>
      </c>
      <c r="CE35" s="223"/>
    </row>
    <row r="36" spans="1:83" ht="15" customHeight="1" thickBot="1" x14ac:dyDescent="0.25">
      <c r="A36" s="310" t="str">
        <f t="shared" si="0"/>
        <v>14:15</v>
      </c>
      <c r="B36" s="311"/>
      <c r="C36" s="161"/>
      <c r="D36" s="9"/>
      <c r="E36" s="9"/>
      <c r="F36" s="9"/>
      <c r="G36" s="9"/>
      <c r="H36" s="260"/>
      <c r="I36" s="304"/>
      <c r="J36" s="306"/>
      <c r="K36" s="261"/>
      <c r="L36" s="261"/>
      <c r="M36" s="261"/>
      <c r="N36" s="261"/>
      <c r="O36" s="261"/>
      <c r="P36" s="261"/>
      <c r="Q36" s="267"/>
      <c r="R36" s="264"/>
      <c r="S36" s="9"/>
      <c r="T36" s="9"/>
      <c r="U36" s="9"/>
      <c r="V36" s="9"/>
      <c r="W36" s="9"/>
      <c r="X36" s="260"/>
      <c r="Y36" s="267"/>
      <c r="Z36" s="264"/>
      <c r="AA36" s="9"/>
      <c r="AB36" s="9"/>
      <c r="AC36" s="9"/>
      <c r="AD36" s="9"/>
      <c r="AE36" s="9"/>
      <c r="AF36" s="260"/>
      <c r="AG36" s="267"/>
      <c r="AH36" s="264"/>
      <c r="AI36" s="261"/>
      <c r="AJ36" s="261"/>
      <c r="AK36" s="261"/>
      <c r="AL36" s="261"/>
      <c r="AM36" s="261"/>
      <c r="AN36" s="261"/>
      <c r="AO36" s="267"/>
      <c r="AP36" s="264"/>
      <c r="AQ36" s="261"/>
      <c r="AR36" s="261"/>
      <c r="AS36" s="261"/>
      <c r="AT36" s="261"/>
      <c r="AU36" s="261"/>
      <c r="AV36" s="260"/>
      <c r="AW36" s="304"/>
      <c r="AX36" s="306"/>
      <c r="AY36" s="324"/>
      <c r="AZ36" s="317" t="str">
        <f t="shared" si="1"/>
        <v>14:15</v>
      </c>
      <c r="BB36" s="522"/>
      <c r="BC36" s="473"/>
      <c r="BD36" s="479"/>
      <c r="BE36" s="225"/>
      <c r="BF36" s="522"/>
      <c r="BG36" s="465"/>
      <c r="BH36" s="490"/>
      <c r="BI36" s="225"/>
      <c r="BJ36" s="450"/>
      <c r="BK36" s="87"/>
      <c r="BM36" s="131"/>
      <c r="BN36" s="105">
        <v>7</v>
      </c>
      <c r="BO36" s="106"/>
      <c r="BP36" s="106"/>
      <c r="BQ36" s="106"/>
      <c r="BR36" s="107"/>
      <c r="BS36" s="116"/>
      <c r="BU36" s="433" t="s">
        <v>205</v>
      </c>
      <c r="BV36" s="434"/>
      <c r="BW36" s="461"/>
      <c r="BY36" s="220" t="s">
        <v>250</v>
      </c>
      <c r="BZ36" s="234">
        <f>SUM(BN37)</f>
        <v>30</v>
      </c>
      <c r="CA36" s="239">
        <f>SUM(BO37)</f>
        <v>40</v>
      </c>
      <c r="CB36" s="234">
        <f>SUM(BP37)</f>
        <v>40</v>
      </c>
      <c r="CC36" s="239">
        <f>SUM(BQ37)</f>
        <v>35</v>
      </c>
      <c r="CD36" s="231">
        <f>SUM(BR37)</f>
        <v>35</v>
      </c>
      <c r="CE36" s="221">
        <f>CE33-BZ36-CA36-CB36-CC36-CD36</f>
        <v>940</v>
      </c>
    </row>
    <row r="37" spans="1:83" ht="15" customHeight="1" x14ac:dyDescent="0.2">
      <c r="A37" s="310" t="str">
        <f t="shared" si="0"/>
        <v>14:30</v>
      </c>
      <c r="B37" s="311"/>
      <c r="C37" s="161"/>
      <c r="D37" s="9"/>
      <c r="E37" s="9"/>
      <c r="F37" s="9"/>
      <c r="G37" s="9"/>
      <c r="H37" s="260"/>
      <c r="I37" s="267"/>
      <c r="J37" s="264"/>
      <c r="K37" s="261"/>
      <c r="L37" s="261"/>
      <c r="M37" s="261"/>
      <c r="N37" s="261"/>
      <c r="O37" s="261"/>
      <c r="P37" s="261"/>
      <c r="Q37" s="267"/>
      <c r="R37" s="264"/>
      <c r="S37" s="9"/>
      <c r="T37" s="9"/>
      <c r="U37" s="9"/>
      <c r="V37" s="9"/>
      <c r="W37" s="9"/>
      <c r="X37" s="260"/>
      <c r="Y37" s="267"/>
      <c r="Z37" s="264"/>
      <c r="AA37" s="9"/>
      <c r="AB37" s="9"/>
      <c r="AC37" s="9"/>
      <c r="AD37" s="9"/>
      <c r="AE37" s="9"/>
      <c r="AF37" s="260"/>
      <c r="AG37" s="267"/>
      <c r="AH37" s="264"/>
      <c r="AI37" s="261"/>
      <c r="AJ37" s="261"/>
      <c r="AK37" s="261"/>
      <c r="AL37" s="261"/>
      <c r="AM37" s="261"/>
      <c r="AN37" s="261"/>
      <c r="AO37" s="267"/>
      <c r="AP37" s="264"/>
      <c r="AQ37" s="261"/>
      <c r="AR37" s="261"/>
      <c r="AS37" s="261"/>
      <c r="AT37" s="261"/>
      <c r="AU37" s="261"/>
      <c r="AV37" s="260"/>
      <c r="AW37" s="267"/>
      <c r="AX37" s="264"/>
      <c r="AY37" s="318"/>
      <c r="AZ37" s="317" t="str">
        <f t="shared" si="1"/>
        <v>14:30</v>
      </c>
      <c r="BB37" s="494" t="s">
        <v>1</v>
      </c>
      <c r="BC37" s="513">
        <f>BC19+BC22+BC34+BC31+BC28</f>
        <v>0</v>
      </c>
      <c r="BD37" s="462">
        <v>1</v>
      </c>
      <c r="BE37" s="224"/>
      <c r="BF37" s="523" t="s">
        <v>241</v>
      </c>
      <c r="BG37" s="516">
        <f>BC19+BC22+BG28+BG31+BG34</f>
        <v>37</v>
      </c>
      <c r="BH37" s="517">
        <v>1</v>
      </c>
      <c r="BI37" s="224"/>
      <c r="BJ37" s="451">
        <f>+BG37-BC37</f>
        <v>37</v>
      </c>
      <c r="BK37" s="87"/>
      <c r="BM37" s="132"/>
      <c r="BN37" s="108">
        <v>30</v>
      </c>
      <c r="BO37" s="109">
        <v>40</v>
      </c>
      <c r="BP37" s="109">
        <v>40</v>
      </c>
      <c r="BQ37" s="109">
        <v>35</v>
      </c>
      <c r="BR37" s="110">
        <v>35</v>
      </c>
      <c r="BS37" s="20">
        <f>BS34-BN37-BO37-BP37-BQ37-BR37</f>
        <v>940</v>
      </c>
      <c r="BU37" s="435"/>
      <c r="BV37" s="436"/>
      <c r="BW37" s="437"/>
      <c r="BY37" s="132" t="s">
        <v>251</v>
      </c>
      <c r="BZ37" s="235">
        <v>0</v>
      </c>
      <c r="CA37" s="240">
        <v>0</v>
      </c>
      <c r="CB37" s="235">
        <v>0</v>
      </c>
      <c r="CC37" s="240">
        <v>0</v>
      </c>
      <c r="CD37" s="230">
        <v>0</v>
      </c>
      <c r="CE37" s="221">
        <f>CE34-BZ37-CA37-CB37-CC37-CD37</f>
        <v>1442</v>
      </c>
    </row>
    <row r="38" spans="1:83" ht="15" customHeight="1" thickBot="1" x14ac:dyDescent="0.25">
      <c r="A38" s="310" t="str">
        <f t="shared" si="0"/>
        <v>14:45</v>
      </c>
      <c r="B38" s="311"/>
      <c r="C38" s="161"/>
      <c r="D38" s="9"/>
      <c r="E38" s="9"/>
      <c r="F38" s="9"/>
      <c r="G38" s="9"/>
      <c r="H38" s="260"/>
      <c r="I38" s="267"/>
      <c r="J38" s="264"/>
      <c r="K38" s="261"/>
      <c r="L38" s="261"/>
      <c r="M38" s="261"/>
      <c r="N38" s="261"/>
      <c r="O38" s="261"/>
      <c r="P38" s="261"/>
      <c r="Q38" s="267"/>
      <c r="R38" s="264"/>
      <c r="S38" s="9"/>
      <c r="T38" s="9"/>
      <c r="U38" s="9"/>
      <c r="V38" s="9"/>
      <c r="W38" s="9"/>
      <c r="X38" s="260"/>
      <c r="Y38" s="267"/>
      <c r="Z38" s="264"/>
      <c r="AA38" s="9"/>
      <c r="AB38" s="9"/>
      <c r="AC38" s="9"/>
      <c r="AD38" s="9"/>
      <c r="AE38" s="9"/>
      <c r="AF38" s="260"/>
      <c r="AG38" s="267"/>
      <c r="AH38" s="264"/>
      <c r="AI38" s="261"/>
      <c r="AJ38" s="261"/>
      <c r="AK38" s="261"/>
      <c r="AL38" s="261"/>
      <c r="AM38" s="261"/>
      <c r="AN38" s="261"/>
      <c r="AO38" s="267"/>
      <c r="AP38" s="264"/>
      <c r="AQ38" s="261"/>
      <c r="AR38" s="261"/>
      <c r="AS38" s="261"/>
      <c r="AT38" s="261"/>
      <c r="AU38" s="261"/>
      <c r="AV38" s="260"/>
      <c r="AW38" s="268"/>
      <c r="AX38" s="271"/>
      <c r="AY38" s="318"/>
      <c r="AZ38" s="317" t="str">
        <f t="shared" si="1"/>
        <v>14:45</v>
      </c>
      <c r="BB38" s="495"/>
      <c r="BC38" s="514"/>
      <c r="BD38" s="463"/>
      <c r="BE38" s="224"/>
      <c r="BF38" s="524"/>
      <c r="BG38" s="516"/>
      <c r="BH38" s="517"/>
      <c r="BI38" s="224"/>
      <c r="BJ38" s="451"/>
      <c r="BK38" s="87"/>
      <c r="BM38" s="133" t="s">
        <v>10</v>
      </c>
      <c r="BN38" s="111" t="s">
        <v>36</v>
      </c>
      <c r="BO38" s="112" t="s">
        <v>37</v>
      </c>
      <c r="BP38" s="112" t="s">
        <v>38</v>
      </c>
      <c r="BQ38" s="115" t="s">
        <v>39</v>
      </c>
      <c r="BR38" s="117" t="s">
        <v>178</v>
      </c>
      <c r="BS38" s="116"/>
      <c r="BU38" s="408"/>
      <c r="BV38" s="409"/>
      <c r="BW38" s="410"/>
      <c r="BY38" s="133" t="s">
        <v>10</v>
      </c>
      <c r="BZ38" s="237" t="s">
        <v>36</v>
      </c>
      <c r="CA38" s="241" t="s">
        <v>37</v>
      </c>
      <c r="CB38" s="237" t="s">
        <v>38</v>
      </c>
      <c r="CC38" s="242" t="s">
        <v>39</v>
      </c>
      <c r="CD38" s="248" t="s">
        <v>178</v>
      </c>
      <c r="CE38" s="223"/>
    </row>
    <row r="39" spans="1:83" ht="15" customHeight="1" x14ac:dyDescent="0.2">
      <c r="A39" s="310" t="str">
        <f t="shared" si="0"/>
        <v>15:00</v>
      </c>
      <c r="B39" s="311"/>
      <c r="C39" s="161"/>
      <c r="D39" s="9"/>
      <c r="E39" s="9"/>
      <c r="F39" s="9"/>
      <c r="G39" s="9"/>
      <c r="H39" s="260"/>
      <c r="I39" s="267"/>
      <c r="J39" s="264"/>
      <c r="K39" s="261"/>
      <c r="L39" s="261"/>
      <c r="M39" s="261"/>
      <c r="N39" s="261"/>
      <c r="O39" s="261"/>
      <c r="P39" s="261"/>
      <c r="Q39" s="304"/>
      <c r="R39" s="306"/>
      <c r="S39" s="9"/>
      <c r="T39" s="9"/>
      <c r="U39" s="9"/>
      <c r="V39" s="9"/>
      <c r="W39" s="9"/>
      <c r="X39" s="260"/>
      <c r="Y39" s="267"/>
      <c r="Z39" s="264"/>
      <c r="AA39" s="9"/>
      <c r="AB39" s="9"/>
      <c r="AC39" s="9"/>
      <c r="AD39" s="9"/>
      <c r="AE39" s="9"/>
      <c r="AF39" s="260"/>
      <c r="AG39" s="304"/>
      <c r="AH39" s="306"/>
      <c r="AI39" s="261"/>
      <c r="AJ39" s="261"/>
      <c r="AK39" s="261"/>
      <c r="AL39" s="261"/>
      <c r="AM39" s="261"/>
      <c r="AN39" s="261"/>
      <c r="AO39" s="304"/>
      <c r="AP39" s="306"/>
      <c r="AQ39" s="261"/>
      <c r="AR39" s="261"/>
      <c r="AS39" s="261"/>
      <c r="AT39" s="261"/>
      <c r="AU39" s="261"/>
      <c r="AV39" s="260"/>
      <c r="AW39" s="267"/>
      <c r="AX39" s="264"/>
      <c r="AY39" s="318"/>
      <c r="AZ39" s="317" t="str">
        <f t="shared" si="1"/>
        <v>15:00</v>
      </c>
      <c r="BB39" s="496"/>
      <c r="BC39" s="515"/>
      <c r="BD39" s="464"/>
      <c r="BE39" s="224"/>
      <c r="BF39" s="525"/>
      <c r="BG39" s="516"/>
      <c r="BH39" s="517"/>
      <c r="BI39" s="224"/>
      <c r="BJ39" s="451"/>
      <c r="BK39" s="87"/>
      <c r="BM39" s="131"/>
      <c r="BN39" s="105"/>
      <c r="BO39" s="106"/>
      <c r="BP39" s="106"/>
      <c r="BQ39" s="106"/>
      <c r="BR39" s="118"/>
      <c r="BS39" s="116"/>
      <c r="BY39" s="220" t="s">
        <v>250</v>
      </c>
      <c r="BZ39" s="234">
        <f>SUM(BN40)</f>
        <v>35</v>
      </c>
      <c r="CA39" s="239">
        <f>SUM(BO40)</f>
        <v>35</v>
      </c>
      <c r="CB39" s="234">
        <f>SUM(BP40)</f>
        <v>0</v>
      </c>
      <c r="CC39" s="239">
        <f>SUM(BQ40)</f>
        <v>0</v>
      </c>
      <c r="CD39" s="231">
        <f>SUM(BR40)</f>
        <v>0</v>
      </c>
      <c r="CE39" s="221">
        <f>CE36-BZ39-CA39-CB39-CC39-CD39</f>
        <v>870</v>
      </c>
    </row>
    <row r="40" spans="1:83" ht="15" customHeight="1" thickBot="1" x14ac:dyDescent="0.25">
      <c r="A40" s="310" t="str">
        <f t="shared" si="0"/>
        <v>15:15</v>
      </c>
      <c r="B40" s="311"/>
      <c r="C40" s="161"/>
      <c r="D40" s="9"/>
      <c r="E40" s="9"/>
      <c r="F40" s="9"/>
      <c r="G40" s="9"/>
      <c r="H40" s="260"/>
      <c r="I40" s="267"/>
      <c r="J40" s="264"/>
      <c r="K40" s="261"/>
      <c r="L40" s="261"/>
      <c r="M40" s="261"/>
      <c r="N40" s="261"/>
      <c r="O40" s="261"/>
      <c r="P40" s="261"/>
      <c r="Q40" s="267"/>
      <c r="R40" s="264"/>
      <c r="S40" s="9"/>
      <c r="T40" s="9"/>
      <c r="U40" s="9"/>
      <c r="V40" s="9"/>
      <c r="W40" s="9"/>
      <c r="X40" s="260"/>
      <c r="Y40" s="304"/>
      <c r="Z40" s="306"/>
      <c r="AA40" s="9"/>
      <c r="AB40" s="9"/>
      <c r="AC40" s="9"/>
      <c r="AD40" s="9"/>
      <c r="AE40" s="9"/>
      <c r="AF40" s="260"/>
      <c r="AG40" s="267"/>
      <c r="AH40" s="264"/>
      <c r="AI40" s="261"/>
      <c r="AJ40" s="261"/>
      <c r="AK40" s="261"/>
      <c r="AL40" s="261"/>
      <c r="AM40" s="261"/>
      <c r="AN40" s="261"/>
      <c r="AO40" s="267"/>
      <c r="AP40" s="264"/>
      <c r="AQ40" s="261"/>
      <c r="AR40" s="261"/>
      <c r="AS40" s="261"/>
      <c r="AT40" s="261"/>
      <c r="AU40" s="261"/>
      <c r="AV40" s="260"/>
      <c r="AW40" s="267"/>
      <c r="AX40" s="264"/>
      <c r="AY40" s="318"/>
      <c r="AZ40" s="317" t="str">
        <f t="shared" si="1"/>
        <v>15:15</v>
      </c>
      <c r="BB40" s="5"/>
      <c r="BC40" s="5"/>
      <c r="BD40" s="5"/>
      <c r="BE40" s="5"/>
      <c r="BF40" s="5"/>
      <c r="BG40" s="5"/>
      <c r="BH40" s="5"/>
      <c r="BI40" s="5"/>
      <c r="BJ40" s="87"/>
      <c r="BK40" s="87"/>
      <c r="BM40" s="132"/>
      <c r="BN40" s="108">
        <v>35</v>
      </c>
      <c r="BO40" s="109">
        <v>35</v>
      </c>
      <c r="BP40" s="109">
        <v>0</v>
      </c>
      <c r="BQ40" s="109">
        <v>0</v>
      </c>
      <c r="BR40" s="110"/>
      <c r="BS40" s="20">
        <f>BS37-BN40-BO40-BP40-BQ40-BR40</f>
        <v>870</v>
      </c>
      <c r="BY40" s="132" t="s">
        <v>251</v>
      </c>
      <c r="BZ40" s="235">
        <v>0</v>
      </c>
      <c r="CA40" s="240">
        <v>0</v>
      </c>
      <c r="CB40" s="235">
        <v>0</v>
      </c>
      <c r="CC40" s="240">
        <v>0</v>
      </c>
      <c r="CD40" s="249"/>
      <c r="CE40" s="221">
        <f>CE37-BZ40-CA40-CB40-CC40-CD40</f>
        <v>1442</v>
      </c>
    </row>
    <row r="41" spans="1:83" ht="15" customHeight="1" thickBot="1" x14ac:dyDescent="0.25">
      <c r="A41" s="310" t="str">
        <f t="shared" si="0"/>
        <v>15:30</v>
      </c>
      <c r="B41" s="311"/>
      <c r="C41" s="161"/>
      <c r="D41" s="9"/>
      <c r="E41" s="9"/>
      <c r="F41" s="9"/>
      <c r="G41" s="9"/>
      <c r="H41" s="260"/>
      <c r="I41" s="267"/>
      <c r="J41" s="264"/>
      <c r="K41" s="261"/>
      <c r="L41" s="261"/>
      <c r="M41" s="261"/>
      <c r="N41" s="261"/>
      <c r="O41" s="261"/>
      <c r="P41" s="261"/>
      <c r="Q41" s="267"/>
      <c r="R41" s="264"/>
      <c r="S41" s="9"/>
      <c r="T41" s="9"/>
      <c r="U41" s="9"/>
      <c r="V41" s="9"/>
      <c r="W41" s="9"/>
      <c r="X41" s="260"/>
      <c r="Y41" s="267"/>
      <c r="Z41" s="264"/>
      <c r="AA41" s="9"/>
      <c r="AB41" s="9"/>
      <c r="AC41" s="9"/>
      <c r="AD41" s="9"/>
      <c r="AE41" s="9"/>
      <c r="AF41" s="260"/>
      <c r="AG41" s="267"/>
      <c r="AH41" s="264"/>
      <c r="AI41" s="261"/>
      <c r="AJ41" s="261"/>
      <c r="AK41" s="261"/>
      <c r="AL41" s="261"/>
      <c r="AM41" s="261"/>
      <c r="AN41" s="261"/>
      <c r="AO41" s="267"/>
      <c r="AP41" s="264"/>
      <c r="AQ41" s="261"/>
      <c r="AR41" s="261"/>
      <c r="AS41" s="261"/>
      <c r="AT41" s="261"/>
      <c r="AU41" s="261"/>
      <c r="AV41" s="260"/>
      <c r="AW41" s="267"/>
      <c r="AX41" s="264"/>
      <c r="AY41" s="318"/>
      <c r="AZ41" s="317" t="str">
        <f t="shared" si="1"/>
        <v>15:30</v>
      </c>
      <c r="BB41" s="5"/>
      <c r="BC41" s="5"/>
      <c r="BD41" s="5"/>
      <c r="BE41" s="5"/>
      <c r="BF41" s="5"/>
      <c r="BG41" s="2"/>
      <c r="BH41" s="170"/>
      <c r="BI41" s="170"/>
      <c r="BJ41" s="87"/>
      <c r="BK41" s="87"/>
      <c r="BM41" s="133" t="s">
        <v>11</v>
      </c>
      <c r="BN41" s="119" t="s">
        <v>40</v>
      </c>
      <c r="BO41" s="112" t="s">
        <v>41</v>
      </c>
      <c r="BP41" s="112" t="s">
        <v>42</v>
      </c>
      <c r="BQ41" s="112" t="s">
        <v>43</v>
      </c>
      <c r="BR41" s="120" t="s">
        <v>44</v>
      </c>
      <c r="BS41" s="116"/>
      <c r="BU41" s="433" t="s">
        <v>220</v>
      </c>
      <c r="BV41" s="434"/>
      <c r="BW41" s="145">
        <f>BP16</f>
        <v>2</v>
      </c>
      <c r="BY41" s="133" t="s">
        <v>11</v>
      </c>
      <c r="BZ41" s="236" t="s">
        <v>40</v>
      </c>
      <c r="CA41" s="241" t="s">
        <v>41</v>
      </c>
      <c r="CB41" s="237" t="s">
        <v>42</v>
      </c>
      <c r="CC41" s="241" t="s">
        <v>43</v>
      </c>
      <c r="CD41" s="250" t="s">
        <v>44</v>
      </c>
      <c r="CE41" s="223"/>
    </row>
    <row r="42" spans="1:83" ht="15" customHeight="1" thickBot="1" x14ac:dyDescent="0.25">
      <c r="A42" s="310" t="str">
        <f t="shared" si="0"/>
        <v>15:45</v>
      </c>
      <c r="B42" s="311"/>
      <c r="C42" s="161"/>
      <c r="D42" s="9"/>
      <c r="E42" s="9"/>
      <c r="F42" s="9"/>
      <c r="G42" s="9"/>
      <c r="H42" s="260"/>
      <c r="I42" s="267"/>
      <c r="J42" s="264"/>
      <c r="K42" s="261"/>
      <c r="L42" s="261"/>
      <c r="M42" s="261"/>
      <c r="N42" s="261"/>
      <c r="O42" s="261"/>
      <c r="P42" s="261"/>
      <c r="Q42" s="267"/>
      <c r="R42" s="264"/>
      <c r="S42" s="9"/>
      <c r="T42" s="9"/>
      <c r="U42" s="9"/>
      <c r="V42" s="9"/>
      <c r="W42" s="9"/>
      <c r="X42" s="260"/>
      <c r="Y42" s="267"/>
      <c r="Z42" s="264"/>
      <c r="AA42" s="9"/>
      <c r="AB42" s="9"/>
      <c r="AC42" s="9"/>
      <c r="AD42" s="9"/>
      <c r="AE42" s="9"/>
      <c r="AF42" s="260"/>
      <c r="AG42" s="267"/>
      <c r="AH42" s="264"/>
      <c r="AI42" s="261"/>
      <c r="AJ42" s="261"/>
      <c r="AK42" s="261"/>
      <c r="AL42" s="261"/>
      <c r="AM42" s="261"/>
      <c r="AN42" s="261"/>
      <c r="AO42" s="267"/>
      <c r="AP42" s="264"/>
      <c r="AQ42" s="261"/>
      <c r="AR42" s="261"/>
      <c r="AS42" s="261"/>
      <c r="AT42" s="261"/>
      <c r="AU42" s="261"/>
      <c r="AV42" s="260"/>
      <c r="AW42" s="267"/>
      <c r="AX42" s="264"/>
      <c r="AY42" s="318"/>
      <c r="AZ42" s="317" t="str">
        <f t="shared" si="1"/>
        <v>15:45</v>
      </c>
      <c r="BE42" s="5"/>
      <c r="BJ42" s="87"/>
      <c r="BK42" s="87"/>
      <c r="BM42" s="131"/>
      <c r="BN42" s="105"/>
      <c r="BO42" s="106"/>
      <c r="BP42" s="106"/>
      <c r="BQ42" s="106"/>
      <c r="BR42" s="107"/>
      <c r="BS42" s="116"/>
      <c r="BU42" s="411" t="s">
        <v>221</v>
      </c>
      <c r="BV42" s="412"/>
      <c r="BW42" s="413"/>
      <c r="BY42" s="220" t="s">
        <v>250</v>
      </c>
      <c r="BZ42" s="234">
        <f>SUM(BN43)</f>
        <v>0</v>
      </c>
      <c r="CA42" s="239">
        <f>SUM(BO43)</f>
        <v>30</v>
      </c>
      <c r="CB42" s="234">
        <f>SUM(BP43)</f>
        <v>30</v>
      </c>
      <c r="CC42" s="239">
        <f>SUM(BQ43)</f>
        <v>30</v>
      </c>
      <c r="CD42" s="231">
        <f>SUM(BR43)</f>
        <v>30</v>
      </c>
      <c r="CE42" s="221">
        <f>CE39-BZ42-CA42-CB42-CC42-CD42</f>
        <v>750</v>
      </c>
    </row>
    <row r="43" spans="1:83" ht="15" customHeight="1" x14ac:dyDescent="0.2">
      <c r="A43" s="310" t="str">
        <f t="shared" si="0"/>
        <v>16:00</v>
      </c>
      <c r="B43" s="311"/>
      <c r="C43" s="161"/>
      <c r="D43" s="9"/>
      <c r="E43" s="9"/>
      <c r="F43" s="9"/>
      <c r="G43" s="9"/>
      <c r="H43" s="260"/>
      <c r="I43" s="267"/>
      <c r="J43" s="264"/>
      <c r="K43" s="261"/>
      <c r="L43" s="261"/>
      <c r="M43" s="261"/>
      <c r="N43" s="261"/>
      <c r="O43" s="261"/>
      <c r="P43" s="261"/>
      <c r="Q43" s="267"/>
      <c r="R43" s="264"/>
      <c r="S43" s="9"/>
      <c r="T43" s="9"/>
      <c r="U43" s="9"/>
      <c r="V43" s="9"/>
      <c r="W43" s="9"/>
      <c r="X43" s="260"/>
      <c r="Y43" s="267"/>
      <c r="Z43" s="264"/>
      <c r="AA43" s="9"/>
      <c r="AB43" s="9"/>
      <c r="AC43" s="9"/>
      <c r="AD43" s="9"/>
      <c r="AE43" s="9"/>
      <c r="AF43" s="260"/>
      <c r="AG43" s="267"/>
      <c r="AH43" s="264"/>
      <c r="AI43" s="261"/>
      <c r="AJ43" s="261"/>
      <c r="AK43" s="261"/>
      <c r="AL43" s="261"/>
      <c r="AM43" s="261"/>
      <c r="AN43" s="261"/>
      <c r="AO43" s="267"/>
      <c r="AP43" s="264"/>
      <c r="AQ43" s="9"/>
      <c r="AR43" s="9"/>
      <c r="AS43" s="9"/>
      <c r="AT43" s="9"/>
      <c r="AU43" s="9"/>
      <c r="AV43" s="260"/>
      <c r="AW43" s="268"/>
      <c r="AX43" s="271"/>
      <c r="AY43" s="318"/>
      <c r="AZ43" s="317" t="str">
        <f t="shared" si="1"/>
        <v>16:00</v>
      </c>
      <c r="BE43" s="5"/>
      <c r="BJ43" s="87"/>
      <c r="BK43" s="87"/>
      <c r="BM43" s="132"/>
      <c r="BN43" s="108">
        <v>0</v>
      </c>
      <c r="BO43" s="109">
        <v>30</v>
      </c>
      <c r="BP43" s="109">
        <v>30</v>
      </c>
      <c r="BQ43" s="109">
        <v>30</v>
      </c>
      <c r="BR43" s="110">
        <v>30</v>
      </c>
      <c r="BS43" s="20">
        <f>BS40-BN43-BO43-BP43-BQ43-BR43</f>
        <v>750</v>
      </c>
      <c r="BY43" s="132" t="s">
        <v>251</v>
      </c>
      <c r="BZ43" s="235">
        <v>0</v>
      </c>
      <c r="CA43" s="240">
        <v>0</v>
      </c>
      <c r="CB43" s="235">
        <v>0</v>
      </c>
      <c r="CC43" s="240">
        <v>0</v>
      </c>
      <c r="CD43" s="249">
        <v>0</v>
      </c>
      <c r="CE43" s="221">
        <f>CE40-BZ43-CA43-CB43-CC43-CD43</f>
        <v>1442</v>
      </c>
    </row>
    <row r="44" spans="1:83" ht="15" customHeight="1" thickBot="1" x14ac:dyDescent="0.25">
      <c r="A44" s="310" t="str">
        <f t="shared" si="0"/>
        <v>16:15</v>
      </c>
      <c r="B44" s="311"/>
      <c r="C44" s="161"/>
      <c r="D44" s="9"/>
      <c r="E44" s="9"/>
      <c r="F44" s="9"/>
      <c r="G44" s="9"/>
      <c r="H44" s="260"/>
      <c r="I44" s="267"/>
      <c r="J44" s="264"/>
      <c r="K44" s="261"/>
      <c r="L44" s="261"/>
      <c r="M44" s="261"/>
      <c r="N44" s="261"/>
      <c r="O44" s="261"/>
      <c r="P44" s="261"/>
      <c r="Q44" s="267"/>
      <c r="R44" s="264"/>
      <c r="S44" s="9"/>
      <c r="T44" s="9"/>
      <c r="U44" s="9"/>
      <c r="V44" s="9"/>
      <c r="W44" s="9"/>
      <c r="X44" s="260"/>
      <c r="Y44" s="267"/>
      <c r="Z44" s="264"/>
      <c r="AA44" s="9"/>
      <c r="AB44" s="9"/>
      <c r="AC44" s="9"/>
      <c r="AD44" s="9"/>
      <c r="AE44" s="9"/>
      <c r="AF44" s="260"/>
      <c r="AG44" s="267"/>
      <c r="AH44" s="264"/>
      <c r="AI44" s="261"/>
      <c r="AJ44" s="261"/>
      <c r="AK44" s="261"/>
      <c r="AL44" s="261"/>
      <c r="AM44" s="261"/>
      <c r="AN44" s="261"/>
      <c r="AO44" s="267"/>
      <c r="AP44" s="264"/>
      <c r="AQ44" s="9"/>
      <c r="AR44" s="9"/>
      <c r="AS44" s="9"/>
      <c r="AT44" s="9"/>
      <c r="AU44" s="9"/>
      <c r="AV44" s="260"/>
      <c r="AW44" s="267"/>
      <c r="AX44" s="264"/>
      <c r="AY44" s="318"/>
      <c r="AZ44" s="317" t="str">
        <f t="shared" si="1"/>
        <v>16:15</v>
      </c>
      <c r="BE44" s="5"/>
      <c r="BJ44" s="87"/>
      <c r="BK44" s="87"/>
      <c r="BM44" s="133" t="s">
        <v>12</v>
      </c>
      <c r="BN44" s="111" t="s">
        <v>45</v>
      </c>
      <c r="BO44" s="112" t="s">
        <v>46</v>
      </c>
      <c r="BP44" s="112" t="s">
        <v>47</v>
      </c>
      <c r="BQ44" s="112" t="s">
        <v>48</v>
      </c>
      <c r="BR44" s="113"/>
      <c r="BS44" s="116"/>
      <c r="BY44" s="133" t="s">
        <v>12</v>
      </c>
      <c r="BZ44" s="237" t="s">
        <v>45</v>
      </c>
      <c r="CA44" s="241" t="s">
        <v>46</v>
      </c>
      <c r="CB44" s="237" t="s">
        <v>47</v>
      </c>
      <c r="CC44" s="241" t="s">
        <v>48</v>
      </c>
      <c r="CD44" s="247"/>
      <c r="CE44" s="223"/>
    </row>
    <row r="45" spans="1:83" ht="15" customHeight="1" thickBot="1" x14ac:dyDescent="0.25">
      <c r="A45" s="310" t="str">
        <f t="shared" si="0"/>
        <v>16:30</v>
      </c>
      <c r="B45" s="311"/>
      <c r="C45" s="161"/>
      <c r="D45" s="9"/>
      <c r="E45" s="9"/>
      <c r="F45" s="9"/>
      <c r="G45" s="9"/>
      <c r="H45" s="260"/>
      <c r="I45" s="267"/>
      <c r="J45" s="264"/>
      <c r="K45" s="261"/>
      <c r="L45" s="261"/>
      <c r="M45" s="261"/>
      <c r="N45" s="261"/>
      <c r="O45" s="261"/>
      <c r="P45" s="261"/>
      <c r="Q45" s="267"/>
      <c r="R45" s="264"/>
      <c r="S45" s="9"/>
      <c r="T45" s="9"/>
      <c r="U45" s="9"/>
      <c r="V45" s="9"/>
      <c r="W45" s="9"/>
      <c r="X45" s="260"/>
      <c r="Y45" s="267"/>
      <c r="Z45" s="264"/>
      <c r="AA45" s="9"/>
      <c r="AB45" s="9"/>
      <c r="AC45" s="9"/>
      <c r="AD45" s="9"/>
      <c r="AE45" s="9"/>
      <c r="AF45" s="260"/>
      <c r="AG45" s="267"/>
      <c r="AH45" s="264"/>
      <c r="AI45" s="261"/>
      <c r="AJ45" s="261"/>
      <c r="AK45" s="261"/>
      <c r="AL45" s="261"/>
      <c r="AM45" s="261"/>
      <c r="AN45" s="261"/>
      <c r="AO45" s="267"/>
      <c r="AP45" s="264"/>
      <c r="AQ45" s="9"/>
      <c r="AR45" s="9"/>
      <c r="AS45" s="9"/>
      <c r="AT45" s="9"/>
      <c r="AU45" s="9"/>
      <c r="AV45" s="260"/>
      <c r="AW45" s="267"/>
      <c r="AX45" s="264"/>
      <c r="AY45" s="318"/>
      <c r="AZ45" s="317" t="str">
        <f t="shared" si="1"/>
        <v>16:30</v>
      </c>
      <c r="BE45" s="5"/>
      <c r="BJ45" s="87"/>
      <c r="BK45" s="87"/>
      <c r="BM45" s="131"/>
      <c r="BN45" s="105"/>
      <c r="BO45" s="106"/>
      <c r="BP45" s="106"/>
      <c r="BQ45" s="106"/>
      <c r="BR45" s="107"/>
      <c r="BS45" s="116"/>
      <c r="BU45" s="444" t="s">
        <v>206</v>
      </c>
      <c r="BV45" s="445"/>
      <c r="BW45" s="446"/>
      <c r="BY45" s="220" t="s">
        <v>250</v>
      </c>
      <c r="BZ45" s="234">
        <f>SUM(BN46)</f>
        <v>31</v>
      </c>
      <c r="CA45" s="239">
        <f>SUM(BO46)</f>
        <v>31</v>
      </c>
      <c r="CB45" s="234">
        <f>SUM(BP46)</f>
        <v>31</v>
      </c>
      <c r="CC45" s="239">
        <f>SUM(BQ46)</f>
        <v>31</v>
      </c>
      <c r="CD45" s="246"/>
      <c r="CE45" s="221">
        <f>CE42-BZ45-CA45-CB45-CC45-CD45</f>
        <v>626</v>
      </c>
    </row>
    <row r="46" spans="1:83" ht="15" customHeight="1" x14ac:dyDescent="0.2">
      <c r="A46" s="310" t="str">
        <f t="shared" si="0"/>
        <v>16:45</v>
      </c>
      <c r="B46" s="311"/>
      <c r="C46" s="161"/>
      <c r="D46" s="9"/>
      <c r="E46" s="9"/>
      <c r="F46" s="9"/>
      <c r="G46" s="9"/>
      <c r="H46" s="260"/>
      <c r="I46" s="267"/>
      <c r="J46" s="264"/>
      <c r="K46" s="261"/>
      <c r="L46" s="261"/>
      <c r="M46" s="261"/>
      <c r="N46" s="261"/>
      <c r="O46" s="261"/>
      <c r="P46" s="261"/>
      <c r="Q46" s="267"/>
      <c r="R46" s="264"/>
      <c r="S46" s="9"/>
      <c r="T46" s="9"/>
      <c r="U46" s="9"/>
      <c r="V46" s="9"/>
      <c r="W46" s="9"/>
      <c r="X46" s="260"/>
      <c r="Y46" s="268"/>
      <c r="Z46" s="264"/>
      <c r="AA46" s="9"/>
      <c r="AB46" s="9"/>
      <c r="AC46" s="9"/>
      <c r="AD46" s="9"/>
      <c r="AE46" s="9"/>
      <c r="AF46" s="260"/>
      <c r="AG46" s="267"/>
      <c r="AH46" s="264"/>
      <c r="AI46" s="261"/>
      <c r="AJ46" s="261"/>
      <c r="AK46" s="261"/>
      <c r="AL46" s="261"/>
      <c r="AM46" s="261"/>
      <c r="AN46" s="261"/>
      <c r="AO46" s="267"/>
      <c r="AP46" s="264"/>
      <c r="AQ46" s="9"/>
      <c r="AR46" s="9"/>
      <c r="AS46" s="9"/>
      <c r="AT46" s="9"/>
      <c r="AU46" s="9"/>
      <c r="AV46" s="260"/>
      <c r="AW46" s="267"/>
      <c r="AX46" s="264"/>
      <c r="AY46" s="318"/>
      <c r="AZ46" s="317" t="str">
        <f t="shared" si="1"/>
        <v>16:45</v>
      </c>
      <c r="BE46" s="5"/>
      <c r="BJ46" s="87"/>
      <c r="BK46" s="87"/>
      <c r="BM46" s="132"/>
      <c r="BN46" s="108">
        <v>31</v>
      </c>
      <c r="BO46" s="109">
        <v>31</v>
      </c>
      <c r="BP46" s="109">
        <v>31</v>
      </c>
      <c r="BQ46" s="109">
        <v>31</v>
      </c>
      <c r="BR46" s="110"/>
      <c r="BS46" s="20">
        <f>BS43-BN46-BO46-BP46-BQ46-BR46</f>
        <v>626</v>
      </c>
      <c r="BU46" s="257"/>
      <c r="BV46" s="375"/>
      <c r="BW46" s="376"/>
      <c r="BY46" s="132" t="s">
        <v>251</v>
      </c>
      <c r="BZ46" s="235">
        <v>0</v>
      </c>
      <c r="CA46" s="240">
        <v>0</v>
      </c>
      <c r="CB46" s="235">
        <v>0</v>
      </c>
      <c r="CC46" s="240">
        <v>0</v>
      </c>
      <c r="CD46" s="230"/>
      <c r="CE46" s="221">
        <f>CE43-BZ46-CA46-CB46-CC46-CD46</f>
        <v>1442</v>
      </c>
    </row>
    <row r="47" spans="1:83" ht="15" customHeight="1" x14ac:dyDescent="0.2">
      <c r="A47" s="310" t="str">
        <f t="shared" si="0"/>
        <v>17:00</v>
      </c>
      <c r="B47" s="311"/>
      <c r="C47" s="161"/>
      <c r="D47" s="9"/>
      <c r="E47" s="9"/>
      <c r="F47" s="9"/>
      <c r="G47" s="9"/>
      <c r="H47" s="260"/>
      <c r="I47" s="267"/>
      <c r="J47" s="264"/>
      <c r="K47" s="261"/>
      <c r="L47" s="261"/>
      <c r="M47" s="261"/>
      <c r="N47" s="261"/>
      <c r="O47" s="261"/>
      <c r="P47" s="261"/>
      <c r="Q47" s="267"/>
      <c r="R47" s="264"/>
      <c r="S47" s="9"/>
      <c r="T47" s="9"/>
      <c r="U47" s="9"/>
      <c r="V47" s="9"/>
      <c r="W47" s="9"/>
      <c r="X47" s="260"/>
      <c r="Y47" s="267"/>
      <c r="Z47" s="264"/>
      <c r="AA47" s="9"/>
      <c r="AB47" s="9"/>
      <c r="AC47" s="9"/>
      <c r="AD47" s="9"/>
      <c r="AE47" s="9"/>
      <c r="AF47" s="260"/>
      <c r="AG47" s="267"/>
      <c r="AH47" s="264"/>
      <c r="AI47" s="261"/>
      <c r="AJ47" s="261"/>
      <c r="AK47" s="261"/>
      <c r="AL47" s="261"/>
      <c r="AM47" s="261"/>
      <c r="AN47" s="261"/>
      <c r="AO47" s="267"/>
      <c r="AP47" s="264"/>
      <c r="AQ47" s="9"/>
      <c r="AR47" s="9"/>
      <c r="AS47" s="9"/>
      <c r="AT47" s="9"/>
      <c r="AU47" s="9"/>
      <c r="AV47" s="260"/>
      <c r="AW47" s="267"/>
      <c r="AX47" s="264"/>
      <c r="AY47" s="318"/>
      <c r="AZ47" s="317" t="str">
        <f t="shared" si="1"/>
        <v>17:00</v>
      </c>
      <c r="BE47" s="5"/>
      <c r="BJ47" s="87"/>
      <c r="BK47" s="87"/>
      <c r="BM47" s="133" t="s">
        <v>13</v>
      </c>
      <c r="BN47" s="119" t="s">
        <v>49</v>
      </c>
      <c r="BO47" s="115" t="s">
        <v>50</v>
      </c>
      <c r="BP47" s="112" t="s">
        <v>51</v>
      </c>
      <c r="BQ47" s="112" t="s">
        <v>52</v>
      </c>
      <c r="BR47" s="113"/>
      <c r="BS47" s="116"/>
      <c r="BU47" s="72"/>
      <c r="BV47" s="373"/>
      <c r="BW47" s="374"/>
      <c r="BY47" s="133" t="s">
        <v>13</v>
      </c>
      <c r="BZ47" s="236" t="s">
        <v>49</v>
      </c>
      <c r="CA47" s="242" t="s">
        <v>50</v>
      </c>
      <c r="CB47" s="237" t="s">
        <v>51</v>
      </c>
      <c r="CC47" s="241" t="s">
        <v>52</v>
      </c>
      <c r="CD47" s="247"/>
      <c r="CE47" s="223"/>
    </row>
    <row r="48" spans="1:83" ht="15" customHeight="1" x14ac:dyDescent="0.2">
      <c r="A48" s="310" t="str">
        <f t="shared" si="0"/>
        <v>17:15</v>
      </c>
      <c r="B48" s="311"/>
      <c r="C48" s="161"/>
      <c r="D48" s="9"/>
      <c r="E48" s="9"/>
      <c r="F48" s="9"/>
      <c r="G48" s="9"/>
      <c r="H48" s="260"/>
      <c r="I48" s="267"/>
      <c r="J48" s="264"/>
      <c r="K48" s="261"/>
      <c r="L48" s="261"/>
      <c r="M48" s="261"/>
      <c r="N48" s="261"/>
      <c r="O48" s="261"/>
      <c r="P48" s="261"/>
      <c r="Q48" s="267"/>
      <c r="R48" s="264"/>
      <c r="S48" s="9"/>
      <c r="T48" s="9"/>
      <c r="U48" s="9"/>
      <c r="V48" s="9"/>
      <c r="W48" s="9"/>
      <c r="X48" s="260"/>
      <c r="Y48" s="267"/>
      <c r="Z48" s="264"/>
      <c r="AA48" s="9"/>
      <c r="AB48" s="9"/>
      <c r="AC48" s="9"/>
      <c r="AD48" s="9"/>
      <c r="AE48" s="9"/>
      <c r="AF48" s="260"/>
      <c r="AG48" s="267"/>
      <c r="AH48" s="264"/>
      <c r="AI48" s="261"/>
      <c r="AJ48" s="261"/>
      <c r="AK48" s="261"/>
      <c r="AL48" s="261"/>
      <c r="AM48" s="261"/>
      <c r="AN48" s="261"/>
      <c r="AO48" s="267"/>
      <c r="AP48" s="264"/>
      <c r="AQ48" s="9"/>
      <c r="AR48" s="9"/>
      <c r="AS48" s="9"/>
      <c r="AT48" s="9"/>
      <c r="AU48" s="9"/>
      <c r="AV48" s="260"/>
      <c r="AW48" s="267"/>
      <c r="AX48" s="264"/>
      <c r="AY48" s="318"/>
      <c r="AZ48" s="317" t="str">
        <f t="shared" si="1"/>
        <v>17:15</v>
      </c>
      <c r="BE48" s="5"/>
      <c r="BJ48" s="2"/>
      <c r="BK48" s="2"/>
      <c r="BM48" s="131"/>
      <c r="BN48" s="105"/>
      <c r="BO48" s="106"/>
      <c r="BP48" s="106"/>
      <c r="BQ48" s="121"/>
      <c r="BR48" s="107"/>
      <c r="BS48" s="116"/>
      <c r="BU48" s="72"/>
      <c r="BV48" s="373"/>
      <c r="BW48" s="374"/>
      <c r="BY48" s="220" t="s">
        <v>250</v>
      </c>
      <c r="BZ48" s="234">
        <f>SUM(BN49)</f>
        <v>30</v>
      </c>
      <c r="CA48" s="239">
        <f>SUM(BO49)</f>
        <v>30</v>
      </c>
      <c r="CB48" s="234">
        <f>SUM(BP49)</f>
        <v>30</v>
      </c>
      <c r="CC48" s="239">
        <f>SUM(BQ49)</f>
        <v>30</v>
      </c>
      <c r="CD48" s="246"/>
      <c r="CE48" s="221">
        <f>CE45-BZ48-CA48-CB48-CC48-CD48</f>
        <v>506</v>
      </c>
    </row>
    <row r="49" spans="1:83" ht="15" customHeight="1" thickBot="1" x14ac:dyDescent="0.25">
      <c r="A49" s="310" t="str">
        <f t="shared" si="0"/>
        <v>17:30</v>
      </c>
      <c r="B49" s="311"/>
      <c r="C49" s="161"/>
      <c r="D49" s="9"/>
      <c r="E49" s="9"/>
      <c r="F49" s="9"/>
      <c r="G49" s="9"/>
      <c r="H49" s="260"/>
      <c r="I49" s="267"/>
      <c r="J49" s="264"/>
      <c r="K49" s="261"/>
      <c r="L49" s="261"/>
      <c r="M49" s="261"/>
      <c r="N49" s="261"/>
      <c r="O49" s="261"/>
      <c r="P49" s="261"/>
      <c r="Q49" s="267"/>
      <c r="R49" s="264"/>
      <c r="S49" s="9"/>
      <c r="T49" s="9"/>
      <c r="U49" s="9"/>
      <c r="V49" s="9"/>
      <c r="W49" s="9"/>
      <c r="X49" s="260"/>
      <c r="Y49" s="267"/>
      <c r="Z49" s="264"/>
      <c r="AA49" s="9"/>
      <c r="AB49" s="9"/>
      <c r="AC49" s="9"/>
      <c r="AD49" s="9"/>
      <c r="AE49" s="9"/>
      <c r="AF49" s="260"/>
      <c r="AG49" s="267"/>
      <c r="AH49" s="264"/>
      <c r="AI49" s="9"/>
      <c r="AJ49" s="9"/>
      <c r="AK49" s="9"/>
      <c r="AL49" s="9"/>
      <c r="AM49" s="9"/>
      <c r="AN49" s="9"/>
      <c r="AO49" s="10"/>
      <c r="AP49" s="166"/>
      <c r="AQ49" s="161"/>
      <c r="AR49" s="9"/>
      <c r="AS49" s="9"/>
      <c r="AT49" s="9"/>
      <c r="AU49" s="9"/>
      <c r="AV49" s="260"/>
      <c r="AW49" s="267"/>
      <c r="AX49" s="264"/>
      <c r="AY49" s="318"/>
      <c r="AZ49" s="317" t="str">
        <f t="shared" si="1"/>
        <v>17:30</v>
      </c>
      <c r="BJ49" s="2"/>
      <c r="BK49" s="2"/>
      <c r="BM49" s="132"/>
      <c r="BN49" s="108">
        <v>30</v>
      </c>
      <c r="BO49" s="109">
        <v>30</v>
      </c>
      <c r="BP49" s="109">
        <v>30</v>
      </c>
      <c r="BQ49" s="109">
        <v>30</v>
      </c>
      <c r="BR49" s="110"/>
      <c r="BS49" s="20">
        <f>BS46-BN49-BO49-BP49-BQ49-BR49</f>
        <v>506</v>
      </c>
      <c r="BU49" s="73"/>
      <c r="BV49" s="371"/>
      <c r="BW49" s="372"/>
      <c r="BY49" s="132" t="s">
        <v>251</v>
      </c>
      <c r="BZ49" s="235">
        <v>0</v>
      </c>
      <c r="CA49" s="240">
        <v>0</v>
      </c>
      <c r="CB49" s="235">
        <v>0</v>
      </c>
      <c r="CC49" s="240">
        <v>0</v>
      </c>
      <c r="CD49" s="230"/>
      <c r="CE49" s="221">
        <f>CE46-BZ49-CA49-CB49-CC49-CD49</f>
        <v>1442</v>
      </c>
    </row>
    <row r="50" spans="1:83" ht="15" customHeight="1" x14ac:dyDescent="0.2">
      <c r="A50" s="310" t="str">
        <f t="shared" si="0"/>
        <v>17:45</v>
      </c>
      <c r="B50" s="311"/>
      <c r="C50" s="161"/>
      <c r="D50" s="9"/>
      <c r="E50" s="9"/>
      <c r="F50" s="9"/>
      <c r="G50" s="9"/>
      <c r="H50" s="260"/>
      <c r="I50" s="267"/>
      <c r="J50" s="264"/>
      <c r="K50" s="261"/>
      <c r="L50" s="261"/>
      <c r="M50" s="261"/>
      <c r="N50" s="261"/>
      <c r="O50" s="261"/>
      <c r="P50" s="261"/>
      <c r="Q50" s="267"/>
      <c r="R50" s="264"/>
      <c r="S50" s="9"/>
      <c r="T50" s="9"/>
      <c r="U50" s="9"/>
      <c r="V50" s="9"/>
      <c r="W50" s="9"/>
      <c r="X50" s="260"/>
      <c r="Y50" s="267"/>
      <c r="Z50" s="264"/>
      <c r="AA50" s="9"/>
      <c r="AB50" s="9"/>
      <c r="AC50" s="9"/>
      <c r="AD50" s="9"/>
      <c r="AE50" s="9"/>
      <c r="AF50" s="260"/>
      <c r="AG50" s="267"/>
      <c r="AH50" s="264"/>
      <c r="AI50" s="9"/>
      <c r="AJ50" s="9"/>
      <c r="AK50" s="9"/>
      <c r="AL50" s="9"/>
      <c r="AM50" s="9"/>
      <c r="AN50" s="9"/>
      <c r="AO50" s="10"/>
      <c r="AP50" s="166"/>
      <c r="AQ50" s="161"/>
      <c r="AR50" s="9"/>
      <c r="AS50" s="9"/>
      <c r="AT50" s="9"/>
      <c r="AU50" s="9"/>
      <c r="AV50" s="260"/>
      <c r="AW50" s="267"/>
      <c r="AX50" s="264"/>
      <c r="AY50" s="318"/>
      <c r="AZ50" s="317" t="str">
        <f t="shared" si="1"/>
        <v>17:45</v>
      </c>
      <c r="BJ50" s="2"/>
      <c r="BK50" s="2"/>
      <c r="BM50" s="133" t="s">
        <v>14</v>
      </c>
      <c r="BN50" s="111" t="s">
        <v>53</v>
      </c>
      <c r="BO50" s="112" t="s">
        <v>54</v>
      </c>
      <c r="BP50" s="112" t="s">
        <v>55</v>
      </c>
      <c r="BQ50" s="112" t="s">
        <v>56</v>
      </c>
      <c r="BR50" s="113"/>
      <c r="BS50" s="116"/>
      <c r="BY50" s="133" t="s">
        <v>14</v>
      </c>
      <c r="BZ50" s="237" t="s">
        <v>53</v>
      </c>
      <c r="CA50" s="241" t="s">
        <v>54</v>
      </c>
      <c r="CB50" s="237" t="s">
        <v>55</v>
      </c>
      <c r="CC50" s="241" t="s">
        <v>56</v>
      </c>
      <c r="CD50" s="247"/>
      <c r="CE50" s="223"/>
    </row>
    <row r="51" spans="1:83" ht="15" customHeight="1" thickBot="1" x14ac:dyDescent="0.25">
      <c r="A51" s="310" t="str">
        <f t="shared" si="0"/>
        <v>18:00</v>
      </c>
      <c r="B51" s="311"/>
      <c r="C51" s="161"/>
      <c r="D51" s="9"/>
      <c r="E51" s="9"/>
      <c r="F51" s="9"/>
      <c r="G51" s="9"/>
      <c r="H51" s="260"/>
      <c r="I51" s="267"/>
      <c r="J51" s="264"/>
      <c r="K51" s="261"/>
      <c r="L51" s="261"/>
      <c r="M51" s="261"/>
      <c r="N51" s="261"/>
      <c r="O51" s="261"/>
      <c r="P51" s="261"/>
      <c r="Q51" s="267"/>
      <c r="R51" s="264"/>
      <c r="S51" s="9"/>
      <c r="T51" s="9"/>
      <c r="U51" s="9"/>
      <c r="V51" s="9"/>
      <c r="W51" s="9"/>
      <c r="X51" s="260"/>
      <c r="Y51" s="267"/>
      <c r="Z51" s="264"/>
      <c r="AA51" s="9"/>
      <c r="AB51" s="9"/>
      <c r="AC51" s="9"/>
      <c r="AD51" s="9"/>
      <c r="AE51" s="9"/>
      <c r="AF51" s="260"/>
      <c r="AG51" s="267"/>
      <c r="AH51" s="264"/>
      <c r="AI51" s="9"/>
      <c r="AJ51" s="9"/>
      <c r="AK51" s="9"/>
      <c r="AL51" s="9"/>
      <c r="AM51" s="9"/>
      <c r="AN51" s="9"/>
      <c r="AO51" s="10"/>
      <c r="AP51" s="166"/>
      <c r="AQ51" s="161"/>
      <c r="AR51" s="9"/>
      <c r="AS51" s="9"/>
      <c r="AT51" s="9"/>
      <c r="AU51" s="9"/>
      <c r="AV51" s="260"/>
      <c r="AW51" s="267"/>
      <c r="AX51" s="264"/>
      <c r="AY51" s="318"/>
      <c r="AZ51" s="317" t="str">
        <f t="shared" si="1"/>
        <v>18:00</v>
      </c>
      <c r="BJ51" s="197"/>
      <c r="BK51" s="2"/>
      <c r="BM51" s="131"/>
      <c r="BN51" s="105"/>
      <c r="BO51" s="106"/>
      <c r="BP51" s="106"/>
      <c r="BQ51" s="114"/>
      <c r="BR51" s="107"/>
      <c r="BS51" s="116"/>
      <c r="BY51" s="220" t="s">
        <v>250</v>
      </c>
      <c r="BZ51" s="234">
        <f>SUM(BN52)</f>
        <v>41</v>
      </c>
      <c r="CA51" s="239">
        <f>SUM(BO52)</f>
        <v>41</v>
      </c>
      <c r="CB51" s="234">
        <f>SUM(BP52)</f>
        <v>40</v>
      </c>
      <c r="CC51" s="239">
        <f>SUM(BQ52)</f>
        <v>40</v>
      </c>
      <c r="CD51" s="246"/>
      <c r="CE51" s="221">
        <f>CE48-BZ51-CA51-CB51-CC51-CD51</f>
        <v>344</v>
      </c>
    </row>
    <row r="52" spans="1:83" ht="15" customHeight="1" thickBot="1" x14ac:dyDescent="0.25">
      <c r="A52" s="310" t="str">
        <f t="shared" si="0"/>
        <v>18:15</v>
      </c>
      <c r="B52" s="311"/>
      <c r="C52" s="161"/>
      <c r="D52" s="9"/>
      <c r="E52" s="9"/>
      <c r="F52" s="9"/>
      <c r="G52" s="9"/>
      <c r="H52" s="260"/>
      <c r="I52" s="267"/>
      <c r="J52" s="264"/>
      <c r="K52" s="9"/>
      <c r="L52" s="9"/>
      <c r="M52" s="9"/>
      <c r="N52" s="9"/>
      <c r="O52" s="9"/>
      <c r="P52" s="9"/>
      <c r="Q52" s="10"/>
      <c r="R52" s="166"/>
      <c r="S52" s="161"/>
      <c r="T52" s="9"/>
      <c r="U52" s="9"/>
      <c r="V52" s="9"/>
      <c r="W52" s="9"/>
      <c r="X52" s="260"/>
      <c r="Y52" s="267"/>
      <c r="Z52" s="264"/>
      <c r="AA52" s="9"/>
      <c r="AB52" s="9"/>
      <c r="AC52" s="9"/>
      <c r="AD52" s="9"/>
      <c r="AE52" s="9"/>
      <c r="AF52" s="260"/>
      <c r="AG52" s="267"/>
      <c r="AH52" s="264"/>
      <c r="AI52" s="9"/>
      <c r="AJ52" s="9"/>
      <c r="AK52" s="9"/>
      <c r="AL52" s="9"/>
      <c r="AM52" s="9"/>
      <c r="AN52" s="9"/>
      <c r="AO52" s="10"/>
      <c r="AP52" s="166"/>
      <c r="AQ52" s="161"/>
      <c r="AR52" s="9"/>
      <c r="AS52" s="9"/>
      <c r="AT52" s="9"/>
      <c r="AU52" s="9"/>
      <c r="AV52" s="260"/>
      <c r="AW52" s="267"/>
      <c r="AX52" s="264"/>
      <c r="AY52" s="318"/>
      <c r="AZ52" s="322" t="str">
        <f t="shared" si="1"/>
        <v>18:15</v>
      </c>
      <c r="BJ52" s="87"/>
      <c r="BK52" s="2"/>
      <c r="BM52" s="132"/>
      <c r="BN52" s="108">
        <v>41</v>
      </c>
      <c r="BO52" s="109">
        <v>41</v>
      </c>
      <c r="BP52" s="109">
        <v>40</v>
      </c>
      <c r="BQ52" s="109">
        <v>40</v>
      </c>
      <c r="BR52" s="110"/>
      <c r="BS52" s="20">
        <f>BS49-BN52-BO52-BP52-BQ52-BR52</f>
        <v>344</v>
      </c>
      <c r="BU52" s="447" t="s">
        <v>207</v>
      </c>
      <c r="BV52" s="448"/>
      <c r="BW52" s="449"/>
      <c r="BY52" s="132" t="s">
        <v>251</v>
      </c>
      <c r="BZ52" s="235">
        <v>0</v>
      </c>
      <c r="CA52" s="240">
        <v>0</v>
      </c>
      <c r="CB52" s="235">
        <v>0</v>
      </c>
      <c r="CC52" s="240">
        <v>0</v>
      </c>
      <c r="CD52" s="230"/>
      <c r="CE52" s="221">
        <f>CE49-BZ52-CA52-CB52-CC52-CD52</f>
        <v>1442</v>
      </c>
    </row>
    <row r="53" spans="1:83" ht="15" customHeight="1" x14ac:dyDescent="0.2">
      <c r="A53" s="310" t="str">
        <f t="shared" si="0"/>
        <v>18:30</v>
      </c>
      <c r="B53" s="311"/>
      <c r="C53" s="161"/>
      <c r="D53" s="9"/>
      <c r="E53" s="9"/>
      <c r="F53" s="9"/>
      <c r="G53" s="9"/>
      <c r="H53" s="260"/>
      <c r="I53" s="267"/>
      <c r="J53" s="264"/>
      <c r="K53" s="9"/>
      <c r="L53" s="9"/>
      <c r="M53" s="9"/>
      <c r="N53" s="9"/>
      <c r="O53" s="9"/>
      <c r="P53" s="9"/>
      <c r="Q53" s="10"/>
      <c r="R53" s="166"/>
      <c r="S53" s="161"/>
      <c r="T53" s="9"/>
      <c r="U53" s="9"/>
      <c r="V53" s="9"/>
      <c r="W53" s="9"/>
      <c r="X53" s="260"/>
      <c r="Y53" s="267"/>
      <c r="Z53" s="264"/>
      <c r="AA53" s="9"/>
      <c r="AB53" s="9"/>
      <c r="AC53" s="9"/>
      <c r="AD53" s="9"/>
      <c r="AE53" s="9"/>
      <c r="AF53" s="260"/>
      <c r="AG53" s="267"/>
      <c r="AH53" s="264"/>
      <c r="AI53" s="9"/>
      <c r="AJ53" s="9"/>
      <c r="AK53" s="9"/>
      <c r="AL53" s="9"/>
      <c r="AM53" s="9"/>
      <c r="AN53" s="9"/>
      <c r="AO53" s="10"/>
      <c r="AP53" s="166"/>
      <c r="AQ53" s="161"/>
      <c r="AR53" s="9"/>
      <c r="AS53" s="9"/>
      <c r="AT53" s="9"/>
      <c r="AU53" s="9"/>
      <c r="AV53" s="260"/>
      <c r="AW53" s="267"/>
      <c r="AX53" s="264"/>
      <c r="AY53" s="318"/>
      <c r="AZ53" s="323" t="str">
        <f t="shared" si="1"/>
        <v>18:30</v>
      </c>
      <c r="BJ53" s="197"/>
      <c r="BK53" s="2"/>
      <c r="BM53" s="133" t="s">
        <v>15</v>
      </c>
      <c r="BN53" s="119" t="s">
        <v>57</v>
      </c>
      <c r="BO53" s="115" t="s">
        <v>58</v>
      </c>
      <c r="BP53" s="112" t="s">
        <v>59</v>
      </c>
      <c r="BQ53" s="112" t="s">
        <v>60</v>
      </c>
      <c r="BR53" s="113"/>
      <c r="BS53" s="116"/>
      <c r="BU53" s="258"/>
      <c r="BV53" s="375"/>
      <c r="BW53" s="376"/>
      <c r="BY53" s="133" t="s">
        <v>15</v>
      </c>
      <c r="BZ53" s="236" t="s">
        <v>57</v>
      </c>
      <c r="CA53" s="242" t="s">
        <v>58</v>
      </c>
      <c r="CB53" s="237" t="s">
        <v>59</v>
      </c>
      <c r="CC53" s="241" t="s">
        <v>60</v>
      </c>
      <c r="CD53" s="247"/>
      <c r="CE53" s="223"/>
    </row>
    <row r="54" spans="1:83" ht="15" customHeight="1" x14ac:dyDescent="0.2">
      <c r="A54" s="310" t="str">
        <f t="shared" si="0"/>
        <v>18:45</v>
      </c>
      <c r="B54" s="311"/>
      <c r="C54" s="161"/>
      <c r="D54" s="9"/>
      <c r="E54" s="9"/>
      <c r="F54" s="9"/>
      <c r="G54" s="9"/>
      <c r="H54" s="260"/>
      <c r="I54" s="267"/>
      <c r="J54" s="264"/>
      <c r="K54" s="9"/>
      <c r="L54" s="9"/>
      <c r="M54" s="9"/>
      <c r="N54" s="9"/>
      <c r="O54" s="9"/>
      <c r="P54" s="9"/>
      <c r="Q54" s="10"/>
      <c r="R54" s="166"/>
      <c r="S54" s="161"/>
      <c r="T54" s="9"/>
      <c r="U54" s="9"/>
      <c r="V54" s="9"/>
      <c r="W54" s="9"/>
      <c r="X54" s="260"/>
      <c r="Y54" s="267"/>
      <c r="Z54" s="264"/>
      <c r="AA54" s="9"/>
      <c r="AB54" s="9"/>
      <c r="AC54" s="9"/>
      <c r="AD54" s="9"/>
      <c r="AE54" s="9"/>
      <c r="AF54" s="9"/>
      <c r="AG54" s="10"/>
      <c r="AH54" s="166"/>
      <c r="AI54" s="161"/>
      <c r="AJ54" s="9"/>
      <c r="AK54" s="9"/>
      <c r="AL54" s="9"/>
      <c r="AM54" s="9"/>
      <c r="AN54" s="9"/>
      <c r="AO54" s="10"/>
      <c r="AP54" s="166"/>
      <c r="AQ54" s="161"/>
      <c r="AR54" s="9"/>
      <c r="AS54" s="9"/>
      <c r="AT54" s="9"/>
      <c r="AU54" s="9"/>
      <c r="AV54" s="260"/>
      <c r="AW54" s="267"/>
      <c r="AX54" s="264"/>
      <c r="AY54" s="318"/>
      <c r="AZ54" s="323" t="str">
        <f t="shared" si="1"/>
        <v>18:45</v>
      </c>
      <c r="BB54" s="96"/>
      <c r="BC54" s="88"/>
      <c r="BD54" s="91"/>
      <c r="BE54" s="91"/>
      <c r="BF54" s="92"/>
      <c r="BG54" s="87"/>
      <c r="BH54" s="87"/>
      <c r="BI54" s="87"/>
      <c r="BJ54" s="87"/>
      <c r="BK54" s="2"/>
      <c r="BM54" s="131"/>
      <c r="BN54" s="105">
        <v>14</v>
      </c>
      <c r="BO54" s="106"/>
      <c r="BP54" s="106"/>
      <c r="BQ54" s="114"/>
      <c r="BR54" s="107"/>
      <c r="BS54" s="116"/>
      <c r="BU54" s="259"/>
      <c r="BV54" s="373"/>
      <c r="BW54" s="374"/>
      <c r="BY54" s="220" t="s">
        <v>250</v>
      </c>
      <c r="BZ54" s="234">
        <f>SUM(BN55)</f>
        <v>28</v>
      </c>
      <c r="CA54" s="239">
        <f>SUM(BO55)</f>
        <v>41</v>
      </c>
      <c r="CB54" s="234">
        <f>SUM(BP55)</f>
        <v>41</v>
      </c>
      <c r="CC54" s="239">
        <f>SUM(BQ55)</f>
        <v>41</v>
      </c>
      <c r="CD54" s="246"/>
      <c r="CE54" s="221">
        <f>CE51-BZ54-CA54-CB54-CC54-CD54</f>
        <v>193</v>
      </c>
    </row>
    <row r="55" spans="1:83" ht="15" customHeight="1" x14ac:dyDescent="0.2">
      <c r="A55" s="310" t="str">
        <f t="shared" si="0"/>
        <v>19:00</v>
      </c>
      <c r="B55" s="311"/>
      <c r="C55" s="161"/>
      <c r="D55" s="9"/>
      <c r="E55" s="9"/>
      <c r="F55" s="9"/>
      <c r="G55" s="9"/>
      <c r="H55" s="260"/>
      <c r="I55" s="267"/>
      <c r="J55" s="264"/>
      <c r="K55" s="9"/>
      <c r="L55" s="9"/>
      <c r="M55" s="9"/>
      <c r="N55" s="9"/>
      <c r="O55" s="9"/>
      <c r="P55" s="9"/>
      <c r="Q55" s="10"/>
      <c r="R55" s="166"/>
      <c r="S55" s="161"/>
      <c r="T55" s="9"/>
      <c r="U55" s="9"/>
      <c r="V55" s="9"/>
      <c r="W55" s="9"/>
      <c r="X55" s="260"/>
      <c r="Y55" s="267"/>
      <c r="Z55" s="264"/>
      <c r="AA55" s="9"/>
      <c r="AB55" s="9"/>
      <c r="AC55" s="9"/>
      <c r="AD55" s="9"/>
      <c r="AE55" s="9"/>
      <c r="AF55" s="9"/>
      <c r="AG55" s="10"/>
      <c r="AH55" s="166"/>
      <c r="AI55" s="161"/>
      <c r="AJ55" s="9"/>
      <c r="AK55" s="9"/>
      <c r="AL55" s="9"/>
      <c r="AM55" s="9"/>
      <c r="AN55" s="9"/>
      <c r="AO55" s="10"/>
      <c r="AP55" s="166"/>
      <c r="AQ55" s="161"/>
      <c r="AR55" s="9"/>
      <c r="AS55" s="9"/>
      <c r="AT55" s="9"/>
      <c r="AU55" s="9"/>
      <c r="AV55" s="260"/>
      <c r="AW55" s="267"/>
      <c r="AX55" s="264"/>
      <c r="AY55" s="318"/>
      <c r="AZ55" s="323" t="str">
        <f t="shared" si="1"/>
        <v>19:00</v>
      </c>
      <c r="BB55" s="96"/>
      <c r="BC55" s="88"/>
      <c r="BD55" s="91"/>
      <c r="BE55" s="91"/>
      <c r="BF55" s="92"/>
      <c r="BG55" s="87"/>
      <c r="BH55" s="2"/>
      <c r="BI55" s="2"/>
      <c r="BJ55" s="407"/>
      <c r="BK55" s="2"/>
      <c r="BM55" s="132"/>
      <c r="BN55" s="108">
        <v>28</v>
      </c>
      <c r="BO55" s="109">
        <v>41</v>
      </c>
      <c r="BP55" s="109">
        <v>41</v>
      </c>
      <c r="BQ55" s="109">
        <v>41</v>
      </c>
      <c r="BR55" s="110"/>
      <c r="BS55" s="20">
        <f>BS52-BN55-BO55-BP55-BQ55-BR55</f>
        <v>193</v>
      </c>
      <c r="BU55" s="72"/>
      <c r="BV55" s="373"/>
      <c r="BW55" s="374"/>
      <c r="BY55" s="132" t="s">
        <v>251</v>
      </c>
      <c r="BZ55" s="235">
        <v>0</v>
      </c>
      <c r="CA55" s="240">
        <v>0</v>
      </c>
      <c r="CB55" s="235">
        <v>0</v>
      </c>
      <c r="CC55" s="240">
        <v>0</v>
      </c>
      <c r="CD55" s="230"/>
      <c r="CE55" s="221">
        <f>CE52-BZ55-CA55-CB55-CC55-CD55</f>
        <v>1442</v>
      </c>
    </row>
    <row r="56" spans="1:83" ht="15" customHeight="1" thickBot="1" x14ac:dyDescent="0.25">
      <c r="A56" s="310" t="str">
        <f t="shared" si="0"/>
        <v>19:15</v>
      </c>
      <c r="B56" s="311"/>
      <c r="C56" s="161"/>
      <c r="D56" s="9"/>
      <c r="E56" s="9"/>
      <c r="F56" s="9"/>
      <c r="G56" s="9"/>
      <c r="H56" s="260"/>
      <c r="I56" s="267"/>
      <c r="J56" s="264"/>
      <c r="K56" s="9"/>
      <c r="L56" s="9"/>
      <c r="M56" s="9"/>
      <c r="N56" s="9"/>
      <c r="O56" s="9"/>
      <c r="P56" s="9"/>
      <c r="Q56" s="10"/>
      <c r="R56" s="166"/>
      <c r="S56" s="161"/>
      <c r="T56" s="9"/>
      <c r="U56" s="9"/>
      <c r="V56" s="9"/>
      <c r="W56" s="9"/>
      <c r="X56" s="260"/>
      <c r="Y56" s="267"/>
      <c r="Z56" s="264"/>
      <c r="AA56" s="9"/>
      <c r="AB56" s="9"/>
      <c r="AC56" s="9"/>
      <c r="AD56" s="9"/>
      <c r="AE56" s="9"/>
      <c r="AF56" s="9"/>
      <c r="AG56" s="10"/>
      <c r="AH56" s="166"/>
      <c r="AI56" s="161"/>
      <c r="AJ56" s="9"/>
      <c r="AK56" s="9"/>
      <c r="AL56" s="9"/>
      <c r="AM56" s="9"/>
      <c r="AN56" s="9"/>
      <c r="AO56" s="10"/>
      <c r="AP56" s="166"/>
      <c r="AQ56" s="161"/>
      <c r="AR56" s="9"/>
      <c r="AS56" s="9"/>
      <c r="AT56" s="9"/>
      <c r="AU56" s="9"/>
      <c r="AV56" s="260"/>
      <c r="AW56" s="267"/>
      <c r="AX56" s="264"/>
      <c r="AY56" s="318"/>
      <c r="AZ56" s="323" t="str">
        <f t="shared" si="1"/>
        <v>19:15</v>
      </c>
      <c r="BA56" s="5"/>
      <c r="BB56" s="96"/>
      <c r="BC56" s="88"/>
      <c r="BD56" s="91"/>
      <c r="BE56" s="91"/>
      <c r="BF56" s="92"/>
      <c r="BG56" s="87"/>
      <c r="BH56" s="2"/>
      <c r="BI56" s="2"/>
      <c r="BJ56" s="407"/>
      <c r="BK56" s="2"/>
      <c r="BM56" s="133" t="s">
        <v>5</v>
      </c>
      <c r="BN56" s="111" t="s">
        <v>61</v>
      </c>
      <c r="BO56" s="112" t="s">
        <v>62</v>
      </c>
      <c r="BP56" s="112" t="s">
        <v>63</v>
      </c>
      <c r="BQ56" s="112" t="s">
        <v>64</v>
      </c>
      <c r="BR56" s="122"/>
      <c r="BS56" s="116"/>
      <c r="BU56" s="73"/>
      <c r="BV56" s="371"/>
      <c r="BW56" s="372"/>
      <c r="BY56" s="133" t="s">
        <v>5</v>
      </c>
      <c r="BZ56" s="237" t="s">
        <v>61</v>
      </c>
      <c r="CA56" s="241" t="s">
        <v>62</v>
      </c>
      <c r="CB56" s="237" t="s">
        <v>63</v>
      </c>
      <c r="CC56" s="241" t="s">
        <v>64</v>
      </c>
      <c r="CD56" s="251"/>
      <c r="CE56" s="223"/>
    </row>
    <row r="57" spans="1:83" ht="15" customHeight="1" x14ac:dyDescent="0.2">
      <c r="A57" s="310" t="str">
        <f t="shared" si="0"/>
        <v>19:30</v>
      </c>
      <c r="B57" s="311"/>
      <c r="C57" s="161"/>
      <c r="D57" s="9"/>
      <c r="E57" s="9"/>
      <c r="F57" s="9"/>
      <c r="G57" s="9"/>
      <c r="H57" s="260"/>
      <c r="I57" s="267"/>
      <c r="J57" s="264"/>
      <c r="K57" s="9"/>
      <c r="L57" s="9"/>
      <c r="M57" s="9"/>
      <c r="N57" s="9"/>
      <c r="O57" s="9"/>
      <c r="P57" s="9"/>
      <c r="Q57" s="10"/>
      <c r="R57" s="166"/>
      <c r="S57" s="161"/>
      <c r="T57" s="9"/>
      <c r="U57" s="9"/>
      <c r="V57" s="9"/>
      <c r="W57" s="9"/>
      <c r="X57" s="260"/>
      <c r="Y57" s="267"/>
      <c r="Z57" s="264"/>
      <c r="AA57" s="9"/>
      <c r="AB57" s="9"/>
      <c r="AC57" s="9"/>
      <c r="AD57" s="9"/>
      <c r="AE57" s="9"/>
      <c r="AF57" s="9"/>
      <c r="AG57" s="10"/>
      <c r="AH57" s="166"/>
      <c r="AI57" s="161"/>
      <c r="AJ57" s="9"/>
      <c r="AK57" s="9"/>
      <c r="AL57" s="9"/>
      <c r="AM57" s="9"/>
      <c r="AN57" s="9"/>
      <c r="AO57" s="10"/>
      <c r="AP57" s="166"/>
      <c r="AQ57" s="161"/>
      <c r="AR57" s="9"/>
      <c r="AS57" s="9"/>
      <c r="AT57" s="9"/>
      <c r="AU57" s="9"/>
      <c r="AV57" s="260"/>
      <c r="AW57" s="267"/>
      <c r="AX57" s="264"/>
      <c r="AY57" s="318"/>
      <c r="AZ57" s="323" t="str">
        <f t="shared" si="1"/>
        <v>19:30</v>
      </c>
      <c r="BA57" s="5"/>
      <c r="BB57" s="96"/>
      <c r="BC57" s="88"/>
      <c r="BD57" s="91"/>
      <c r="BE57" s="91"/>
      <c r="BF57" s="92"/>
      <c r="BG57" s="11"/>
      <c r="BM57" s="131"/>
      <c r="BN57" s="105"/>
      <c r="BO57" s="106"/>
      <c r="BP57" s="106"/>
      <c r="BQ57" s="106"/>
      <c r="BR57" s="123"/>
      <c r="BS57" s="116"/>
      <c r="BY57" s="220" t="s">
        <v>250</v>
      </c>
      <c r="BZ57" s="234">
        <f>SUM(BN58)</f>
        <v>41</v>
      </c>
      <c r="CA57" s="239">
        <f>SUM(BO58)</f>
        <v>41</v>
      </c>
      <c r="CB57" s="234">
        <f>SUM(BP58)</f>
        <v>41</v>
      </c>
      <c r="CC57" s="239">
        <f>SUM(BQ58)</f>
        <v>41</v>
      </c>
      <c r="CD57" s="252"/>
      <c r="CE57" s="221">
        <f>CE54-BZ57-CA57-CB57-CC57-CD57</f>
        <v>29</v>
      </c>
    </row>
    <row r="58" spans="1:83" ht="15" customHeight="1" x14ac:dyDescent="0.2">
      <c r="A58" s="312" t="str">
        <f t="shared" si="0"/>
        <v>19:45</v>
      </c>
      <c r="B58" s="311"/>
      <c r="C58" s="161"/>
      <c r="D58" s="9"/>
      <c r="E58" s="9"/>
      <c r="F58" s="9"/>
      <c r="G58" s="9"/>
      <c r="H58" s="260"/>
      <c r="I58" s="267"/>
      <c r="J58" s="264"/>
      <c r="K58" s="9"/>
      <c r="L58" s="9"/>
      <c r="M58" s="9"/>
      <c r="N58" s="9"/>
      <c r="O58" s="9"/>
      <c r="P58" s="9"/>
      <c r="Q58" s="10"/>
      <c r="R58" s="166"/>
      <c r="S58" s="161"/>
      <c r="T58" s="9"/>
      <c r="U58" s="9"/>
      <c r="V58" s="9"/>
      <c r="W58" s="9"/>
      <c r="X58" s="9"/>
      <c r="Y58" s="10"/>
      <c r="Z58" s="166"/>
      <c r="AA58" s="161"/>
      <c r="AB58" s="9"/>
      <c r="AC58" s="9"/>
      <c r="AD58" s="9"/>
      <c r="AE58" s="9"/>
      <c r="AF58" s="9"/>
      <c r="AG58" s="10"/>
      <c r="AH58" s="166"/>
      <c r="AI58" s="161"/>
      <c r="AJ58" s="9"/>
      <c r="AK58" s="9"/>
      <c r="AL58" s="9"/>
      <c r="AM58" s="9"/>
      <c r="AN58" s="9"/>
      <c r="AO58" s="10"/>
      <c r="AP58" s="166"/>
      <c r="AQ58" s="161"/>
      <c r="AR58" s="9"/>
      <c r="AS58" s="9"/>
      <c r="AT58" s="9"/>
      <c r="AU58" s="9"/>
      <c r="AV58" s="9"/>
      <c r="AW58" s="10"/>
      <c r="AX58" s="166"/>
      <c r="AY58" s="316"/>
      <c r="AZ58" s="323" t="str">
        <f t="shared" si="1"/>
        <v>19:45</v>
      </c>
      <c r="BA58" s="5"/>
      <c r="BB58" s="96"/>
      <c r="BC58" s="88"/>
      <c r="BD58" s="91"/>
      <c r="BE58" s="91"/>
      <c r="BF58" s="92"/>
      <c r="BH58" s="11"/>
      <c r="BI58" s="11"/>
      <c r="BJ58" s="11"/>
      <c r="BK58" s="11"/>
      <c r="BM58" s="132"/>
      <c r="BN58" s="108">
        <v>41</v>
      </c>
      <c r="BO58" s="109">
        <v>41</v>
      </c>
      <c r="BP58" s="109">
        <v>41</v>
      </c>
      <c r="BQ58" s="109">
        <v>41</v>
      </c>
      <c r="BR58" s="110"/>
      <c r="BS58" s="20">
        <f>BS55-BN58-BO58-BP58-BQ58-BR58</f>
        <v>29</v>
      </c>
      <c r="BY58" s="132" t="s">
        <v>251</v>
      </c>
      <c r="BZ58" s="235">
        <v>0</v>
      </c>
      <c r="CA58" s="240">
        <v>0</v>
      </c>
      <c r="CB58" s="235">
        <v>0</v>
      </c>
      <c r="CC58" s="240">
        <v>0</v>
      </c>
      <c r="CD58" s="230"/>
      <c r="CE58" s="221">
        <f>CE55-BZ58-CA58-CB58-CC58-CD58</f>
        <v>1442</v>
      </c>
    </row>
    <row r="59" spans="1:83" s="11" customFormat="1" ht="15" customHeight="1" thickBot="1" x14ac:dyDescent="0.25">
      <c r="A59" s="313" t="str">
        <f t="shared" si="0"/>
        <v>20:00</v>
      </c>
      <c r="B59" s="311"/>
      <c r="C59" s="161"/>
      <c r="D59" s="9"/>
      <c r="E59" s="9"/>
      <c r="F59" s="9"/>
      <c r="G59" s="9"/>
      <c r="H59" s="260"/>
      <c r="I59" s="267"/>
      <c r="J59" s="264"/>
      <c r="K59" s="9"/>
      <c r="L59" s="9"/>
      <c r="M59" s="9"/>
      <c r="N59" s="9"/>
      <c r="O59" s="9"/>
      <c r="P59" s="9"/>
      <c r="Q59" s="10"/>
      <c r="R59" s="166"/>
      <c r="S59" s="161"/>
      <c r="T59" s="9"/>
      <c r="U59" s="9"/>
      <c r="V59" s="9"/>
      <c r="W59" s="9"/>
      <c r="X59" s="9"/>
      <c r="Y59" s="10"/>
      <c r="Z59" s="166"/>
      <c r="AA59" s="161"/>
      <c r="AB59" s="9"/>
      <c r="AC59" s="9"/>
      <c r="AD59" s="9"/>
      <c r="AE59" s="9"/>
      <c r="AF59" s="9"/>
      <c r="AG59" s="10"/>
      <c r="AH59" s="166"/>
      <c r="AI59" s="161"/>
      <c r="AJ59" s="9"/>
      <c r="AK59" s="9"/>
      <c r="AL59" s="9"/>
      <c r="AM59" s="9"/>
      <c r="AN59" s="9"/>
      <c r="AO59" s="10"/>
      <c r="AP59" s="166"/>
      <c r="AQ59" s="161"/>
      <c r="AR59" s="9"/>
      <c r="AS59" s="9"/>
      <c r="AT59" s="9"/>
      <c r="AU59" s="9"/>
      <c r="AV59" s="9"/>
      <c r="AW59" s="10"/>
      <c r="AX59" s="166"/>
      <c r="AY59" s="316"/>
      <c r="AZ59" s="323" t="str">
        <f t="shared" si="1"/>
        <v>20:00</v>
      </c>
      <c r="BA59" s="12"/>
      <c r="BB59" s="96"/>
      <c r="BC59" s="88"/>
      <c r="BD59" s="91"/>
      <c r="BE59" s="91"/>
      <c r="BF59" s="92"/>
      <c r="BG59"/>
      <c r="BM59" s="134" t="s">
        <v>6</v>
      </c>
      <c r="BN59" s="111" t="s">
        <v>65</v>
      </c>
      <c r="BO59" s="115" t="s">
        <v>66</v>
      </c>
      <c r="BP59" s="115" t="s">
        <v>67</v>
      </c>
      <c r="BQ59" s="115" t="s">
        <v>68</v>
      </c>
      <c r="BR59" s="124" t="s">
        <v>69</v>
      </c>
      <c r="BS59" s="116"/>
      <c r="BY59" s="133" t="s">
        <v>6</v>
      </c>
      <c r="BZ59" s="237" t="s">
        <v>65</v>
      </c>
      <c r="CA59" s="242" t="s">
        <v>66</v>
      </c>
      <c r="CB59" s="236" t="s">
        <v>67</v>
      </c>
      <c r="CC59" s="242" t="s">
        <v>68</v>
      </c>
      <c r="CD59" s="253" t="s">
        <v>69</v>
      </c>
      <c r="CE59" s="223"/>
    </row>
    <row r="60" spans="1:83" s="11" customFormat="1" ht="15" customHeight="1" x14ac:dyDescent="0.2">
      <c r="A60" s="312" t="str">
        <f t="shared" si="0"/>
        <v>20:15</v>
      </c>
      <c r="B60" s="311"/>
      <c r="C60" s="161"/>
      <c r="D60" s="9"/>
      <c r="E60" s="9"/>
      <c r="F60" s="9"/>
      <c r="G60" s="9"/>
      <c r="H60" s="260"/>
      <c r="I60" s="267"/>
      <c r="J60" s="264"/>
      <c r="K60" s="9"/>
      <c r="L60" s="9"/>
      <c r="M60" s="9"/>
      <c r="N60" s="9"/>
      <c r="O60" s="9"/>
      <c r="P60" s="9"/>
      <c r="Q60" s="10"/>
      <c r="R60" s="166"/>
      <c r="S60" s="161"/>
      <c r="T60" s="9"/>
      <c r="U60" s="9"/>
      <c r="V60" s="9"/>
      <c r="W60" s="9"/>
      <c r="X60" s="9"/>
      <c r="Y60" s="10"/>
      <c r="Z60" s="166"/>
      <c r="AA60" s="161"/>
      <c r="AB60" s="9"/>
      <c r="AC60" s="9"/>
      <c r="AD60" s="9"/>
      <c r="AE60" s="9"/>
      <c r="AF60" s="9"/>
      <c r="AG60" s="10"/>
      <c r="AH60" s="166"/>
      <c r="AI60" s="161"/>
      <c r="AJ60" s="9"/>
      <c r="AK60" s="9"/>
      <c r="AL60" s="9"/>
      <c r="AM60" s="9"/>
      <c r="AN60" s="9"/>
      <c r="AO60" s="10"/>
      <c r="AP60" s="166"/>
      <c r="AQ60" s="161"/>
      <c r="AR60" s="9"/>
      <c r="AS60" s="9"/>
      <c r="AT60" s="9"/>
      <c r="AU60" s="9"/>
      <c r="AV60" s="9"/>
      <c r="AW60" s="10"/>
      <c r="AX60" s="166"/>
      <c r="AY60" s="316"/>
      <c r="AZ60" s="323" t="str">
        <f t="shared" si="1"/>
        <v>20:15</v>
      </c>
      <c r="BA60" s="12"/>
      <c r="BB60" s="96"/>
      <c r="BC60" s="95"/>
      <c r="BD60" s="94"/>
      <c r="BE60" s="94"/>
      <c r="BF60" s="93"/>
      <c r="BG60"/>
      <c r="BM60" s="135"/>
      <c r="BN60" s="105"/>
      <c r="BO60" s="106" t="s">
        <v>231</v>
      </c>
      <c r="BP60" s="106" t="s">
        <v>231</v>
      </c>
      <c r="BQ60" s="106" t="s">
        <v>231</v>
      </c>
      <c r="BR60" s="125" t="s">
        <v>230</v>
      </c>
      <c r="BS60" s="116"/>
      <c r="BY60" s="220" t="s">
        <v>250</v>
      </c>
      <c r="BZ60" s="234">
        <f>SUM(BN61)</f>
        <v>41</v>
      </c>
      <c r="CA60" s="239">
        <f>SUM(BO61)</f>
        <v>0</v>
      </c>
      <c r="CB60" s="234">
        <f>SUM(BP61)</f>
        <v>0</v>
      </c>
      <c r="CC60" s="239">
        <f>SUM(BQ61)</f>
        <v>0</v>
      </c>
      <c r="CD60" s="231">
        <f>SUM(BR61)</f>
        <v>0</v>
      </c>
      <c r="CE60" s="228">
        <f>CE57-BZ60-CA60-CB60-CC60-CD60</f>
        <v>-12</v>
      </c>
    </row>
    <row r="61" spans="1:83" s="11" customFormat="1" ht="15" customHeight="1" thickBot="1" x14ac:dyDescent="0.25">
      <c r="A61" s="314" t="str">
        <f t="shared" si="0"/>
        <v>20:30</v>
      </c>
      <c r="B61" s="311"/>
      <c r="C61" s="163"/>
      <c r="D61" s="164"/>
      <c r="E61" s="164"/>
      <c r="F61" s="164"/>
      <c r="G61" s="164"/>
      <c r="H61" s="260"/>
      <c r="I61" s="267"/>
      <c r="J61" s="264"/>
      <c r="K61" s="164"/>
      <c r="L61" s="164"/>
      <c r="M61" s="164"/>
      <c r="N61" s="164"/>
      <c r="O61" s="164"/>
      <c r="P61" s="164"/>
      <c r="Q61" s="165"/>
      <c r="R61" s="167"/>
      <c r="S61" s="163"/>
      <c r="T61" s="164"/>
      <c r="U61" s="164"/>
      <c r="V61" s="164"/>
      <c r="W61" s="164"/>
      <c r="X61" s="164"/>
      <c r="Y61" s="165"/>
      <c r="Z61" s="167"/>
      <c r="AA61" s="163"/>
      <c r="AB61" s="164"/>
      <c r="AC61" s="164"/>
      <c r="AD61" s="164"/>
      <c r="AE61" s="164"/>
      <c r="AF61" s="164"/>
      <c r="AG61" s="165"/>
      <c r="AH61" s="167"/>
      <c r="AI61" s="163"/>
      <c r="AJ61" s="164"/>
      <c r="AK61" s="164"/>
      <c r="AL61" s="164"/>
      <c r="AM61" s="164"/>
      <c r="AN61" s="164"/>
      <c r="AO61" s="165"/>
      <c r="AP61" s="167"/>
      <c r="AQ61" s="163"/>
      <c r="AR61" s="164"/>
      <c r="AS61" s="164"/>
      <c r="AT61" s="164"/>
      <c r="AU61" s="164"/>
      <c r="AV61" s="164"/>
      <c r="AW61" s="165"/>
      <c r="AX61" s="167"/>
      <c r="AY61" s="316"/>
      <c r="AZ61" s="323" t="str">
        <f t="shared" si="1"/>
        <v>20:30</v>
      </c>
      <c r="BA61" s="12"/>
      <c r="BB61" s="97"/>
      <c r="BC61" s="95"/>
      <c r="BD61" s="94"/>
      <c r="BE61" s="94"/>
      <c r="BF61" s="93"/>
      <c r="BG61"/>
      <c r="BM61" s="136"/>
      <c r="BN61" s="126">
        <v>41</v>
      </c>
      <c r="BO61" s="127">
        <v>0</v>
      </c>
      <c r="BP61" s="127">
        <v>0</v>
      </c>
      <c r="BQ61" s="127">
        <v>0</v>
      </c>
      <c r="BR61" s="128">
        <v>0</v>
      </c>
      <c r="BS61" s="20">
        <f>BS58-BN61-BO61-BP61-BQ61-BR61</f>
        <v>-12</v>
      </c>
      <c r="BY61" s="232" t="s">
        <v>251</v>
      </c>
      <c r="BZ61" s="254">
        <v>0</v>
      </c>
      <c r="CA61" s="243">
        <v>0</v>
      </c>
      <c r="CB61" s="254">
        <v>0</v>
      </c>
      <c r="CC61" s="243">
        <v>0</v>
      </c>
      <c r="CD61" s="233">
        <v>0</v>
      </c>
      <c r="CE61" s="229">
        <f>CE58-BZ61-CA61-CB61-CC61-CD61</f>
        <v>1442</v>
      </c>
    </row>
    <row r="62" spans="1:83" s="11" customFormat="1" ht="9" customHeight="1" x14ac:dyDescent="0.2">
      <c r="A62" s="301"/>
      <c r="B62" s="301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295"/>
      <c r="AZ62" s="38"/>
      <c r="BA62" s="12"/>
      <c r="BB62" s="97"/>
      <c r="BC62" s="76"/>
      <c r="BD62" s="76"/>
      <c r="BE62" s="76"/>
      <c r="BF62" s="76"/>
      <c r="BG62"/>
      <c r="BH62"/>
      <c r="BI62"/>
      <c r="BJ62"/>
      <c r="BK62"/>
      <c r="BM62" s="69"/>
    </row>
    <row r="63" spans="1:83" ht="23.25" customHeight="1" x14ac:dyDescent="0.2">
      <c r="A63" s="44"/>
      <c r="B63" s="44"/>
      <c r="C63" s="168">
        <f t="shared" ref="C63:J63" si="2">SUM(C9:C61)</f>
        <v>0</v>
      </c>
      <c r="D63" s="168">
        <f>SUM(D9:D61)</f>
        <v>0</v>
      </c>
      <c r="E63" s="168">
        <f>SUM(E9:E61)</f>
        <v>0</v>
      </c>
      <c r="F63" s="168">
        <f t="shared" si="2"/>
        <v>0</v>
      </c>
      <c r="G63" s="168">
        <f t="shared" si="2"/>
        <v>0</v>
      </c>
      <c r="H63" s="168">
        <f t="shared" si="2"/>
        <v>0</v>
      </c>
      <c r="I63" s="168">
        <f t="shared" si="2"/>
        <v>0</v>
      </c>
      <c r="J63" s="168">
        <f t="shared" si="2"/>
        <v>0</v>
      </c>
      <c r="K63" s="168">
        <f t="shared" ref="K63:R63" si="3">SUM(K9:K61)</f>
        <v>0</v>
      </c>
      <c r="L63" s="168">
        <f t="shared" si="3"/>
        <v>0</v>
      </c>
      <c r="M63" s="168">
        <f t="shared" si="3"/>
        <v>0</v>
      </c>
      <c r="N63" s="168">
        <f t="shared" si="3"/>
        <v>0</v>
      </c>
      <c r="O63" s="168">
        <f t="shared" si="3"/>
        <v>0</v>
      </c>
      <c r="P63" s="168">
        <f t="shared" si="3"/>
        <v>0</v>
      </c>
      <c r="Q63" s="168">
        <f t="shared" si="3"/>
        <v>0</v>
      </c>
      <c r="R63" s="168">
        <f t="shared" si="3"/>
        <v>0</v>
      </c>
      <c r="S63" s="168">
        <f t="shared" ref="S63:AA63" si="4">SUM(S9:S61)</f>
        <v>0</v>
      </c>
      <c r="T63" s="168">
        <f t="shared" si="4"/>
        <v>0</v>
      </c>
      <c r="U63" s="168">
        <f t="shared" si="4"/>
        <v>0</v>
      </c>
      <c r="V63" s="168">
        <f t="shared" si="4"/>
        <v>0</v>
      </c>
      <c r="W63" s="168">
        <f t="shared" si="4"/>
        <v>0</v>
      </c>
      <c r="X63" s="168">
        <f t="shared" si="4"/>
        <v>0</v>
      </c>
      <c r="Y63" s="168">
        <f t="shared" si="4"/>
        <v>0</v>
      </c>
      <c r="Z63" s="168">
        <f t="shared" si="4"/>
        <v>0</v>
      </c>
      <c r="AA63" s="168">
        <f t="shared" si="4"/>
        <v>0</v>
      </c>
      <c r="AB63" s="168">
        <f t="shared" ref="AB63:AK63" si="5">SUM(AB9:AB61)</f>
        <v>0</v>
      </c>
      <c r="AC63" s="168">
        <f t="shared" si="5"/>
        <v>0</v>
      </c>
      <c r="AD63" s="168">
        <f t="shared" si="5"/>
        <v>0</v>
      </c>
      <c r="AE63" s="168">
        <f t="shared" si="5"/>
        <v>0</v>
      </c>
      <c r="AF63" s="168">
        <f t="shared" si="5"/>
        <v>0</v>
      </c>
      <c r="AG63" s="168">
        <f t="shared" si="5"/>
        <v>0</v>
      </c>
      <c r="AH63" s="168">
        <f t="shared" si="5"/>
        <v>0</v>
      </c>
      <c r="AI63" s="168">
        <f t="shared" si="5"/>
        <v>0</v>
      </c>
      <c r="AJ63" s="168">
        <f t="shared" si="5"/>
        <v>0</v>
      </c>
      <c r="AK63" s="168">
        <f t="shared" si="5"/>
        <v>0</v>
      </c>
      <c r="AL63" s="168">
        <f t="shared" ref="AL63:AT63" si="6">SUM(AL9:AL61)</f>
        <v>0</v>
      </c>
      <c r="AM63" s="168">
        <f t="shared" si="6"/>
        <v>0</v>
      </c>
      <c r="AN63" s="168">
        <f t="shared" si="6"/>
        <v>0</v>
      </c>
      <c r="AO63" s="168">
        <f t="shared" si="6"/>
        <v>0</v>
      </c>
      <c r="AP63" s="168">
        <f t="shared" si="6"/>
        <v>0</v>
      </c>
      <c r="AQ63" s="168">
        <f t="shared" si="6"/>
        <v>0</v>
      </c>
      <c r="AR63" s="168">
        <f t="shared" si="6"/>
        <v>0</v>
      </c>
      <c r="AS63" s="168">
        <f t="shared" si="6"/>
        <v>0</v>
      </c>
      <c r="AT63" s="168">
        <f t="shared" si="6"/>
        <v>0</v>
      </c>
      <c r="AU63" s="168">
        <f>SUM(AU9:AU61)</f>
        <v>0</v>
      </c>
      <c r="AV63" s="168">
        <f>SUM(AV9:AV61)</f>
        <v>0</v>
      </c>
      <c r="AW63" s="168">
        <f>SUM(AW9:AW61)</f>
        <v>0</v>
      </c>
      <c r="AX63" s="168">
        <f>SUM(AX9:AX61)</f>
        <v>0</v>
      </c>
      <c r="AY63" s="296"/>
      <c r="AZ63" s="44"/>
      <c r="BA63" s="5"/>
      <c r="BB63" s="5"/>
      <c r="BM63" s="76"/>
    </row>
  </sheetData>
  <sheetProtection sheet="1" objects="1" scenarios="1" selectLockedCells="1"/>
  <mergeCells count="89">
    <mergeCell ref="BB37:BB39"/>
    <mergeCell ref="BB14:BD15"/>
    <mergeCell ref="BF14:BH15"/>
    <mergeCell ref="BB5:BC6"/>
    <mergeCell ref="BF16:BF18"/>
    <mergeCell ref="BG16:BG18"/>
    <mergeCell ref="BC37:BC39"/>
    <mergeCell ref="BG37:BG39"/>
    <mergeCell ref="BH34:BH36"/>
    <mergeCell ref="BH31:BH33"/>
    <mergeCell ref="BH37:BH39"/>
    <mergeCell ref="BF31:BF33"/>
    <mergeCell ref="BF34:BF36"/>
    <mergeCell ref="BF37:BF39"/>
    <mergeCell ref="BB31:BB33"/>
    <mergeCell ref="BB34:BB36"/>
    <mergeCell ref="BB19:BB21"/>
    <mergeCell ref="BB22:BB24"/>
    <mergeCell ref="BB28:BB30"/>
    <mergeCell ref="BH22:BH24"/>
    <mergeCell ref="BH28:BH30"/>
    <mergeCell ref="BF28:BF30"/>
    <mergeCell ref="BF25:BF27"/>
    <mergeCell ref="BC19:BC21"/>
    <mergeCell ref="BD19:BD21"/>
    <mergeCell ref="BC22:BC24"/>
    <mergeCell ref="BC34:BC36"/>
    <mergeCell ref="BC31:BC33"/>
    <mergeCell ref="BC28:BC30"/>
    <mergeCell ref="BD34:BD36"/>
    <mergeCell ref="BD31:BD33"/>
    <mergeCell ref="BD28:BD30"/>
    <mergeCell ref="A7:A8"/>
    <mergeCell ref="BU45:BW45"/>
    <mergeCell ref="BU52:BW52"/>
    <mergeCell ref="BJ31:BJ33"/>
    <mergeCell ref="BJ34:BJ36"/>
    <mergeCell ref="BJ37:BJ39"/>
    <mergeCell ref="BU9:BW9"/>
    <mergeCell ref="BU18:BW18"/>
    <mergeCell ref="BU19:BW19"/>
    <mergeCell ref="BU36:BW36"/>
    <mergeCell ref="BD37:BD39"/>
    <mergeCell ref="BG34:BG36"/>
    <mergeCell ref="BG31:BG33"/>
    <mergeCell ref="BG28:BG30"/>
    <mergeCell ref="BD22:BD24"/>
    <mergeCell ref="BG25:BG27"/>
    <mergeCell ref="BJ55:BJ56"/>
    <mergeCell ref="BU38:BW38"/>
    <mergeCell ref="BU42:BW42"/>
    <mergeCell ref="BU24:BW24"/>
    <mergeCell ref="BV25:BW25"/>
    <mergeCell ref="BV31:BW31"/>
    <mergeCell ref="BU32:BW33"/>
    <mergeCell ref="BV29:BW29"/>
    <mergeCell ref="BV30:BW30"/>
    <mergeCell ref="BU28:BV28"/>
    <mergeCell ref="BU41:BV41"/>
    <mergeCell ref="BU37:BW37"/>
    <mergeCell ref="BJ25:BJ27"/>
    <mergeCell ref="BJ28:BJ30"/>
    <mergeCell ref="BV46:BW46"/>
    <mergeCell ref="BV47:BW47"/>
    <mergeCell ref="BS5:BS6"/>
    <mergeCell ref="BU20:BW20"/>
    <mergeCell ref="BU21:BW21"/>
    <mergeCell ref="BV5:BV6"/>
    <mergeCell ref="BW5:BW6"/>
    <mergeCell ref="AX5:AZ5"/>
    <mergeCell ref="BM5:BM6"/>
    <mergeCell ref="BN5:BO6"/>
    <mergeCell ref="BR5:BR6"/>
    <mergeCell ref="BA5:BA6"/>
    <mergeCell ref="BF5:BF6"/>
    <mergeCell ref="BG5:BG6"/>
    <mergeCell ref="BH5:BH6"/>
    <mergeCell ref="BJ5:BK6"/>
    <mergeCell ref="CD5:CD6"/>
    <mergeCell ref="CD23:CD24"/>
    <mergeCell ref="BZ5:CC6"/>
    <mergeCell ref="CA23:CC24"/>
    <mergeCell ref="BY23:BZ24"/>
    <mergeCell ref="BV56:BW56"/>
    <mergeCell ref="BV48:BW48"/>
    <mergeCell ref="BV49:BW49"/>
    <mergeCell ref="BV53:BW53"/>
    <mergeCell ref="BV54:BW54"/>
    <mergeCell ref="BV55:BW55"/>
  </mergeCells>
  <pageMargins left="0.78740157480314998" right="0.78740157480314998" top="0.98425196850393704" bottom="0.98425196850393704" header="0.511811023622047" footer="0.511811023622047"/>
  <pageSetup paperSize="9" scale="44" pageOrder="overThenDown" orientation="landscape" cellComments="atEnd" r:id="rId1"/>
  <headerFooter alignWithMargins="0">
    <oddFooter>&amp;R&amp;D&amp;F&amp;A</oddFooter>
  </headerFooter>
  <rowBreaks count="1" manualBreakCount="1">
    <brk id="61" max="81" man="1"/>
  </rowBreaks>
  <colBreaks count="3" manualBreakCount="3">
    <brk id="52" min="4" max="62" man="1"/>
    <brk id="63" min="4" max="62" man="1"/>
    <brk id="75" min="4" max="62" man="1"/>
  </colBreaks>
  <ignoredErrors>
    <ignoredError sqref="BG5 BB5 BN5 BS5 BW5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3729" r:id="rId4" name="Button 1">
              <controlPr defaultSize="0" print="0" autoFill="0" autoPict="0" macro="[0]!AfficheTypeActivites">
                <anchor moveWithCells="1" sizeWithCells="1">
                  <from>
                    <xdr:col>24</xdr:col>
                    <xdr:colOff>1057275</xdr:colOff>
                    <xdr:row>1</xdr:row>
                    <xdr:rowOff>38100</xdr:rowOff>
                  </from>
                  <to>
                    <xdr:col>32</xdr:col>
                    <xdr:colOff>590550</xdr:colOff>
                    <xdr:row>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3730" r:id="rId5" name="Button 2">
              <controlPr defaultSize="0" print="0" autoFill="0" autoPict="0" macro="[0]!effaceselection">
                <anchor moveWithCells="1" sizeWithCells="1">
                  <from>
                    <xdr:col>32</xdr:col>
                    <xdr:colOff>781050</xdr:colOff>
                    <xdr:row>1</xdr:row>
                    <xdr:rowOff>57150</xdr:rowOff>
                  </from>
                  <to>
                    <xdr:col>40</xdr:col>
                    <xdr:colOff>133350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3732" r:id="rId6" name="Button 4">
              <controlPr defaultSize="0" print="0" autoFill="0" autoPict="0" macro="[0]!impression1">
                <anchor moveWithCells="1" sizeWithCells="1">
                  <from>
                    <xdr:col>16</xdr:col>
                    <xdr:colOff>1352550</xdr:colOff>
                    <xdr:row>1</xdr:row>
                    <xdr:rowOff>47625</xdr:rowOff>
                  </from>
                  <to>
                    <xdr:col>24</xdr:col>
                    <xdr:colOff>904875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3733" r:id="rId7" name="Button 5">
              <controlPr defaultSize="0" print="0" autoFill="0" autoPict="0" macro="[0]!impression2">
                <anchor moveWithCells="1" sizeWithCells="1">
                  <from>
                    <xdr:col>52</xdr:col>
                    <xdr:colOff>609600</xdr:colOff>
                    <xdr:row>6</xdr:row>
                    <xdr:rowOff>142875</xdr:rowOff>
                  </from>
                  <to>
                    <xdr:col>54</xdr:col>
                    <xdr:colOff>361950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3735" r:id="rId8" name="Button 7">
              <controlPr defaultSize="0" print="0" autoFill="0" autoPict="0" macro="[0]!impression3">
                <anchor moveWithCells="1" sizeWithCells="1">
                  <from>
                    <xdr:col>68</xdr:col>
                    <xdr:colOff>200025</xdr:colOff>
                    <xdr:row>6</xdr:row>
                    <xdr:rowOff>161925</xdr:rowOff>
                  </from>
                  <to>
                    <xdr:col>69</xdr:col>
                    <xdr:colOff>733425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3852" r:id="rId9" name="Button 124">
              <controlPr defaultSize="0" print="0" autoFill="0" autoPict="0" macro="[0]!impression4">
                <anchor moveWithCells="1" sizeWithCells="1">
                  <from>
                    <xdr:col>78</xdr:col>
                    <xdr:colOff>685800</xdr:colOff>
                    <xdr:row>6</xdr:row>
                    <xdr:rowOff>114300</xdr:rowOff>
                  </from>
                  <to>
                    <xdr:col>79</xdr:col>
                    <xdr:colOff>952500</xdr:colOff>
                    <xdr:row>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3853" r:id="rId10" name="Button 125">
              <controlPr defaultSize="0" print="0" autoFill="0" autoPict="0" macro="[0]!impressclasseur">
                <anchor moveWithCells="1" sizeWithCells="1">
                  <from>
                    <xdr:col>8</xdr:col>
                    <xdr:colOff>1276350</xdr:colOff>
                    <xdr:row>1</xdr:row>
                    <xdr:rowOff>47625</xdr:rowOff>
                  </from>
                  <to>
                    <xdr:col>16</xdr:col>
                    <xdr:colOff>1266825</xdr:colOff>
                    <xdr:row>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3855" r:id="rId11" name="Button 127">
              <controlPr defaultSize="0" print="0" autoFill="0" autoPict="0" macro="[0]!RecopieFeuille">
                <anchor moveWithCells="1" sizeWithCells="1">
                  <from>
                    <xdr:col>40</xdr:col>
                    <xdr:colOff>295275</xdr:colOff>
                    <xdr:row>1</xdr:row>
                    <xdr:rowOff>76200</xdr:rowOff>
                  </from>
                  <to>
                    <xdr:col>41</xdr:col>
                    <xdr:colOff>342900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MENU</vt:lpstr>
      <vt:lpstr>activites</vt:lpstr>
      <vt:lpstr>fériés</vt:lpstr>
      <vt:lpstr>base 10 et 60</vt:lpstr>
      <vt:lpstr>ETP et horaires</vt:lpstr>
      <vt:lpstr>MODELE</vt:lpstr>
      <vt:lpstr>MENU!Zone_d_impression</vt:lpstr>
      <vt:lpstr>MODELE!Zone_d_impression</vt:lpstr>
    </vt:vector>
  </TitlesOfParts>
  <Manager>piriou</Manager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piriou</dc:creator>
  <cp:lastModifiedBy>Erwann Piriou</cp:lastModifiedBy>
  <cp:lastPrinted>2014-01-30T11:52:33Z</cp:lastPrinted>
  <dcterms:created xsi:type="dcterms:W3CDTF">2002-02-21T04:55:09Z</dcterms:created>
  <dcterms:modified xsi:type="dcterms:W3CDTF">2014-02-10T11:58:44Z</dcterms:modified>
</cp:coreProperties>
</file>