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-15" yWindow="-15" windowWidth="9720" windowHeight="11565"/>
  </bookViews>
  <sheets>
    <sheet name="Sommaire" sheetId="6" r:id="rId1"/>
    <sheet name="Date" sheetId="35" state="hidden" r:id="rId2"/>
    <sheet name="Feuil1" sheetId="36" state="hidden" r:id="rId3"/>
    <sheet name="Feuil2" sheetId="37" state="hidden" r:id="rId4"/>
  </sheets>
  <externalReferences>
    <externalReference r:id="rId5"/>
    <externalReference r:id="rId6"/>
    <externalReference r:id="rId7"/>
  </externalReferences>
  <definedNames>
    <definedName name="_3307Santé.courant.Chertsey">Sommaire!$A$1</definedName>
    <definedName name="_3407Santé.courant.St.Donat" localSheetId="1">[1]Sommaire!$A$19</definedName>
    <definedName name="_3407Santé.courant.St.Donat">Sommaire!$A$19</definedName>
    <definedName name="_3507Santé.courant.St.Michel">Sommaire!#REF!</definedName>
    <definedName name="_3607Santé.courant.Matha">Sommaire!#REF!</definedName>
    <definedName name="_3807Santé.courant.asthme">Sommaire!#REF!</definedName>
    <definedName name="_3907Santé.courant.Montcalm">Sommaire!#REF!</definedName>
    <definedName name="_4514Petite.enfance.Montcalm">Sommaire!#REF!</definedName>
    <definedName name="_4515Petite.enfance.Matawinie">Sommaire!#REF!</definedName>
    <definedName name="_4606Prélèvements.Chertsey">Sommaire!#REF!</definedName>
    <definedName name="_4872Physiothérapie.Matawinie">Sommaire!#REF!</definedName>
    <definedName name="_5980SI.GMF.St.Donat">Sommaire!#REF!</definedName>
    <definedName name="_5982SI.GMF.Montcalm">Sommaire!#REF!</definedName>
    <definedName name="_5984SI.GMF.Matawinie">Sommaire!#REF!</definedName>
    <definedName name="_5985Maladies.chroniques.GMF">Sommaire!#REF!</definedName>
    <definedName name="_6591Santé.scolaire.Matawinie">Sommaire!#REF!</definedName>
    <definedName name="_6595Santé.scolaire.Montcalm">Sommaire!#REF!</definedName>
    <definedName name="_8606Prélèvements.Montcalm">Sommaire!#REF!</definedName>
    <definedName name="_8608Prélèvements.St.Donat">Sommaire!#REF!</definedName>
    <definedName name="_8609Prélèvements.St.Michel">Sommaire!#REF!</definedName>
    <definedName name="_8613Prélèvements.Matha">Sommaire!#REF!</definedName>
    <definedName name="DATEPÉRIODE">Date!$A$1:$B$13</definedName>
    <definedName name="_xlnm.Print_Area" localSheetId="0">Sommaire!$A$1:$S$36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R33" i="6" l="1"/>
  <c r="Q33" i="6"/>
  <c r="P33" i="6"/>
  <c r="O33" i="6"/>
  <c r="N33" i="6"/>
  <c r="M33" i="6"/>
  <c r="L33" i="6"/>
  <c r="K33" i="6"/>
  <c r="R32" i="6"/>
  <c r="Q32" i="6"/>
  <c r="R31" i="6"/>
  <c r="Q31" i="6"/>
  <c r="R30" i="6"/>
  <c r="Q30" i="6"/>
  <c r="R29" i="6"/>
  <c r="Q29" i="6"/>
  <c r="R28" i="6"/>
  <c r="Q28" i="6"/>
  <c r="R27" i="6"/>
  <c r="Q27" i="6"/>
  <c r="R26" i="6"/>
  <c r="Q26" i="6"/>
  <c r="R25" i="6"/>
  <c r="Q25" i="6"/>
  <c r="R24" i="6"/>
  <c r="Q24" i="6"/>
  <c r="R23" i="6"/>
  <c r="Q23" i="6"/>
  <c r="R22" i="6"/>
  <c r="Q22" i="6"/>
  <c r="N15" i="6"/>
  <c r="K15" i="6"/>
  <c r="M21" i="6"/>
  <c r="R21" i="6"/>
  <c r="M32" i="6"/>
  <c r="K32" i="6"/>
  <c r="K14" i="6"/>
  <c r="M31" i="6"/>
  <c r="K31" i="6"/>
  <c r="K13" i="6"/>
  <c r="K3" i="6" l="1"/>
  <c r="Q21" i="6"/>
  <c r="K21" i="6"/>
  <c r="M30" i="6"/>
  <c r="K30" i="6"/>
  <c r="K12" i="6"/>
  <c r="M29" i="6" l="1"/>
  <c r="K29" i="6"/>
  <c r="K11" i="6"/>
  <c r="M28" i="6" l="1"/>
  <c r="K28" i="6"/>
  <c r="K10" i="6"/>
  <c r="M27" i="6"/>
  <c r="K27" i="6"/>
  <c r="K9" i="6"/>
  <c r="M26" i="6"/>
  <c r="K26" i="6"/>
  <c r="K8" i="6"/>
  <c r="M25" i="6"/>
  <c r="K7" i="6"/>
  <c r="K25" i="6" l="1"/>
  <c r="M24" i="6"/>
  <c r="K6" i="6"/>
  <c r="M23" i="6"/>
  <c r="K5" i="6"/>
  <c r="K23" i="6" l="1"/>
  <c r="K24" i="6"/>
  <c r="F33" i="6"/>
  <c r="C33" i="6"/>
  <c r="B33" i="6"/>
  <c r="F32" i="6"/>
  <c r="C32" i="6"/>
  <c r="B32" i="6"/>
  <c r="F31" i="6"/>
  <c r="C31" i="6"/>
  <c r="B31" i="6"/>
  <c r="F30" i="6"/>
  <c r="C30" i="6"/>
  <c r="B30" i="6"/>
  <c r="F29" i="6"/>
  <c r="C29" i="6"/>
  <c r="B29" i="6"/>
  <c r="F28" i="6"/>
  <c r="C28" i="6"/>
  <c r="B28" i="6"/>
  <c r="F27" i="6"/>
  <c r="C27" i="6"/>
  <c r="B27" i="6"/>
  <c r="F26" i="6"/>
  <c r="C26" i="6"/>
  <c r="B26" i="6"/>
  <c r="F25" i="6"/>
  <c r="C25" i="6"/>
  <c r="B25" i="6"/>
  <c r="F24" i="6"/>
  <c r="C24" i="6"/>
  <c r="B24" i="6"/>
  <c r="F23" i="6"/>
  <c r="C23" i="6"/>
  <c r="B23" i="6"/>
  <c r="F22" i="6"/>
  <c r="C22" i="6"/>
  <c r="B22" i="6"/>
  <c r="F21" i="6"/>
  <c r="C21" i="6"/>
  <c r="B21" i="6"/>
  <c r="S35" i="6"/>
  <c r="B15" i="6"/>
  <c r="B14" i="6"/>
  <c r="B13" i="6"/>
  <c r="B12" i="6"/>
  <c r="B11" i="6"/>
  <c r="B10" i="6"/>
  <c r="B9" i="6"/>
  <c r="B8" i="6"/>
  <c r="B7" i="6"/>
  <c r="B6" i="6"/>
  <c r="B5" i="6"/>
  <c r="B3" i="6"/>
  <c r="B4" i="6"/>
  <c r="I33" i="6"/>
  <c r="I32" i="6"/>
  <c r="I31" i="6"/>
  <c r="I30" i="6"/>
  <c r="I29" i="6"/>
  <c r="I28" i="6"/>
  <c r="I27" i="6"/>
  <c r="I26" i="6"/>
  <c r="I25" i="6"/>
  <c r="I24" i="6"/>
  <c r="I23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16" i="6" l="1"/>
  <c r="C17" i="6" s="1"/>
  <c r="I17" i="6" s="1"/>
  <c r="I5" i="6"/>
  <c r="I7" i="6"/>
  <c r="I9" i="6"/>
  <c r="I11" i="6"/>
  <c r="I13" i="6"/>
  <c r="I15" i="6"/>
  <c r="D6" i="6"/>
  <c r="D8" i="6"/>
  <c r="D10" i="6"/>
  <c r="D12" i="6"/>
  <c r="D14" i="6"/>
  <c r="I6" i="6"/>
  <c r="I8" i="6"/>
  <c r="I10" i="6"/>
  <c r="I12" i="6"/>
  <c r="I14" i="6"/>
  <c r="I4" i="6"/>
  <c r="I22" i="6"/>
  <c r="D4" i="6"/>
  <c r="I3" i="6"/>
  <c r="D23" i="6"/>
  <c r="D25" i="6"/>
  <c r="D27" i="6"/>
  <c r="D29" i="6"/>
  <c r="D31" i="6"/>
  <c r="D33" i="6"/>
  <c r="D3" i="6"/>
  <c r="D5" i="6"/>
  <c r="D7" i="6"/>
  <c r="D9" i="6"/>
  <c r="D11" i="6"/>
  <c r="D13" i="6"/>
  <c r="D15" i="6"/>
  <c r="F16" i="6"/>
  <c r="C34" i="6"/>
  <c r="C35" i="6" s="1"/>
  <c r="I35" i="6" s="1"/>
  <c r="B34" i="6"/>
  <c r="B35" i="6" s="1"/>
  <c r="E35" i="6" s="1"/>
  <c r="G35" i="6" s="1"/>
  <c r="F34" i="6"/>
  <c r="I21" i="6"/>
  <c r="D22" i="6"/>
  <c r="D24" i="6"/>
  <c r="D26" i="6"/>
  <c r="D28" i="6"/>
  <c r="D30" i="6"/>
  <c r="D32" i="6"/>
  <c r="D21" i="6"/>
  <c r="I34" i="6" l="1"/>
  <c r="D35" i="6"/>
  <c r="J35" i="6" s="1"/>
  <c r="D34" i="6"/>
  <c r="I16" i="6"/>
  <c r="H35" i="6"/>
  <c r="M22" i="6" l="1"/>
  <c r="K4" i="6" l="1"/>
  <c r="R34" i="6" l="1"/>
  <c r="M34" i="6"/>
  <c r="K16" i="6" l="1"/>
  <c r="K22" i="6" l="1"/>
  <c r="K34" i="6"/>
  <c r="Q34" i="6" l="1"/>
  <c r="P24" i="6" l="1"/>
  <c r="P26" i="6"/>
  <c r="P32" i="6"/>
  <c r="P29" i="6"/>
  <c r="P28" i="6"/>
  <c r="P30" i="6"/>
  <c r="P23" i="6"/>
  <c r="P27" i="6"/>
  <c r="P31" i="6"/>
  <c r="S33" i="6"/>
  <c r="P25" i="6" l="1"/>
  <c r="P22" i="6"/>
  <c r="P21" i="6" l="1"/>
  <c r="L22" i="6" l="1"/>
  <c r="L31" i="6" l="1"/>
  <c r="L30" i="6"/>
  <c r="L25" i="6"/>
  <c r="L21" i="6"/>
  <c r="L23" i="6"/>
  <c r="L28" i="6"/>
  <c r="L24" i="6"/>
  <c r="L32" i="6"/>
  <c r="L27" i="6"/>
  <c r="L29" i="6"/>
  <c r="L26" i="6"/>
  <c r="N22" i="6"/>
  <c r="P34" i="6"/>
  <c r="L34" i="6"/>
  <c r="N30" i="6" l="1"/>
  <c r="N31" i="6"/>
  <c r="N25" i="6"/>
  <c r="N28" i="6"/>
  <c r="N24" i="6"/>
  <c r="N21" i="6"/>
  <c r="N29" i="6"/>
  <c r="N26" i="6"/>
  <c r="N32" i="6"/>
  <c r="N23" i="6"/>
  <c r="N27" i="6"/>
  <c r="N34" i="6"/>
  <c r="S17" i="6"/>
  <c r="B16" i="6" l="1"/>
  <c r="D16" i="6" s="1"/>
  <c r="B17" i="6" l="1"/>
  <c r="D17" i="6" s="1"/>
  <c r="E17" i="6" l="1"/>
  <c r="E3" i="6" l="1"/>
  <c r="G17" i="6"/>
  <c r="J17" i="6" s="1"/>
  <c r="H17" i="6"/>
  <c r="H3" i="6" l="1"/>
  <c r="N3" i="6"/>
  <c r="R3" i="6"/>
  <c r="M3" i="6"/>
  <c r="Q3" i="6"/>
  <c r="L3" i="6"/>
  <c r="P3" i="6"/>
  <c r="E21" i="6"/>
  <c r="H21" i="6"/>
  <c r="G21" i="6"/>
  <c r="J21" i="6" s="1"/>
  <c r="G3" i="6"/>
  <c r="J3" i="6" s="1"/>
  <c r="O21" i="6" l="1"/>
  <c r="S21" i="6" s="1"/>
  <c r="O3" i="6"/>
  <c r="S3" i="6" l="1"/>
  <c r="E22" i="6" l="1"/>
  <c r="H22" i="6" s="1"/>
  <c r="G22" i="6"/>
  <c r="J22" i="6" s="1"/>
  <c r="E4" i="6"/>
  <c r="H4" i="6" l="1"/>
  <c r="R4" i="6"/>
  <c r="Q4" i="6"/>
  <c r="P4" i="6"/>
  <c r="O4" i="6"/>
  <c r="N4" i="6"/>
  <c r="M4" i="6"/>
  <c r="L4" i="6"/>
  <c r="O22" i="6"/>
  <c r="S22" i="6" s="1"/>
  <c r="S4" i="6"/>
  <c r="G4" i="6"/>
  <c r="J4" i="6" s="1"/>
  <c r="E23" i="6" l="1"/>
  <c r="E5" i="6"/>
  <c r="G23" i="6"/>
  <c r="J23" i="6" s="1"/>
  <c r="H23" i="6"/>
  <c r="H5" i="6" l="1"/>
  <c r="R5" i="6"/>
  <c r="Q5" i="6"/>
  <c r="P5" i="6"/>
  <c r="O5" i="6"/>
  <c r="M5" i="6"/>
  <c r="N5" i="6"/>
  <c r="L5" i="6"/>
  <c r="S5" i="6"/>
  <c r="G5" i="6"/>
  <c r="J5" i="6" s="1"/>
  <c r="O23" i="6"/>
  <c r="S23" i="6" s="1"/>
  <c r="E24" i="6" l="1"/>
  <c r="G24" i="6"/>
  <c r="J24" i="6" s="1"/>
  <c r="H24" i="6"/>
  <c r="O24" i="6" l="1"/>
  <c r="S24" i="6" s="1"/>
  <c r="E6" i="6"/>
  <c r="H6" i="6" l="1"/>
  <c r="L6" i="6"/>
  <c r="Q6" i="6"/>
  <c r="P6" i="6"/>
  <c r="O6" i="6"/>
  <c r="N6" i="6"/>
  <c r="M6" i="6"/>
  <c r="R6" i="6"/>
  <c r="G6" i="6"/>
  <c r="J6" i="6" s="1"/>
  <c r="S6" i="6" l="1"/>
  <c r="E25" i="6" l="1"/>
  <c r="H25" i="6"/>
  <c r="G25" i="6"/>
  <c r="J25" i="6" s="1"/>
  <c r="O25" i="6" l="1"/>
  <c r="S25" i="6" s="1"/>
  <c r="E7" i="6"/>
  <c r="H7" i="6" l="1"/>
  <c r="R7" i="6"/>
  <c r="Q7" i="6"/>
  <c r="P7" i="6"/>
  <c r="O7" i="6"/>
  <c r="N7" i="6"/>
  <c r="M7" i="6"/>
  <c r="L7" i="6"/>
  <c r="S7" i="6" s="1"/>
  <c r="G7" i="6"/>
  <c r="J7" i="6" s="1"/>
  <c r="E26" i="6" l="1"/>
  <c r="E8" i="6"/>
  <c r="G26" i="6"/>
  <c r="J26" i="6" s="1"/>
  <c r="H26" i="6"/>
  <c r="H8" i="6" l="1"/>
  <c r="R8" i="6"/>
  <c r="Q8" i="6"/>
  <c r="P8" i="6"/>
  <c r="O8" i="6"/>
  <c r="N8" i="6"/>
  <c r="M8" i="6"/>
  <c r="L8" i="6"/>
  <c r="G8" i="6"/>
  <c r="J8" i="6" s="1"/>
  <c r="O26" i="6"/>
  <c r="S26" i="6" s="1"/>
  <c r="S8" i="6"/>
  <c r="E27" i="6" l="1"/>
  <c r="G27" i="6" l="1"/>
  <c r="J27" i="6" s="1"/>
  <c r="H27" i="6"/>
  <c r="E9" i="6" l="1"/>
  <c r="O27" i="6"/>
  <c r="S27" i="6" s="1"/>
  <c r="H9" i="6" l="1"/>
  <c r="R9" i="6"/>
  <c r="Q9" i="6"/>
  <c r="P9" i="6"/>
  <c r="O9" i="6"/>
  <c r="N9" i="6"/>
  <c r="M9" i="6"/>
  <c r="L9" i="6"/>
  <c r="S9" i="6" s="1"/>
  <c r="G9" i="6"/>
  <c r="J9" i="6" s="1"/>
  <c r="E28" i="6" l="1"/>
  <c r="E10" i="6"/>
  <c r="H10" i="6" l="1"/>
  <c r="L10" i="6"/>
  <c r="R10" i="6"/>
  <c r="Q10" i="6"/>
  <c r="P10" i="6"/>
  <c r="O10" i="6"/>
  <c r="N10" i="6"/>
  <c r="M10" i="6"/>
  <c r="G10" i="6"/>
  <c r="J10" i="6" s="1"/>
  <c r="O28" i="6"/>
  <c r="S28" i="6" s="1"/>
  <c r="H28" i="6"/>
  <c r="G28" i="6"/>
  <c r="J28" i="6" s="1"/>
  <c r="S10" i="6" l="1"/>
  <c r="E29" i="6" l="1"/>
  <c r="G29" i="6" s="1"/>
  <c r="J29" i="6" s="1"/>
  <c r="E11" i="6"/>
  <c r="H11" i="6" l="1"/>
  <c r="R11" i="6"/>
  <c r="Q11" i="6"/>
  <c r="P11" i="6"/>
  <c r="O11" i="6"/>
  <c r="N11" i="6"/>
  <c r="M11" i="6"/>
  <c r="L11" i="6"/>
  <c r="S11" i="6" s="1"/>
  <c r="H29" i="6"/>
  <c r="O29" i="6"/>
  <c r="S29" i="6" s="1"/>
  <c r="G11" i="6"/>
  <c r="J11" i="6" s="1"/>
  <c r="E31" i="6" l="1"/>
  <c r="E12" i="6" l="1"/>
  <c r="E30" i="6"/>
  <c r="O30" i="6"/>
  <c r="S30" i="6" s="1"/>
  <c r="H12" i="6" l="1"/>
  <c r="R12" i="6"/>
  <c r="Q12" i="6"/>
  <c r="P12" i="6"/>
  <c r="O12" i="6"/>
  <c r="N12" i="6"/>
  <c r="M12" i="6"/>
  <c r="L12" i="6"/>
  <c r="S12" i="6" s="1"/>
  <c r="H30" i="6"/>
  <c r="G30" i="6"/>
  <c r="J30" i="6" s="1"/>
  <c r="G12" i="6"/>
  <c r="J12" i="6" s="1"/>
  <c r="E13" i="6" l="1"/>
  <c r="R13" i="6" l="1"/>
  <c r="Q13" i="6"/>
  <c r="P13" i="6"/>
  <c r="O13" i="6"/>
  <c r="N13" i="6"/>
  <c r="M13" i="6"/>
  <c r="L13" i="6"/>
  <c r="H13" i="6"/>
  <c r="G13" i="6"/>
  <c r="J13" i="6" s="1"/>
  <c r="H31" i="6"/>
  <c r="G31" i="6"/>
  <c r="J31" i="6" s="1"/>
  <c r="S13" i="6"/>
  <c r="O31" i="6"/>
  <c r="S31" i="6" s="1"/>
  <c r="E15" i="6" l="1"/>
  <c r="H15" i="6" l="1"/>
  <c r="R15" i="6"/>
  <c r="Q15" i="6"/>
  <c r="P15" i="6"/>
  <c r="O15" i="6"/>
  <c r="M15" i="6"/>
  <c r="L15" i="6"/>
  <c r="E32" i="6"/>
  <c r="G15" i="6"/>
  <c r="J15" i="6" s="1"/>
  <c r="H32" i="6"/>
  <c r="G32" i="6"/>
  <c r="J32" i="6" s="1"/>
  <c r="S15" i="6" l="1"/>
  <c r="E14" i="6"/>
  <c r="O32" i="6"/>
  <c r="H14" i="6" l="1"/>
  <c r="L14" i="6"/>
  <c r="L16" i="6" s="1"/>
  <c r="Q14" i="6"/>
  <c r="Q16" i="6" s="1"/>
  <c r="P14" i="6"/>
  <c r="P16" i="6" s="1"/>
  <c r="O14" i="6"/>
  <c r="N14" i="6"/>
  <c r="N16" i="6" s="1"/>
  <c r="M14" i="6"/>
  <c r="M16" i="6" s="1"/>
  <c r="R14" i="6"/>
  <c r="R16" i="6" s="1"/>
  <c r="O16" i="6"/>
  <c r="S14" i="6"/>
  <c r="S16" i="6" s="1"/>
  <c r="O34" i="6"/>
  <c r="S32" i="6"/>
  <c r="S34" i="6" s="1"/>
  <c r="G14" i="6"/>
  <c r="J14" i="6" s="1"/>
  <c r="J16" i="6" s="1"/>
  <c r="H16" i="6"/>
  <c r="E16" i="6"/>
  <c r="G16" i="6" s="1"/>
  <c r="E33" i="6" l="1"/>
  <c r="G33" i="6" l="1"/>
  <c r="J33" i="6" s="1"/>
  <c r="J34" i="6" s="1"/>
  <c r="H33" i="6"/>
  <c r="H34" i="6" s="1"/>
  <c r="E34" i="6"/>
  <c r="G34" i="6" s="1"/>
</calcChain>
</file>

<file path=xl/sharedStrings.xml><?xml version="1.0" encoding="utf-8"?>
<sst xmlns="http://schemas.openxmlformats.org/spreadsheetml/2006/main" count="165" uniqueCount="48">
  <si>
    <t>Budget</t>
  </si>
  <si>
    <t>Réel</t>
  </si>
  <si>
    <t>Écart</t>
  </si>
  <si>
    <t>Total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</si>
  <si>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</si>
  <si>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</si>
  <si>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</si>
  <si>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</si>
  <si>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</si>
  <si>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</si>
  <si>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</si>
  <si>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</si>
  <si>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</si>
  <si>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</si>
  <si>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</si>
  <si>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Période 12</t>
  </si>
  <si>
    <t>Période 13</t>
  </si>
  <si>
    <t>Commentaires en lien avec la projection</t>
  </si>
  <si>
    <t>Commentaires technicienne</t>
  </si>
  <si>
    <t>TS fractionné</t>
  </si>
  <si>
    <t>rempl. non-financé</t>
  </si>
  <si>
    <t>Projection annuelle</t>
  </si>
  <si>
    <t>écart vs structure de base</t>
  </si>
  <si>
    <t>Non-rempl</t>
  </si>
  <si>
    <t>3307</t>
  </si>
  <si>
    <t>3407</t>
  </si>
  <si>
    <t>3507</t>
  </si>
  <si>
    <t>Ratio</t>
  </si>
  <si>
    <t>HT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</si>
  <si>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</si>
  <si>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</si>
  <si>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</si>
  <si>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</si>
  <si>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</si>
  <si>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</si>
  <si>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</si>
  <si>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</si>
  <si>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</si>
  <si>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</si>
  <si>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</si>
  <si>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</si>
  <si>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</si>
  <si>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Vol (A)</t>
  </si>
  <si>
    <t>Factur. agence ou corr.paie</t>
  </si>
  <si>
    <t>Surplus débord.</t>
  </si>
  <si>
    <t xml:space="preserve">Période </t>
  </si>
  <si>
    <t>Message d'ouverture pour impression</t>
  </si>
  <si>
    <t>Commentaires en lien avec écarts   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</si>
</sst>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18"/>
      <color theme="0"/>
      <name val="Calibri"/>
      <family val="2"/>
      <scheme val="minor"/>
    </font>
    <font>
      <b/>
      <i/>
      <sz val="9"/>
      <color rgb="FFC00000"/>
      <name val="Calibri"/>
      <family val="2"/>
      <scheme val="minor"/>
    </font>
    <font>
      <i/>
      <sz val="9"/>
      <color rgb="FFC0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2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16" fillId="33" borderId="20" xfId="0" applyNumberFormat="1" applyFont="1" applyFill="1" applyBorder="1" applyAlignment="1">
      <alignment horizontal="center"/>
    </xf>
    <xf numFmtId="164" fontId="16" fillId="33" borderId="21" xfId="0" applyNumberFormat="1" applyFont="1" applyFill="1" applyBorder="1" applyAlignment="1">
      <alignment horizontal="center"/>
    </xf>
    <xf numFmtId="164" fontId="0" fillId="34" borderId="24" xfId="0" applyNumberFormat="1" applyFill="1" applyBorder="1" applyAlignment="1">
      <alignment horizontal="center" vertical="center"/>
    </xf>
    <xf numFmtId="164" fontId="0" fillId="0" borderId="23" xfId="0" applyNumberFormat="1" applyFont="1" applyBorder="1" applyAlignment="1">
      <alignment horizontal="center"/>
    </xf>
    <xf numFmtId="164" fontId="0" fillId="0" borderId="25" xfId="0" applyNumberFormat="1" applyFont="1" applyBorder="1" applyAlignment="1">
      <alignment horizontal="center"/>
    </xf>
    <xf numFmtId="164" fontId="16" fillId="33" borderId="41" xfId="0" applyNumberFormat="1" applyFont="1" applyFill="1" applyBorder="1" applyAlignment="1">
      <alignment horizontal="center"/>
    </xf>
    <xf numFmtId="164" fontId="0" fillId="34" borderId="25" xfId="0" applyNumberFormat="1" applyFill="1" applyBorder="1" applyAlignment="1">
      <alignment horizontal="center" vertical="center"/>
    </xf>
    <xf numFmtId="49" fontId="0" fillId="0" borderId="18" xfId="0" applyNumberFormat="1" applyBorder="1"/>
    <xf numFmtId="49" fontId="0" fillId="0" borderId="15" xfId="0" applyNumberFormat="1" applyBorder="1"/>
    <xf numFmtId="49" fontId="16" fillId="33" borderId="12" xfId="0" applyNumberFormat="1" applyFont="1" applyFill="1" applyBorder="1"/>
    <xf numFmtId="49" fontId="0" fillId="34" borderId="37" xfId="0" applyNumberFormat="1" applyFill="1" applyBorder="1" applyAlignment="1">
      <alignment vertical="center" wrapText="1"/>
    </xf>
    <xf numFmtId="49" fontId="17" fillId="0" borderId="0" xfId="0" applyNumberFormat="1" applyFont="1"/>
    <xf numFmtId="164" fontId="0" fillId="0" borderId="26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16" fillId="33" borderId="45" xfId="0" applyNumberFormat="1" applyFont="1" applyFill="1" applyBorder="1" applyAlignment="1">
      <alignment horizontal="center"/>
    </xf>
    <xf numFmtId="164" fontId="0" fillId="34" borderId="34" xfId="0" applyNumberFormat="1" applyFill="1" applyBorder="1" applyAlignment="1">
      <alignment horizontal="center" vertical="center"/>
    </xf>
    <xf numFmtId="164" fontId="0" fillId="0" borderId="38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52" xfId="0" applyNumberFormat="1" applyBorder="1" applyAlignment="1">
      <alignment horizontal="center"/>
    </xf>
    <xf numFmtId="164" fontId="0" fillId="0" borderId="51" xfId="0" applyNumberFormat="1" applyFont="1" applyBorder="1" applyAlignment="1">
      <alignment horizontal="center"/>
    </xf>
    <xf numFmtId="0" fontId="16" fillId="33" borderId="44" xfId="0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/>
    </xf>
    <xf numFmtId="164" fontId="16" fillId="0" borderId="15" xfId="0" applyNumberFormat="1" applyFont="1" applyBorder="1" applyAlignment="1">
      <alignment horizontal="center"/>
    </xf>
    <xf numFmtId="164" fontId="16" fillId="0" borderId="37" xfId="0" applyNumberFormat="1" applyFont="1" applyBorder="1" applyAlignment="1">
      <alignment horizontal="center"/>
    </xf>
    <xf numFmtId="164" fontId="16" fillId="33" borderId="19" xfId="0" applyNumberFormat="1" applyFont="1" applyFill="1" applyBorder="1" applyAlignment="1">
      <alignment horizontal="center"/>
    </xf>
    <xf numFmtId="164" fontId="16" fillId="34" borderId="37" xfId="0" applyNumberFormat="1" applyFon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16" fillId="33" borderId="12" xfId="0" applyNumberFormat="1" applyFont="1" applyFill="1" applyBorder="1" applyAlignment="1">
      <alignment horizontal="center"/>
    </xf>
    <xf numFmtId="164" fontId="0" fillId="0" borderId="37" xfId="0" applyNumberFormat="1" applyFill="1" applyBorder="1" applyAlignment="1">
      <alignment horizontal="center" vertical="center"/>
    </xf>
    <xf numFmtId="2" fontId="20" fillId="33" borderId="33" xfId="0" applyNumberFormat="1" applyFont="1" applyFill="1" applyBorder="1" applyAlignment="1">
      <alignment horizontal="center" vertical="center" wrapText="1"/>
    </xf>
    <xf numFmtId="2" fontId="21" fillId="0" borderId="53" xfId="0" applyNumberFormat="1" applyFont="1" applyBorder="1" applyAlignment="1">
      <alignment horizontal="center"/>
    </xf>
    <xf numFmtId="2" fontId="21" fillId="0" borderId="54" xfId="0" applyNumberFormat="1" applyFont="1" applyBorder="1" applyAlignment="1">
      <alignment horizontal="center"/>
    </xf>
    <xf numFmtId="2" fontId="20" fillId="33" borderId="14" xfId="0" applyNumberFormat="1" applyFont="1" applyFill="1" applyBorder="1" applyAlignment="1">
      <alignment horizontal="center"/>
    </xf>
    <xf numFmtId="2" fontId="21" fillId="0" borderId="55" xfId="0" applyNumberFormat="1" applyFont="1" applyFill="1" applyBorder="1" applyAlignment="1">
      <alignment horizontal="center" vertical="center"/>
    </xf>
    <xf numFmtId="2" fontId="21" fillId="0" borderId="0" xfId="0" applyNumberFormat="1" applyFont="1" applyAlignment="1">
      <alignment horizontal="center"/>
    </xf>
    <xf numFmtId="2" fontId="21" fillId="0" borderId="51" xfId="0" applyNumberFormat="1" applyFont="1" applyBorder="1" applyAlignment="1">
      <alignment horizontal="center"/>
    </xf>
    <xf numFmtId="2" fontId="21" fillId="0" borderId="23" xfId="0" applyNumberFormat="1" applyFont="1" applyBorder="1" applyAlignment="1">
      <alignment horizontal="center"/>
    </xf>
    <xf numFmtId="2" fontId="20" fillId="33" borderId="41" xfId="0" applyNumberFormat="1" applyFont="1" applyFill="1" applyBorder="1" applyAlignment="1">
      <alignment horizontal="center"/>
    </xf>
    <xf numFmtId="2" fontId="21" fillId="0" borderId="25" xfId="0" applyNumberFormat="1" applyFont="1" applyFill="1" applyBorder="1" applyAlignment="1">
      <alignment horizontal="center" vertical="center"/>
    </xf>
    <xf numFmtId="2" fontId="20" fillId="0" borderId="51" xfId="0" applyNumberFormat="1" applyFont="1" applyBorder="1" applyAlignment="1">
      <alignment horizontal="center"/>
    </xf>
    <xf numFmtId="2" fontId="20" fillId="0" borderId="23" xfId="0" applyNumberFormat="1" applyFont="1" applyBorder="1" applyAlignment="1">
      <alignment horizontal="center"/>
    </xf>
    <xf numFmtId="0" fontId="22" fillId="33" borderId="49" xfId="0" applyFont="1" applyFill="1" applyBorder="1" applyAlignment="1">
      <alignment horizontal="center" vertical="center" wrapText="1"/>
    </xf>
    <xf numFmtId="164" fontId="23" fillId="0" borderId="52" xfId="0" applyNumberFormat="1" applyFont="1" applyBorder="1" applyAlignment="1">
      <alignment horizontal="center"/>
    </xf>
    <xf numFmtId="164" fontId="23" fillId="0" borderId="26" xfId="0" applyNumberFormat="1" applyFont="1" applyBorder="1" applyAlignment="1">
      <alignment horizontal="center"/>
    </xf>
    <xf numFmtId="164" fontId="22" fillId="33" borderId="45" xfId="0" applyNumberFormat="1" applyFont="1" applyFill="1" applyBorder="1" applyAlignment="1">
      <alignment horizontal="center"/>
    </xf>
    <xf numFmtId="164" fontId="23" fillId="0" borderId="34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164" fontId="23" fillId="0" borderId="50" xfId="0" applyNumberFormat="1" applyFont="1" applyBorder="1" applyAlignment="1">
      <alignment horizontal="center"/>
    </xf>
    <xf numFmtId="164" fontId="23" fillId="0" borderId="28" xfId="0" applyNumberFormat="1" applyFont="1" applyBorder="1" applyAlignment="1">
      <alignment horizontal="center"/>
    </xf>
    <xf numFmtId="164" fontId="22" fillId="33" borderId="29" xfId="0" applyNumberFormat="1" applyFont="1" applyFill="1" applyBorder="1" applyAlignment="1">
      <alignment horizontal="center"/>
    </xf>
    <xf numFmtId="164" fontId="23" fillId="34" borderId="39" xfId="0" applyNumberFormat="1" applyFont="1" applyFill="1" applyBorder="1" applyAlignment="1">
      <alignment horizontal="center" vertical="center"/>
    </xf>
    <xf numFmtId="164" fontId="23" fillId="0" borderId="39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37" borderId="0" xfId="0" applyFill="1" applyAlignment="1">
      <alignment vertical="center" wrapText="1"/>
    </xf>
    <xf numFmtId="0" fontId="0" fillId="38" borderId="0" xfId="0" applyFill="1" applyAlignment="1">
      <alignment vertical="center"/>
    </xf>
    <xf numFmtId="0" fontId="0" fillId="38" borderId="0" xfId="0" applyFill="1" applyAlignment="1">
      <alignment vertical="center" wrapText="1"/>
    </xf>
    <xf numFmtId="0" fontId="0" fillId="33" borderId="14" xfId="0" applyFill="1" applyBorder="1" applyAlignment="1">
      <alignment horizontal="left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6" fillId="35" borderId="22" xfId="0" applyFont="1" applyFill="1" applyBorder="1" applyAlignment="1">
      <alignment horizontal="center" vertical="center" wrapText="1"/>
    </xf>
    <xf numFmtId="0" fontId="16" fillId="35" borderId="46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33" borderId="14" xfId="0" applyFill="1" applyBorder="1" applyAlignment="1">
      <alignment horizontal="center" vertical="center" wrapText="1"/>
    </xf>
    <xf numFmtId="49" fontId="19" fillId="36" borderId="43" xfId="0" applyNumberFormat="1" applyFont="1" applyFill="1" applyBorder="1" applyAlignment="1">
      <alignment horizontal="center" vertical="center" wrapText="1"/>
    </xf>
    <xf numFmtId="49" fontId="19" fillId="36" borderId="42" xfId="0" applyNumberFormat="1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33" borderId="13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5" borderId="40" xfId="0" applyFont="1" applyFill="1" applyBorder="1" applyAlignment="1">
      <alignment horizontal="center" vertical="center" wrapText="1"/>
    </xf>
    <xf numFmtId="0" fontId="16" fillId="35" borderId="44" xfId="0" applyFont="1" applyFill="1" applyBorder="1" applyAlignment="1">
      <alignment horizontal="center" vertical="center" wrapText="1"/>
    </xf>
    <xf numFmtId="0" fontId="16" fillId="35" borderId="47" xfId="0" applyFont="1" applyFill="1" applyBorder="1" applyAlignment="1">
      <alignment horizontal="center" vertical="center" wrapText="1"/>
    </xf>
    <xf numFmtId="0" fontId="16" fillId="35" borderId="48" xfId="0" applyFont="1" applyFill="1" applyBorder="1" applyAlignment="1">
      <alignment horizontal="center" vertical="center" wrapText="1"/>
    </xf>
    <xf numFmtId="0" fontId="16" fillId="33" borderId="35" xfId="0" applyFont="1" applyFill="1" applyBorder="1" applyAlignment="1">
      <alignment horizontal="center" vertical="center" wrapText="1"/>
    </xf>
    <xf numFmtId="0" fontId="16" fillId="33" borderId="19" xfId="0" applyFont="1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wrapText="1"/>
    </xf>
    <xf numFmtId="0" fontId="0" fillId="33" borderId="13" xfId="0" applyFill="1" applyBorder="1" applyAlignment="1">
      <alignment horizontal="center" wrapText="1"/>
    </xf>
    <xf numFmtId="0" fontId="0" fillId="33" borderId="14" xfId="0" applyFill="1" applyBorder="1" applyAlignment="1">
      <alignment horizont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rtage/Budget%20-%20support%20aux%20directions/R&#233;vision%20du%20processus%20et%20des%20outils%20de%20suivi%20budg&#233;taire/Nouveaux%20outils/Outil%20quotidien-mod&#232;le%20final330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artage/Budget%20-%20support%20aux%20directions/R&#233;vision%20du%20processus%20et%20des%20outils%20de%20suivi%20budg&#233;taire/Bases%20de%20donn&#233;es-Outil%20quotidien/HT-Budget%20vs%20r&#233;el%20par%20p&#233;rio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artage/Budget%20-%20support%20aux%20directions/R&#233;vision%20du%20processus%20et%20des%20outils%20de%20suivi%20budg&#233;taire/Bases%20de%20donn&#233;es-Outil%20quotidien/Volumes%20A%20et%20B%20par%20p&#233;rio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ersonnel requis"/>
      <sheetName val="Courbes"/>
      <sheetName val="Date"/>
    </sheetNames>
    <sheetDataSet>
      <sheetData sheetId="0">
        <row r="19">
          <cell r="A19" t="str">
            <v>3407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HT-Budget vs réel par période"/>
    </sheetNames>
    <sheetDataSet>
      <sheetData sheetId="0">
        <row r="1">
          <cell r="B1" t="str">
            <v>Année financière</v>
          </cell>
          <cell r="C1" t="str">
            <v>AF 2014</v>
          </cell>
        </row>
        <row r="2">
          <cell r="B2" t="str">
            <v>PB-15 Nature cum  principale</v>
          </cell>
          <cell r="C2" t="str">
            <v>600 - Salaires travaillés</v>
          </cell>
        </row>
        <row r="4">
          <cell r="B4"/>
          <cell r="C4" t="str">
            <v>Période financière</v>
          </cell>
          <cell r="D4" t="str">
            <v>Données</v>
          </cell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</row>
        <row r="5">
          <cell r="B5"/>
          <cell r="C5" t="str">
            <v>PF 01</v>
          </cell>
          <cell r="D5"/>
          <cell r="E5" t="str">
            <v>PF 02</v>
          </cell>
          <cell r="F5"/>
          <cell r="G5" t="str">
            <v>PF 03</v>
          </cell>
          <cell r="H5"/>
          <cell r="I5" t="str">
            <v>PF 04</v>
          </cell>
          <cell r="J5"/>
          <cell r="K5" t="str">
            <v>PF 05</v>
          </cell>
          <cell r="L5"/>
          <cell r="M5" t="str">
            <v>PF 06</v>
          </cell>
          <cell r="N5"/>
          <cell r="O5" t="str">
            <v>PF 07</v>
          </cell>
          <cell r="P5"/>
          <cell r="Q5" t="str">
            <v>PF 08</v>
          </cell>
          <cell r="R5"/>
          <cell r="S5" t="str">
            <v>PF 09</v>
          </cell>
          <cell r="T5"/>
          <cell r="U5" t="str">
            <v>PF 10</v>
          </cell>
          <cell r="V5"/>
          <cell r="W5" t="str">
            <v>PF 11</v>
          </cell>
          <cell r="X5"/>
          <cell r="Y5" t="str">
            <v>PF 12</v>
          </cell>
          <cell r="Z5"/>
          <cell r="AA5" t="str">
            <v>PF 13</v>
          </cell>
          <cell r="AB5"/>
          <cell r="AC5" t="str">
            <v>Total Qté  Budget amendé</v>
          </cell>
          <cell r="AD5" t="str">
            <v>Total Qté  Réel</v>
          </cell>
        </row>
        <row r="6">
          <cell r="B6" t="str">
            <v>PB-03 Sous-services</v>
          </cell>
          <cell r="C6" t="str">
            <v>Qté  Budget amendé</v>
          </cell>
          <cell r="D6" t="str">
            <v>Qté  Réel</v>
          </cell>
          <cell r="E6" t="str">
            <v>Qté  Budget amendé</v>
          </cell>
          <cell r="F6" t="str">
            <v>Qté  Réel</v>
          </cell>
          <cell r="G6" t="str">
            <v>Qté  Budget amendé</v>
          </cell>
          <cell r="H6" t="str">
            <v>Qté  Réel</v>
          </cell>
          <cell r="I6" t="str">
            <v>Qté  Budget amendé</v>
          </cell>
          <cell r="J6" t="str">
            <v>Qté  Réel</v>
          </cell>
          <cell r="K6" t="str">
            <v>Qté  Budget amendé</v>
          </cell>
          <cell r="L6" t="str">
            <v>Qté  Réel</v>
          </cell>
          <cell r="M6" t="str">
            <v>Qté  Budget amendé</v>
          </cell>
          <cell r="N6" t="str">
            <v>Qté  Réel</v>
          </cell>
          <cell r="O6" t="str">
            <v>Qté  Budget amendé</v>
          </cell>
          <cell r="P6" t="str">
            <v>Qté  Réel</v>
          </cell>
          <cell r="Q6" t="str">
            <v>Qté  Budget amendé</v>
          </cell>
          <cell r="R6" t="str">
            <v>Qté  Réel</v>
          </cell>
          <cell r="S6" t="str">
            <v>Qté  Budget amendé</v>
          </cell>
          <cell r="T6" t="str">
            <v>Qté  Réel</v>
          </cell>
          <cell r="U6" t="str">
            <v>Qté  Budget amendé</v>
          </cell>
          <cell r="V6" t="str">
            <v>Qté  Réel</v>
          </cell>
          <cell r="W6" t="str">
            <v>Qté  Budget amendé</v>
          </cell>
          <cell r="X6" t="str">
            <v>Qté  Réel</v>
          </cell>
          <cell r="Y6" t="str">
            <v>Qté  Budget amendé</v>
          </cell>
          <cell r="Z6" t="str">
            <v>Qté  Réel</v>
          </cell>
          <cell r="AA6" t="str">
            <v>Qté  Budget amendé</v>
          </cell>
          <cell r="AB6" t="str">
            <v>Qté  Réel</v>
          </cell>
          <cell r="AC6"/>
          <cell r="AD6"/>
        </row>
        <row r="7">
          <cell r="A7" t="str">
            <v>0051</v>
          </cell>
          <cell r="B7" t="str">
            <v>0051 - SI CD -  adultes - Service privé</v>
          </cell>
          <cell r="C7">
            <v>353.78999999999996</v>
          </cell>
          <cell r="D7"/>
          <cell r="E7">
            <v>280.18</v>
          </cell>
          <cell r="F7"/>
          <cell r="G7">
            <v>280.18</v>
          </cell>
          <cell r="H7"/>
          <cell r="I7">
            <v>280.18</v>
          </cell>
          <cell r="J7"/>
          <cell r="K7">
            <v>73.59</v>
          </cell>
          <cell r="L7"/>
          <cell r="M7">
            <v>280.18</v>
          </cell>
          <cell r="N7"/>
          <cell r="O7">
            <v>280.18</v>
          </cell>
          <cell r="P7"/>
          <cell r="Q7">
            <v>280.18</v>
          </cell>
          <cell r="R7"/>
          <cell r="S7">
            <v>294.73</v>
          </cell>
          <cell r="T7"/>
          <cell r="U7">
            <v>235.97</v>
          </cell>
          <cell r="V7"/>
          <cell r="W7">
            <v>294.73</v>
          </cell>
          <cell r="X7"/>
          <cell r="Y7">
            <v>206.26000000000002</v>
          </cell>
          <cell r="Z7"/>
          <cell r="AA7">
            <v>235.63</v>
          </cell>
          <cell r="AB7"/>
          <cell r="AC7">
            <v>3375.78</v>
          </cell>
          <cell r="AD7"/>
        </row>
        <row r="8">
          <cell r="A8" t="str">
            <v>0056</v>
          </cell>
          <cell r="B8" t="str">
            <v>0056 - Obligations légales</v>
          </cell>
          <cell r="C8">
            <v>354.21</v>
          </cell>
          <cell r="D8">
            <v>288.25</v>
          </cell>
          <cell r="E8">
            <v>291.5</v>
          </cell>
          <cell r="F8">
            <v>274.25</v>
          </cell>
          <cell r="G8">
            <v>291.5</v>
          </cell>
          <cell r="H8">
            <v>218.75</v>
          </cell>
          <cell r="I8">
            <v>291.5</v>
          </cell>
          <cell r="J8">
            <v>147</v>
          </cell>
          <cell r="K8">
            <v>291.5</v>
          </cell>
          <cell r="L8">
            <v>103</v>
          </cell>
          <cell r="M8">
            <v>291.5</v>
          </cell>
          <cell r="N8">
            <v>141.5</v>
          </cell>
          <cell r="O8">
            <v>291.5</v>
          </cell>
          <cell r="P8">
            <v>288.25</v>
          </cell>
          <cell r="Q8">
            <v>291.5</v>
          </cell>
          <cell r="R8">
            <v>161.25</v>
          </cell>
          <cell r="S8">
            <v>291.5</v>
          </cell>
          <cell r="T8">
            <v>407.75</v>
          </cell>
          <cell r="U8">
            <v>291.5</v>
          </cell>
          <cell r="V8">
            <v>124.75</v>
          </cell>
          <cell r="W8">
            <v>291.5</v>
          </cell>
          <cell r="X8"/>
          <cell r="Y8">
            <v>291.5</v>
          </cell>
          <cell r="Z8"/>
          <cell r="AA8">
            <v>239.89</v>
          </cell>
          <cell r="AB8"/>
          <cell r="AC8">
            <v>3800.6</v>
          </cell>
          <cell r="AD8">
            <v>2154.75</v>
          </cell>
        </row>
        <row r="9">
          <cell r="A9" t="str">
            <v>0060</v>
          </cell>
          <cell r="B9" t="str">
            <v>0060 - Prévention des infections CHSLD</v>
          </cell>
          <cell r="C9">
            <v>391.5</v>
          </cell>
          <cell r="D9"/>
          <cell r="E9">
            <v>313.2</v>
          </cell>
          <cell r="F9"/>
          <cell r="G9">
            <v>313.2</v>
          </cell>
          <cell r="H9"/>
          <cell r="I9">
            <v>313.2</v>
          </cell>
          <cell r="J9"/>
          <cell r="K9">
            <v>313.2</v>
          </cell>
          <cell r="L9"/>
          <cell r="M9">
            <v>313.2</v>
          </cell>
          <cell r="N9"/>
          <cell r="O9">
            <v>313.2</v>
          </cell>
          <cell r="P9"/>
          <cell r="Q9">
            <v>313.2</v>
          </cell>
          <cell r="R9"/>
          <cell r="S9">
            <v>313.2</v>
          </cell>
          <cell r="T9"/>
          <cell r="U9">
            <v>313.2</v>
          </cell>
          <cell r="V9"/>
          <cell r="W9">
            <v>313.2</v>
          </cell>
          <cell r="X9"/>
          <cell r="Y9">
            <v>313.2</v>
          </cell>
          <cell r="Z9"/>
          <cell r="AA9">
            <v>250.56</v>
          </cell>
          <cell r="AB9"/>
          <cell r="AC9">
            <v>4087.2599999999993</v>
          </cell>
          <cell r="AD9"/>
        </row>
        <row r="10">
          <cell r="A10" t="str">
            <v>0100</v>
          </cell>
          <cell r="B10" t="str">
            <v>0100 - Gestion des risques et DSI</v>
          </cell>
          <cell r="C10">
            <v>3092.0699999999997</v>
          </cell>
          <cell r="D10">
            <v>2782.5</v>
          </cell>
          <cell r="E10">
            <v>2404.8200000000002</v>
          </cell>
          <cell r="F10">
            <v>2498.5</v>
          </cell>
          <cell r="G10">
            <v>2626.4</v>
          </cell>
          <cell r="H10">
            <v>2475</v>
          </cell>
          <cell r="I10">
            <v>1833.62</v>
          </cell>
          <cell r="J10">
            <v>2152.5</v>
          </cell>
          <cell r="K10">
            <v>1451.3400000000001</v>
          </cell>
          <cell r="L10">
            <v>1708.5</v>
          </cell>
          <cell r="M10">
            <v>2323.19</v>
          </cell>
          <cell r="N10">
            <v>2553.5</v>
          </cell>
          <cell r="O10">
            <v>2626.4</v>
          </cell>
          <cell r="P10">
            <v>2516</v>
          </cell>
          <cell r="Q10">
            <v>2626.4</v>
          </cell>
          <cell r="R10">
            <v>2803.75</v>
          </cell>
          <cell r="S10">
            <v>2516.77</v>
          </cell>
          <cell r="T10">
            <v>2651.25</v>
          </cell>
          <cell r="U10">
            <v>2271.63</v>
          </cell>
          <cell r="V10">
            <v>1895.25</v>
          </cell>
          <cell r="W10">
            <v>2516.77</v>
          </cell>
          <cell r="X10"/>
          <cell r="Y10">
            <v>2349.09</v>
          </cell>
          <cell r="Z10"/>
          <cell r="AA10">
            <v>1914.22</v>
          </cell>
          <cell r="AB10"/>
          <cell r="AC10">
            <v>30552.720000000005</v>
          </cell>
          <cell r="AD10">
            <v>24036.75</v>
          </cell>
        </row>
        <row r="11">
          <cell r="A11" t="str">
            <v>0110</v>
          </cell>
          <cell r="B11" t="str">
            <v>0110 - IPS (Inf praticiennes spécialisées)</v>
          </cell>
          <cell r="C11">
            <v>650.01</v>
          </cell>
          <cell r="D11">
            <v>366.25</v>
          </cell>
          <cell r="E11">
            <v>520.27</v>
          </cell>
          <cell r="F11">
            <v>302.25</v>
          </cell>
          <cell r="G11">
            <v>520.27</v>
          </cell>
          <cell r="H11">
            <v>283</v>
          </cell>
          <cell r="I11">
            <v>389.87</v>
          </cell>
          <cell r="J11">
            <v>304.25</v>
          </cell>
          <cell r="K11">
            <v>337.87</v>
          </cell>
          <cell r="L11">
            <v>150.75</v>
          </cell>
          <cell r="M11">
            <v>441.9</v>
          </cell>
          <cell r="N11">
            <v>376.75</v>
          </cell>
          <cell r="O11">
            <v>520.27</v>
          </cell>
          <cell r="P11">
            <v>353.5</v>
          </cell>
          <cell r="Q11">
            <v>520.27</v>
          </cell>
          <cell r="R11">
            <v>310.25</v>
          </cell>
          <cell r="S11">
            <v>520.27</v>
          </cell>
          <cell r="T11">
            <v>353.5</v>
          </cell>
          <cell r="U11">
            <v>493.92</v>
          </cell>
          <cell r="V11">
            <v>224.5</v>
          </cell>
          <cell r="W11">
            <v>520.27</v>
          </cell>
          <cell r="X11"/>
          <cell r="Y11">
            <v>468.25</v>
          </cell>
          <cell r="Z11"/>
          <cell r="AA11">
            <v>364.76</v>
          </cell>
          <cell r="AB11"/>
          <cell r="AC11">
            <v>6268.2000000000007</v>
          </cell>
          <cell r="AD11">
            <v>3025</v>
          </cell>
        </row>
        <row r="12">
          <cell r="A12" t="str">
            <v>0115</v>
          </cell>
          <cell r="B12" t="str">
            <v>0115 - IPS - Cliniques privées</v>
          </cell>
          <cell r="C12">
            <v>1355.52</v>
          </cell>
          <cell r="D12">
            <v>806.5</v>
          </cell>
          <cell r="E12">
            <v>1084.99</v>
          </cell>
          <cell r="F12">
            <v>688.75</v>
          </cell>
          <cell r="G12">
            <v>1084.99</v>
          </cell>
          <cell r="H12">
            <v>659.75</v>
          </cell>
          <cell r="I12">
            <v>813.03</v>
          </cell>
          <cell r="J12">
            <v>500.25</v>
          </cell>
          <cell r="K12">
            <v>704.6</v>
          </cell>
          <cell r="L12">
            <v>509.5</v>
          </cell>
          <cell r="M12">
            <v>921.53</v>
          </cell>
          <cell r="N12">
            <v>442.25</v>
          </cell>
          <cell r="O12">
            <v>1084.99</v>
          </cell>
          <cell r="P12">
            <v>674.25</v>
          </cell>
          <cell r="Q12">
            <v>1084.99</v>
          </cell>
          <cell r="R12">
            <v>677.5</v>
          </cell>
          <cell r="S12">
            <v>1084.99</v>
          </cell>
          <cell r="T12">
            <v>698.25</v>
          </cell>
          <cell r="U12">
            <v>1030.03</v>
          </cell>
          <cell r="V12">
            <v>632.08000000000004</v>
          </cell>
          <cell r="W12">
            <v>1084.99</v>
          </cell>
          <cell r="X12"/>
          <cell r="Y12">
            <v>976.49</v>
          </cell>
          <cell r="Z12"/>
          <cell r="AA12">
            <v>760.61</v>
          </cell>
          <cell r="AB12"/>
          <cell r="AC12">
            <v>13071.75</v>
          </cell>
          <cell r="AD12">
            <v>6289.08</v>
          </cell>
        </row>
        <row r="13">
          <cell r="A13" t="str">
            <v>0151</v>
          </cell>
          <cell r="B13" t="str">
            <v>0151 - Équipe volante</v>
          </cell>
          <cell r="C13">
            <v>-0.01</v>
          </cell>
          <cell r="D13">
            <v>0</v>
          </cell>
          <cell r="E13">
            <v>0.01</v>
          </cell>
          <cell r="F13"/>
          <cell r="G13">
            <v>0.01</v>
          </cell>
          <cell r="H13">
            <v>0</v>
          </cell>
          <cell r="I13">
            <v>0.01</v>
          </cell>
          <cell r="J13">
            <v>0</v>
          </cell>
          <cell r="K13">
            <v>0.01</v>
          </cell>
          <cell r="L13">
            <v>0</v>
          </cell>
          <cell r="M13">
            <v>0.01</v>
          </cell>
          <cell r="N13">
            <v>0</v>
          </cell>
          <cell r="O13">
            <v>0.01</v>
          </cell>
          <cell r="P13">
            <v>0</v>
          </cell>
          <cell r="Q13">
            <v>0.01</v>
          </cell>
          <cell r="R13"/>
          <cell r="S13">
            <v>0.01</v>
          </cell>
          <cell r="T13"/>
          <cell r="U13">
            <v>0.01</v>
          </cell>
          <cell r="V13">
            <v>-9.5</v>
          </cell>
          <cell r="W13">
            <v>0.01</v>
          </cell>
          <cell r="X13"/>
          <cell r="Y13">
            <v>0.01</v>
          </cell>
          <cell r="Z13"/>
          <cell r="AA13">
            <v>-9.9999999999999992E-2</v>
          </cell>
          <cell r="AB13"/>
          <cell r="AC13">
            <v>0</v>
          </cell>
          <cell r="AD13">
            <v>-9.5</v>
          </cell>
        </row>
        <row r="14">
          <cell r="A14" t="str">
            <v>0157</v>
          </cell>
          <cell r="B14" t="str">
            <v>0157 - Coordination de la gestion des lits</v>
          </cell>
          <cell r="C14">
            <v>161.07</v>
          </cell>
          <cell r="D14">
            <v>251</v>
          </cell>
          <cell r="E14">
            <v>125.81</v>
          </cell>
          <cell r="F14">
            <v>154</v>
          </cell>
          <cell r="G14">
            <v>140.06</v>
          </cell>
          <cell r="H14">
            <v>184.25</v>
          </cell>
          <cell r="I14">
            <v>150.56</v>
          </cell>
          <cell r="J14">
            <v>196</v>
          </cell>
          <cell r="K14">
            <v>143.56</v>
          </cell>
          <cell r="L14">
            <v>175</v>
          </cell>
          <cell r="M14">
            <v>157.46</v>
          </cell>
          <cell r="N14">
            <v>168</v>
          </cell>
          <cell r="O14">
            <v>140.06</v>
          </cell>
          <cell r="P14">
            <v>217</v>
          </cell>
          <cell r="Q14">
            <v>140.06</v>
          </cell>
          <cell r="R14">
            <v>160</v>
          </cell>
          <cell r="S14">
            <v>126.01</v>
          </cell>
          <cell r="T14">
            <v>210</v>
          </cell>
          <cell r="U14">
            <v>150.56</v>
          </cell>
          <cell r="V14">
            <v>161</v>
          </cell>
          <cell r="W14">
            <v>126.01</v>
          </cell>
          <cell r="X14"/>
          <cell r="Y14">
            <v>146.81</v>
          </cell>
          <cell r="Z14"/>
          <cell r="AA14">
            <v>118.97</v>
          </cell>
          <cell r="AB14"/>
          <cell r="AC14">
            <v>1826.9999999999998</v>
          </cell>
          <cell r="AD14">
            <v>1876.25</v>
          </cell>
        </row>
        <row r="15">
          <cell r="A15" t="str">
            <v>0200</v>
          </cell>
          <cell r="B15" t="str">
            <v>0200 - Administration des soins CHSLD St-Eusèbe</v>
          </cell>
          <cell r="C15">
            <v>154.07</v>
          </cell>
          <cell r="D15">
            <v>161</v>
          </cell>
          <cell r="E15">
            <v>118.81</v>
          </cell>
          <cell r="F15">
            <v>119</v>
          </cell>
          <cell r="G15">
            <v>133.06</v>
          </cell>
          <cell r="H15">
            <v>126</v>
          </cell>
          <cell r="I15">
            <v>91.06</v>
          </cell>
          <cell r="J15">
            <v>35</v>
          </cell>
          <cell r="K15">
            <v>70.06</v>
          </cell>
          <cell r="L15">
            <v>98</v>
          </cell>
          <cell r="M15">
            <v>118.96</v>
          </cell>
          <cell r="N15">
            <v>98</v>
          </cell>
          <cell r="O15">
            <v>133.06</v>
          </cell>
          <cell r="P15">
            <v>133</v>
          </cell>
          <cell r="Q15">
            <v>133.06</v>
          </cell>
          <cell r="R15">
            <v>98</v>
          </cell>
          <cell r="S15">
            <v>126.01</v>
          </cell>
          <cell r="T15">
            <v>140</v>
          </cell>
          <cell r="U15">
            <v>112.06</v>
          </cell>
          <cell r="V15">
            <v>91</v>
          </cell>
          <cell r="W15">
            <v>126.01</v>
          </cell>
          <cell r="X15"/>
          <cell r="Y15">
            <v>118.81</v>
          </cell>
          <cell r="Z15"/>
          <cell r="AA15">
            <v>97.97</v>
          </cell>
          <cell r="AB15"/>
          <cell r="AC15">
            <v>1532.9999999999998</v>
          </cell>
          <cell r="AD15">
            <v>1099</v>
          </cell>
        </row>
        <row r="16">
          <cell r="A16" t="str">
            <v>0251</v>
          </cell>
          <cell r="B16" t="str">
            <v>0251 - Brancarderie</v>
          </cell>
          <cell r="C16">
            <v>1708.73</v>
          </cell>
          <cell r="D16">
            <v>1763.25</v>
          </cell>
          <cell r="E16">
            <v>1412.63</v>
          </cell>
          <cell r="F16">
            <v>1425.25</v>
          </cell>
          <cell r="G16">
            <v>1412.63</v>
          </cell>
          <cell r="H16">
            <v>1427.25</v>
          </cell>
          <cell r="I16">
            <v>1412.63</v>
          </cell>
          <cell r="J16">
            <v>1385.25</v>
          </cell>
          <cell r="K16">
            <v>1297.53</v>
          </cell>
          <cell r="L16">
            <v>1432.25</v>
          </cell>
          <cell r="M16">
            <v>1412.63</v>
          </cell>
          <cell r="N16">
            <v>1398.75</v>
          </cell>
          <cell r="O16">
            <v>1412.63</v>
          </cell>
          <cell r="P16">
            <v>1397</v>
          </cell>
          <cell r="Q16">
            <v>1412.63</v>
          </cell>
          <cell r="R16">
            <v>1365.5</v>
          </cell>
          <cell r="S16">
            <v>1441.93</v>
          </cell>
          <cell r="T16">
            <v>1361.96</v>
          </cell>
          <cell r="U16">
            <v>1319.46</v>
          </cell>
          <cell r="V16">
            <v>1296.5</v>
          </cell>
          <cell r="W16">
            <v>1441.93</v>
          </cell>
          <cell r="X16"/>
          <cell r="Y16">
            <v>1412.63</v>
          </cell>
          <cell r="Z16"/>
          <cell r="AA16">
            <v>1177.33</v>
          </cell>
          <cell r="AB16"/>
          <cell r="AC16">
            <v>18275.32</v>
          </cell>
          <cell r="AD16">
            <v>14252.96</v>
          </cell>
        </row>
        <row r="17">
          <cell r="A17" t="str">
            <v>0256</v>
          </cell>
          <cell r="B17" t="str">
            <v>0256 - Soutien aux activités hosp. (NR)</v>
          </cell>
          <cell r="C17">
            <v>69.989999999999995</v>
          </cell>
          <cell r="D17">
            <v>40.25</v>
          </cell>
          <cell r="E17">
            <v>57.6</v>
          </cell>
          <cell r="F17">
            <v>20.5</v>
          </cell>
          <cell r="G17">
            <v>57.6</v>
          </cell>
          <cell r="H17">
            <v>10.25</v>
          </cell>
          <cell r="I17">
            <v>57.6</v>
          </cell>
          <cell r="J17">
            <v>0</v>
          </cell>
          <cell r="K17">
            <v>57.6</v>
          </cell>
          <cell r="L17">
            <v>7.25</v>
          </cell>
          <cell r="M17">
            <v>57.6</v>
          </cell>
          <cell r="N17">
            <v>39</v>
          </cell>
          <cell r="O17">
            <v>57.6</v>
          </cell>
          <cell r="P17">
            <v>29</v>
          </cell>
          <cell r="Q17">
            <v>57.6</v>
          </cell>
          <cell r="R17">
            <v>38.75</v>
          </cell>
          <cell r="S17">
            <v>57.6</v>
          </cell>
          <cell r="T17">
            <v>79</v>
          </cell>
          <cell r="U17">
            <v>57.6</v>
          </cell>
          <cell r="V17">
            <v>13.25</v>
          </cell>
          <cell r="W17">
            <v>57.6</v>
          </cell>
          <cell r="X17"/>
          <cell r="Y17">
            <v>57.6</v>
          </cell>
          <cell r="Z17"/>
          <cell r="AA17">
            <v>47.31</v>
          </cell>
          <cell r="AB17"/>
          <cell r="AC17">
            <v>750.90000000000009</v>
          </cell>
          <cell r="AD17">
            <v>277.25</v>
          </cell>
        </row>
        <row r="18">
          <cell r="A18" t="str">
            <v>0260</v>
          </cell>
          <cell r="B18" t="str">
            <v>0260 - Internes et résidents en médecine</v>
          </cell>
          <cell r="C18">
            <v>2688</v>
          </cell>
          <cell r="D18">
            <v>2457</v>
          </cell>
          <cell r="E18">
            <v>2128</v>
          </cell>
          <cell r="F18">
            <v>2191</v>
          </cell>
          <cell r="G18">
            <v>2128</v>
          </cell>
          <cell r="H18">
            <v>2044</v>
          </cell>
          <cell r="I18">
            <v>1568</v>
          </cell>
          <cell r="J18">
            <v>2667</v>
          </cell>
          <cell r="K18">
            <v>1344</v>
          </cell>
          <cell r="L18">
            <v>2975</v>
          </cell>
          <cell r="M18">
            <v>1792</v>
          </cell>
          <cell r="N18">
            <v>2598</v>
          </cell>
          <cell r="O18">
            <v>2128</v>
          </cell>
          <cell r="P18">
            <v>2412</v>
          </cell>
          <cell r="Q18">
            <v>2128</v>
          </cell>
          <cell r="R18">
            <v>2567</v>
          </cell>
          <cell r="S18">
            <v>2128</v>
          </cell>
          <cell r="T18">
            <v>2807</v>
          </cell>
          <cell r="U18">
            <v>1680</v>
          </cell>
          <cell r="V18">
            <v>1911</v>
          </cell>
          <cell r="W18">
            <v>2240</v>
          </cell>
          <cell r="X18"/>
          <cell r="Y18">
            <v>1792</v>
          </cell>
          <cell r="Z18"/>
          <cell r="AA18">
            <v>1568</v>
          </cell>
          <cell r="AB18"/>
          <cell r="AC18">
            <v>25312</v>
          </cell>
          <cell r="AD18">
            <v>24629</v>
          </cell>
        </row>
        <row r="19">
          <cell r="A19" t="str">
            <v>0351</v>
          </cell>
          <cell r="B19" t="str">
            <v>0351 - SI CD -  adultes - 3A Médecine</v>
          </cell>
          <cell r="C19">
            <v>7833.7400000000007</v>
          </cell>
          <cell r="D19">
            <v>7769.42</v>
          </cell>
          <cell r="E19">
            <v>6446.2800000000007</v>
          </cell>
          <cell r="F19">
            <v>6655.25</v>
          </cell>
          <cell r="G19">
            <v>6446.2800000000007</v>
          </cell>
          <cell r="H19">
            <v>6623.7</v>
          </cell>
          <cell r="I19">
            <v>6446.2800000000007</v>
          </cell>
          <cell r="J19">
            <v>6408.15</v>
          </cell>
          <cell r="K19">
            <v>6348.12</v>
          </cell>
          <cell r="L19">
            <v>6351.74</v>
          </cell>
          <cell r="M19">
            <v>6446.2800000000007</v>
          </cell>
          <cell r="N19">
            <v>6517.48</v>
          </cell>
          <cell r="O19">
            <v>6446.2800000000007</v>
          </cell>
          <cell r="P19">
            <v>6631.8</v>
          </cell>
          <cell r="Q19">
            <v>6461.8</v>
          </cell>
          <cell r="R19">
            <v>6123.43</v>
          </cell>
          <cell r="S19">
            <v>6398.8</v>
          </cell>
          <cell r="T19">
            <v>5850.96</v>
          </cell>
          <cell r="U19">
            <v>6490.4900000000007</v>
          </cell>
          <cell r="V19">
            <v>6537.58</v>
          </cell>
          <cell r="W19">
            <v>6504.9000000000005</v>
          </cell>
          <cell r="X19">
            <v>-73.67</v>
          </cell>
          <cell r="Y19">
            <v>6489.39</v>
          </cell>
          <cell r="Z19"/>
          <cell r="AA19">
            <v>5294.17</v>
          </cell>
          <cell r="AB19"/>
          <cell r="AC19">
            <v>84052.81</v>
          </cell>
          <cell r="AD19">
            <v>65395.839999999997</v>
          </cell>
        </row>
        <row r="20">
          <cell r="A20" t="str">
            <v>0400</v>
          </cell>
          <cell r="B20" t="str">
            <v>0400 - Administration des soins CHSLD Désy</v>
          </cell>
          <cell r="C20">
            <v>154.07</v>
          </cell>
          <cell r="D20">
            <v>112</v>
          </cell>
          <cell r="E20">
            <v>118.81</v>
          </cell>
          <cell r="F20">
            <v>77</v>
          </cell>
          <cell r="G20">
            <v>133.06</v>
          </cell>
          <cell r="H20">
            <v>133</v>
          </cell>
          <cell r="I20">
            <v>91.06</v>
          </cell>
          <cell r="J20">
            <v>140</v>
          </cell>
          <cell r="K20">
            <v>70.06</v>
          </cell>
          <cell r="L20">
            <v>35</v>
          </cell>
          <cell r="M20">
            <v>118.96</v>
          </cell>
          <cell r="N20">
            <v>98</v>
          </cell>
          <cell r="O20">
            <v>133.06</v>
          </cell>
          <cell r="P20">
            <v>122</v>
          </cell>
          <cell r="Q20">
            <v>133.06</v>
          </cell>
          <cell r="R20">
            <v>126</v>
          </cell>
          <cell r="S20">
            <v>126.01</v>
          </cell>
          <cell r="T20">
            <v>130</v>
          </cell>
          <cell r="U20">
            <v>112.06</v>
          </cell>
          <cell r="V20">
            <v>112</v>
          </cell>
          <cell r="W20">
            <v>126.01</v>
          </cell>
          <cell r="X20"/>
          <cell r="Y20">
            <v>118.81</v>
          </cell>
          <cell r="Z20"/>
          <cell r="AA20">
            <v>97.97</v>
          </cell>
          <cell r="AB20"/>
          <cell r="AC20">
            <v>1532.9999999999998</v>
          </cell>
          <cell r="AD20">
            <v>1085</v>
          </cell>
        </row>
        <row r="21">
          <cell r="A21" t="str">
            <v>0424</v>
          </cell>
          <cell r="B21" t="str">
            <v>0424 - Prév. des inf. et service privé SM</v>
          </cell>
          <cell r="C21">
            <v>36.25</v>
          </cell>
          <cell r="D21"/>
          <cell r="E21">
            <v>29</v>
          </cell>
          <cell r="F21"/>
          <cell r="G21">
            <v>29</v>
          </cell>
          <cell r="H21"/>
          <cell r="I21">
            <v>29</v>
          </cell>
          <cell r="J21"/>
          <cell r="K21">
            <v>29</v>
          </cell>
          <cell r="L21"/>
          <cell r="M21">
            <v>29</v>
          </cell>
          <cell r="N21"/>
          <cell r="O21">
            <v>29</v>
          </cell>
          <cell r="P21"/>
          <cell r="Q21">
            <v>29</v>
          </cell>
          <cell r="R21"/>
          <cell r="S21">
            <v>29</v>
          </cell>
          <cell r="T21"/>
          <cell r="U21">
            <v>29</v>
          </cell>
          <cell r="V21"/>
          <cell r="W21">
            <v>29</v>
          </cell>
          <cell r="X21"/>
          <cell r="Y21">
            <v>29</v>
          </cell>
          <cell r="Z21"/>
          <cell r="AA21">
            <v>23.2</v>
          </cell>
          <cell r="AB21"/>
          <cell r="AC21">
            <v>378.45</v>
          </cell>
          <cell r="AD21"/>
        </row>
        <row r="22">
          <cell r="A22" t="str">
            <v>0451</v>
          </cell>
          <cell r="B22" t="str">
            <v>0451 - SI CD -  adultes - Recrutement</v>
          </cell>
          <cell r="C22"/>
          <cell r="D22"/>
          <cell r="E22"/>
          <cell r="F22">
            <v>15</v>
          </cell>
          <cell r="G22">
            <v>2195.62</v>
          </cell>
          <cell r="H22">
            <v>2643.17</v>
          </cell>
          <cell r="I22">
            <v>3377.1</v>
          </cell>
          <cell r="J22">
            <v>5342.17</v>
          </cell>
          <cell r="K22">
            <v>3377.1</v>
          </cell>
          <cell r="L22">
            <v>5092.75</v>
          </cell>
          <cell r="M22">
            <v>2195.62</v>
          </cell>
          <cell r="N22">
            <v>157.5</v>
          </cell>
          <cell r="O22"/>
          <cell r="P22"/>
          <cell r="Q22"/>
          <cell r="R22"/>
          <cell r="S22"/>
          <cell r="T22"/>
          <cell r="U22">
            <v>810.59</v>
          </cell>
          <cell r="V22">
            <v>1856.35</v>
          </cell>
          <cell r="W22">
            <v>1012.77</v>
          </cell>
          <cell r="X22"/>
          <cell r="Y22"/>
          <cell r="Z22"/>
          <cell r="AA22"/>
          <cell r="AB22"/>
          <cell r="AC22">
            <v>12968.8</v>
          </cell>
          <cell r="AD22">
            <v>15106.94</v>
          </cell>
        </row>
        <row r="23">
          <cell r="A23" t="str">
            <v>0456</v>
          </cell>
          <cell r="B23" t="str">
            <v>0456 - Unité 4A</v>
          </cell>
          <cell r="C23">
            <v>8424.0400000000009</v>
          </cell>
          <cell r="D23">
            <v>8204.92</v>
          </cell>
          <cell r="E23">
            <v>7017.52</v>
          </cell>
          <cell r="F23">
            <v>7142.16</v>
          </cell>
          <cell r="G23">
            <v>7017.52</v>
          </cell>
          <cell r="H23">
            <v>6556.51</v>
          </cell>
          <cell r="I23">
            <v>7017.52</v>
          </cell>
          <cell r="J23">
            <v>6193.07</v>
          </cell>
          <cell r="K23">
            <v>6954.52</v>
          </cell>
          <cell r="L23">
            <v>7221.9</v>
          </cell>
          <cell r="M23">
            <v>6982.42</v>
          </cell>
          <cell r="N23">
            <v>6172.3499999999995</v>
          </cell>
          <cell r="O23">
            <v>7017.52</v>
          </cell>
          <cell r="P23">
            <v>6791.74</v>
          </cell>
          <cell r="Q23">
            <v>7017.52</v>
          </cell>
          <cell r="R23">
            <v>7060.01</v>
          </cell>
          <cell r="S23">
            <v>7024.42</v>
          </cell>
          <cell r="T23">
            <v>7301.63</v>
          </cell>
          <cell r="U23">
            <v>6996.52</v>
          </cell>
          <cell r="V23">
            <v>7291.78</v>
          </cell>
          <cell r="W23">
            <v>7024.42</v>
          </cell>
          <cell r="X23">
            <v>-7.5</v>
          </cell>
          <cell r="Y23">
            <v>6947.47</v>
          </cell>
          <cell r="Z23"/>
          <cell r="AA23">
            <v>5732.1900000000005</v>
          </cell>
          <cell r="AB23"/>
          <cell r="AC23">
            <v>91173.6</v>
          </cell>
          <cell r="AD23">
            <v>69928.569999999992</v>
          </cell>
        </row>
        <row r="24">
          <cell r="A24" t="str">
            <v>0500</v>
          </cell>
          <cell r="B24" t="str">
            <v>0500 - Adm des soins CHSLD Ste-Élisabeth</v>
          </cell>
          <cell r="C24">
            <v>154.07</v>
          </cell>
          <cell r="D24">
            <v>63</v>
          </cell>
          <cell r="E24">
            <v>118.81</v>
          </cell>
          <cell r="F24">
            <v>112</v>
          </cell>
          <cell r="G24">
            <v>133.06</v>
          </cell>
          <cell r="H24">
            <v>133</v>
          </cell>
          <cell r="I24">
            <v>91.06</v>
          </cell>
          <cell r="J24">
            <v>133</v>
          </cell>
          <cell r="K24">
            <v>70.06</v>
          </cell>
          <cell r="L24">
            <v>105</v>
          </cell>
          <cell r="M24">
            <v>118.96</v>
          </cell>
          <cell r="N24">
            <v>133</v>
          </cell>
          <cell r="O24">
            <v>133.06</v>
          </cell>
          <cell r="P24">
            <v>63</v>
          </cell>
          <cell r="Q24">
            <v>133.06</v>
          </cell>
          <cell r="R24">
            <v>133</v>
          </cell>
          <cell r="S24">
            <v>126.01</v>
          </cell>
          <cell r="T24">
            <v>140</v>
          </cell>
          <cell r="U24">
            <v>112.06</v>
          </cell>
          <cell r="V24">
            <v>105</v>
          </cell>
          <cell r="W24">
            <v>126.01</v>
          </cell>
          <cell r="X24"/>
          <cell r="Y24">
            <v>118.81</v>
          </cell>
          <cell r="Z24"/>
          <cell r="AA24">
            <v>97.97</v>
          </cell>
          <cell r="AB24"/>
          <cell r="AC24">
            <v>1532.9999999999998</v>
          </cell>
          <cell r="AD24">
            <v>1120</v>
          </cell>
        </row>
        <row r="25">
          <cell r="A25" t="str">
            <v>0551</v>
          </cell>
          <cell r="B25" t="str">
            <v>0551 - Prévention des inf. Santé physique</v>
          </cell>
          <cell r="C25">
            <v>135.99</v>
          </cell>
          <cell r="D25"/>
          <cell r="E25">
            <v>108.78</v>
          </cell>
          <cell r="F25"/>
          <cell r="G25">
            <v>108.78</v>
          </cell>
          <cell r="H25"/>
          <cell r="I25">
            <v>108.78</v>
          </cell>
          <cell r="J25"/>
          <cell r="K25">
            <v>108.78</v>
          </cell>
          <cell r="L25"/>
          <cell r="M25">
            <v>108.78</v>
          </cell>
          <cell r="N25"/>
          <cell r="O25">
            <v>108.78</v>
          </cell>
          <cell r="P25"/>
          <cell r="Q25">
            <v>108.78</v>
          </cell>
          <cell r="R25"/>
          <cell r="S25">
            <v>108.78</v>
          </cell>
          <cell r="T25"/>
          <cell r="U25">
            <v>108.78</v>
          </cell>
          <cell r="V25"/>
          <cell r="W25">
            <v>108.78</v>
          </cell>
          <cell r="X25"/>
          <cell r="Y25">
            <v>108.78</v>
          </cell>
          <cell r="Z25"/>
          <cell r="AA25">
            <v>87.03</v>
          </cell>
          <cell r="AB25"/>
          <cell r="AC25">
            <v>1419.6</v>
          </cell>
          <cell r="AD25"/>
        </row>
        <row r="26">
          <cell r="A26" t="str">
            <v>0556</v>
          </cell>
          <cell r="B26" t="str">
            <v>0556 - Unité 5A</v>
          </cell>
          <cell r="C26">
            <v>8760.24</v>
          </cell>
          <cell r="D26">
            <v>8665.61</v>
          </cell>
          <cell r="E26">
            <v>7204.14</v>
          </cell>
          <cell r="F26">
            <v>7221.25</v>
          </cell>
          <cell r="G26">
            <v>7204.14</v>
          </cell>
          <cell r="H26">
            <v>7216.67</v>
          </cell>
          <cell r="I26">
            <v>7169.04</v>
          </cell>
          <cell r="J26">
            <v>6989.14</v>
          </cell>
          <cell r="K26">
            <v>7141.14</v>
          </cell>
          <cell r="L26">
            <v>7114.6399999999994</v>
          </cell>
          <cell r="M26">
            <v>7204.14</v>
          </cell>
          <cell r="N26">
            <v>7752</v>
          </cell>
          <cell r="O26">
            <v>7204.14</v>
          </cell>
          <cell r="P26">
            <v>7422.91</v>
          </cell>
          <cell r="Q26">
            <v>7204.14</v>
          </cell>
          <cell r="R26">
            <v>8364.83</v>
          </cell>
          <cell r="S26">
            <v>7106.03</v>
          </cell>
          <cell r="T26">
            <v>7823.34</v>
          </cell>
          <cell r="U26">
            <v>7183.14</v>
          </cell>
          <cell r="V26">
            <v>6133.32</v>
          </cell>
          <cell r="W26">
            <v>7211.04</v>
          </cell>
          <cell r="X26">
            <v>-31</v>
          </cell>
          <cell r="Y26">
            <v>7204.14</v>
          </cell>
          <cell r="Z26"/>
          <cell r="AA26">
            <v>5928.81</v>
          </cell>
          <cell r="AB26"/>
          <cell r="AC26">
            <v>93724.28</v>
          </cell>
          <cell r="AD26">
            <v>74672.709999999992</v>
          </cell>
        </row>
        <row r="27">
          <cell r="A27" t="str">
            <v>0600</v>
          </cell>
          <cell r="B27" t="str">
            <v>0600 - Adm. des soins CHSLD Alphonse-Rondeau</v>
          </cell>
          <cell r="C27">
            <v>154.07</v>
          </cell>
          <cell r="D27"/>
          <cell r="E27">
            <v>118.81</v>
          </cell>
          <cell r="F27">
            <v>28</v>
          </cell>
          <cell r="G27">
            <v>133.06</v>
          </cell>
          <cell r="H27">
            <v>70</v>
          </cell>
          <cell r="I27">
            <v>91.06</v>
          </cell>
          <cell r="J27">
            <v>28</v>
          </cell>
          <cell r="K27">
            <v>70.06</v>
          </cell>
          <cell r="L27">
            <v>105</v>
          </cell>
          <cell r="M27">
            <v>118.96</v>
          </cell>
          <cell r="N27">
            <v>105</v>
          </cell>
          <cell r="O27">
            <v>133.06</v>
          </cell>
          <cell r="P27">
            <v>91</v>
          </cell>
          <cell r="Q27">
            <v>133.06</v>
          </cell>
          <cell r="R27">
            <v>133</v>
          </cell>
          <cell r="S27">
            <v>126.01</v>
          </cell>
          <cell r="T27">
            <v>133</v>
          </cell>
          <cell r="U27">
            <v>112.06</v>
          </cell>
          <cell r="V27">
            <v>112</v>
          </cell>
          <cell r="W27">
            <v>126.01</v>
          </cell>
          <cell r="X27"/>
          <cell r="Y27">
            <v>118.81</v>
          </cell>
          <cell r="Z27"/>
          <cell r="AA27">
            <v>97.97</v>
          </cell>
          <cell r="AB27"/>
          <cell r="AC27">
            <v>1532.9999999999998</v>
          </cell>
          <cell r="AD27">
            <v>805</v>
          </cell>
        </row>
        <row r="28">
          <cell r="A28" t="str">
            <v>0651</v>
          </cell>
          <cell r="B28" t="str">
            <v>0651 - Unité gériatrie (soins aigus UCDG/UEOG)</v>
          </cell>
          <cell r="C28">
            <v>7540.7999999999993</v>
          </cell>
          <cell r="D28">
            <v>8101.77</v>
          </cell>
          <cell r="E28">
            <v>6197.7800000000007</v>
          </cell>
          <cell r="F28">
            <v>7035.41</v>
          </cell>
          <cell r="G28">
            <v>6212.0300000000007</v>
          </cell>
          <cell r="H28">
            <v>6857.76</v>
          </cell>
          <cell r="I28">
            <v>6170.0300000000007</v>
          </cell>
          <cell r="J28">
            <v>6896.59</v>
          </cell>
          <cell r="K28">
            <v>6149.0300000000007</v>
          </cell>
          <cell r="L28">
            <v>7433.11</v>
          </cell>
          <cell r="M28">
            <v>6197.93</v>
          </cell>
          <cell r="N28">
            <v>6971.1799999999985</v>
          </cell>
          <cell r="O28">
            <v>6212.0300000000007</v>
          </cell>
          <cell r="P28">
            <v>6825.9500000000007</v>
          </cell>
          <cell r="Q28">
            <v>6212.0300000000007</v>
          </cell>
          <cell r="R28">
            <v>6567.87</v>
          </cell>
          <cell r="S28">
            <v>6204.9800000000005</v>
          </cell>
          <cell r="T28">
            <v>6360.13</v>
          </cell>
          <cell r="U28">
            <v>6191.0300000000007</v>
          </cell>
          <cell r="V28">
            <v>6455.52</v>
          </cell>
          <cell r="W28">
            <v>6204.9800000000005</v>
          </cell>
          <cell r="X28">
            <v>-157.91999999999999</v>
          </cell>
          <cell r="Y28">
            <v>6197.7800000000007</v>
          </cell>
          <cell r="Z28"/>
          <cell r="AA28">
            <v>5099.1400000000003</v>
          </cell>
          <cell r="AB28"/>
          <cell r="AC28">
            <v>80789.569999999992</v>
          </cell>
          <cell r="AD28">
            <v>69347.37000000001</v>
          </cell>
        </row>
        <row r="29">
          <cell r="A29" t="str">
            <v>0700</v>
          </cell>
          <cell r="B29" t="str">
            <v>0700 - Adm. des soins CHSLD St-Jacques</v>
          </cell>
          <cell r="C29">
            <v>154.07</v>
          </cell>
          <cell r="D29">
            <v>119</v>
          </cell>
          <cell r="E29">
            <v>118.81</v>
          </cell>
          <cell r="F29">
            <v>121</v>
          </cell>
          <cell r="G29">
            <v>133.06</v>
          </cell>
          <cell r="H29">
            <v>126</v>
          </cell>
          <cell r="I29">
            <v>91.06</v>
          </cell>
          <cell r="J29">
            <v>98</v>
          </cell>
          <cell r="K29">
            <v>70.06</v>
          </cell>
          <cell r="L29">
            <v>28</v>
          </cell>
          <cell r="M29">
            <v>118.96</v>
          </cell>
          <cell r="N29">
            <v>133</v>
          </cell>
          <cell r="O29">
            <v>133.06</v>
          </cell>
          <cell r="P29">
            <v>98</v>
          </cell>
          <cell r="Q29">
            <v>133.06</v>
          </cell>
          <cell r="R29">
            <v>126</v>
          </cell>
          <cell r="S29">
            <v>126.01</v>
          </cell>
          <cell r="T29">
            <v>133</v>
          </cell>
          <cell r="U29">
            <v>112.06</v>
          </cell>
          <cell r="V29">
            <v>98</v>
          </cell>
          <cell r="W29">
            <v>126.01</v>
          </cell>
          <cell r="X29"/>
          <cell r="Y29">
            <v>118.81</v>
          </cell>
          <cell r="Z29"/>
          <cell r="AA29">
            <v>97.97</v>
          </cell>
          <cell r="AB29"/>
          <cell r="AC29">
            <v>1532.9999999999998</v>
          </cell>
          <cell r="AD29">
            <v>1080</v>
          </cell>
        </row>
        <row r="30">
          <cell r="A30" t="str">
            <v>0751</v>
          </cell>
          <cell r="B30" t="str">
            <v>0751 - SI CD -  adultes - 7A Médecine</v>
          </cell>
          <cell r="C30">
            <v>9135.76</v>
          </cell>
          <cell r="D30">
            <v>9606.4</v>
          </cell>
          <cell r="E30">
            <v>7513.18</v>
          </cell>
          <cell r="F30">
            <v>7531.39</v>
          </cell>
          <cell r="G30">
            <v>7513.18</v>
          </cell>
          <cell r="H30">
            <v>7539.45</v>
          </cell>
          <cell r="I30">
            <v>7443.13</v>
          </cell>
          <cell r="J30">
            <v>7325.06</v>
          </cell>
          <cell r="K30">
            <v>7485.13</v>
          </cell>
          <cell r="L30">
            <v>7550.3099999999995</v>
          </cell>
          <cell r="M30">
            <v>7513.18</v>
          </cell>
          <cell r="N30">
            <v>7414.92</v>
          </cell>
          <cell r="O30">
            <v>7513.18</v>
          </cell>
          <cell r="P30">
            <v>8180.1100000000006</v>
          </cell>
          <cell r="Q30">
            <v>7513.18</v>
          </cell>
          <cell r="R30">
            <v>7753.76</v>
          </cell>
          <cell r="S30">
            <v>7520.08</v>
          </cell>
          <cell r="T30">
            <v>8283.43</v>
          </cell>
          <cell r="U30">
            <v>7492.18</v>
          </cell>
          <cell r="V30">
            <v>8468.5499999999993</v>
          </cell>
          <cell r="W30">
            <v>7499.08</v>
          </cell>
          <cell r="X30">
            <v>-252.75</v>
          </cell>
          <cell r="Y30">
            <v>7499.08</v>
          </cell>
          <cell r="Z30"/>
          <cell r="AA30">
            <v>6112.9800000000005</v>
          </cell>
          <cell r="AB30"/>
          <cell r="AC30">
            <v>97753.319999999992</v>
          </cell>
          <cell r="AD30">
            <v>79400.63</v>
          </cell>
        </row>
        <row r="31">
          <cell r="A31" t="str">
            <v>0800</v>
          </cell>
          <cell r="B31" t="str">
            <v>0800 - Adm. des soins CHSLD St-Liguori</v>
          </cell>
          <cell r="C31">
            <v>154.07</v>
          </cell>
          <cell r="D31">
            <v>161</v>
          </cell>
          <cell r="E31">
            <v>118.81</v>
          </cell>
          <cell r="F31">
            <v>123</v>
          </cell>
          <cell r="G31">
            <v>133.06</v>
          </cell>
          <cell r="H31">
            <v>126</v>
          </cell>
          <cell r="I31">
            <v>91.06</v>
          </cell>
          <cell r="J31">
            <v>63</v>
          </cell>
          <cell r="K31">
            <v>70.06</v>
          </cell>
          <cell r="L31">
            <v>98</v>
          </cell>
          <cell r="M31">
            <v>118.96</v>
          </cell>
          <cell r="N31">
            <v>133</v>
          </cell>
          <cell r="O31">
            <v>133.06</v>
          </cell>
          <cell r="P31">
            <v>98</v>
          </cell>
          <cell r="Q31">
            <v>133.06</v>
          </cell>
          <cell r="R31">
            <v>112</v>
          </cell>
          <cell r="S31">
            <v>126.01</v>
          </cell>
          <cell r="T31">
            <v>126.5</v>
          </cell>
          <cell r="U31">
            <v>112.06</v>
          </cell>
          <cell r="V31">
            <v>98</v>
          </cell>
          <cell r="W31">
            <v>126.01</v>
          </cell>
          <cell r="X31"/>
          <cell r="Y31">
            <v>118.81</v>
          </cell>
          <cell r="Z31"/>
          <cell r="AA31">
            <v>97.97</v>
          </cell>
          <cell r="AB31"/>
          <cell r="AC31">
            <v>1532.9999999999998</v>
          </cell>
          <cell r="AD31">
            <v>1138.5</v>
          </cell>
        </row>
        <row r="32">
          <cell r="A32" t="str">
            <v>0851</v>
          </cell>
          <cell r="B32" t="str">
            <v>0851 - SI - CD - optimisation clinique</v>
          </cell>
          <cell r="C32">
            <v>42.34</v>
          </cell>
          <cell r="D32"/>
          <cell r="E32">
            <v>34.840000000000003</v>
          </cell>
          <cell r="F32"/>
          <cell r="G32">
            <v>34.840000000000003</v>
          </cell>
          <cell r="H32"/>
          <cell r="I32">
            <v>34.840000000000003</v>
          </cell>
          <cell r="J32"/>
          <cell r="K32">
            <v>34.840000000000003</v>
          </cell>
          <cell r="L32"/>
          <cell r="M32">
            <v>34.840000000000003</v>
          </cell>
          <cell r="N32"/>
          <cell r="O32">
            <v>34.840000000000003</v>
          </cell>
          <cell r="P32"/>
          <cell r="Q32">
            <v>34.840000000000003</v>
          </cell>
          <cell r="R32"/>
          <cell r="S32">
            <v>34.840000000000003</v>
          </cell>
          <cell r="T32"/>
          <cell r="U32">
            <v>34.840000000000003</v>
          </cell>
          <cell r="V32"/>
          <cell r="W32">
            <v>34.840000000000003</v>
          </cell>
          <cell r="X32"/>
          <cell r="Y32">
            <v>34.840000000000003</v>
          </cell>
          <cell r="Z32"/>
          <cell r="AA32">
            <v>28.71</v>
          </cell>
          <cell r="AB32"/>
          <cell r="AC32">
            <v>454.29000000000013</v>
          </cell>
          <cell r="AD32"/>
        </row>
        <row r="33">
          <cell r="A33" t="str">
            <v>0900</v>
          </cell>
          <cell r="B33" t="str">
            <v>0900 - Adm soins CHSLD St-Antoine-de-Padoue</v>
          </cell>
          <cell r="C33">
            <v>154.07</v>
          </cell>
          <cell r="D33">
            <v>98</v>
          </cell>
          <cell r="E33">
            <v>118.81</v>
          </cell>
          <cell r="F33">
            <v>140</v>
          </cell>
          <cell r="G33">
            <v>133.06</v>
          </cell>
          <cell r="H33">
            <v>119</v>
          </cell>
          <cell r="I33">
            <v>91.06</v>
          </cell>
          <cell r="J33">
            <v>133</v>
          </cell>
          <cell r="K33">
            <v>70.06</v>
          </cell>
          <cell r="L33">
            <v>126</v>
          </cell>
          <cell r="M33">
            <v>118.96</v>
          </cell>
          <cell r="N33">
            <v>49</v>
          </cell>
          <cell r="O33">
            <v>133.06</v>
          </cell>
          <cell r="P33">
            <v>98</v>
          </cell>
          <cell r="Q33">
            <v>133.06</v>
          </cell>
          <cell r="R33">
            <v>126</v>
          </cell>
          <cell r="S33">
            <v>126.01</v>
          </cell>
          <cell r="T33">
            <v>126</v>
          </cell>
          <cell r="U33">
            <v>112.06</v>
          </cell>
          <cell r="V33">
            <v>105</v>
          </cell>
          <cell r="W33">
            <v>126.01</v>
          </cell>
          <cell r="X33"/>
          <cell r="Y33">
            <v>118.81</v>
          </cell>
          <cell r="Z33"/>
          <cell r="AA33">
            <v>97.97</v>
          </cell>
          <cell r="AB33"/>
          <cell r="AC33">
            <v>1532.9999999999998</v>
          </cell>
          <cell r="AD33">
            <v>1120</v>
          </cell>
        </row>
        <row r="34">
          <cell r="A34" t="str">
            <v>0951</v>
          </cell>
          <cell r="B34" t="str">
            <v>0951 - Unité SARM</v>
          </cell>
          <cell r="C34">
            <v>2528.5300000000002</v>
          </cell>
          <cell r="D34">
            <v>3077.75</v>
          </cell>
          <cell r="E34">
            <v>2088.1299999999997</v>
          </cell>
          <cell r="F34">
            <v>2273.17</v>
          </cell>
          <cell r="G34">
            <v>2088.1299999999997</v>
          </cell>
          <cell r="H34">
            <v>1908.33</v>
          </cell>
          <cell r="I34">
            <v>1716.42</v>
          </cell>
          <cell r="J34">
            <v>1883.83</v>
          </cell>
          <cell r="K34">
            <v>1777.07</v>
          </cell>
          <cell r="L34">
            <v>2326.91</v>
          </cell>
          <cell r="M34">
            <v>1777.07</v>
          </cell>
          <cell r="N34">
            <v>1777.16</v>
          </cell>
          <cell r="O34">
            <v>2127.75</v>
          </cell>
          <cell r="P34">
            <v>1720.9</v>
          </cell>
          <cell r="Q34">
            <v>2127.75</v>
          </cell>
          <cell r="R34">
            <v>1950.92</v>
          </cell>
          <cell r="S34">
            <v>2127.75</v>
          </cell>
          <cell r="T34">
            <v>2016.59</v>
          </cell>
          <cell r="U34">
            <v>2127.75</v>
          </cell>
          <cell r="V34">
            <v>2283.25</v>
          </cell>
          <cell r="W34">
            <v>2088.1299999999997</v>
          </cell>
          <cell r="X34">
            <v>-18.5</v>
          </cell>
          <cell r="Y34">
            <v>2088.1299999999997</v>
          </cell>
          <cell r="Z34"/>
          <cell r="AA34">
            <v>1703.31</v>
          </cell>
          <cell r="AB34"/>
          <cell r="AC34">
            <v>26365.920000000002</v>
          </cell>
          <cell r="AD34">
            <v>21200.31</v>
          </cell>
        </row>
        <row r="35">
          <cell r="A35" t="str">
            <v>0960</v>
          </cell>
          <cell r="B35" t="str">
            <v>0960 - Soins infirmiers CHSLD Piedmont</v>
          </cell>
          <cell r="C35">
            <v>2456.5300000000002</v>
          </cell>
          <cell r="D35">
            <v>2466.67</v>
          </cell>
          <cell r="E35">
            <v>2021.64</v>
          </cell>
          <cell r="F35">
            <v>2065.58</v>
          </cell>
          <cell r="G35">
            <v>2021.64</v>
          </cell>
          <cell r="H35">
            <v>2026.67</v>
          </cell>
          <cell r="I35">
            <v>2021.64</v>
          </cell>
          <cell r="J35">
            <v>2013</v>
          </cell>
          <cell r="K35">
            <v>2021.64</v>
          </cell>
          <cell r="L35">
            <v>2036.75</v>
          </cell>
          <cell r="M35">
            <v>2021.64</v>
          </cell>
          <cell r="N35">
            <v>2050.92</v>
          </cell>
          <cell r="O35">
            <v>2021.64</v>
          </cell>
          <cell r="P35">
            <v>2039.5</v>
          </cell>
          <cell r="Q35">
            <v>2021.64</v>
          </cell>
          <cell r="R35">
            <v>2074.9499999999998</v>
          </cell>
          <cell r="S35">
            <v>2021.64</v>
          </cell>
          <cell r="T35">
            <v>2072.09</v>
          </cell>
          <cell r="U35">
            <v>2021.64</v>
          </cell>
          <cell r="V35">
            <v>1997.25</v>
          </cell>
          <cell r="W35">
            <v>2021.64</v>
          </cell>
          <cell r="X35">
            <v>-114.94999999999999</v>
          </cell>
          <cell r="Y35">
            <v>2021.64</v>
          </cell>
          <cell r="Z35"/>
          <cell r="AA35">
            <v>1663.04</v>
          </cell>
          <cell r="AB35"/>
          <cell r="AC35">
            <v>26357.609999999997</v>
          </cell>
          <cell r="AD35">
            <v>20728.43</v>
          </cell>
        </row>
        <row r="36">
          <cell r="A36" t="str">
            <v>1051</v>
          </cell>
          <cell r="B36" t="str">
            <v>1051 - Service privé PALV</v>
          </cell>
          <cell r="C36">
            <v>473.1</v>
          </cell>
          <cell r="D36"/>
          <cell r="E36">
            <v>378.48</v>
          </cell>
          <cell r="F36"/>
          <cell r="G36">
            <v>378.48</v>
          </cell>
          <cell r="H36"/>
          <cell r="I36">
            <v>378.48</v>
          </cell>
          <cell r="J36"/>
          <cell r="K36">
            <v>378.48</v>
          </cell>
          <cell r="L36"/>
          <cell r="M36">
            <v>378.48</v>
          </cell>
          <cell r="N36"/>
          <cell r="O36">
            <v>378.48</v>
          </cell>
          <cell r="P36"/>
          <cell r="Q36">
            <v>378.48</v>
          </cell>
          <cell r="R36"/>
          <cell r="S36">
            <v>378.48</v>
          </cell>
          <cell r="T36"/>
          <cell r="U36">
            <v>378.48</v>
          </cell>
          <cell r="V36"/>
          <cell r="W36">
            <v>378.48</v>
          </cell>
          <cell r="X36"/>
          <cell r="Y36">
            <v>378.48</v>
          </cell>
          <cell r="Z36"/>
          <cell r="AA36">
            <v>302.79000000000002</v>
          </cell>
          <cell r="AB36"/>
          <cell r="AC36">
            <v>4939.1699999999992</v>
          </cell>
          <cell r="AD36"/>
        </row>
        <row r="37">
          <cell r="A37" t="str">
            <v>1073</v>
          </cell>
          <cell r="B37" t="str">
            <v>1073 - SI à domicile Montcalm</v>
          </cell>
          <cell r="C37">
            <v>2181.27</v>
          </cell>
          <cell r="D37">
            <v>2216.33</v>
          </cell>
          <cell r="E37">
            <v>1747.07</v>
          </cell>
          <cell r="F37">
            <v>1879.42</v>
          </cell>
          <cell r="G37">
            <v>1747.07</v>
          </cell>
          <cell r="H37">
            <v>1611.75</v>
          </cell>
          <cell r="I37">
            <v>1347.01</v>
          </cell>
          <cell r="J37">
            <v>1128.99</v>
          </cell>
          <cell r="K37">
            <v>1268.3399999999999</v>
          </cell>
          <cell r="L37">
            <v>1404.5</v>
          </cell>
          <cell r="M37">
            <v>1506.68</v>
          </cell>
          <cell r="N37">
            <v>1545</v>
          </cell>
          <cell r="O37">
            <v>1747.07</v>
          </cell>
          <cell r="P37">
            <v>1794.5</v>
          </cell>
          <cell r="Q37">
            <v>1747.07</v>
          </cell>
          <cell r="R37">
            <v>1812.75</v>
          </cell>
          <cell r="S37">
            <v>1830.07</v>
          </cell>
          <cell r="T37">
            <v>1617.75</v>
          </cell>
          <cell r="U37">
            <v>1421.53</v>
          </cell>
          <cell r="V37">
            <v>1341.95</v>
          </cell>
          <cell r="W37">
            <v>1830.07</v>
          </cell>
          <cell r="X37">
            <v>-45.5</v>
          </cell>
          <cell r="Y37">
            <v>1587.53</v>
          </cell>
          <cell r="Z37"/>
          <cell r="AA37">
            <v>1319.36</v>
          </cell>
          <cell r="AB37"/>
          <cell r="AC37">
            <v>21280.14</v>
          </cell>
          <cell r="AD37">
            <v>16307.44</v>
          </cell>
        </row>
        <row r="38">
          <cell r="A38" t="str">
            <v>1173</v>
          </cell>
          <cell r="B38" t="str">
            <v>1173 - SI à domicile Matawinie Ouest</v>
          </cell>
          <cell r="C38">
            <v>1897.3799999999999</v>
          </cell>
          <cell r="D38">
            <v>1492.75</v>
          </cell>
          <cell r="E38">
            <v>1519.71</v>
          </cell>
          <cell r="F38">
            <v>994.84</v>
          </cell>
          <cell r="G38">
            <v>1519.71</v>
          </cell>
          <cell r="H38">
            <v>1240.75</v>
          </cell>
          <cell r="I38">
            <v>1171.74</v>
          </cell>
          <cell r="J38">
            <v>1025.75</v>
          </cell>
          <cell r="K38">
            <v>1103.26</v>
          </cell>
          <cell r="L38">
            <v>760.75</v>
          </cell>
          <cell r="M38">
            <v>1310.6000000000001</v>
          </cell>
          <cell r="N38">
            <v>997</v>
          </cell>
          <cell r="O38">
            <v>1519.71</v>
          </cell>
          <cell r="P38">
            <v>1087.08</v>
          </cell>
          <cell r="Q38">
            <v>1519.71</v>
          </cell>
          <cell r="R38">
            <v>1063.5</v>
          </cell>
          <cell r="S38">
            <v>1591.91</v>
          </cell>
          <cell r="T38">
            <v>849.5</v>
          </cell>
          <cell r="U38">
            <v>1236.53</v>
          </cell>
          <cell r="V38">
            <v>660.43</v>
          </cell>
          <cell r="W38">
            <v>1591.91</v>
          </cell>
          <cell r="X38">
            <v>-85</v>
          </cell>
          <cell r="Y38">
            <v>1380.9299999999998</v>
          </cell>
          <cell r="Z38"/>
          <cell r="AA38">
            <v>1147.6199999999999</v>
          </cell>
          <cell r="AB38"/>
          <cell r="AC38">
            <v>18510.719999999998</v>
          </cell>
          <cell r="AD38">
            <v>10087.35</v>
          </cell>
        </row>
        <row r="39">
          <cell r="A39" t="str">
            <v>1360</v>
          </cell>
          <cell r="B39" t="str">
            <v>1360 - SA PPA - 3B *Inactif*</v>
          </cell>
          <cell r="C39"/>
          <cell r="D39"/>
          <cell r="E39"/>
          <cell r="F39">
            <v>0</v>
          </cell>
          <cell r="G39"/>
          <cell r="H39">
            <v>0</v>
          </cell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>
            <v>0</v>
          </cell>
        </row>
        <row r="40">
          <cell r="A40" t="str">
            <v>1460</v>
          </cell>
          <cell r="B40" t="str">
            <v>1460 - SA PPA - 4B *Inactif*</v>
          </cell>
          <cell r="C40"/>
          <cell r="D40"/>
          <cell r="E40"/>
          <cell r="F40">
            <v>7.25</v>
          </cell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>
            <v>7.25</v>
          </cell>
        </row>
        <row r="41">
          <cell r="A41" t="str">
            <v>1473</v>
          </cell>
          <cell r="B41" t="str">
            <v>1473 - SI à domicile Matawinie Est</v>
          </cell>
          <cell r="C41">
            <v>1042.27</v>
          </cell>
          <cell r="D41">
            <v>1095.42</v>
          </cell>
          <cell r="E41">
            <v>834.79</v>
          </cell>
          <cell r="F41">
            <v>789.42</v>
          </cell>
          <cell r="G41">
            <v>834.79000000000008</v>
          </cell>
          <cell r="H41">
            <v>775.17000000000007</v>
          </cell>
          <cell r="I41">
            <v>643.66</v>
          </cell>
          <cell r="J41">
            <v>798.66</v>
          </cell>
          <cell r="K41">
            <v>606.02</v>
          </cell>
          <cell r="L41">
            <v>874</v>
          </cell>
          <cell r="M41">
            <v>719.93999999999994</v>
          </cell>
          <cell r="N41">
            <v>886.16000000000008</v>
          </cell>
          <cell r="O41">
            <v>834.79</v>
          </cell>
          <cell r="P41">
            <v>956.75</v>
          </cell>
          <cell r="Q41">
            <v>834.79</v>
          </cell>
          <cell r="R41">
            <v>889.65</v>
          </cell>
          <cell r="S41">
            <v>874.48</v>
          </cell>
          <cell r="T41">
            <v>850.08</v>
          </cell>
          <cell r="U41">
            <v>679.24</v>
          </cell>
          <cell r="V41">
            <v>671.14</v>
          </cell>
          <cell r="W41">
            <v>874.48</v>
          </cell>
          <cell r="X41">
            <v>-2.75</v>
          </cell>
          <cell r="Y41">
            <v>758.57</v>
          </cell>
          <cell r="Z41"/>
          <cell r="AA41">
            <v>630.49</v>
          </cell>
          <cell r="AB41"/>
          <cell r="AC41">
            <v>10168.309999999998</v>
          </cell>
          <cell r="AD41">
            <v>8583.6999999999989</v>
          </cell>
        </row>
        <row r="42">
          <cell r="A42" t="str">
            <v>1773</v>
          </cell>
          <cell r="B42" t="str">
            <v>1773 - SI à domicile (NR) - PIRID - Inf.  Inact</v>
          </cell>
          <cell r="C42"/>
          <cell r="D42">
            <v>28</v>
          </cell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>
            <v>28</v>
          </cell>
        </row>
        <row r="43">
          <cell r="A43" t="str">
            <v>1873</v>
          </cell>
          <cell r="B43" t="str">
            <v>1873 - SI à domicile Joliette</v>
          </cell>
          <cell r="C43">
            <v>2555.9</v>
          </cell>
          <cell r="D43">
            <v>2574.33</v>
          </cell>
          <cell r="E43">
            <v>2047.12</v>
          </cell>
          <cell r="F43">
            <v>2618.42</v>
          </cell>
          <cell r="G43">
            <v>2047.12</v>
          </cell>
          <cell r="H43">
            <v>2770.83</v>
          </cell>
          <cell r="I43">
            <v>1578.37</v>
          </cell>
          <cell r="J43">
            <v>2737.01</v>
          </cell>
          <cell r="K43">
            <v>1486.16</v>
          </cell>
          <cell r="L43">
            <v>2060.16</v>
          </cell>
          <cell r="M43">
            <v>1765.43</v>
          </cell>
          <cell r="N43">
            <v>-21.25</v>
          </cell>
          <cell r="O43">
            <v>2047.12</v>
          </cell>
          <cell r="P43">
            <v>2256.59</v>
          </cell>
          <cell r="Q43">
            <v>2047.12</v>
          </cell>
          <cell r="R43">
            <v>2046.5</v>
          </cell>
          <cell r="S43">
            <v>2144.3900000000003</v>
          </cell>
          <cell r="T43">
            <v>2195.91</v>
          </cell>
          <cell r="U43">
            <v>1665.6599999999999</v>
          </cell>
          <cell r="V43">
            <v>1869.8500000000001</v>
          </cell>
          <cell r="W43">
            <v>2144.39</v>
          </cell>
          <cell r="X43">
            <v>-173</v>
          </cell>
          <cell r="Y43">
            <v>1860.1799999999998</v>
          </cell>
          <cell r="Z43"/>
          <cell r="AA43">
            <v>1546.11</v>
          </cell>
          <cell r="AB43"/>
          <cell r="AC43">
            <v>24935.07</v>
          </cell>
          <cell r="AD43">
            <v>20935.349999999999</v>
          </cell>
        </row>
        <row r="44">
          <cell r="A44" t="str">
            <v>2273</v>
          </cell>
          <cell r="B44" t="str">
            <v>2273 - Accueil clinique SAD</v>
          </cell>
          <cell r="C44">
            <v>1107.8700000000001</v>
          </cell>
          <cell r="D44">
            <v>981</v>
          </cell>
          <cell r="E44">
            <v>877.43</v>
          </cell>
          <cell r="F44">
            <v>321</v>
          </cell>
          <cell r="G44">
            <v>877.43</v>
          </cell>
          <cell r="H44">
            <v>1258.25</v>
          </cell>
          <cell r="I44">
            <v>645.91</v>
          </cell>
          <cell r="J44">
            <v>-660.5</v>
          </cell>
          <cell r="K44">
            <v>600.46</v>
          </cell>
          <cell r="L44">
            <v>399</v>
          </cell>
          <cell r="M44">
            <v>738.93999999999994</v>
          </cell>
          <cell r="N44">
            <v>2829</v>
          </cell>
          <cell r="O44">
            <v>877.43</v>
          </cell>
          <cell r="P44">
            <v>846</v>
          </cell>
          <cell r="Q44">
            <v>877.43</v>
          </cell>
          <cell r="R44">
            <v>805.75</v>
          </cell>
          <cell r="S44">
            <v>922.89</v>
          </cell>
          <cell r="T44">
            <v>722</v>
          </cell>
          <cell r="U44">
            <v>692.42</v>
          </cell>
          <cell r="V44">
            <v>594</v>
          </cell>
          <cell r="W44">
            <v>922.89</v>
          </cell>
          <cell r="X44">
            <v>-52.75</v>
          </cell>
          <cell r="Y44">
            <v>784.39</v>
          </cell>
          <cell r="Z44"/>
          <cell r="AA44">
            <v>645.91</v>
          </cell>
          <cell r="AB44"/>
          <cell r="AC44">
            <v>10571.4</v>
          </cell>
          <cell r="AD44">
            <v>8042.75</v>
          </cell>
        </row>
        <row r="45">
          <cell r="A45" t="str">
            <v>3007</v>
          </cell>
          <cell r="B45" t="str">
            <v>3007 - Services de santé courants Berthier</v>
          </cell>
          <cell r="C45">
            <v>292.05</v>
          </cell>
          <cell r="D45">
            <v>323.75</v>
          </cell>
          <cell r="E45">
            <v>233.24</v>
          </cell>
          <cell r="F45">
            <v>240.84</v>
          </cell>
          <cell r="G45">
            <v>233.24</v>
          </cell>
          <cell r="H45">
            <v>250.76</v>
          </cell>
          <cell r="I45">
            <v>224.66</v>
          </cell>
          <cell r="J45">
            <v>256.83000000000004</v>
          </cell>
          <cell r="K45">
            <v>221.23</v>
          </cell>
          <cell r="L45">
            <v>241.59</v>
          </cell>
          <cell r="M45">
            <v>228.09</v>
          </cell>
          <cell r="N45">
            <v>301.51</v>
          </cell>
          <cell r="O45">
            <v>233.24</v>
          </cell>
          <cell r="P45">
            <v>267.66000000000003</v>
          </cell>
          <cell r="Q45">
            <v>233.24</v>
          </cell>
          <cell r="R45">
            <v>277.26</v>
          </cell>
          <cell r="S45">
            <v>233.24</v>
          </cell>
          <cell r="T45">
            <v>288</v>
          </cell>
          <cell r="U45">
            <v>224.38</v>
          </cell>
          <cell r="V45">
            <v>243.33</v>
          </cell>
          <cell r="W45">
            <v>235.62</v>
          </cell>
          <cell r="X45">
            <v>-13.5</v>
          </cell>
          <cell r="Y45">
            <v>227.43</v>
          </cell>
          <cell r="Z45"/>
          <cell r="AA45">
            <v>185.16</v>
          </cell>
          <cell r="AB45"/>
          <cell r="AC45">
            <v>3004.8199999999993</v>
          </cell>
          <cell r="AD45">
            <v>2678.0299999999997</v>
          </cell>
        </row>
        <row r="46">
          <cell r="A46" t="str">
            <v>3031</v>
          </cell>
          <cell r="B46" t="str">
            <v>3031 - Services ambul. d'intensité variable</v>
          </cell>
          <cell r="C46">
            <v>2648.84</v>
          </cell>
          <cell r="D46">
            <v>2970.75</v>
          </cell>
          <cell r="E46">
            <v>2085.23</v>
          </cell>
          <cell r="F46">
            <v>2402.17</v>
          </cell>
          <cell r="G46">
            <v>2099.48</v>
          </cell>
          <cell r="H46">
            <v>2257</v>
          </cell>
          <cell r="I46">
            <v>2057.48</v>
          </cell>
          <cell r="J46">
            <v>2039.5</v>
          </cell>
          <cell r="K46">
            <v>2150.7199999999998</v>
          </cell>
          <cell r="L46">
            <v>1404.5</v>
          </cell>
          <cell r="M46">
            <v>2085.38</v>
          </cell>
          <cell r="N46">
            <v>2359</v>
          </cell>
          <cell r="O46">
            <v>2099.48</v>
          </cell>
          <cell r="P46">
            <v>2435.25</v>
          </cell>
          <cell r="Q46">
            <v>2099.48</v>
          </cell>
          <cell r="R46">
            <v>2497.25</v>
          </cell>
          <cell r="S46">
            <v>2206.67</v>
          </cell>
          <cell r="T46">
            <v>2519.75</v>
          </cell>
          <cell r="U46">
            <v>1735.27</v>
          </cell>
          <cell r="V46">
            <v>1637.33</v>
          </cell>
          <cell r="W46">
            <v>2206.67</v>
          </cell>
          <cell r="X46"/>
          <cell r="Y46">
            <v>2085.23</v>
          </cell>
          <cell r="Z46"/>
          <cell r="AA46">
            <v>1759.71</v>
          </cell>
          <cell r="AB46"/>
          <cell r="AC46">
            <v>27319.639999999996</v>
          </cell>
          <cell r="AD46">
            <v>22522.5</v>
          </cell>
        </row>
        <row r="47">
          <cell r="A47" t="str">
            <v>3051</v>
          </cell>
          <cell r="B47" t="str">
            <v>3051 - Inhalothérapie à domicile Matawinie</v>
          </cell>
          <cell r="C47">
            <v>188.68</v>
          </cell>
          <cell r="D47">
            <v>113</v>
          </cell>
          <cell r="E47">
            <v>157.69999999999999</v>
          </cell>
          <cell r="F47">
            <v>163</v>
          </cell>
          <cell r="G47">
            <v>157.69999999999999</v>
          </cell>
          <cell r="H47">
            <v>102</v>
          </cell>
          <cell r="I47">
            <v>136.63999999999999</v>
          </cell>
          <cell r="J47">
            <v>98</v>
          </cell>
          <cell r="K47">
            <v>157.69999999999999</v>
          </cell>
          <cell r="L47">
            <v>132</v>
          </cell>
          <cell r="M47">
            <v>157.69999999999999</v>
          </cell>
          <cell r="N47">
            <v>98</v>
          </cell>
          <cell r="O47">
            <v>157.69999999999999</v>
          </cell>
          <cell r="P47">
            <v>123.5</v>
          </cell>
          <cell r="Q47">
            <v>157.69999999999999</v>
          </cell>
          <cell r="R47">
            <v>140.5</v>
          </cell>
          <cell r="S47">
            <v>157.69999999999999</v>
          </cell>
          <cell r="T47">
            <v>140</v>
          </cell>
          <cell r="U47">
            <v>157.69999999999999</v>
          </cell>
          <cell r="V47">
            <v>94.5</v>
          </cell>
          <cell r="W47">
            <v>157.69999999999999</v>
          </cell>
          <cell r="X47"/>
          <cell r="Y47">
            <v>157.69999999999999</v>
          </cell>
          <cell r="Z47"/>
          <cell r="AA47">
            <v>122.08</v>
          </cell>
          <cell r="AB47"/>
          <cell r="AC47">
            <v>2024.4000000000003</v>
          </cell>
          <cell r="AD47">
            <v>1204.5</v>
          </cell>
        </row>
        <row r="48">
          <cell r="A48" t="str">
            <v>3102</v>
          </cell>
          <cell r="B48" t="str">
            <v>3102 - Consult. ext. spéc. - consult. externes</v>
          </cell>
          <cell r="C48">
            <v>1921.55</v>
          </cell>
          <cell r="D48">
            <v>1841.2299999999998</v>
          </cell>
          <cell r="E48">
            <v>1493.94</v>
          </cell>
          <cell r="F48">
            <v>1458.85</v>
          </cell>
          <cell r="G48">
            <v>1494.1899999999998</v>
          </cell>
          <cell r="H48">
            <v>1360.61</v>
          </cell>
          <cell r="I48">
            <v>1487.1899999999998</v>
          </cell>
          <cell r="J48">
            <v>1381.79</v>
          </cell>
          <cell r="K48">
            <v>1362.51</v>
          </cell>
          <cell r="L48">
            <v>1430.58</v>
          </cell>
          <cell r="M48">
            <v>1417.09</v>
          </cell>
          <cell r="N48">
            <v>1540.1</v>
          </cell>
          <cell r="O48">
            <v>1458.6</v>
          </cell>
          <cell r="P48">
            <v>1441.34</v>
          </cell>
          <cell r="Q48">
            <v>1458.6</v>
          </cell>
          <cell r="R48">
            <v>1520</v>
          </cell>
          <cell r="S48">
            <v>1506.3300000000002</v>
          </cell>
          <cell r="T48">
            <v>1464.52</v>
          </cell>
          <cell r="U48">
            <v>1233.75</v>
          </cell>
          <cell r="V48">
            <v>1170.9499999999998</v>
          </cell>
          <cell r="W48">
            <v>1506.3300000000002</v>
          </cell>
          <cell r="X48"/>
          <cell r="Y48">
            <v>1467.78</v>
          </cell>
          <cell r="Z48"/>
          <cell r="AA48">
            <v>1067.7299999999998</v>
          </cell>
          <cell r="AB48"/>
          <cell r="AC48">
            <v>18875.59</v>
          </cell>
          <cell r="AD48">
            <v>14609.970000000001</v>
          </cell>
        </row>
        <row r="49">
          <cell r="A49" t="str">
            <v>3103</v>
          </cell>
          <cell r="B49" t="str">
            <v>3103 - Services ambulatoires-équipe de soutien</v>
          </cell>
          <cell r="C49">
            <v>874.82</v>
          </cell>
          <cell r="D49">
            <v>775.5</v>
          </cell>
          <cell r="E49">
            <v>699.7</v>
          </cell>
          <cell r="F49">
            <v>669</v>
          </cell>
          <cell r="G49">
            <v>699.7</v>
          </cell>
          <cell r="H49">
            <v>636</v>
          </cell>
          <cell r="I49">
            <v>671.69</v>
          </cell>
          <cell r="J49">
            <v>609.5</v>
          </cell>
          <cell r="K49">
            <v>699.7</v>
          </cell>
          <cell r="L49">
            <v>568.75</v>
          </cell>
          <cell r="M49">
            <v>671.69</v>
          </cell>
          <cell r="N49">
            <v>591</v>
          </cell>
          <cell r="O49">
            <v>671.69</v>
          </cell>
          <cell r="P49">
            <v>665</v>
          </cell>
          <cell r="Q49">
            <v>817.03</v>
          </cell>
          <cell r="R49">
            <v>672.75</v>
          </cell>
          <cell r="S49">
            <v>699.7</v>
          </cell>
          <cell r="T49">
            <v>700.25</v>
          </cell>
          <cell r="U49">
            <v>587.75</v>
          </cell>
          <cell r="V49">
            <v>549.08000000000004</v>
          </cell>
          <cell r="W49">
            <v>699.7</v>
          </cell>
          <cell r="X49"/>
          <cell r="Y49">
            <v>671.69</v>
          </cell>
          <cell r="Z49"/>
          <cell r="AA49">
            <v>563.26</v>
          </cell>
          <cell r="AB49"/>
          <cell r="AC49">
            <v>9028.1200000000008</v>
          </cell>
          <cell r="AD49">
            <v>6436.83</v>
          </cell>
        </row>
        <row r="50">
          <cell r="A50" t="str">
            <v>3107</v>
          </cell>
          <cell r="B50" t="str">
            <v>3107 - Services de santé courants - Brandon</v>
          </cell>
          <cell r="C50">
            <v>357.82000000000005</v>
          </cell>
          <cell r="D50">
            <v>321</v>
          </cell>
          <cell r="E50">
            <v>284.69</v>
          </cell>
          <cell r="F50">
            <v>223.25</v>
          </cell>
          <cell r="G50">
            <v>284.69</v>
          </cell>
          <cell r="H50">
            <v>245.5</v>
          </cell>
          <cell r="I50">
            <v>217.64</v>
          </cell>
          <cell r="J50">
            <v>252.32999999999998</v>
          </cell>
          <cell r="K50">
            <v>192.01999999999998</v>
          </cell>
          <cell r="L50">
            <v>243</v>
          </cell>
          <cell r="M50">
            <v>244.26</v>
          </cell>
          <cell r="N50">
            <v>242.75</v>
          </cell>
          <cell r="O50">
            <v>284.69</v>
          </cell>
          <cell r="P50">
            <v>248.5</v>
          </cell>
          <cell r="Q50">
            <v>284.69</v>
          </cell>
          <cell r="R50">
            <v>290</v>
          </cell>
          <cell r="S50">
            <v>284.69</v>
          </cell>
          <cell r="T50">
            <v>298.75</v>
          </cell>
          <cell r="U50">
            <v>236.91000000000003</v>
          </cell>
          <cell r="V50">
            <v>219.5</v>
          </cell>
          <cell r="W50">
            <v>295.68</v>
          </cell>
          <cell r="X50">
            <v>-22</v>
          </cell>
          <cell r="Y50">
            <v>246.07999999999998</v>
          </cell>
          <cell r="Z50"/>
          <cell r="AA50">
            <v>210.32</v>
          </cell>
          <cell r="AB50"/>
          <cell r="AC50">
            <v>3424.18</v>
          </cell>
          <cell r="AD50">
            <v>2562.58</v>
          </cell>
        </row>
        <row r="51">
          <cell r="A51" t="str">
            <v>3132</v>
          </cell>
          <cell r="B51" t="str">
            <v>3132 - Serv. ext. psychiatrie adultes SIM</v>
          </cell>
          <cell r="C51">
            <v>1724.24</v>
          </cell>
          <cell r="D51">
            <v>1643</v>
          </cell>
          <cell r="E51">
            <v>1329.0700000000002</v>
          </cell>
          <cell r="F51">
            <v>1394.25</v>
          </cell>
          <cell r="G51">
            <v>1346.99</v>
          </cell>
          <cell r="H51">
            <v>1348.75</v>
          </cell>
          <cell r="I51">
            <v>1114.03</v>
          </cell>
          <cell r="J51">
            <v>1338.25</v>
          </cell>
          <cell r="K51">
            <v>1219.5700000000002</v>
          </cell>
          <cell r="L51">
            <v>1226.5</v>
          </cell>
          <cell r="M51">
            <v>1228.23</v>
          </cell>
          <cell r="N51">
            <v>1261</v>
          </cell>
          <cell r="O51">
            <v>1130.5400000000002</v>
          </cell>
          <cell r="P51">
            <v>1227.75</v>
          </cell>
          <cell r="Q51">
            <v>1338.02</v>
          </cell>
          <cell r="R51">
            <v>1338</v>
          </cell>
          <cell r="S51">
            <v>1470.49</v>
          </cell>
          <cell r="T51">
            <v>1652.75</v>
          </cell>
          <cell r="U51">
            <v>1152.83</v>
          </cell>
          <cell r="V51">
            <v>1185.5</v>
          </cell>
          <cell r="W51">
            <v>1439.17</v>
          </cell>
          <cell r="X51"/>
          <cell r="Y51">
            <v>1203.2999999999997</v>
          </cell>
          <cell r="Z51"/>
          <cell r="AA51">
            <v>763.59</v>
          </cell>
          <cell r="AB51"/>
          <cell r="AC51">
            <v>16460.07</v>
          </cell>
          <cell r="AD51">
            <v>13615.75</v>
          </cell>
        </row>
        <row r="52">
          <cell r="A52" t="str">
            <v>3151</v>
          </cell>
          <cell r="B52" t="str">
            <v>3151 - Inhalo à domicile - CLSC Joliette</v>
          </cell>
          <cell r="C52">
            <v>238.52</v>
          </cell>
          <cell r="D52">
            <v>177.5</v>
          </cell>
          <cell r="E52">
            <v>199.36</v>
          </cell>
          <cell r="F52">
            <v>151.25</v>
          </cell>
          <cell r="G52">
            <v>199.36</v>
          </cell>
          <cell r="H52">
            <v>123</v>
          </cell>
          <cell r="I52">
            <v>172.74</v>
          </cell>
          <cell r="J52">
            <v>112</v>
          </cell>
          <cell r="K52">
            <v>199.36</v>
          </cell>
          <cell r="L52">
            <v>77</v>
          </cell>
          <cell r="M52">
            <v>199.36</v>
          </cell>
          <cell r="N52">
            <v>56</v>
          </cell>
          <cell r="O52">
            <v>199.36</v>
          </cell>
          <cell r="P52">
            <v>112</v>
          </cell>
          <cell r="Q52">
            <v>199.36</v>
          </cell>
          <cell r="R52">
            <v>105</v>
          </cell>
          <cell r="S52">
            <v>199.36</v>
          </cell>
          <cell r="T52">
            <v>123</v>
          </cell>
          <cell r="U52">
            <v>199.36</v>
          </cell>
          <cell r="V52">
            <v>104</v>
          </cell>
          <cell r="W52">
            <v>199.36</v>
          </cell>
          <cell r="X52"/>
          <cell r="Y52">
            <v>199.36</v>
          </cell>
          <cell r="Z52"/>
          <cell r="AA52">
            <v>154.34</v>
          </cell>
          <cell r="AB52"/>
          <cell r="AC52">
            <v>2559.2000000000007</v>
          </cell>
          <cell r="AD52">
            <v>1140.75</v>
          </cell>
        </row>
        <row r="53">
          <cell r="A53" t="str">
            <v>3202</v>
          </cell>
          <cell r="B53" t="str">
            <v>3202 - Clin. ext. d'obstétrique et gynécologie</v>
          </cell>
          <cell r="C53">
            <v>507.63</v>
          </cell>
          <cell r="D53">
            <v>523.25</v>
          </cell>
          <cell r="E53">
            <v>413.47</v>
          </cell>
          <cell r="F53">
            <v>418.85</v>
          </cell>
          <cell r="G53">
            <v>413.47</v>
          </cell>
          <cell r="H53">
            <v>411.35</v>
          </cell>
          <cell r="I53">
            <v>413.47</v>
          </cell>
          <cell r="J53">
            <v>413.5</v>
          </cell>
          <cell r="K53">
            <v>435.12</v>
          </cell>
          <cell r="L53">
            <v>439.9</v>
          </cell>
          <cell r="M53">
            <v>413.47</v>
          </cell>
          <cell r="N53">
            <v>402.79999999999995</v>
          </cell>
          <cell r="O53">
            <v>413.47</v>
          </cell>
          <cell r="P53">
            <v>421.5</v>
          </cell>
          <cell r="Q53">
            <v>413.47</v>
          </cell>
          <cell r="R53">
            <v>419.84999999999997</v>
          </cell>
          <cell r="S53">
            <v>435.12</v>
          </cell>
          <cell r="T53">
            <v>443.95</v>
          </cell>
          <cell r="U53">
            <v>347.44</v>
          </cell>
          <cell r="V53">
            <v>349.1</v>
          </cell>
          <cell r="W53">
            <v>435.12</v>
          </cell>
          <cell r="X53"/>
          <cell r="Y53">
            <v>413.47</v>
          </cell>
          <cell r="Z53"/>
          <cell r="AA53">
            <v>357.18</v>
          </cell>
          <cell r="AB53"/>
          <cell r="AC53">
            <v>5411.9000000000005</v>
          </cell>
          <cell r="AD53">
            <v>4244.0499999999993</v>
          </cell>
        </row>
        <row r="54">
          <cell r="A54" t="str">
            <v>3207</v>
          </cell>
          <cell r="B54" t="str">
            <v>3207 - Services de santé courants - Lavaltrie</v>
          </cell>
          <cell r="C54">
            <v>262.19</v>
          </cell>
          <cell r="D54">
            <v>289</v>
          </cell>
          <cell r="E54">
            <v>209.83</v>
          </cell>
          <cell r="F54">
            <v>269.25</v>
          </cell>
          <cell r="G54">
            <v>209.83</v>
          </cell>
          <cell r="H54">
            <v>276.5</v>
          </cell>
          <cell r="I54">
            <v>192.67000000000002</v>
          </cell>
          <cell r="J54">
            <v>269</v>
          </cell>
          <cell r="K54">
            <v>186</v>
          </cell>
          <cell r="L54">
            <v>232.5</v>
          </cell>
          <cell r="M54">
            <v>199.32999999999998</v>
          </cell>
          <cell r="N54">
            <v>266</v>
          </cell>
          <cell r="O54">
            <v>209.83</v>
          </cell>
          <cell r="P54">
            <v>288.5</v>
          </cell>
          <cell r="Q54">
            <v>209.83</v>
          </cell>
          <cell r="R54">
            <v>302</v>
          </cell>
          <cell r="S54">
            <v>209.83</v>
          </cell>
          <cell r="T54">
            <v>306.5</v>
          </cell>
          <cell r="U54">
            <v>201.17</v>
          </cell>
          <cell r="V54">
            <v>246</v>
          </cell>
          <cell r="W54">
            <v>211.44</v>
          </cell>
          <cell r="X54">
            <v>-33.5</v>
          </cell>
          <cell r="Y54">
            <v>201.55</v>
          </cell>
          <cell r="Z54"/>
          <cell r="AA54">
            <v>162.49</v>
          </cell>
          <cell r="AB54"/>
          <cell r="AC54">
            <v>2665.99</v>
          </cell>
          <cell r="AD54">
            <v>2711.75</v>
          </cell>
        </row>
        <row r="55">
          <cell r="A55" t="str">
            <v>3251</v>
          </cell>
          <cell r="B55" t="str">
            <v>3251 - Inhalothérapie à domicile - CH</v>
          </cell>
          <cell r="C55">
            <v>624.73</v>
          </cell>
          <cell r="D55">
            <v>732</v>
          </cell>
          <cell r="E55">
            <v>521.06999999999994</v>
          </cell>
          <cell r="F55">
            <v>521.25</v>
          </cell>
          <cell r="G55">
            <v>521.06999999999994</v>
          </cell>
          <cell r="H55">
            <v>583</v>
          </cell>
          <cell r="I55">
            <v>454.78</v>
          </cell>
          <cell r="J55">
            <v>478.42</v>
          </cell>
          <cell r="K55">
            <v>521.06999999999994</v>
          </cell>
          <cell r="L55">
            <v>499.33</v>
          </cell>
          <cell r="M55">
            <v>521.06999999999994</v>
          </cell>
          <cell r="N55">
            <v>630.91</v>
          </cell>
          <cell r="O55">
            <v>521.1</v>
          </cell>
          <cell r="P55">
            <v>653</v>
          </cell>
          <cell r="Q55">
            <v>521.06999999999994</v>
          </cell>
          <cell r="R55">
            <v>643.83000000000004</v>
          </cell>
          <cell r="S55">
            <v>521.06999999999994</v>
          </cell>
          <cell r="T55">
            <v>717.33</v>
          </cell>
          <cell r="U55">
            <v>521.1</v>
          </cell>
          <cell r="V55">
            <v>604.09</v>
          </cell>
          <cell r="W55">
            <v>521.06999999999994</v>
          </cell>
          <cell r="X55"/>
          <cell r="Y55">
            <v>521.06999999999994</v>
          </cell>
          <cell r="Z55"/>
          <cell r="AA55">
            <v>403.96000000000004</v>
          </cell>
          <cell r="AB55"/>
          <cell r="AC55">
            <v>6694.2299999999987</v>
          </cell>
          <cell r="AD55">
            <v>6063.16</v>
          </cell>
        </row>
        <row r="56">
          <cell r="A56" t="str">
            <v>3302</v>
          </cell>
          <cell r="B56" t="str">
            <v>3302 - Clinique externe d'orthopédie</v>
          </cell>
          <cell r="C56">
            <v>1138.54</v>
          </cell>
          <cell r="D56">
            <v>1138.75</v>
          </cell>
          <cell r="E56">
            <v>929.17</v>
          </cell>
          <cell r="F56">
            <v>870.75</v>
          </cell>
          <cell r="G56">
            <v>929.17</v>
          </cell>
          <cell r="H56">
            <v>911</v>
          </cell>
          <cell r="I56">
            <v>813.75</v>
          </cell>
          <cell r="J56">
            <v>878.5</v>
          </cell>
          <cell r="K56">
            <v>848.27</v>
          </cell>
          <cell r="L56">
            <v>946.25</v>
          </cell>
          <cell r="M56">
            <v>929.17</v>
          </cell>
          <cell r="N56">
            <v>906.75</v>
          </cell>
          <cell r="O56">
            <v>929.17</v>
          </cell>
          <cell r="P56">
            <v>969.75</v>
          </cell>
          <cell r="Q56">
            <v>929.17</v>
          </cell>
          <cell r="R56">
            <v>924.75</v>
          </cell>
          <cell r="S56">
            <v>958.91</v>
          </cell>
          <cell r="T56">
            <v>957</v>
          </cell>
          <cell r="U56">
            <v>814.92</v>
          </cell>
          <cell r="V56">
            <v>772.75</v>
          </cell>
          <cell r="W56">
            <v>958.91</v>
          </cell>
          <cell r="X56"/>
          <cell r="Y56">
            <v>929.17</v>
          </cell>
          <cell r="Z56"/>
          <cell r="AA56">
            <v>788.69</v>
          </cell>
          <cell r="AB56"/>
          <cell r="AC56">
            <v>11897.01</v>
          </cell>
          <cell r="AD56">
            <v>9276.25</v>
          </cell>
        </row>
        <row r="57">
          <cell r="A57" t="str">
            <v>3307</v>
          </cell>
          <cell r="B57" t="str">
            <v>3307 - Services de santé courants - Chertsey</v>
          </cell>
          <cell r="C57">
            <v>356.25</v>
          </cell>
          <cell r="D57">
            <v>500.09</v>
          </cell>
          <cell r="E57">
            <v>285.11</v>
          </cell>
          <cell r="F57">
            <v>408.09</v>
          </cell>
          <cell r="G57">
            <v>285.11</v>
          </cell>
          <cell r="H57">
            <v>408.34</v>
          </cell>
          <cell r="I57">
            <v>272.40000000000003</v>
          </cell>
          <cell r="J57">
            <v>358.75</v>
          </cell>
          <cell r="K57">
            <v>267.32</v>
          </cell>
          <cell r="L57">
            <v>334</v>
          </cell>
          <cell r="M57">
            <v>277.49</v>
          </cell>
          <cell r="N57">
            <v>403.41</v>
          </cell>
          <cell r="O57">
            <v>285.11</v>
          </cell>
          <cell r="P57">
            <v>379.17</v>
          </cell>
          <cell r="Q57">
            <v>285.11</v>
          </cell>
          <cell r="R57">
            <v>410.58</v>
          </cell>
          <cell r="S57">
            <v>285.11</v>
          </cell>
          <cell r="T57">
            <v>372.25</v>
          </cell>
          <cell r="U57">
            <v>282.57000000000005</v>
          </cell>
          <cell r="V57">
            <v>225.99</v>
          </cell>
          <cell r="W57">
            <v>285.11</v>
          </cell>
          <cell r="X57">
            <v>-40</v>
          </cell>
          <cell r="Y57">
            <v>280.02999999999997</v>
          </cell>
          <cell r="Z57"/>
          <cell r="AA57">
            <v>223.12</v>
          </cell>
          <cell r="AB57"/>
          <cell r="AC57">
            <v>3669.84</v>
          </cell>
          <cell r="AD57">
            <v>3760.67</v>
          </cell>
        </row>
        <row r="58">
          <cell r="A58" t="str">
            <v>3351</v>
          </cell>
          <cell r="B58" t="str">
            <v>3351 - Inhalothérapie à domicile - Autray</v>
          </cell>
          <cell r="C58">
            <v>220.12</v>
          </cell>
          <cell r="D58">
            <v>168</v>
          </cell>
          <cell r="E58">
            <v>183.98</v>
          </cell>
          <cell r="F58">
            <v>129</v>
          </cell>
          <cell r="G58">
            <v>183.98</v>
          </cell>
          <cell r="H58">
            <v>123</v>
          </cell>
          <cell r="I58">
            <v>159.41999999999999</v>
          </cell>
          <cell r="J58">
            <v>63.25</v>
          </cell>
          <cell r="K58">
            <v>183.98</v>
          </cell>
          <cell r="L58">
            <v>112</v>
          </cell>
          <cell r="M58">
            <v>183.98</v>
          </cell>
          <cell r="N58">
            <v>167</v>
          </cell>
          <cell r="O58">
            <v>183.98</v>
          </cell>
          <cell r="P58">
            <v>91</v>
          </cell>
          <cell r="Q58">
            <v>183.98</v>
          </cell>
          <cell r="R58">
            <v>119</v>
          </cell>
          <cell r="S58">
            <v>183.98</v>
          </cell>
          <cell r="T58">
            <v>154</v>
          </cell>
          <cell r="U58">
            <v>183.98</v>
          </cell>
          <cell r="V58">
            <v>136.75</v>
          </cell>
          <cell r="W58">
            <v>183.98</v>
          </cell>
          <cell r="X58"/>
          <cell r="Y58">
            <v>183.98</v>
          </cell>
          <cell r="Z58"/>
          <cell r="AA58">
            <v>142.46</v>
          </cell>
          <cell r="AB58"/>
          <cell r="AC58">
            <v>2361.8000000000002</v>
          </cell>
          <cell r="AD58">
            <v>1263</v>
          </cell>
        </row>
        <row r="59">
          <cell r="A59" t="str">
            <v>3402</v>
          </cell>
          <cell r="B59" t="str">
            <v>3402 - Périopératoire</v>
          </cell>
          <cell r="C59">
            <v>1023.01</v>
          </cell>
          <cell r="D59">
            <v>898.25</v>
          </cell>
          <cell r="E59">
            <v>839.27</v>
          </cell>
          <cell r="F59">
            <v>732</v>
          </cell>
          <cell r="G59">
            <v>839.27</v>
          </cell>
          <cell r="H59">
            <v>827.75</v>
          </cell>
          <cell r="I59">
            <v>839.27</v>
          </cell>
          <cell r="J59">
            <v>709.75</v>
          </cell>
          <cell r="K59">
            <v>769.69</v>
          </cell>
          <cell r="L59">
            <v>743.25</v>
          </cell>
          <cell r="M59">
            <v>839.27</v>
          </cell>
          <cell r="N59">
            <v>746.75</v>
          </cell>
          <cell r="O59">
            <v>839.27</v>
          </cell>
          <cell r="P59">
            <v>855.75</v>
          </cell>
          <cell r="Q59">
            <v>839.27</v>
          </cell>
          <cell r="R59">
            <v>850.5</v>
          </cell>
          <cell r="S59">
            <v>861.02</v>
          </cell>
          <cell r="T59">
            <v>846</v>
          </cell>
          <cell r="U59">
            <v>774.03</v>
          </cell>
          <cell r="V59">
            <v>695.75</v>
          </cell>
          <cell r="W59">
            <v>861.02</v>
          </cell>
          <cell r="X59"/>
          <cell r="Y59">
            <v>839.27</v>
          </cell>
          <cell r="Z59"/>
          <cell r="AA59">
            <v>707.72</v>
          </cell>
          <cell r="AB59"/>
          <cell r="AC59">
            <v>10871.380000000003</v>
          </cell>
          <cell r="AD59">
            <v>7905.75</v>
          </cell>
        </row>
        <row r="60">
          <cell r="A60" t="str">
            <v>3407</v>
          </cell>
          <cell r="B60" t="str">
            <v>3407 - Services de santé courants - St-Donat</v>
          </cell>
          <cell r="C60">
            <v>378.8</v>
          </cell>
          <cell r="D60">
            <v>330</v>
          </cell>
          <cell r="E60">
            <v>302.86</v>
          </cell>
          <cell r="F60">
            <v>247</v>
          </cell>
          <cell r="G60">
            <v>302.86</v>
          </cell>
          <cell r="H60">
            <v>324.5</v>
          </cell>
          <cell r="I60">
            <v>290.76</v>
          </cell>
          <cell r="J60">
            <v>265.75</v>
          </cell>
          <cell r="K60">
            <v>286.12</v>
          </cell>
          <cell r="L60">
            <v>262.25</v>
          </cell>
          <cell r="M60">
            <v>295.39999999999998</v>
          </cell>
          <cell r="N60">
            <v>289.25</v>
          </cell>
          <cell r="O60">
            <v>302.86</v>
          </cell>
          <cell r="P60">
            <v>250.75</v>
          </cell>
          <cell r="Q60">
            <v>302.86</v>
          </cell>
          <cell r="R60">
            <v>266.5</v>
          </cell>
          <cell r="S60">
            <v>302.86</v>
          </cell>
          <cell r="T60">
            <v>244.25</v>
          </cell>
          <cell r="U60">
            <v>301.03999999999996</v>
          </cell>
          <cell r="V60">
            <v>281.59999999999997</v>
          </cell>
          <cell r="W60">
            <v>302.86</v>
          </cell>
          <cell r="X60">
            <v>-16.75</v>
          </cell>
          <cell r="Y60">
            <v>298.21999999999997</v>
          </cell>
          <cell r="Z60"/>
          <cell r="AA60">
            <v>237.48000000000002</v>
          </cell>
          <cell r="AB60"/>
          <cell r="AC60">
            <v>3904.9800000000005</v>
          </cell>
          <cell r="AD60">
            <v>2745.1</v>
          </cell>
        </row>
        <row r="61">
          <cell r="A61" t="str">
            <v>3502</v>
          </cell>
          <cell r="B61" t="str">
            <v>3502 - Clinique externe de pédiatrie</v>
          </cell>
          <cell r="C61">
            <v>618.07000000000005</v>
          </cell>
          <cell r="D61">
            <v>408.5</v>
          </cell>
          <cell r="E61">
            <v>505.69</v>
          </cell>
          <cell r="F61">
            <v>416.25</v>
          </cell>
          <cell r="G61">
            <v>505.69</v>
          </cell>
          <cell r="H61">
            <v>461.75</v>
          </cell>
          <cell r="I61">
            <v>505.69</v>
          </cell>
          <cell r="J61">
            <v>379.25</v>
          </cell>
          <cell r="K61">
            <v>526.86</v>
          </cell>
          <cell r="L61">
            <v>396.25</v>
          </cell>
          <cell r="M61">
            <v>505.69</v>
          </cell>
          <cell r="N61">
            <v>459</v>
          </cell>
          <cell r="O61">
            <v>505.69</v>
          </cell>
          <cell r="P61">
            <v>512.75</v>
          </cell>
          <cell r="Q61">
            <v>505.69</v>
          </cell>
          <cell r="R61">
            <v>484.75</v>
          </cell>
          <cell r="S61">
            <v>526.86</v>
          </cell>
          <cell r="T61">
            <v>501.75</v>
          </cell>
          <cell r="U61">
            <v>440.91</v>
          </cell>
          <cell r="V61">
            <v>368.5</v>
          </cell>
          <cell r="W61">
            <v>526.86</v>
          </cell>
          <cell r="X61"/>
          <cell r="Y61">
            <v>505.69</v>
          </cell>
          <cell r="Z61"/>
          <cell r="AA61">
            <v>430.98</v>
          </cell>
          <cell r="AB61"/>
          <cell r="AC61">
            <v>6610.369999999999</v>
          </cell>
          <cell r="AD61">
            <v>4388.75</v>
          </cell>
        </row>
        <row r="62">
          <cell r="A62" t="str">
            <v>3507</v>
          </cell>
          <cell r="B62" t="str">
            <v>3507 - Services de santé courants - St-Michel</v>
          </cell>
          <cell r="C62">
            <v>356.92</v>
          </cell>
          <cell r="D62">
            <v>480.76</v>
          </cell>
          <cell r="E62">
            <v>289.20999999999998</v>
          </cell>
          <cell r="F62">
            <v>538.25</v>
          </cell>
          <cell r="G62">
            <v>289.20999999999998</v>
          </cell>
          <cell r="H62">
            <v>251.5</v>
          </cell>
          <cell r="I62">
            <v>282.20999999999998</v>
          </cell>
          <cell r="J62">
            <v>526.75</v>
          </cell>
          <cell r="K62">
            <v>279.41000000000003</v>
          </cell>
          <cell r="L62">
            <v>479.25</v>
          </cell>
          <cell r="M62">
            <v>285.01</v>
          </cell>
          <cell r="N62">
            <v>411.33</v>
          </cell>
          <cell r="O62">
            <v>289.20999999999998</v>
          </cell>
          <cell r="P62">
            <v>490.01</v>
          </cell>
          <cell r="Q62">
            <v>289.20999999999998</v>
          </cell>
          <cell r="R62">
            <v>430.25</v>
          </cell>
          <cell r="S62">
            <v>289.20999999999998</v>
          </cell>
          <cell r="T62">
            <v>421.26</v>
          </cell>
          <cell r="U62">
            <v>287.81</v>
          </cell>
          <cell r="V62">
            <v>428.77</v>
          </cell>
          <cell r="W62">
            <v>289.20999999999998</v>
          </cell>
          <cell r="X62">
            <v>-72</v>
          </cell>
          <cell r="Y62">
            <v>286.41000000000003</v>
          </cell>
          <cell r="Z62"/>
          <cell r="AA62">
            <v>232.15</v>
          </cell>
          <cell r="AB62"/>
          <cell r="AC62">
            <v>3745.18</v>
          </cell>
          <cell r="AD62">
            <v>4386.130000000001</v>
          </cell>
        </row>
        <row r="63">
          <cell r="A63" t="str">
            <v>3602</v>
          </cell>
          <cell r="B63" t="str">
            <v>3602 - Clinique de néphrologie</v>
          </cell>
          <cell r="C63">
            <v>168.98</v>
          </cell>
          <cell r="D63">
            <v>147.5</v>
          </cell>
          <cell r="E63">
            <v>132.27000000000001</v>
          </cell>
          <cell r="F63">
            <v>114</v>
          </cell>
          <cell r="G63">
            <v>132.27000000000001</v>
          </cell>
          <cell r="H63">
            <v>126.5</v>
          </cell>
          <cell r="I63">
            <v>77.63</v>
          </cell>
          <cell r="J63">
            <v>98</v>
          </cell>
          <cell r="K63">
            <v>97.86</v>
          </cell>
          <cell r="L63">
            <v>60</v>
          </cell>
          <cell r="M63">
            <v>125.26</v>
          </cell>
          <cell r="N63">
            <v>159</v>
          </cell>
          <cell r="O63">
            <v>132.27000000000001</v>
          </cell>
          <cell r="P63">
            <v>126</v>
          </cell>
          <cell r="Q63">
            <v>132.27000000000001</v>
          </cell>
          <cell r="R63">
            <v>105</v>
          </cell>
          <cell r="S63">
            <v>146.63</v>
          </cell>
          <cell r="T63">
            <v>112</v>
          </cell>
          <cell r="U63">
            <v>89.38</v>
          </cell>
          <cell r="V63">
            <v>60</v>
          </cell>
          <cell r="W63">
            <v>146.63</v>
          </cell>
          <cell r="X63"/>
          <cell r="Y63">
            <v>132.27000000000001</v>
          </cell>
          <cell r="Z63"/>
          <cell r="AA63">
            <v>117.28</v>
          </cell>
          <cell r="AB63"/>
          <cell r="AC63">
            <v>1631.0000000000002</v>
          </cell>
          <cell r="AD63">
            <v>1108</v>
          </cell>
        </row>
        <row r="64">
          <cell r="A64" t="str">
            <v>3607</v>
          </cell>
          <cell r="B64" t="str">
            <v>3607 - Serv. de santé courants - St-Jean Matha</v>
          </cell>
          <cell r="C64">
            <v>386.87</v>
          </cell>
          <cell r="D64">
            <v>401.16999999999996</v>
          </cell>
          <cell r="E64">
            <v>310.34999999999997</v>
          </cell>
          <cell r="F64">
            <v>370.83</v>
          </cell>
          <cell r="G64">
            <v>310.34999999999997</v>
          </cell>
          <cell r="H64">
            <v>432.09000000000003</v>
          </cell>
          <cell r="I64">
            <v>281.46999999999997</v>
          </cell>
          <cell r="J64">
            <v>381.74999999999994</v>
          </cell>
          <cell r="K64">
            <v>269.89</v>
          </cell>
          <cell r="L64">
            <v>379</v>
          </cell>
          <cell r="M64">
            <v>293.02</v>
          </cell>
          <cell r="N64">
            <v>452.67999999999995</v>
          </cell>
          <cell r="O64">
            <v>310.34999999999997</v>
          </cell>
          <cell r="P64">
            <v>356.75000000000006</v>
          </cell>
          <cell r="Q64">
            <v>310.34999999999997</v>
          </cell>
          <cell r="R64">
            <v>394.41999999999996</v>
          </cell>
          <cell r="S64">
            <v>310.32</v>
          </cell>
          <cell r="T64">
            <v>366.34000000000003</v>
          </cell>
          <cell r="U64">
            <v>303.65999999999997</v>
          </cell>
          <cell r="V64">
            <v>345.74999999999994</v>
          </cell>
          <cell r="W64">
            <v>310.32</v>
          </cell>
          <cell r="X64">
            <v>-24.75</v>
          </cell>
          <cell r="Y64">
            <v>298.8</v>
          </cell>
          <cell r="Z64"/>
          <cell r="AA64">
            <v>235.94</v>
          </cell>
          <cell r="AB64"/>
          <cell r="AC64">
            <v>3931.69</v>
          </cell>
          <cell r="AD64">
            <v>3856.03</v>
          </cell>
        </row>
        <row r="65">
          <cell r="A65" t="str">
            <v>3608</v>
          </cell>
          <cell r="B65" t="str">
            <v>3608 - Infirmière en milieu rural (Matawinie)</v>
          </cell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>
            <v>7</v>
          </cell>
          <cell r="U65"/>
          <cell r="V65">
            <v>28</v>
          </cell>
          <cell r="W65"/>
          <cell r="X65"/>
          <cell r="Y65"/>
          <cell r="Z65"/>
          <cell r="AA65"/>
          <cell r="AB65"/>
          <cell r="AC65"/>
          <cell r="AD65">
            <v>35</v>
          </cell>
        </row>
        <row r="66">
          <cell r="A66" t="str">
            <v>3707</v>
          </cell>
          <cell r="B66" t="str">
            <v>3707 - Services de santé courants - IVG</v>
          </cell>
          <cell r="C66">
            <v>252.5</v>
          </cell>
          <cell r="D66">
            <v>211</v>
          </cell>
          <cell r="E66">
            <v>202</v>
          </cell>
          <cell r="F66">
            <v>192</v>
          </cell>
          <cell r="G66">
            <v>202</v>
          </cell>
          <cell r="H66">
            <v>195.67</v>
          </cell>
          <cell r="I66">
            <v>166.3</v>
          </cell>
          <cell r="J66">
            <v>186.08</v>
          </cell>
          <cell r="K66">
            <v>152.02000000000001</v>
          </cell>
          <cell r="L66">
            <v>183.25</v>
          </cell>
          <cell r="M66">
            <v>180.58</v>
          </cell>
          <cell r="N66">
            <v>195.75</v>
          </cell>
          <cell r="O66">
            <v>202</v>
          </cell>
          <cell r="P66">
            <v>174</v>
          </cell>
          <cell r="Q66">
            <v>202</v>
          </cell>
          <cell r="R66">
            <v>186.25</v>
          </cell>
          <cell r="S66">
            <v>202</v>
          </cell>
          <cell r="T66">
            <v>194.42</v>
          </cell>
          <cell r="U66">
            <v>194.86</v>
          </cell>
          <cell r="V66">
            <v>182.75</v>
          </cell>
          <cell r="W66">
            <v>202</v>
          </cell>
          <cell r="X66">
            <v>-14</v>
          </cell>
          <cell r="Y66">
            <v>187.72</v>
          </cell>
          <cell r="Z66"/>
          <cell r="AA66">
            <v>147.32</v>
          </cell>
          <cell r="AB66"/>
          <cell r="AC66">
            <v>2493.2999999999997</v>
          </cell>
          <cell r="AD66">
            <v>1887.17</v>
          </cell>
        </row>
        <row r="67">
          <cell r="A67" t="str">
            <v>3807</v>
          </cell>
          <cell r="B67" t="str">
            <v>3807 - Serv san courants-Cl enseign asthme</v>
          </cell>
          <cell r="C67">
            <v>150</v>
          </cell>
          <cell r="D67">
            <v>100</v>
          </cell>
          <cell r="E67">
            <v>120</v>
          </cell>
          <cell r="F67">
            <v>109.5</v>
          </cell>
          <cell r="G67">
            <v>120</v>
          </cell>
          <cell r="H67">
            <v>67.25</v>
          </cell>
          <cell r="I67">
            <v>120</v>
          </cell>
          <cell r="J67">
            <v>28</v>
          </cell>
          <cell r="K67">
            <v>120</v>
          </cell>
          <cell r="L67">
            <v>43</v>
          </cell>
          <cell r="M67">
            <v>120</v>
          </cell>
          <cell r="N67">
            <v>49.25</v>
          </cell>
          <cell r="O67">
            <v>120</v>
          </cell>
          <cell r="P67">
            <v>79</v>
          </cell>
          <cell r="Q67">
            <v>120</v>
          </cell>
          <cell r="R67">
            <v>58.75</v>
          </cell>
          <cell r="S67">
            <v>120</v>
          </cell>
          <cell r="T67">
            <v>85.75</v>
          </cell>
          <cell r="U67">
            <v>120</v>
          </cell>
          <cell r="V67">
            <v>28</v>
          </cell>
          <cell r="W67">
            <v>120</v>
          </cell>
          <cell r="X67"/>
          <cell r="Y67">
            <v>120</v>
          </cell>
          <cell r="Z67"/>
          <cell r="AA67">
            <v>96</v>
          </cell>
          <cell r="AB67"/>
          <cell r="AC67">
            <v>1566</v>
          </cell>
          <cell r="AD67">
            <v>648.5</v>
          </cell>
        </row>
        <row r="68">
          <cell r="A68" t="str">
            <v>3907</v>
          </cell>
          <cell r="B68" t="str">
            <v>3907 - Services de santé courants - Montcalm</v>
          </cell>
          <cell r="C68">
            <v>541.32000000000005</v>
          </cell>
          <cell r="D68">
            <v>758.17000000000007</v>
          </cell>
          <cell r="E68">
            <v>430.02</v>
          </cell>
          <cell r="F68">
            <v>604</v>
          </cell>
          <cell r="G68">
            <v>430.02</v>
          </cell>
          <cell r="H68">
            <v>629.58000000000004</v>
          </cell>
          <cell r="I68">
            <v>305.54999999999995</v>
          </cell>
          <cell r="J68">
            <v>651.5</v>
          </cell>
          <cell r="K68">
            <v>255.77</v>
          </cell>
          <cell r="L68">
            <v>668.57999999999993</v>
          </cell>
          <cell r="M68">
            <v>355.34</v>
          </cell>
          <cell r="N68">
            <v>625.58000000000004</v>
          </cell>
          <cell r="O68">
            <v>430.02</v>
          </cell>
          <cell r="P68">
            <v>654.92000000000007</v>
          </cell>
          <cell r="Q68">
            <v>430.02</v>
          </cell>
          <cell r="R68">
            <v>632.34</v>
          </cell>
          <cell r="S68">
            <v>430.02</v>
          </cell>
          <cell r="T68">
            <v>641.16999999999996</v>
          </cell>
          <cell r="U68">
            <v>358.91999999999996</v>
          </cell>
          <cell r="V68">
            <v>566.75</v>
          </cell>
          <cell r="W68">
            <v>445.41999999999996</v>
          </cell>
          <cell r="X68"/>
          <cell r="Y68">
            <v>364.84</v>
          </cell>
          <cell r="Z68"/>
          <cell r="AA68">
            <v>306.64</v>
          </cell>
          <cell r="AB68"/>
          <cell r="AC68">
            <v>5083.9000000000005</v>
          </cell>
          <cell r="AD68">
            <v>6432.59</v>
          </cell>
        </row>
        <row r="69">
          <cell r="A69" t="str">
            <v>4005</v>
          </cell>
          <cell r="B69" t="str">
            <v>4005 - Coord. clinico administratifs</v>
          </cell>
          <cell r="C69">
            <v>630.21</v>
          </cell>
          <cell r="D69">
            <v>659.5</v>
          </cell>
          <cell r="E69">
            <v>515.29</v>
          </cell>
          <cell r="F69">
            <v>538.75</v>
          </cell>
          <cell r="G69">
            <v>512.51</v>
          </cell>
          <cell r="H69">
            <v>629.5</v>
          </cell>
          <cell r="I69">
            <v>607.16</v>
          </cell>
          <cell r="J69">
            <v>542</v>
          </cell>
          <cell r="K69">
            <v>680.75</v>
          </cell>
          <cell r="L69">
            <v>487</v>
          </cell>
          <cell r="M69">
            <v>599.66999999999996</v>
          </cell>
          <cell r="N69">
            <v>574.5</v>
          </cell>
          <cell r="O69">
            <v>512.49</v>
          </cell>
          <cell r="P69">
            <v>590.5</v>
          </cell>
          <cell r="Q69">
            <v>502.05</v>
          </cell>
          <cell r="R69">
            <v>562</v>
          </cell>
          <cell r="S69">
            <v>503.13</v>
          </cell>
          <cell r="T69">
            <v>519.5</v>
          </cell>
          <cell r="U69">
            <v>524.76</v>
          </cell>
          <cell r="V69">
            <v>29.25</v>
          </cell>
          <cell r="W69">
            <v>517.37</v>
          </cell>
          <cell r="X69"/>
          <cell r="Y69">
            <v>541.13</v>
          </cell>
          <cell r="Z69"/>
          <cell r="AA69">
            <v>480.22</v>
          </cell>
          <cell r="AB69"/>
          <cell r="AC69">
            <v>7126.7400000000007</v>
          </cell>
          <cell r="AD69">
            <v>5132.5</v>
          </cell>
        </row>
        <row r="70">
          <cell r="A70" t="str">
            <v>4060</v>
          </cell>
          <cell r="B70" t="str">
            <v>4060 - Soins infirmiers CHSLD Brassard</v>
          </cell>
          <cell r="C70">
            <v>1319.7</v>
          </cell>
          <cell r="D70">
            <v>1307.57</v>
          </cell>
          <cell r="E70">
            <v>1086.0999999999999</v>
          </cell>
          <cell r="F70">
            <v>1066.5</v>
          </cell>
          <cell r="G70">
            <v>1086.0999999999999</v>
          </cell>
          <cell r="H70">
            <v>1067.5800000000002</v>
          </cell>
          <cell r="I70">
            <v>1086.0999999999999</v>
          </cell>
          <cell r="J70">
            <v>1029.1599999999999</v>
          </cell>
          <cell r="K70">
            <v>1086.0999999999999</v>
          </cell>
          <cell r="L70">
            <v>1007.25</v>
          </cell>
          <cell r="M70">
            <v>1086.0999999999999</v>
          </cell>
          <cell r="N70">
            <v>1053.9100000000001</v>
          </cell>
          <cell r="O70">
            <v>1086.0999999999999</v>
          </cell>
          <cell r="P70">
            <v>1065.08</v>
          </cell>
          <cell r="Q70">
            <v>1086.0999999999999</v>
          </cell>
          <cell r="R70">
            <v>1067.83</v>
          </cell>
          <cell r="S70">
            <v>1086.0999999999999</v>
          </cell>
          <cell r="T70">
            <v>1067.17</v>
          </cell>
          <cell r="U70">
            <v>1086.0999999999999</v>
          </cell>
          <cell r="V70">
            <v>1043.5</v>
          </cell>
          <cell r="W70">
            <v>1086.0999999999999</v>
          </cell>
          <cell r="X70"/>
          <cell r="Y70">
            <v>1086.0999999999999</v>
          </cell>
          <cell r="Z70"/>
          <cell r="AA70">
            <v>893.25</v>
          </cell>
          <cell r="AB70"/>
          <cell r="AC70">
            <v>14160.050000000003</v>
          </cell>
          <cell r="AD70">
            <v>10775.55</v>
          </cell>
        </row>
        <row r="71">
          <cell r="A71" t="str">
            <v>4061</v>
          </cell>
          <cell r="B71" t="str">
            <v>4061 - Soins infirmiers CHSLD Ste-Elisabeth</v>
          </cell>
          <cell r="C71">
            <v>3107.93</v>
          </cell>
          <cell r="D71">
            <v>2966.42</v>
          </cell>
          <cell r="E71">
            <v>2556.6</v>
          </cell>
          <cell r="F71">
            <v>2380.92</v>
          </cell>
          <cell r="G71">
            <v>2556.1799999999994</v>
          </cell>
          <cell r="H71">
            <v>2637.25</v>
          </cell>
          <cell r="I71">
            <v>2561.7299999999996</v>
          </cell>
          <cell r="J71">
            <v>2530.75</v>
          </cell>
          <cell r="K71">
            <v>2569.6299999999997</v>
          </cell>
          <cell r="L71">
            <v>2499.33</v>
          </cell>
          <cell r="M71">
            <v>2564.0199999999995</v>
          </cell>
          <cell r="N71">
            <v>2550.08</v>
          </cell>
          <cell r="O71">
            <v>2556.5099999999998</v>
          </cell>
          <cell r="P71">
            <v>2652.34</v>
          </cell>
          <cell r="Q71">
            <v>2554.8199999999997</v>
          </cell>
          <cell r="R71">
            <v>2651.84</v>
          </cell>
          <cell r="S71">
            <v>2554.91</v>
          </cell>
          <cell r="T71">
            <v>2521.6699999999996</v>
          </cell>
          <cell r="U71">
            <v>2556.0599999999995</v>
          </cell>
          <cell r="V71">
            <v>2539.15</v>
          </cell>
          <cell r="W71">
            <v>2556.5699999999997</v>
          </cell>
          <cell r="X71">
            <v>-71.75</v>
          </cell>
          <cell r="Y71">
            <v>2557.5699999999997</v>
          </cell>
          <cell r="Z71"/>
          <cell r="AA71">
            <v>2108.4700000000003</v>
          </cell>
          <cell r="AB71"/>
          <cell r="AC71">
            <v>33360.999999999993</v>
          </cell>
          <cell r="AD71">
            <v>25858</v>
          </cell>
        </row>
        <row r="72">
          <cell r="A72" t="str">
            <v>4062</v>
          </cell>
          <cell r="B72" t="str">
            <v>4062 - Soins infirmiers CHSLD Alphonse-Rondeau</v>
          </cell>
          <cell r="C72">
            <v>3064.7099999999996</v>
          </cell>
          <cell r="D72">
            <v>3291.33</v>
          </cell>
          <cell r="E72">
            <v>2522.1699999999996</v>
          </cell>
          <cell r="F72">
            <v>2586.08</v>
          </cell>
          <cell r="G72">
            <v>2522.1699999999996</v>
          </cell>
          <cell r="H72">
            <v>2493.98</v>
          </cell>
          <cell r="I72">
            <v>2522.1699999999996</v>
          </cell>
          <cell r="J72">
            <v>2627.76</v>
          </cell>
          <cell r="K72">
            <v>2522.1699999999996</v>
          </cell>
          <cell r="L72">
            <v>2588</v>
          </cell>
          <cell r="M72">
            <v>2522.1699999999996</v>
          </cell>
          <cell r="N72">
            <v>2539.54</v>
          </cell>
          <cell r="O72">
            <v>2522.1699999999996</v>
          </cell>
          <cell r="P72">
            <v>2604.75</v>
          </cell>
          <cell r="Q72">
            <v>2522.1699999999996</v>
          </cell>
          <cell r="R72">
            <v>2592.14</v>
          </cell>
          <cell r="S72">
            <v>2522.1699999999996</v>
          </cell>
          <cell r="T72">
            <v>2623.83</v>
          </cell>
          <cell r="U72">
            <v>2522.1699999999996</v>
          </cell>
          <cell r="V72">
            <v>2619.34</v>
          </cell>
          <cell r="W72">
            <v>2522.1699999999996</v>
          </cell>
          <cell r="X72">
            <v>-192.29000000000002</v>
          </cell>
          <cell r="Y72">
            <v>2522.1699999999996</v>
          </cell>
          <cell r="Z72"/>
          <cell r="AA72">
            <v>2074.5700000000002</v>
          </cell>
          <cell r="AB72"/>
          <cell r="AC72">
            <v>32883.149999999994</v>
          </cell>
          <cell r="AD72">
            <v>26374.459999999995</v>
          </cell>
        </row>
        <row r="73">
          <cell r="A73" t="str">
            <v>4063</v>
          </cell>
          <cell r="B73" t="str">
            <v>4063 - Soins infirmiers CHSLD St-Jacques</v>
          </cell>
          <cell r="C73">
            <v>1896.73</v>
          </cell>
          <cell r="D73">
            <v>1817.42</v>
          </cell>
          <cell r="E73">
            <v>1560.95</v>
          </cell>
          <cell r="F73">
            <v>1474.5</v>
          </cell>
          <cell r="G73">
            <v>1560.95</v>
          </cell>
          <cell r="H73">
            <v>1489.25</v>
          </cell>
          <cell r="I73">
            <v>1560.95</v>
          </cell>
          <cell r="J73">
            <v>1453.25</v>
          </cell>
          <cell r="K73">
            <v>1560.95</v>
          </cell>
          <cell r="L73">
            <v>1485.25</v>
          </cell>
          <cell r="M73">
            <v>1560.95</v>
          </cell>
          <cell r="N73">
            <v>1464.5</v>
          </cell>
          <cell r="O73">
            <v>1560.95</v>
          </cell>
          <cell r="P73">
            <v>1532.58</v>
          </cell>
          <cell r="Q73">
            <v>1560.95</v>
          </cell>
          <cell r="R73">
            <v>1536.75</v>
          </cell>
          <cell r="S73">
            <v>1560.95</v>
          </cell>
          <cell r="T73">
            <v>1508.25</v>
          </cell>
          <cell r="U73">
            <v>1560.95</v>
          </cell>
          <cell r="V73">
            <v>1469.75</v>
          </cell>
          <cell r="W73">
            <v>1560.95</v>
          </cell>
          <cell r="X73">
            <v>-36.33</v>
          </cell>
          <cell r="Y73">
            <v>1560.95</v>
          </cell>
          <cell r="Z73"/>
          <cell r="AA73">
            <v>1284.05</v>
          </cell>
          <cell r="AB73"/>
          <cell r="AC73">
            <v>20351.230000000003</v>
          </cell>
          <cell r="AD73">
            <v>15195.17</v>
          </cell>
        </row>
        <row r="74">
          <cell r="A74" t="str">
            <v>4064</v>
          </cell>
          <cell r="B74" t="str">
            <v>4064 - Soins infirmiers CHSLD St-Liguori</v>
          </cell>
          <cell r="C74">
            <v>1750.92</v>
          </cell>
          <cell r="D74">
            <v>1727.08</v>
          </cell>
          <cell r="E74">
            <v>1440.96</v>
          </cell>
          <cell r="F74">
            <v>1469.17</v>
          </cell>
          <cell r="G74">
            <v>1440.96</v>
          </cell>
          <cell r="H74">
            <v>1538.5</v>
          </cell>
          <cell r="I74">
            <v>1440.96</v>
          </cell>
          <cell r="J74">
            <v>1472.25</v>
          </cell>
          <cell r="K74">
            <v>1440.96</v>
          </cell>
          <cell r="L74">
            <v>1457</v>
          </cell>
          <cell r="M74">
            <v>1440.96</v>
          </cell>
          <cell r="N74">
            <v>1444.58</v>
          </cell>
          <cell r="O74">
            <v>1440.96</v>
          </cell>
          <cell r="P74">
            <v>1459.17</v>
          </cell>
          <cell r="Q74">
            <v>1440.96</v>
          </cell>
          <cell r="R74">
            <v>1453</v>
          </cell>
          <cell r="S74">
            <v>1440.96</v>
          </cell>
          <cell r="T74">
            <v>1446.08</v>
          </cell>
          <cell r="U74">
            <v>1440.96</v>
          </cell>
          <cell r="V74">
            <v>1429.5</v>
          </cell>
          <cell r="W74">
            <v>1440.96</v>
          </cell>
          <cell r="X74">
            <v>-40</v>
          </cell>
          <cell r="Y74">
            <v>1440.96</v>
          </cell>
          <cell r="Z74"/>
          <cell r="AA74">
            <v>1185.32</v>
          </cell>
          <cell r="AB74"/>
          <cell r="AC74">
            <v>18786.799999999996</v>
          </cell>
          <cell r="AD74">
            <v>14856.33</v>
          </cell>
        </row>
        <row r="75">
          <cell r="A75" t="str">
            <v>4065</v>
          </cell>
          <cell r="B75" t="str">
            <v>4065 - Soins inf. CHSLD St-Antoine-de-Padoue</v>
          </cell>
          <cell r="C75">
            <v>3773.04</v>
          </cell>
          <cell r="D75">
            <v>3797.9</v>
          </cell>
          <cell r="E75">
            <v>3097.09</v>
          </cell>
          <cell r="F75">
            <v>3166.67</v>
          </cell>
          <cell r="G75">
            <v>3111.34</v>
          </cell>
          <cell r="H75">
            <v>3246.08</v>
          </cell>
          <cell r="I75">
            <v>3069.34</v>
          </cell>
          <cell r="J75">
            <v>3307.8500000000004</v>
          </cell>
          <cell r="K75">
            <v>3048.34</v>
          </cell>
          <cell r="L75">
            <v>3033.92</v>
          </cell>
          <cell r="M75">
            <v>3097.2400000000002</v>
          </cell>
          <cell r="N75">
            <v>3160.74</v>
          </cell>
          <cell r="O75">
            <v>3111.34</v>
          </cell>
          <cell r="P75">
            <v>3182.67</v>
          </cell>
          <cell r="Q75">
            <v>3111.34</v>
          </cell>
          <cell r="R75">
            <v>3168.35</v>
          </cell>
          <cell r="S75">
            <v>3104.2900000000004</v>
          </cell>
          <cell r="T75">
            <v>3210.39</v>
          </cell>
          <cell r="U75">
            <v>3090.34</v>
          </cell>
          <cell r="V75">
            <v>3156.4</v>
          </cell>
          <cell r="W75">
            <v>3104.2900000000004</v>
          </cell>
          <cell r="X75">
            <v>-22.25</v>
          </cell>
          <cell r="Y75">
            <v>3097.09</v>
          </cell>
          <cell r="Z75"/>
          <cell r="AA75">
            <v>2548.2399999999998</v>
          </cell>
          <cell r="AB75"/>
          <cell r="AC75">
            <v>40363.32</v>
          </cell>
          <cell r="AD75">
            <v>32408.719999999994</v>
          </cell>
        </row>
        <row r="76">
          <cell r="A76" t="str">
            <v>4067</v>
          </cell>
          <cell r="B76" t="str">
            <v>4067 - Soins infirmiers CHSLD St-Eusèbe</v>
          </cell>
          <cell r="C76">
            <v>6333.9</v>
          </cell>
          <cell r="D76">
            <v>6448.4400000000005</v>
          </cell>
          <cell r="E76">
            <v>5204.5800000000008</v>
          </cell>
          <cell r="F76">
            <v>5401.5</v>
          </cell>
          <cell r="G76">
            <v>5218.8300000000008</v>
          </cell>
          <cell r="H76">
            <v>5329.92</v>
          </cell>
          <cell r="I76">
            <v>5176.8300000000008</v>
          </cell>
          <cell r="J76">
            <v>5282.03</v>
          </cell>
          <cell r="K76">
            <v>5155.8300000000008</v>
          </cell>
          <cell r="L76">
            <v>5147</v>
          </cell>
          <cell r="M76">
            <v>5204.7300000000005</v>
          </cell>
          <cell r="N76">
            <v>5289.16</v>
          </cell>
          <cell r="O76">
            <v>5218.8300000000008</v>
          </cell>
          <cell r="P76">
            <v>5047.51</v>
          </cell>
          <cell r="Q76">
            <v>5218.8300000000008</v>
          </cell>
          <cell r="R76">
            <v>5264.17</v>
          </cell>
          <cell r="S76">
            <v>5211.7800000000007</v>
          </cell>
          <cell r="T76">
            <v>5208.67</v>
          </cell>
          <cell r="U76">
            <v>5197.8300000000008</v>
          </cell>
          <cell r="V76">
            <v>5178.8100000000004</v>
          </cell>
          <cell r="W76">
            <v>5211.7800000000007</v>
          </cell>
          <cell r="X76">
            <v>-353.25</v>
          </cell>
          <cell r="Y76">
            <v>5204.5800000000008</v>
          </cell>
          <cell r="Z76"/>
          <cell r="AA76">
            <v>4281.46</v>
          </cell>
          <cell r="AB76"/>
          <cell r="AC76">
            <v>67839.790000000008</v>
          </cell>
          <cell r="AD76">
            <v>53243.96</v>
          </cell>
        </row>
        <row r="77">
          <cell r="A77" t="str">
            <v>4068</v>
          </cell>
          <cell r="B77" t="str">
            <v>4068 - Soins infirmiers CHSLD Parphilia-Ferland</v>
          </cell>
          <cell r="C77">
            <v>8513.5399999999991</v>
          </cell>
          <cell r="D77">
            <v>8529.08</v>
          </cell>
          <cell r="E77">
            <v>6998.3200000000006</v>
          </cell>
          <cell r="F77">
            <v>7516.74</v>
          </cell>
          <cell r="G77">
            <v>7012.5700000000006</v>
          </cell>
          <cell r="H77">
            <v>7114.07</v>
          </cell>
          <cell r="I77">
            <v>6970.5700000000006</v>
          </cell>
          <cell r="J77">
            <v>6924</v>
          </cell>
          <cell r="K77">
            <v>6949.5700000000006</v>
          </cell>
          <cell r="L77">
            <v>7056.91</v>
          </cell>
          <cell r="M77">
            <v>6998.47</v>
          </cell>
          <cell r="N77">
            <v>7076.9299999999994</v>
          </cell>
          <cell r="O77">
            <v>7012.5700000000006</v>
          </cell>
          <cell r="P77">
            <v>7376.99</v>
          </cell>
          <cell r="Q77">
            <v>7012.5700000000006</v>
          </cell>
          <cell r="R77">
            <v>7080.78</v>
          </cell>
          <cell r="S77">
            <v>7005.52</v>
          </cell>
          <cell r="T77">
            <v>7017.38</v>
          </cell>
          <cell r="U77">
            <v>6991.5700000000006</v>
          </cell>
          <cell r="V77">
            <v>7039.8899999999994</v>
          </cell>
          <cell r="W77">
            <v>7005.52</v>
          </cell>
          <cell r="X77">
            <v>-315</v>
          </cell>
          <cell r="Y77">
            <v>6998.3200000000006</v>
          </cell>
          <cell r="Z77"/>
          <cell r="AA77">
            <v>5756.84</v>
          </cell>
          <cell r="AB77"/>
          <cell r="AC77">
            <v>91225.950000000012</v>
          </cell>
          <cell r="AD77">
            <v>72417.77</v>
          </cell>
        </row>
        <row r="78">
          <cell r="A78" t="str">
            <v>4160</v>
          </cell>
          <cell r="B78" t="str">
            <v>4160 - Soins d'assistance CHSLD Brassard</v>
          </cell>
          <cell r="C78">
            <v>1924.55</v>
          </cell>
          <cell r="D78">
            <v>2007.5</v>
          </cell>
          <cell r="E78">
            <v>1583.8300000000002</v>
          </cell>
          <cell r="F78">
            <v>1661.25</v>
          </cell>
          <cell r="G78">
            <v>1583.8300000000002</v>
          </cell>
          <cell r="H78">
            <v>1609.75</v>
          </cell>
          <cell r="I78">
            <v>1583.8300000000002</v>
          </cell>
          <cell r="J78">
            <v>1625</v>
          </cell>
          <cell r="K78">
            <v>1583.8300000000002</v>
          </cell>
          <cell r="L78">
            <v>1648.25</v>
          </cell>
          <cell r="M78">
            <v>1583.8300000000002</v>
          </cell>
          <cell r="N78">
            <v>1619.75</v>
          </cell>
          <cell r="O78">
            <v>1583.8300000000002</v>
          </cell>
          <cell r="P78">
            <v>1594.75</v>
          </cell>
          <cell r="Q78">
            <v>1583.8300000000002</v>
          </cell>
          <cell r="R78">
            <v>1611.25</v>
          </cell>
          <cell r="S78">
            <v>1583.8300000000002</v>
          </cell>
          <cell r="T78">
            <v>1619</v>
          </cell>
          <cell r="U78">
            <v>1583.8300000000002</v>
          </cell>
          <cell r="V78">
            <v>1630.75</v>
          </cell>
          <cell r="W78">
            <v>1583.8300000000002</v>
          </cell>
          <cell r="X78"/>
          <cell r="Y78">
            <v>1583.8300000000002</v>
          </cell>
          <cell r="Z78"/>
          <cell r="AA78">
            <v>1302.8799999999999</v>
          </cell>
          <cell r="AB78"/>
          <cell r="AC78">
            <v>20649.560000000005</v>
          </cell>
          <cell r="AD78">
            <v>16627.25</v>
          </cell>
        </row>
        <row r="79">
          <cell r="A79" t="str">
            <v>4161</v>
          </cell>
          <cell r="B79" t="str">
            <v>4161 - Soins d'assistance CHSLD Ste-Elisabeth</v>
          </cell>
          <cell r="C79">
            <v>5810.8099999999995</v>
          </cell>
          <cell r="D79">
            <v>6148.75</v>
          </cell>
          <cell r="E79">
            <v>4782.46</v>
          </cell>
          <cell r="F79">
            <v>5278.5</v>
          </cell>
          <cell r="G79">
            <v>4782.4600000000009</v>
          </cell>
          <cell r="H79">
            <v>4929.5</v>
          </cell>
          <cell r="I79">
            <v>4782.4600000000009</v>
          </cell>
          <cell r="J79">
            <v>4716.83</v>
          </cell>
          <cell r="K79">
            <v>4782.4600000000009</v>
          </cell>
          <cell r="L79">
            <v>4686</v>
          </cell>
          <cell r="M79">
            <v>4782.4600000000009</v>
          </cell>
          <cell r="N79">
            <v>4605.83</v>
          </cell>
          <cell r="O79">
            <v>4782.4600000000009</v>
          </cell>
          <cell r="P79">
            <v>4702.5</v>
          </cell>
          <cell r="Q79">
            <v>4782.4600000000009</v>
          </cell>
          <cell r="R79">
            <v>4774.25</v>
          </cell>
          <cell r="S79">
            <v>4782.4600000000009</v>
          </cell>
          <cell r="T79">
            <v>4731</v>
          </cell>
          <cell r="U79">
            <v>4782.4600000000009</v>
          </cell>
          <cell r="V79">
            <v>4722.59</v>
          </cell>
          <cell r="W79">
            <v>4782.4600000000009</v>
          </cell>
          <cell r="X79"/>
          <cell r="Y79">
            <v>4782.4600000000009</v>
          </cell>
          <cell r="Z79"/>
          <cell r="AA79">
            <v>3933.77</v>
          </cell>
          <cell r="AB79"/>
          <cell r="AC79">
            <v>62351.639999999992</v>
          </cell>
          <cell r="AD79">
            <v>49295.75</v>
          </cell>
        </row>
        <row r="80">
          <cell r="A80" t="str">
            <v>4162</v>
          </cell>
          <cell r="B80" t="str">
            <v>4162 - Soins d'assist. CHSLD Alphonse-Rondeau</v>
          </cell>
          <cell r="C80">
            <v>4704.16</v>
          </cell>
          <cell r="D80">
            <v>5054.5</v>
          </cell>
          <cell r="E80">
            <v>3871.3199999999997</v>
          </cell>
          <cell r="F80">
            <v>3861.24</v>
          </cell>
          <cell r="G80">
            <v>3871.3199999999997</v>
          </cell>
          <cell r="H80">
            <v>3843.91</v>
          </cell>
          <cell r="I80">
            <v>3871.3199999999997</v>
          </cell>
          <cell r="J80">
            <v>3803.58</v>
          </cell>
          <cell r="K80">
            <v>3871.3199999999997</v>
          </cell>
          <cell r="L80">
            <v>3995.83</v>
          </cell>
          <cell r="M80">
            <v>3871.3199999999997</v>
          </cell>
          <cell r="N80">
            <v>3923.17</v>
          </cell>
          <cell r="O80">
            <v>3871.3199999999997</v>
          </cell>
          <cell r="P80">
            <v>3845.26</v>
          </cell>
          <cell r="Q80">
            <v>3871.3199999999997</v>
          </cell>
          <cell r="R80">
            <v>3868.83</v>
          </cell>
          <cell r="S80">
            <v>3871.3199999999997</v>
          </cell>
          <cell r="T80">
            <v>3901.67</v>
          </cell>
          <cell r="U80">
            <v>3871.3199999999997</v>
          </cell>
          <cell r="V80">
            <v>3882.67</v>
          </cell>
          <cell r="W80">
            <v>3871.3199999999997</v>
          </cell>
          <cell r="X80">
            <v>-45.55</v>
          </cell>
          <cell r="Y80">
            <v>3871.3199999999997</v>
          </cell>
          <cell r="Z80"/>
          <cell r="AA80">
            <v>3184.56</v>
          </cell>
          <cell r="AB80"/>
          <cell r="AC80">
            <v>50473.24</v>
          </cell>
          <cell r="AD80">
            <v>39935.109999999993</v>
          </cell>
        </row>
        <row r="81">
          <cell r="A81" t="str">
            <v>4163</v>
          </cell>
          <cell r="B81" t="str">
            <v>4163 - Soins d'assistance CHSLD St-Jacques</v>
          </cell>
          <cell r="C81">
            <v>3638.27</v>
          </cell>
          <cell r="D81">
            <v>3596.75</v>
          </cell>
          <cell r="E81">
            <v>2994.16</v>
          </cell>
          <cell r="F81">
            <v>2956</v>
          </cell>
          <cell r="G81">
            <v>2994.16</v>
          </cell>
          <cell r="H81">
            <v>2937</v>
          </cell>
          <cell r="I81">
            <v>2994.16</v>
          </cell>
          <cell r="J81">
            <v>2934.33</v>
          </cell>
          <cell r="K81">
            <v>2994.16</v>
          </cell>
          <cell r="L81">
            <v>2874.78</v>
          </cell>
          <cell r="M81">
            <v>2994.16</v>
          </cell>
          <cell r="N81">
            <v>2864.5</v>
          </cell>
          <cell r="O81">
            <v>2994.16</v>
          </cell>
          <cell r="P81">
            <v>2983.25</v>
          </cell>
          <cell r="Q81">
            <v>2994.16</v>
          </cell>
          <cell r="R81">
            <v>2984</v>
          </cell>
          <cell r="S81">
            <v>2994.16</v>
          </cell>
          <cell r="T81">
            <v>2955.5</v>
          </cell>
          <cell r="U81">
            <v>2994.16</v>
          </cell>
          <cell r="V81">
            <v>2919.75</v>
          </cell>
          <cell r="W81">
            <v>2994.16</v>
          </cell>
          <cell r="X81">
            <v>-18.2</v>
          </cell>
          <cell r="Y81">
            <v>2994.16</v>
          </cell>
          <cell r="Z81"/>
          <cell r="AA81">
            <v>2462.9699999999998</v>
          </cell>
          <cell r="AB81"/>
          <cell r="AC81">
            <v>39037</v>
          </cell>
          <cell r="AD81">
            <v>29987.66</v>
          </cell>
        </row>
        <row r="82">
          <cell r="A82" t="str">
            <v>4164</v>
          </cell>
          <cell r="B82" t="str">
            <v>4164 - Soins d'assistance CHSLD St-Liguori</v>
          </cell>
          <cell r="C82">
            <v>2946.74</v>
          </cell>
          <cell r="D82">
            <v>2946.75</v>
          </cell>
          <cell r="E82">
            <v>2425.06</v>
          </cell>
          <cell r="F82">
            <v>2433.58</v>
          </cell>
          <cell r="G82">
            <v>2425.06</v>
          </cell>
          <cell r="H82">
            <v>2401.33</v>
          </cell>
          <cell r="I82">
            <v>2425.06</v>
          </cell>
          <cell r="J82">
            <v>2419</v>
          </cell>
          <cell r="K82">
            <v>2425.06</v>
          </cell>
          <cell r="L82">
            <v>2423.5</v>
          </cell>
          <cell r="M82">
            <v>2425.06</v>
          </cell>
          <cell r="N82">
            <v>2468.25</v>
          </cell>
          <cell r="O82">
            <v>2425.06</v>
          </cell>
          <cell r="P82">
            <v>2416.25</v>
          </cell>
          <cell r="Q82">
            <v>2425.06</v>
          </cell>
          <cell r="R82">
            <v>2418.5</v>
          </cell>
          <cell r="S82">
            <v>2425.06</v>
          </cell>
          <cell r="T82">
            <v>2433.25</v>
          </cell>
          <cell r="U82">
            <v>2425.06</v>
          </cell>
          <cell r="V82">
            <v>2413.33</v>
          </cell>
          <cell r="W82">
            <v>2425.06</v>
          </cell>
          <cell r="X82"/>
          <cell r="Y82">
            <v>2425.06</v>
          </cell>
          <cell r="Z82"/>
          <cell r="AA82">
            <v>1994.9</v>
          </cell>
          <cell r="AB82"/>
          <cell r="AC82">
            <v>31617.300000000007</v>
          </cell>
          <cell r="AD82">
            <v>24773.739999999998</v>
          </cell>
        </row>
        <row r="83">
          <cell r="A83" t="str">
            <v>4165</v>
          </cell>
          <cell r="B83" t="str">
            <v>4165 - Soins d'ass. CHSLD St-Antoine-de-Padoue</v>
          </cell>
          <cell r="C83">
            <v>6958</v>
          </cell>
          <cell r="D83">
            <v>6973.5</v>
          </cell>
          <cell r="E83">
            <v>5726.1600000000008</v>
          </cell>
          <cell r="F83">
            <v>5748.75</v>
          </cell>
          <cell r="G83">
            <v>5726.1600000000008</v>
          </cell>
          <cell r="H83">
            <v>5727.75</v>
          </cell>
          <cell r="I83">
            <v>5726.1600000000008</v>
          </cell>
          <cell r="J83">
            <v>5917.82</v>
          </cell>
          <cell r="K83">
            <v>5726.1600000000008</v>
          </cell>
          <cell r="L83">
            <v>5809.99</v>
          </cell>
          <cell r="M83">
            <v>5726.1600000000008</v>
          </cell>
          <cell r="N83">
            <v>5721.5</v>
          </cell>
          <cell r="O83">
            <v>5726.1600000000008</v>
          </cell>
          <cell r="P83">
            <v>5753</v>
          </cell>
          <cell r="Q83">
            <v>5726.1600000000008</v>
          </cell>
          <cell r="R83">
            <v>5752.75</v>
          </cell>
          <cell r="S83">
            <v>5726.1600000000008</v>
          </cell>
          <cell r="T83">
            <v>5722.33</v>
          </cell>
          <cell r="U83">
            <v>5726.1600000000008</v>
          </cell>
          <cell r="V83">
            <v>5834.32</v>
          </cell>
          <cell r="W83">
            <v>5726.1600000000008</v>
          </cell>
          <cell r="X83">
            <v>-40</v>
          </cell>
          <cell r="Y83">
            <v>5726.1600000000008</v>
          </cell>
          <cell r="Z83"/>
          <cell r="AA83">
            <v>4710.3</v>
          </cell>
          <cell r="AB83"/>
          <cell r="AC83">
            <v>74656.060000000027</v>
          </cell>
          <cell r="AD83">
            <v>58921.71</v>
          </cell>
        </row>
        <row r="84">
          <cell r="A84" t="str">
            <v>4166</v>
          </cell>
          <cell r="B84" t="str">
            <v>4166 - Soins d'assistance CHSLD Piedmont</v>
          </cell>
          <cell r="C84">
            <v>3950.46</v>
          </cell>
          <cell r="D84">
            <v>3941.91</v>
          </cell>
          <cell r="E84">
            <v>3251.06</v>
          </cell>
          <cell r="F84">
            <v>3220.08</v>
          </cell>
          <cell r="G84">
            <v>3251.06</v>
          </cell>
          <cell r="H84">
            <v>3205.25</v>
          </cell>
          <cell r="I84">
            <v>3251.06</v>
          </cell>
          <cell r="J84">
            <v>3235.63</v>
          </cell>
          <cell r="K84">
            <v>3251.06</v>
          </cell>
          <cell r="L84">
            <v>3186.5</v>
          </cell>
          <cell r="M84">
            <v>3251.06</v>
          </cell>
          <cell r="N84">
            <v>3164.25</v>
          </cell>
          <cell r="O84">
            <v>3251.06</v>
          </cell>
          <cell r="P84">
            <v>3236.34</v>
          </cell>
          <cell r="Q84">
            <v>3251.06</v>
          </cell>
          <cell r="R84">
            <v>3243.1</v>
          </cell>
          <cell r="S84">
            <v>3251.06</v>
          </cell>
          <cell r="T84">
            <v>3214.5</v>
          </cell>
          <cell r="U84">
            <v>3251.06</v>
          </cell>
          <cell r="V84">
            <v>3203.33</v>
          </cell>
          <cell r="W84">
            <v>3251.06</v>
          </cell>
          <cell r="X84">
            <v>-17.75</v>
          </cell>
          <cell r="Y84">
            <v>3251.06</v>
          </cell>
          <cell r="Z84"/>
          <cell r="AA84">
            <v>2674.28</v>
          </cell>
          <cell r="AB84"/>
          <cell r="AC84">
            <v>42386.400000000001</v>
          </cell>
          <cell r="AD84">
            <v>32833.14</v>
          </cell>
        </row>
        <row r="85">
          <cell r="A85" t="str">
            <v>4167</v>
          </cell>
          <cell r="B85" t="str">
            <v>4167 - Soins d'assistance CHSLD St-Eusèbe</v>
          </cell>
          <cell r="C85">
            <v>8641.57</v>
          </cell>
          <cell r="D85">
            <v>8783.869999999999</v>
          </cell>
          <cell r="E85">
            <v>7111.66</v>
          </cell>
          <cell r="F85">
            <v>7188.25</v>
          </cell>
          <cell r="G85">
            <v>7111.66</v>
          </cell>
          <cell r="H85">
            <v>7116.5</v>
          </cell>
          <cell r="I85">
            <v>7111.66</v>
          </cell>
          <cell r="J85">
            <v>6999.33</v>
          </cell>
          <cell r="K85">
            <v>7111.66</v>
          </cell>
          <cell r="L85">
            <v>7082.75</v>
          </cell>
          <cell r="M85">
            <v>7111.66</v>
          </cell>
          <cell r="N85">
            <v>7067.6900000000005</v>
          </cell>
          <cell r="O85">
            <v>7111.66</v>
          </cell>
          <cell r="P85">
            <v>7118.33</v>
          </cell>
          <cell r="Q85">
            <v>7111.66</v>
          </cell>
          <cell r="R85">
            <v>7170.23</v>
          </cell>
          <cell r="S85">
            <v>7111.66</v>
          </cell>
          <cell r="T85">
            <v>7160.73</v>
          </cell>
          <cell r="U85">
            <v>7111.66</v>
          </cell>
          <cell r="V85">
            <v>7161.08</v>
          </cell>
          <cell r="W85">
            <v>7111.66</v>
          </cell>
          <cell r="X85"/>
          <cell r="Y85">
            <v>7111.66</v>
          </cell>
          <cell r="Z85"/>
          <cell r="AA85">
            <v>5850.51</v>
          </cell>
          <cell r="AB85"/>
          <cell r="AC85">
            <v>92720.340000000011</v>
          </cell>
          <cell r="AD85">
            <v>72848.759999999995</v>
          </cell>
        </row>
        <row r="86">
          <cell r="A86" t="str">
            <v>4168</v>
          </cell>
          <cell r="B86" t="str">
            <v>4168 - Soins d'assist. CHSLD Parphilia-Ferland</v>
          </cell>
          <cell r="C86">
            <v>10616.85</v>
          </cell>
          <cell r="D86">
            <v>11343.74</v>
          </cell>
          <cell r="E86">
            <v>8737.2099999999991</v>
          </cell>
          <cell r="F86">
            <v>10020.25</v>
          </cell>
          <cell r="G86">
            <v>8737.2099999999991</v>
          </cell>
          <cell r="H86">
            <v>9885.42</v>
          </cell>
          <cell r="I86">
            <v>8737.2099999999991</v>
          </cell>
          <cell r="J86">
            <v>9042.18</v>
          </cell>
          <cell r="K86">
            <v>8737.2099999999991</v>
          </cell>
          <cell r="L86">
            <v>9065.5300000000007</v>
          </cell>
          <cell r="M86">
            <v>8737.2099999999991</v>
          </cell>
          <cell r="N86">
            <v>8619</v>
          </cell>
          <cell r="O86">
            <v>8737.2099999999991</v>
          </cell>
          <cell r="P86">
            <v>9795.34</v>
          </cell>
          <cell r="Q86">
            <v>8737.2099999999991</v>
          </cell>
          <cell r="R86">
            <v>9646.77</v>
          </cell>
          <cell r="S86">
            <v>8737.2099999999991</v>
          </cell>
          <cell r="T86">
            <v>9496.7800000000007</v>
          </cell>
          <cell r="U86">
            <v>8737.2099999999991</v>
          </cell>
          <cell r="V86">
            <v>8953.75</v>
          </cell>
          <cell r="W86">
            <v>8737.2099999999991</v>
          </cell>
          <cell r="X86"/>
          <cell r="Y86">
            <v>8737.2099999999991</v>
          </cell>
          <cell r="Z86"/>
          <cell r="AA86">
            <v>7187.41</v>
          </cell>
          <cell r="AB86"/>
          <cell r="AC86">
            <v>113913.56999999998</v>
          </cell>
          <cell r="AD86">
            <v>95868.76</v>
          </cell>
        </row>
        <row r="87">
          <cell r="A87" t="str">
            <v>4173</v>
          </cell>
          <cell r="B87" t="str">
            <v>4173 - Saines habitudes vie (tabac-jeunes)</v>
          </cell>
          <cell r="C87">
            <v>105</v>
          </cell>
          <cell r="D87">
            <v>98</v>
          </cell>
          <cell r="E87">
            <v>84</v>
          </cell>
          <cell r="F87">
            <v>77</v>
          </cell>
          <cell r="G87">
            <v>84</v>
          </cell>
          <cell r="H87">
            <v>77</v>
          </cell>
          <cell r="I87">
            <v>63</v>
          </cell>
          <cell r="J87">
            <v>35</v>
          </cell>
          <cell r="K87">
            <v>54.6</v>
          </cell>
          <cell r="L87">
            <v>63</v>
          </cell>
          <cell r="M87">
            <v>71.400000000000006</v>
          </cell>
          <cell r="N87">
            <v>77</v>
          </cell>
          <cell r="O87">
            <v>84</v>
          </cell>
          <cell r="P87">
            <v>77</v>
          </cell>
          <cell r="Q87">
            <v>84</v>
          </cell>
          <cell r="R87">
            <v>77</v>
          </cell>
          <cell r="S87">
            <v>84</v>
          </cell>
          <cell r="T87">
            <v>78</v>
          </cell>
          <cell r="U87">
            <v>79.8</v>
          </cell>
          <cell r="V87">
            <v>42.75</v>
          </cell>
          <cell r="W87">
            <v>84</v>
          </cell>
          <cell r="X87"/>
          <cell r="Y87">
            <v>75.599999999999994</v>
          </cell>
          <cell r="Z87"/>
          <cell r="AA87">
            <v>58.8</v>
          </cell>
          <cell r="AB87"/>
          <cell r="AC87">
            <v>1012.1999999999999</v>
          </cell>
          <cell r="AD87">
            <v>701.75</v>
          </cell>
        </row>
        <row r="88">
          <cell r="A88" t="str">
            <v>4513</v>
          </cell>
          <cell r="B88" t="str">
            <v>4513 - Santé parentale et infantile - Montcalm</v>
          </cell>
          <cell r="C88">
            <v>-0.12999999999999545</v>
          </cell>
          <cell r="D88"/>
          <cell r="E88">
            <v>0.11000000000001364</v>
          </cell>
          <cell r="F88"/>
          <cell r="G88">
            <v>0.11000000000001364</v>
          </cell>
          <cell r="H88"/>
          <cell r="I88">
            <v>0.11000000000001364</v>
          </cell>
          <cell r="J88">
            <v>3</v>
          </cell>
          <cell r="K88">
            <v>-0.48000000000001819</v>
          </cell>
          <cell r="L88">
            <v>4</v>
          </cell>
          <cell r="M88">
            <v>0.11000000000001364</v>
          </cell>
          <cell r="N88">
            <v>-7</v>
          </cell>
          <cell r="O88">
            <v>0.11000000000001364</v>
          </cell>
          <cell r="P88"/>
          <cell r="Q88">
            <v>0.11000000000001364</v>
          </cell>
          <cell r="R88"/>
          <cell r="S88">
            <v>-0.48000000000001819</v>
          </cell>
          <cell r="T88"/>
          <cell r="U88">
            <v>-0.19999999999998863</v>
          </cell>
          <cell r="V88"/>
          <cell r="W88">
            <v>-0.48000000000001819</v>
          </cell>
          <cell r="X88"/>
          <cell r="Y88">
            <v>0.11000000000001364</v>
          </cell>
          <cell r="Z88"/>
          <cell r="AA88">
            <v>-0.24000000000000909</v>
          </cell>
          <cell r="AB88"/>
          <cell r="AC88">
            <v>-1.2399999999999523</v>
          </cell>
          <cell r="AD88">
            <v>0</v>
          </cell>
        </row>
        <row r="89">
          <cell r="A89" t="str">
            <v>4514</v>
          </cell>
          <cell r="B89" t="str">
            <v>4514 - Petite enfance Montcalm</v>
          </cell>
          <cell r="C89">
            <v>571.43000000000006</v>
          </cell>
          <cell r="D89">
            <v>504.7</v>
          </cell>
          <cell r="E89">
            <v>453.19</v>
          </cell>
          <cell r="F89">
            <v>401.11</v>
          </cell>
          <cell r="G89">
            <v>453.19</v>
          </cell>
          <cell r="H89">
            <v>401.36</v>
          </cell>
          <cell r="I89">
            <v>334.93</v>
          </cell>
          <cell r="J89">
            <v>477.20000000000005</v>
          </cell>
          <cell r="K89">
            <v>287.62</v>
          </cell>
          <cell r="L89">
            <v>352.7</v>
          </cell>
          <cell r="M89">
            <v>382.23</v>
          </cell>
          <cell r="N89">
            <v>433.48</v>
          </cell>
          <cell r="O89">
            <v>453.19</v>
          </cell>
          <cell r="P89">
            <v>469.72</v>
          </cell>
          <cell r="Q89">
            <v>453.19</v>
          </cell>
          <cell r="R89">
            <v>519.80999999999995</v>
          </cell>
          <cell r="S89">
            <v>453.19</v>
          </cell>
          <cell r="T89">
            <v>437.8</v>
          </cell>
          <cell r="U89">
            <v>370.11</v>
          </cell>
          <cell r="V89">
            <v>347.54</v>
          </cell>
          <cell r="W89">
            <v>473</v>
          </cell>
          <cell r="X89">
            <v>-14</v>
          </cell>
          <cell r="Y89">
            <v>386.08</v>
          </cell>
          <cell r="Z89"/>
          <cell r="AA89">
            <v>331.09000000000003</v>
          </cell>
          <cell r="AB89"/>
          <cell r="AC89">
            <v>5402.4400000000005</v>
          </cell>
          <cell r="AD89">
            <v>4331.420000000001</v>
          </cell>
        </row>
        <row r="90">
          <cell r="A90" t="str">
            <v>4515</v>
          </cell>
          <cell r="B90" t="str">
            <v>4515 - Petite enfance Matawinie</v>
          </cell>
          <cell r="C90">
            <v>404.78000000000003</v>
          </cell>
          <cell r="D90">
            <v>489.7</v>
          </cell>
          <cell r="E90">
            <v>319.67</v>
          </cell>
          <cell r="F90">
            <v>444.52</v>
          </cell>
          <cell r="G90">
            <v>319.67</v>
          </cell>
          <cell r="H90">
            <v>403.86</v>
          </cell>
          <cell r="I90">
            <v>234.62</v>
          </cell>
          <cell r="J90">
            <v>340.78000000000003</v>
          </cell>
          <cell r="K90">
            <v>200.6</v>
          </cell>
          <cell r="L90">
            <v>354.95</v>
          </cell>
          <cell r="M90">
            <v>268.64</v>
          </cell>
          <cell r="N90">
            <v>318.56</v>
          </cell>
          <cell r="O90">
            <v>319.67</v>
          </cell>
          <cell r="P90">
            <v>322.88000000000005</v>
          </cell>
          <cell r="Q90">
            <v>319.67</v>
          </cell>
          <cell r="R90">
            <v>340.06</v>
          </cell>
          <cell r="S90">
            <v>319.67</v>
          </cell>
          <cell r="T90">
            <v>370.89</v>
          </cell>
          <cell r="U90">
            <v>240.29000000000002</v>
          </cell>
          <cell r="V90">
            <v>376.50000000000006</v>
          </cell>
          <cell r="W90">
            <v>340.46</v>
          </cell>
          <cell r="X90">
            <v>-133.5</v>
          </cell>
          <cell r="Y90">
            <v>264.86</v>
          </cell>
          <cell r="Z90"/>
          <cell r="AA90">
            <v>238.34999999999997</v>
          </cell>
          <cell r="AB90"/>
          <cell r="AC90">
            <v>3790.9500000000003</v>
          </cell>
          <cell r="AD90">
            <v>3629.2</v>
          </cell>
        </row>
        <row r="91">
          <cell r="A91" t="str">
            <v>4516</v>
          </cell>
          <cell r="B91" t="str">
            <v>4516 - Petite enfance Joliette</v>
          </cell>
          <cell r="C91">
            <v>377.01</v>
          </cell>
          <cell r="D91">
            <v>678.55</v>
          </cell>
          <cell r="E91">
            <v>298.43</v>
          </cell>
          <cell r="F91">
            <v>497</v>
          </cell>
          <cell r="G91">
            <v>298.43</v>
          </cell>
          <cell r="H91">
            <v>576.29999999999995</v>
          </cell>
          <cell r="I91">
            <v>298.43</v>
          </cell>
          <cell r="J91">
            <v>595.04999999999995</v>
          </cell>
          <cell r="K91">
            <v>314.04000000000002</v>
          </cell>
          <cell r="L91">
            <v>516.75</v>
          </cell>
          <cell r="M91">
            <v>298.43</v>
          </cell>
          <cell r="N91">
            <v>543.75</v>
          </cell>
          <cell r="O91">
            <v>298.43</v>
          </cell>
          <cell r="P91">
            <v>589.1</v>
          </cell>
          <cell r="Q91">
            <v>298.43</v>
          </cell>
          <cell r="R91">
            <v>533.79999999999995</v>
          </cell>
          <cell r="S91">
            <v>314.04000000000002</v>
          </cell>
          <cell r="T91">
            <v>545.08000000000004</v>
          </cell>
          <cell r="U91">
            <v>251.47</v>
          </cell>
          <cell r="V91">
            <v>503.94</v>
          </cell>
          <cell r="W91">
            <v>314.04000000000002</v>
          </cell>
          <cell r="X91">
            <v>-7</v>
          </cell>
          <cell r="Y91">
            <v>298.43</v>
          </cell>
          <cell r="Z91"/>
          <cell r="AA91">
            <v>251.45000000000002</v>
          </cell>
          <cell r="AB91"/>
          <cell r="AC91">
            <v>3911.0599999999995</v>
          </cell>
          <cell r="AD91">
            <v>5572.3199999999988</v>
          </cell>
        </row>
        <row r="92">
          <cell r="A92" t="str">
            <v>4517</v>
          </cell>
          <cell r="B92" t="str">
            <v>4517 - Petite enfance Autray</v>
          </cell>
          <cell r="C92">
            <v>470.5</v>
          </cell>
          <cell r="D92">
            <v>568.70000000000005</v>
          </cell>
          <cell r="E92">
            <v>372.48</v>
          </cell>
          <cell r="F92">
            <v>420.1</v>
          </cell>
          <cell r="G92">
            <v>372.48</v>
          </cell>
          <cell r="H92">
            <v>431.1</v>
          </cell>
          <cell r="I92">
            <v>272.89999999999998</v>
          </cell>
          <cell r="J92">
            <v>471.8</v>
          </cell>
          <cell r="K92">
            <v>233.07</v>
          </cell>
          <cell r="L92">
            <v>453.5</v>
          </cell>
          <cell r="M92">
            <v>312.73</v>
          </cell>
          <cell r="N92">
            <v>423</v>
          </cell>
          <cell r="O92">
            <v>372.48</v>
          </cell>
          <cell r="P92">
            <v>459.15</v>
          </cell>
          <cell r="Q92">
            <v>372.48</v>
          </cell>
          <cell r="R92">
            <v>424.3</v>
          </cell>
          <cell r="S92">
            <v>372.48</v>
          </cell>
          <cell r="T92">
            <v>432.65</v>
          </cell>
          <cell r="U92">
            <v>293.76</v>
          </cell>
          <cell r="V92">
            <v>362</v>
          </cell>
          <cell r="W92">
            <v>392.08</v>
          </cell>
          <cell r="X92">
            <v>-69.25</v>
          </cell>
          <cell r="Y92">
            <v>313.05</v>
          </cell>
          <cell r="Z92"/>
          <cell r="AA92">
            <v>273.85000000000002</v>
          </cell>
          <cell r="AB92"/>
          <cell r="AC92">
            <v>4424.3400000000011</v>
          </cell>
          <cell r="AD92">
            <v>4377.05</v>
          </cell>
        </row>
        <row r="93">
          <cell r="A93" t="str">
            <v>4519</v>
          </cell>
          <cell r="B93" t="str">
            <v>4519 - Santé parentale et infantile - Joliette</v>
          </cell>
          <cell r="C93">
            <v>-5.0000000000011369E-2</v>
          </cell>
          <cell r="D93"/>
          <cell r="E93">
            <v>0.33999999999997499</v>
          </cell>
          <cell r="F93"/>
          <cell r="G93">
            <v>0.33999999999997499</v>
          </cell>
          <cell r="H93"/>
          <cell r="I93">
            <v>0.33999999999997499</v>
          </cell>
          <cell r="J93"/>
          <cell r="K93">
            <v>-9.9999999999909051E-3</v>
          </cell>
          <cell r="L93">
            <v>3.25</v>
          </cell>
          <cell r="M93">
            <v>0.33999999999997499</v>
          </cell>
          <cell r="N93">
            <v>-3.25</v>
          </cell>
          <cell r="O93">
            <v>0.33999999999997499</v>
          </cell>
          <cell r="P93"/>
          <cell r="Q93">
            <v>0.33999999999997499</v>
          </cell>
          <cell r="R93"/>
          <cell r="S93">
            <v>-9.9999999999909051E-3</v>
          </cell>
          <cell r="T93"/>
          <cell r="U93">
            <v>0.40999999999999659</v>
          </cell>
          <cell r="V93"/>
          <cell r="W93">
            <v>-9.9999999999909051E-3</v>
          </cell>
          <cell r="X93"/>
          <cell r="Y93">
            <v>0.33999999999997499</v>
          </cell>
          <cell r="Z93"/>
          <cell r="AA93">
            <v>-0.49000000000000909</v>
          </cell>
          <cell r="AB93"/>
          <cell r="AC93">
            <v>2.2199999999998283</v>
          </cell>
          <cell r="AD93">
            <v>0</v>
          </cell>
        </row>
        <row r="94">
          <cell r="A94" t="str">
            <v>4530</v>
          </cell>
          <cell r="B94" t="str">
            <v>4530 - Aide à domicile Joliette</v>
          </cell>
          <cell r="C94">
            <v>4032.3199999999997</v>
          </cell>
          <cell r="D94">
            <v>4217.75</v>
          </cell>
          <cell r="E94">
            <v>3251.29</v>
          </cell>
          <cell r="F94">
            <v>3244.17</v>
          </cell>
          <cell r="G94">
            <v>3251.29</v>
          </cell>
          <cell r="H94">
            <v>2950.41</v>
          </cell>
          <cell r="I94">
            <v>3251.29</v>
          </cell>
          <cell r="J94">
            <v>3070.42</v>
          </cell>
          <cell r="K94">
            <v>3255.57</v>
          </cell>
          <cell r="L94">
            <v>3200.75</v>
          </cell>
          <cell r="M94">
            <v>3251.29</v>
          </cell>
          <cell r="N94">
            <v>3182.58</v>
          </cell>
          <cell r="O94">
            <v>3251.29</v>
          </cell>
          <cell r="P94">
            <v>3201</v>
          </cell>
          <cell r="Q94">
            <v>3251.29</v>
          </cell>
          <cell r="R94">
            <v>3094.5</v>
          </cell>
          <cell r="S94">
            <v>3255.57</v>
          </cell>
          <cell r="T94">
            <v>3144</v>
          </cell>
          <cell r="U94">
            <v>3247</v>
          </cell>
          <cell r="V94">
            <v>2857.5</v>
          </cell>
          <cell r="W94">
            <v>3255.57</v>
          </cell>
          <cell r="X94"/>
          <cell r="Y94">
            <v>3251.29</v>
          </cell>
          <cell r="Z94"/>
          <cell r="AA94">
            <v>2640.14</v>
          </cell>
          <cell r="AB94"/>
          <cell r="AC94">
            <v>42445.2</v>
          </cell>
          <cell r="AD94">
            <v>32163.08</v>
          </cell>
        </row>
        <row r="95">
          <cell r="A95" t="str">
            <v>4531</v>
          </cell>
          <cell r="B95" t="str">
            <v>4531 - Aide à domicile Montcalm</v>
          </cell>
          <cell r="C95">
            <v>2583.0700000000002</v>
          </cell>
          <cell r="D95">
            <v>2722.75</v>
          </cell>
          <cell r="E95">
            <v>2082.7399999999998</v>
          </cell>
          <cell r="F95">
            <v>1887.25</v>
          </cell>
          <cell r="G95">
            <v>2082.7399999999998</v>
          </cell>
          <cell r="H95">
            <v>1983.25</v>
          </cell>
          <cell r="I95">
            <v>2082.7399999999998</v>
          </cell>
          <cell r="J95">
            <v>2158.5</v>
          </cell>
          <cell r="K95">
            <v>2085.48</v>
          </cell>
          <cell r="L95">
            <v>2230</v>
          </cell>
          <cell r="M95">
            <v>2082.7399999999998</v>
          </cell>
          <cell r="N95">
            <v>2211.25</v>
          </cell>
          <cell r="O95">
            <v>2082.7399999999998</v>
          </cell>
          <cell r="P95">
            <v>2075.5</v>
          </cell>
          <cell r="Q95">
            <v>2082.7399999999998</v>
          </cell>
          <cell r="R95">
            <v>2082.25</v>
          </cell>
          <cell r="S95">
            <v>2085.48</v>
          </cell>
          <cell r="T95">
            <v>2121.5</v>
          </cell>
          <cell r="U95">
            <v>2080</v>
          </cell>
          <cell r="V95">
            <v>1673.5</v>
          </cell>
          <cell r="W95">
            <v>2085.48</v>
          </cell>
          <cell r="X95"/>
          <cell r="Y95">
            <v>2082.7399999999998</v>
          </cell>
          <cell r="Z95"/>
          <cell r="AA95">
            <v>1691.41</v>
          </cell>
          <cell r="AB95"/>
          <cell r="AC95">
            <v>27190.099999999995</v>
          </cell>
          <cell r="AD95">
            <v>21145.75</v>
          </cell>
        </row>
        <row r="96">
          <cell r="A96" t="str">
            <v>4532</v>
          </cell>
          <cell r="B96" t="str">
            <v>4532 - Aide à domicile continue Montcalm</v>
          </cell>
          <cell r="C96">
            <v>390.88</v>
          </cell>
          <cell r="D96">
            <v>389.5</v>
          </cell>
          <cell r="E96">
            <v>321.69</v>
          </cell>
          <cell r="F96">
            <v>320</v>
          </cell>
          <cell r="G96">
            <v>321.69</v>
          </cell>
          <cell r="H96">
            <v>319</v>
          </cell>
          <cell r="I96">
            <v>321.69</v>
          </cell>
          <cell r="J96">
            <v>320</v>
          </cell>
          <cell r="K96">
            <v>321.69</v>
          </cell>
          <cell r="L96">
            <v>320</v>
          </cell>
          <cell r="M96">
            <v>321.69</v>
          </cell>
          <cell r="N96">
            <v>315.25</v>
          </cell>
          <cell r="O96">
            <v>321.69</v>
          </cell>
          <cell r="P96">
            <v>298</v>
          </cell>
          <cell r="Q96">
            <v>321.69</v>
          </cell>
          <cell r="R96">
            <v>317</v>
          </cell>
          <cell r="S96">
            <v>321.69</v>
          </cell>
          <cell r="T96">
            <v>317</v>
          </cell>
          <cell r="U96">
            <v>321.69</v>
          </cell>
          <cell r="V96">
            <v>289</v>
          </cell>
          <cell r="W96">
            <v>321.69</v>
          </cell>
          <cell r="X96"/>
          <cell r="Y96">
            <v>321.69</v>
          </cell>
          <cell r="Z96"/>
          <cell r="AA96">
            <v>264.53000000000003</v>
          </cell>
          <cell r="AB96"/>
          <cell r="AC96">
            <v>4194</v>
          </cell>
          <cell r="AD96">
            <v>3204.75</v>
          </cell>
        </row>
        <row r="97">
          <cell r="A97" t="str">
            <v>4540</v>
          </cell>
          <cell r="B97" t="str">
            <v>4540 - Serv. dentaires préventifs - Matawinie</v>
          </cell>
          <cell r="C97">
            <v>182.7</v>
          </cell>
          <cell r="D97">
            <v>196</v>
          </cell>
          <cell r="E97">
            <v>161</v>
          </cell>
          <cell r="F97">
            <v>158</v>
          </cell>
          <cell r="G97">
            <v>161</v>
          </cell>
          <cell r="H97">
            <v>147</v>
          </cell>
          <cell r="I97">
            <v>100.1</v>
          </cell>
          <cell r="J97">
            <v>98</v>
          </cell>
          <cell r="K97">
            <v>89.95</v>
          </cell>
          <cell r="L97">
            <v>35</v>
          </cell>
          <cell r="M97">
            <v>161</v>
          </cell>
          <cell r="N97">
            <v>154</v>
          </cell>
          <cell r="O97">
            <v>161</v>
          </cell>
          <cell r="P97">
            <v>154</v>
          </cell>
          <cell r="Q97">
            <v>161</v>
          </cell>
          <cell r="R97">
            <v>168</v>
          </cell>
          <cell r="S97">
            <v>161</v>
          </cell>
          <cell r="T97">
            <v>175</v>
          </cell>
          <cell r="U97">
            <v>119.7</v>
          </cell>
          <cell r="V97">
            <v>77</v>
          </cell>
          <cell r="W97">
            <v>168</v>
          </cell>
          <cell r="X97"/>
          <cell r="Y97">
            <v>133.69999999999999</v>
          </cell>
          <cell r="Z97"/>
          <cell r="AA97">
            <v>124.25</v>
          </cell>
          <cell r="AB97"/>
          <cell r="AC97">
            <v>1884.4</v>
          </cell>
          <cell r="AD97">
            <v>1362</v>
          </cell>
        </row>
        <row r="98">
          <cell r="A98" t="str">
            <v>4541</v>
          </cell>
          <cell r="B98" t="str">
            <v>4541 - Services dentaires préventifs - Autray</v>
          </cell>
          <cell r="C98">
            <v>150.5</v>
          </cell>
          <cell r="D98">
            <v>63</v>
          </cell>
          <cell r="E98">
            <v>133</v>
          </cell>
          <cell r="F98">
            <v>132</v>
          </cell>
          <cell r="G98">
            <v>133</v>
          </cell>
          <cell r="H98">
            <v>98</v>
          </cell>
          <cell r="I98">
            <v>80.5</v>
          </cell>
          <cell r="J98">
            <v>133</v>
          </cell>
          <cell r="K98">
            <v>71.75</v>
          </cell>
          <cell r="L98">
            <v>21</v>
          </cell>
          <cell r="M98">
            <v>133</v>
          </cell>
          <cell r="N98">
            <v>159.5</v>
          </cell>
          <cell r="O98">
            <v>133</v>
          </cell>
          <cell r="P98">
            <v>182</v>
          </cell>
          <cell r="Q98">
            <v>133</v>
          </cell>
          <cell r="R98">
            <v>154</v>
          </cell>
          <cell r="S98">
            <v>133</v>
          </cell>
          <cell r="T98">
            <v>144</v>
          </cell>
          <cell r="U98">
            <v>94.5</v>
          </cell>
          <cell r="V98">
            <v>28</v>
          </cell>
          <cell r="W98">
            <v>140</v>
          </cell>
          <cell r="X98"/>
          <cell r="Y98">
            <v>108.5</v>
          </cell>
          <cell r="Z98"/>
          <cell r="AA98">
            <v>103.25</v>
          </cell>
          <cell r="AB98"/>
          <cell r="AC98">
            <v>1547</v>
          </cell>
          <cell r="AD98">
            <v>1114.5</v>
          </cell>
        </row>
        <row r="99">
          <cell r="A99" t="str">
            <v>4561</v>
          </cell>
          <cell r="B99" t="str">
            <v>4561 - Serv psychosoc. à domicile Joliette</v>
          </cell>
          <cell r="C99">
            <v>1747.56</v>
          </cell>
          <cell r="D99">
            <v>1665.92</v>
          </cell>
          <cell r="E99">
            <v>1384.08</v>
          </cell>
          <cell r="F99">
            <v>1485.08</v>
          </cell>
          <cell r="G99">
            <v>1384.08</v>
          </cell>
          <cell r="H99">
            <v>1425.3400000000001</v>
          </cell>
          <cell r="I99">
            <v>1018.87</v>
          </cell>
          <cell r="J99">
            <v>1191</v>
          </cell>
          <cell r="K99">
            <v>947.17</v>
          </cell>
          <cell r="L99">
            <v>1113</v>
          </cell>
          <cell r="M99">
            <v>1165.5999999999999</v>
          </cell>
          <cell r="N99">
            <v>1270.75</v>
          </cell>
          <cell r="O99">
            <v>1384.08</v>
          </cell>
          <cell r="P99">
            <v>1415</v>
          </cell>
          <cell r="Q99">
            <v>1384.08</v>
          </cell>
          <cell r="R99">
            <v>1386.75</v>
          </cell>
          <cell r="S99">
            <v>1455.78</v>
          </cell>
          <cell r="T99">
            <v>1268.75</v>
          </cell>
          <cell r="U99">
            <v>1092.24</v>
          </cell>
          <cell r="V99">
            <v>1010.49</v>
          </cell>
          <cell r="W99">
            <v>1455.78</v>
          </cell>
          <cell r="X99"/>
          <cell r="Y99">
            <v>1237.29</v>
          </cell>
          <cell r="Z99"/>
          <cell r="AA99">
            <v>1018.76</v>
          </cell>
          <cell r="AB99"/>
          <cell r="AC99">
            <v>16675.37</v>
          </cell>
          <cell r="AD99">
            <v>13232.08</v>
          </cell>
        </row>
        <row r="100">
          <cell r="A100" t="str">
            <v>4562</v>
          </cell>
          <cell r="B100" t="str">
            <v>4562 - Serv psychosoc - Autres que SAD Joliette</v>
          </cell>
          <cell r="C100">
            <v>676.2</v>
          </cell>
          <cell r="D100">
            <v>642.5</v>
          </cell>
          <cell r="E100">
            <v>536.20000000000005</v>
          </cell>
          <cell r="F100">
            <v>559.5</v>
          </cell>
          <cell r="G100">
            <v>536.20000000000005</v>
          </cell>
          <cell r="H100">
            <v>534</v>
          </cell>
          <cell r="I100">
            <v>387.45</v>
          </cell>
          <cell r="J100">
            <v>446.5</v>
          </cell>
          <cell r="K100">
            <v>328.35</v>
          </cell>
          <cell r="L100">
            <v>434</v>
          </cell>
          <cell r="M100">
            <v>446.55</v>
          </cell>
          <cell r="N100">
            <v>353</v>
          </cell>
          <cell r="O100">
            <v>536.20000000000005</v>
          </cell>
          <cell r="P100">
            <v>408.75</v>
          </cell>
          <cell r="Q100">
            <v>536.20000000000005</v>
          </cell>
          <cell r="R100">
            <v>362</v>
          </cell>
          <cell r="S100">
            <v>536.20000000000005</v>
          </cell>
          <cell r="T100">
            <v>405</v>
          </cell>
          <cell r="U100">
            <v>435.25</v>
          </cell>
          <cell r="V100">
            <v>250</v>
          </cell>
          <cell r="W100">
            <v>560</v>
          </cell>
          <cell r="X100"/>
          <cell r="Y100">
            <v>453.3</v>
          </cell>
          <cell r="Z100"/>
          <cell r="AA100">
            <v>388.7</v>
          </cell>
          <cell r="AB100"/>
          <cell r="AC100">
            <v>6356.8</v>
          </cell>
          <cell r="AD100">
            <v>4395.25</v>
          </cell>
        </row>
        <row r="101">
          <cell r="A101" t="str">
            <v>4563</v>
          </cell>
          <cell r="B101" t="str">
            <v>4563 - Serv psychosoc autres que SAD- Montcalm</v>
          </cell>
          <cell r="C101">
            <v>616</v>
          </cell>
          <cell r="D101">
            <v>603</v>
          </cell>
          <cell r="E101">
            <v>490</v>
          </cell>
          <cell r="F101">
            <v>509.25</v>
          </cell>
          <cell r="G101">
            <v>490</v>
          </cell>
          <cell r="H101">
            <v>457</v>
          </cell>
          <cell r="I101">
            <v>399</v>
          </cell>
          <cell r="J101">
            <v>355</v>
          </cell>
          <cell r="K101">
            <v>362.8</v>
          </cell>
          <cell r="L101">
            <v>371</v>
          </cell>
          <cell r="M101">
            <v>435.2</v>
          </cell>
          <cell r="N101">
            <v>283.5</v>
          </cell>
          <cell r="O101">
            <v>490</v>
          </cell>
          <cell r="P101">
            <v>380</v>
          </cell>
          <cell r="Q101">
            <v>490</v>
          </cell>
          <cell r="R101">
            <v>386.5</v>
          </cell>
          <cell r="S101">
            <v>490</v>
          </cell>
          <cell r="T101">
            <v>403.75</v>
          </cell>
          <cell r="U101">
            <v>429.4</v>
          </cell>
          <cell r="V101">
            <v>321.25</v>
          </cell>
          <cell r="W101">
            <v>504</v>
          </cell>
          <cell r="X101"/>
          <cell r="Y101">
            <v>439.8</v>
          </cell>
          <cell r="Z101"/>
          <cell r="AA101">
            <v>366.4</v>
          </cell>
          <cell r="AB101"/>
          <cell r="AC101">
            <v>6002.5999999999995</v>
          </cell>
          <cell r="AD101">
            <v>4070.25</v>
          </cell>
        </row>
        <row r="102">
          <cell r="A102" t="str">
            <v>4564</v>
          </cell>
          <cell r="B102" t="str">
            <v>4564 - Équipe mobile de crise</v>
          </cell>
          <cell r="C102">
            <v>818.96</v>
          </cell>
          <cell r="D102">
            <v>651.75</v>
          </cell>
          <cell r="E102">
            <v>673.96</v>
          </cell>
          <cell r="F102">
            <v>614.91</v>
          </cell>
          <cell r="G102">
            <v>673.96</v>
          </cell>
          <cell r="H102">
            <v>654.16999999999996</v>
          </cell>
          <cell r="I102">
            <v>673.96</v>
          </cell>
          <cell r="J102">
            <v>647.33000000000004</v>
          </cell>
          <cell r="K102">
            <v>673.96</v>
          </cell>
          <cell r="L102">
            <v>661.25</v>
          </cell>
          <cell r="M102">
            <v>673.96</v>
          </cell>
          <cell r="N102">
            <v>678.34</v>
          </cell>
          <cell r="O102">
            <v>673.96</v>
          </cell>
          <cell r="P102">
            <v>712.25</v>
          </cell>
          <cell r="Q102">
            <v>673.96</v>
          </cell>
          <cell r="R102">
            <v>609.41999999999996</v>
          </cell>
          <cell r="S102">
            <v>673.96</v>
          </cell>
          <cell r="T102">
            <v>600</v>
          </cell>
          <cell r="U102">
            <v>673.96</v>
          </cell>
          <cell r="V102">
            <v>690.92</v>
          </cell>
          <cell r="W102">
            <v>673.96</v>
          </cell>
          <cell r="X102"/>
          <cell r="Y102">
            <v>673.96</v>
          </cell>
          <cell r="Z102"/>
          <cell r="AA102">
            <v>554.28</v>
          </cell>
          <cell r="AB102"/>
          <cell r="AC102">
            <v>8786.8000000000011</v>
          </cell>
          <cell r="AD102">
            <v>6520.34</v>
          </cell>
        </row>
        <row r="103">
          <cell r="A103" t="str">
            <v>4566</v>
          </cell>
          <cell r="B103" t="str">
            <v>4566 - GAU / Services psychosociaux</v>
          </cell>
          <cell r="C103">
            <v>630</v>
          </cell>
          <cell r="D103">
            <v>63</v>
          </cell>
          <cell r="E103">
            <v>504</v>
          </cell>
          <cell r="F103">
            <v>3</v>
          </cell>
          <cell r="G103">
            <v>504</v>
          </cell>
          <cell r="H103">
            <v>301</v>
          </cell>
          <cell r="I103">
            <v>504</v>
          </cell>
          <cell r="J103">
            <v>559.5</v>
          </cell>
          <cell r="K103">
            <v>504</v>
          </cell>
          <cell r="L103">
            <v>378.5</v>
          </cell>
          <cell r="M103">
            <v>504</v>
          </cell>
          <cell r="N103">
            <v>696.15</v>
          </cell>
          <cell r="O103">
            <v>504</v>
          </cell>
          <cell r="P103">
            <v>623.42000000000007</v>
          </cell>
          <cell r="Q103">
            <v>504</v>
          </cell>
          <cell r="R103">
            <v>613.75</v>
          </cell>
          <cell r="S103">
            <v>504</v>
          </cell>
          <cell r="T103">
            <v>549</v>
          </cell>
          <cell r="U103">
            <v>504</v>
          </cell>
          <cell r="V103">
            <v>338.76</v>
          </cell>
          <cell r="W103">
            <v>504</v>
          </cell>
          <cell r="X103"/>
          <cell r="Y103">
            <v>504</v>
          </cell>
          <cell r="Z103"/>
          <cell r="AA103">
            <v>403.2</v>
          </cell>
          <cell r="AB103"/>
          <cell r="AC103">
            <v>6577.2</v>
          </cell>
          <cell r="AD103">
            <v>4126.08</v>
          </cell>
        </row>
        <row r="104">
          <cell r="A104" t="str">
            <v>4586</v>
          </cell>
          <cell r="B104" t="str">
            <v>4586 - Saines habitudes vie (nutrition-jeunes)</v>
          </cell>
          <cell r="C104">
            <v>105</v>
          </cell>
          <cell r="D104">
            <v>91</v>
          </cell>
          <cell r="E104">
            <v>84</v>
          </cell>
          <cell r="F104">
            <v>77</v>
          </cell>
          <cell r="G104">
            <v>84</v>
          </cell>
          <cell r="H104">
            <v>73</v>
          </cell>
          <cell r="I104">
            <v>63</v>
          </cell>
          <cell r="J104">
            <v>35</v>
          </cell>
          <cell r="K104">
            <v>54.6</v>
          </cell>
          <cell r="L104">
            <v>84</v>
          </cell>
          <cell r="M104">
            <v>71.400000000000006</v>
          </cell>
          <cell r="N104">
            <v>70</v>
          </cell>
          <cell r="O104">
            <v>84</v>
          </cell>
          <cell r="P104">
            <v>62</v>
          </cell>
          <cell r="Q104">
            <v>84</v>
          </cell>
          <cell r="R104">
            <v>69.25</v>
          </cell>
          <cell r="S104">
            <v>84</v>
          </cell>
          <cell r="T104">
            <v>84</v>
          </cell>
          <cell r="U104">
            <v>79.8</v>
          </cell>
          <cell r="V104">
            <v>30</v>
          </cell>
          <cell r="W104">
            <v>84</v>
          </cell>
          <cell r="X104"/>
          <cell r="Y104">
            <v>75.599999999999994</v>
          </cell>
          <cell r="Z104"/>
          <cell r="AA104">
            <v>58.8</v>
          </cell>
          <cell r="AB104"/>
          <cell r="AC104">
            <v>1012.1999999999999</v>
          </cell>
          <cell r="AD104">
            <v>675.25</v>
          </cell>
        </row>
        <row r="105">
          <cell r="A105" t="str">
            <v>4589</v>
          </cell>
          <cell r="B105" t="str">
            <v>4589 - Programme CAT - Joliette/Autray</v>
          </cell>
          <cell r="C105">
            <v>101</v>
          </cell>
          <cell r="D105">
            <v>122.5</v>
          </cell>
          <cell r="E105">
            <v>80</v>
          </cell>
          <cell r="F105">
            <v>69</v>
          </cell>
          <cell r="G105">
            <v>80</v>
          </cell>
          <cell r="H105">
            <v>70</v>
          </cell>
          <cell r="I105">
            <v>59</v>
          </cell>
          <cell r="J105">
            <v>40.5</v>
          </cell>
          <cell r="K105">
            <v>50.400000000000006</v>
          </cell>
          <cell r="L105">
            <v>42</v>
          </cell>
          <cell r="M105">
            <v>67.400000000000006</v>
          </cell>
          <cell r="N105">
            <v>70</v>
          </cell>
          <cell r="O105">
            <v>80</v>
          </cell>
          <cell r="P105">
            <v>76</v>
          </cell>
          <cell r="Q105">
            <v>80</v>
          </cell>
          <cell r="R105">
            <v>83</v>
          </cell>
          <cell r="S105">
            <v>79.800000000000011</v>
          </cell>
          <cell r="T105">
            <v>75</v>
          </cell>
          <cell r="U105">
            <v>62.8</v>
          </cell>
          <cell r="V105">
            <v>57</v>
          </cell>
          <cell r="W105">
            <v>84</v>
          </cell>
          <cell r="X105"/>
          <cell r="Y105">
            <v>67.400000000000006</v>
          </cell>
          <cell r="Z105"/>
          <cell r="AA105">
            <v>58.599999999999994</v>
          </cell>
          <cell r="AB105"/>
          <cell r="AC105">
            <v>950.39999999999986</v>
          </cell>
          <cell r="AD105">
            <v>705</v>
          </cell>
        </row>
        <row r="106">
          <cell r="A106" t="str">
            <v>4590</v>
          </cell>
          <cell r="B106" t="str">
            <v>4590 - Programme CAT - Matawinie/Montcalm</v>
          </cell>
          <cell r="C106">
            <v>70</v>
          </cell>
          <cell r="D106"/>
          <cell r="E106">
            <v>56</v>
          </cell>
          <cell r="F106"/>
          <cell r="G106">
            <v>56</v>
          </cell>
          <cell r="H106"/>
          <cell r="I106">
            <v>42</v>
          </cell>
          <cell r="J106"/>
          <cell r="K106">
            <v>36</v>
          </cell>
          <cell r="L106">
            <v>21</v>
          </cell>
          <cell r="M106">
            <v>48</v>
          </cell>
          <cell r="N106">
            <v>280</v>
          </cell>
          <cell r="O106">
            <v>56</v>
          </cell>
          <cell r="P106">
            <v>21</v>
          </cell>
          <cell r="Q106">
            <v>56</v>
          </cell>
          <cell r="R106">
            <v>28</v>
          </cell>
          <cell r="S106">
            <v>56</v>
          </cell>
          <cell r="T106">
            <v>52.5</v>
          </cell>
          <cell r="U106">
            <v>53</v>
          </cell>
          <cell r="V106">
            <v>21</v>
          </cell>
          <cell r="W106">
            <v>56</v>
          </cell>
          <cell r="X106"/>
          <cell r="Y106">
            <v>50</v>
          </cell>
          <cell r="Z106"/>
          <cell r="AA106">
            <v>39</v>
          </cell>
          <cell r="AB106"/>
          <cell r="AC106">
            <v>674</v>
          </cell>
          <cell r="AD106">
            <v>423.5</v>
          </cell>
        </row>
        <row r="107">
          <cell r="A107" t="str">
            <v>4591</v>
          </cell>
          <cell r="B107" t="str">
            <v>4591 - Santé scolaire - Joliette</v>
          </cell>
          <cell r="C107">
            <v>642.6</v>
          </cell>
          <cell r="D107">
            <v>658.05000000000007</v>
          </cell>
          <cell r="E107">
            <v>509.6</v>
          </cell>
          <cell r="F107">
            <v>516.79999999999995</v>
          </cell>
          <cell r="G107">
            <v>478.66</v>
          </cell>
          <cell r="H107">
            <v>468.15</v>
          </cell>
          <cell r="I107">
            <v>385.84</v>
          </cell>
          <cell r="J107">
            <v>224.95</v>
          </cell>
          <cell r="K107">
            <v>293.02</v>
          </cell>
          <cell r="L107">
            <v>330.25</v>
          </cell>
          <cell r="M107">
            <v>447.72</v>
          </cell>
          <cell r="N107">
            <v>503</v>
          </cell>
          <cell r="O107">
            <v>509.6</v>
          </cell>
          <cell r="P107">
            <v>505.85</v>
          </cell>
          <cell r="Q107">
            <v>509.6</v>
          </cell>
          <cell r="R107">
            <v>684.3</v>
          </cell>
          <cell r="S107">
            <v>509.6</v>
          </cell>
          <cell r="T107">
            <v>532.84999999999991</v>
          </cell>
          <cell r="U107">
            <v>349.58</v>
          </cell>
          <cell r="V107">
            <v>330</v>
          </cell>
          <cell r="W107">
            <v>532</v>
          </cell>
          <cell r="X107"/>
          <cell r="Y107">
            <v>394.38</v>
          </cell>
          <cell r="Z107"/>
          <cell r="AA107">
            <v>425.6</v>
          </cell>
          <cell r="AB107"/>
          <cell r="AC107">
            <v>5987.8000000000011</v>
          </cell>
          <cell r="AD107">
            <v>4754.1999999999989</v>
          </cell>
        </row>
        <row r="108">
          <cell r="A108" t="str">
            <v>4605</v>
          </cell>
          <cell r="B108" t="str">
            <v>4605 - Prélèvements - Berthier</v>
          </cell>
          <cell r="C108">
            <v>95.68</v>
          </cell>
          <cell r="D108">
            <v>89.25</v>
          </cell>
          <cell r="E108">
            <v>76.180000000000007</v>
          </cell>
          <cell r="F108">
            <v>73</v>
          </cell>
          <cell r="G108">
            <v>76.180000000000007</v>
          </cell>
          <cell r="H108">
            <v>70.5</v>
          </cell>
          <cell r="I108">
            <v>54.3</v>
          </cell>
          <cell r="J108">
            <v>66.5</v>
          </cell>
          <cell r="K108">
            <v>45.55</v>
          </cell>
          <cell r="L108">
            <v>72.33</v>
          </cell>
          <cell r="M108">
            <v>63.05</v>
          </cell>
          <cell r="N108">
            <v>72.83</v>
          </cell>
          <cell r="O108">
            <v>76.180000000000007</v>
          </cell>
          <cell r="P108">
            <v>73.75</v>
          </cell>
          <cell r="Q108">
            <v>76.180000000000007</v>
          </cell>
          <cell r="R108">
            <v>71.25</v>
          </cell>
          <cell r="S108">
            <v>76.180000000000007</v>
          </cell>
          <cell r="T108">
            <v>68</v>
          </cell>
          <cell r="U108">
            <v>66.34</v>
          </cell>
          <cell r="V108">
            <v>56.75</v>
          </cell>
          <cell r="W108">
            <v>78</v>
          </cell>
          <cell r="X108">
            <v>-18.25</v>
          </cell>
          <cell r="Y108">
            <v>65.61</v>
          </cell>
          <cell r="Z108"/>
          <cell r="AA108">
            <v>53.67</v>
          </cell>
          <cell r="AB108"/>
          <cell r="AC108">
            <v>903.1</v>
          </cell>
          <cell r="AD108">
            <v>695.91</v>
          </cell>
        </row>
        <row r="109">
          <cell r="A109" t="str">
            <v>4606</v>
          </cell>
          <cell r="B109" t="str">
            <v>4606 - Prélèvements - Chertsey</v>
          </cell>
          <cell r="C109">
            <v>87.55</v>
          </cell>
          <cell r="D109">
            <v>142.07999999999998</v>
          </cell>
          <cell r="E109">
            <v>70.040000000000006</v>
          </cell>
          <cell r="F109">
            <v>119.16</v>
          </cell>
          <cell r="G109">
            <v>70.040000000000006</v>
          </cell>
          <cell r="H109">
            <v>99.25</v>
          </cell>
          <cell r="I109">
            <v>56.349999999999994</v>
          </cell>
          <cell r="J109">
            <v>69</v>
          </cell>
          <cell r="K109">
            <v>50.879999999999995</v>
          </cell>
          <cell r="L109">
            <v>89.5</v>
          </cell>
          <cell r="M109">
            <v>61.83</v>
          </cell>
          <cell r="N109">
            <v>47.089999999999996</v>
          </cell>
          <cell r="O109">
            <v>70.040000000000006</v>
          </cell>
          <cell r="P109">
            <v>95.75</v>
          </cell>
          <cell r="Q109">
            <v>70.040000000000006</v>
          </cell>
          <cell r="R109">
            <v>121</v>
          </cell>
          <cell r="S109">
            <v>70.040000000000006</v>
          </cell>
          <cell r="T109">
            <v>73.75</v>
          </cell>
          <cell r="U109">
            <v>67.3</v>
          </cell>
          <cell r="V109">
            <v>69.5</v>
          </cell>
          <cell r="W109">
            <v>70.040000000000006</v>
          </cell>
          <cell r="X109">
            <v>-43.75</v>
          </cell>
          <cell r="Y109">
            <v>64.569999999999993</v>
          </cell>
          <cell r="Z109"/>
          <cell r="AA109">
            <v>50.559999999999995</v>
          </cell>
          <cell r="AB109"/>
          <cell r="AC109">
            <v>859.27999999999975</v>
          </cell>
          <cell r="AD109">
            <v>882.33</v>
          </cell>
        </row>
        <row r="110">
          <cell r="A110" t="str">
            <v>4607</v>
          </cell>
          <cell r="B110" t="str">
            <v>4607 - Laboratoires regroupés - Hématologie</v>
          </cell>
          <cell r="C110">
            <v>1337.4</v>
          </cell>
          <cell r="D110">
            <v>1257.5</v>
          </cell>
          <cell r="E110">
            <v>1069.21</v>
          </cell>
          <cell r="F110">
            <v>1120</v>
          </cell>
          <cell r="G110">
            <v>1069.2099999999998</v>
          </cell>
          <cell r="H110">
            <v>1150.08</v>
          </cell>
          <cell r="I110">
            <v>1069.2099999999998</v>
          </cell>
          <cell r="J110">
            <v>1009.42</v>
          </cell>
          <cell r="K110">
            <v>1069.2099999999998</v>
          </cell>
          <cell r="L110">
            <v>1098.75</v>
          </cell>
          <cell r="M110">
            <v>1069.2099999999998</v>
          </cell>
          <cell r="N110">
            <v>1087.75</v>
          </cell>
          <cell r="O110">
            <v>1069.2099999999998</v>
          </cell>
          <cell r="P110">
            <v>1047</v>
          </cell>
          <cell r="Q110">
            <v>1069.2099999999998</v>
          </cell>
          <cell r="R110">
            <v>1033.5</v>
          </cell>
          <cell r="S110">
            <v>1069.2099999999998</v>
          </cell>
          <cell r="T110">
            <v>1100</v>
          </cell>
          <cell r="U110">
            <v>1069.2099999999998</v>
          </cell>
          <cell r="V110">
            <v>921.75</v>
          </cell>
          <cell r="W110">
            <v>1069.2099999999998</v>
          </cell>
          <cell r="X110"/>
          <cell r="Y110">
            <v>1069.2099999999998</v>
          </cell>
          <cell r="Z110"/>
          <cell r="AA110">
            <v>842.67000000000007</v>
          </cell>
          <cell r="AB110"/>
          <cell r="AC110">
            <v>13941.379999999996</v>
          </cell>
          <cell r="AD110">
            <v>10825.75</v>
          </cell>
        </row>
        <row r="111">
          <cell r="A111" t="str">
            <v>4608</v>
          </cell>
          <cell r="B111" t="str">
            <v>4608 - Laboratoires regroupés - Microbiologie</v>
          </cell>
          <cell r="C111">
            <v>2162.1</v>
          </cell>
          <cell r="D111">
            <v>2244.5</v>
          </cell>
          <cell r="E111">
            <v>1728.8200000000002</v>
          </cell>
          <cell r="F111">
            <v>1810.5</v>
          </cell>
          <cell r="G111">
            <v>1728.8200000000002</v>
          </cell>
          <cell r="H111">
            <v>1861.25</v>
          </cell>
          <cell r="I111">
            <v>1728.8200000000002</v>
          </cell>
          <cell r="J111">
            <v>1777</v>
          </cell>
          <cell r="K111">
            <v>1728.8200000000002</v>
          </cell>
          <cell r="L111">
            <v>1810.5</v>
          </cell>
          <cell r="M111">
            <v>1728.8200000000002</v>
          </cell>
          <cell r="N111">
            <v>1812</v>
          </cell>
          <cell r="O111">
            <v>1728.8200000000002</v>
          </cell>
          <cell r="P111">
            <v>1801.75</v>
          </cell>
          <cell r="Q111">
            <v>1728.8200000000002</v>
          </cell>
          <cell r="R111">
            <v>1785.25</v>
          </cell>
          <cell r="S111">
            <v>1728.8200000000002</v>
          </cell>
          <cell r="T111">
            <v>1980</v>
          </cell>
          <cell r="U111">
            <v>1728.8200000000002</v>
          </cell>
          <cell r="V111">
            <v>1677.25</v>
          </cell>
          <cell r="W111">
            <v>1728.8200000000002</v>
          </cell>
          <cell r="X111"/>
          <cell r="Y111">
            <v>1728.8200000000002</v>
          </cell>
          <cell r="Z111"/>
          <cell r="AA111">
            <v>1361.8300000000002</v>
          </cell>
          <cell r="AB111"/>
          <cell r="AC111">
            <v>22540.95</v>
          </cell>
          <cell r="AD111">
            <v>18560</v>
          </cell>
        </row>
        <row r="112">
          <cell r="A112" t="str">
            <v>4610</v>
          </cell>
          <cell r="B112" t="str">
            <v>4610 - Soutien adm. prélèvements - Berthier</v>
          </cell>
          <cell r="C112">
            <v>57.62</v>
          </cell>
          <cell r="D112">
            <v>67</v>
          </cell>
          <cell r="E112">
            <v>45.62</v>
          </cell>
          <cell r="F112">
            <v>47</v>
          </cell>
          <cell r="G112">
            <v>45.62</v>
          </cell>
          <cell r="H112">
            <v>44</v>
          </cell>
          <cell r="I112">
            <v>45.62</v>
          </cell>
          <cell r="J112">
            <v>44</v>
          </cell>
          <cell r="K112">
            <v>48</v>
          </cell>
          <cell r="L112">
            <v>48</v>
          </cell>
          <cell r="M112">
            <v>45.62</v>
          </cell>
          <cell r="N112">
            <v>43.5</v>
          </cell>
          <cell r="O112">
            <v>45.62</v>
          </cell>
          <cell r="P112">
            <v>44</v>
          </cell>
          <cell r="Q112">
            <v>45.62</v>
          </cell>
          <cell r="R112">
            <v>31.25</v>
          </cell>
          <cell r="S112">
            <v>48</v>
          </cell>
          <cell r="T112">
            <v>28.92</v>
          </cell>
          <cell r="U112">
            <v>38.479999999999997</v>
          </cell>
          <cell r="V112">
            <v>10.34</v>
          </cell>
          <cell r="W112">
            <v>48</v>
          </cell>
          <cell r="X112"/>
          <cell r="Y112">
            <v>45.62</v>
          </cell>
          <cell r="Z112"/>
          <cell r="AA112">
            <v>38.4</v>
          </cell>
          <cell r="AB112"/>
          <cell r="AC112">
            <v>597.83999999999992</v>
          </cell>
          <cell r="AD112">
            <v>408.01</v>
          </cell>
        </row>
        <row r="113">
          <cell r="A113" t="str">
            <v>4616</v>
          </cell>
          <cell r="B113" t="str">
            <v>4616 - Soutien adm. prélèvements - Chertsey</v>
          </cell>
          <cell r="C113">
            <v>171.74</v>
          </cell>
          <cell r="D113">
            <v>154</v>
          </cell>
          <cell r="E113">
            <v>136.79</v>
          </cell>
          <cell r="F113">
            <v>130.25</v>
          </cell>
          <cell r="G113">
            <v>136.79</v>
          </cell>
          <cell r="H113">
            <v>126</v>
          </cell>
          <cell r="I113">
            <v>136.79</v>
          </cell>
          <cell r="J113">
            <v>115.75</v>
          </cell>
          <cell r="K113">
            <v>139.80000000000001</v>
          </cell>
          <cell r="L113">
            <v>97.75</v>
          </cell>
          <cell r="M113">
            <v>136.79</v>
          </cell>
          <cell r="N113">
            <v>124</v>
          </cell>
          <cell r="O113">
            <v>136.79</v>
          </cell>
          <cell r="P113">
            <v>106.5</v>
          </cell>
          <cell r="Q113">
            <v>136.79</v>
          </cell>
          <cell r="R113">
            <v>96.58</v>
          </cell>
          <cell r="S113">
            <v>139.80000000000001</v>
          </cell>
          <cell r="T113">
            <v>114.43</v>
          </cell>
          <cell r="U113">
            <v>127.76</v>
          </cell>
          <cell r="V113">
            <v>91.92</v>
          </cell>
          <cell r="W113">
            <v>139.80000000000001</v>
          </cell>
          <cell r="X113"/>
          <cell r="Y113">
            <v>136.79</v>
          </cell>
          <cell r="Z113"/>
          <cell r="AA113">
            <v>111.84</v>
          </cell>
          <cell r="AB113"/>
          <cell r="AC113">
            <v>1788.2699999999995</v>
          </cell>
          <cell r="AD113">
            <v>1157.18</v>
          </cell>
        </row>
        <row r="114">
          <cell r="A114" t="str">
            <v>4670</v>
          </cell>
          <cell r="B114" t="str">
            <v>4670 - Réadaptation toxico Nord Lanaudière</v>
          </cell>
          <cell r="C114"/>
          <cell r="D114">
            <v>986</v>
          </cell>
          <cell r="E114"/>
          <cell r="F114">
            <v>966.5</v>
          </cell>
          <cell r="G114"/>
          <cell r="H114">
            <v>7</v>
          </cell>
          <cell r="I114"/>
          <cell r="J114">
            <v>49</v>
          </cell>
          <cell r="K114"/>
          <cell r="L114">
            <v>-56</v>
          </cell>
          <cell r="M114"/>
          <cell r="N114">
            <v>-1952.5</v>
          </cell>
          <cell r="O114"/>
          <cell r="P114">
            <v>7</v>
          </cell>
          <cell r="Q114"/>
          <cell r="R114">
            <v>-7</v>
          </cell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>
            <v>0</v>
          </cell>
        </row>
        <row r="115">
          <cell r="A115" t="str">
            <v>4680</v>
          </cell>
          <cell r="B115" t="str">
            <v>4680 - Réadaptation - Toxico CRD LANAUDIÈRE</v>
          </cell>
          <cell r="C115">
            <v>2508.16</v>
          </cell>
          <cell r="D115">
            <v>1991.25</v>
          </cell>
          <cell r="E115">
            <v>2053.9299999999998</v>
          </cell>
          <cell r="F115">
            <v>1469</v>
          </cell>
          <cell r="G115">
            <v>1983.6</v>
          </cell>
          <cell r="H115">
            <v>2406</v>
          </cell>
          <cell r="I115">
            <v>1747.6000000000001</v>
          </cell>
          <cell r="J115">
            <v>1805.5</v>
          </cell>
          <cell r="K115">
            <v>1222.76</v>
          </cell>
          <cell r="L115">
            <v>1678.5</v>
          </cell>
          <cell r="M115">
            <v>1950.9299999999998</v>
          </cell>
          <cell r="N115">
            <v>4249.75</v>
          </cell>
          <cell r="O115">
            <v>2079.0299999999997</v>
          </cell>
          <cell r="P115">
            <v>2175.5</v>
          </cell>
          <cell r="Q115">
            <v>2011.23</v>
          </cell>
          <cell r="R115">
            <v>2144.75</v>
          </cell>
          <cell r="S115">
            <v>2146.81</v>
          </cell>
          <cell r="T115">
            <v>1417.45</v>
          </cell>
          <cell r="U115">
            <v>1730.0100000000002</v>
          </cell>
          <cell r="V115">
            <v>1605.09</v>
          </cell>
          <cell r="W115">
            <v>2146.81</v>
          </cell>
          <cell r="X115"/>
          <cell r="Y115">
            <v>1827.94</v>
          </cell>
          <cell r="Z115"/>
          <cell r="AA115">
            <v>1536.3999999999999</v>
          </cell>
          <cell r="AB115"/>
          <cell r="AC115">
            <v>24945.210000000006</v>
          </cell>
          <cell r="AD115">
            <v>20942.79</v>
          </cell>
        </row>
        <row r="116">
          <cell r="A116" t="str">
            <v>4681</v>
          </cell>
          <cell r="B116" t="str">
            <v>4681 - Réadaptation - Toxico - Gain</v>
          </cell>
          <cell r="C116"/>
          <cell r="D116">
            <v>110.5</v>
          </cell>
          <cell r="E116"/>
          <cell r="F116">
            <v>216</v>
          </cell>
          <cell r="G116"/>
          <cell r="H116">
            <v>211.5</v>
          </cell>
          <cell r="I116"/>
          <cell r="J116">
            <v>144</v>
          </cell>
          <cell r="K116"/>
          <cell r="L116">
            <v>106.5</v>
          </cell>
          <cell r="M116"/>
          <cell r="N116">
            <v>108</v>
          </cell>
          <cell r="O116"/>
          <cell r="P116">
            <v>121.5</v>
          </cell>
          <cell r="Q116"/>
          <cell r="R116">
            <v>189.5</v>
          </cell>
          <cell r="S116"/>
          <cell r="T116">
            <v>292</v>
          </cell>
          <cell r="U116"/>
          <cell r="V116">
            <v>154.75</v>
          </cell>
          <cell r="W116"/>
          <cell r="X116"/>
          <cell r="Y116"/>
          <cell r="Z116"/>
          <cell r="AA116"/>
          <cell r="AB116"/>
          <cell r="AC116"/>
          <cell r="AD116">
            <v>1654.25</v>
          </cell>
        </row>
        <row r="117">
          <cell r="A117" t="str">
            <v>4683</v>
          </cell>
          <cell r="B117" t="str">
            <v>4683 - Réadaptation - Toxico SIM Repentigny</v>
          </cell>
          <cell r="C117">
            <v>168</v>
          </cell>
          <cell r="D117">
            <v>168</v>
          </cell>
          <cell r="E117">
            <v>133</v>
          </cell>
          <cell r="F117">
            <v>126</v>
          </cell>
          <cell r="G117">
            <v>133</v>
          </cell>
          <cell r="H117">
            <v>126</v>
          </cell>
          <cell r="I117">
            <v>98</v>
          </cell>
          <cell r="J117">
            <v>126</v>
          </cell>
          <cell r="K117">
            <v>84</v>
          </cell>
          <cell r="L117">
            <v>35</v>
          </cell>
          <cell r="M117">
            <v>112</v>
          </cell>
          <cell r="N117">
            <v>131</v>
          </cell>
          <cell r="O117">
            <v>133</v>
          </cell>
          <cell r="P117">
            <v>112</v>
          </cell>
          <cell r="Q117">
            <v>133</v>
          </cell>
          <cell r="R117">
            <v>105</v>
          </cell>
          <cell r="S117">
            <v>133</v>
          </cell>
          <cell r="T117">
            <v>63</v>
          </cell>
          <cell r="U117">
            <v>105</v>
          </cell>
          <cell r="V117">
            <v>101.5</v>
          </cell>
          <cell r="W117">
            <v>140</v>
          </cell>
          <cell r="X117"/>
          <cell r="Y117">
            <v>112</v>
          </cell>
          <cell r="Z117"/>
          <cell r="AA117">
            <v>98</v>
          </cell>
          <cell r="AB117"/>
          <cell r="AC117">
            <v>1582</v>
          </cell>
          <cell r="AD117">
            <v>1093.5</v>
          </cell>
        </row>
        <row r="118">
          <cell r="A118" t="str">
            <v>4871</v>
          </cell>
          <cell r="B118" t="str">
            <v>4871 - Physiothérapie CHSLD Alphonse-Rondeau</v>
          </cell>
          <cell r="C118">
            <v>140</v>
          </cell>
          <cell r="D118">
            <v>101</v>
          </cell>
          <cell r="E118">
            <v>112</v>
          </cell>
          <cell r="F118">
            <v>91</v>
          </cell>
          <cell r="G118">
            <v>112</v>
          </cell>
          <cell r="H118">
            <v>98</v>
          </cell>
          <cell r="I118">
            <v>84</v>
          </cell>
          <cell r="J118">
            <v>35</v>
          </cell>
          <cell r="K118">
            <v>72.8</v>
          </cell>
          <cell r="L118">
            <v>54.42</v>
          </cell>
          <cell r="M118">
            <v>95.2</v>
          </cell>
          <cell r="N118">
            <v>42</v>
          </cell>
          <cell r="O118">
            <v>112</v>
          </cell>
          <cell r="P118">
            <v>61</v>
          </cell>
          <cell r="Q118">
            <v>112</v>
          </cell>
          <cell r="R118">
            <v>91</v>
          </cell>
          <cell r="S118">
            <v>112</v>
          </cell>
          <cell r="T118">
            <v>112</v>
          </cell>
          <cell r="U118">
            <v>106.4</v>
          </cell>
          <cell r="V118">
            <v>63</v>
          </cell>
          <cell r="W118">
            <v>112</v>
          </cell>
          <cell r="X118"/>
          <cell r="Y118">
            <v>100.8</v>
          </cell>
          <cell r="Z118"/>
          <cell r="AA118">
            <v>78.400000000000006</v>
          </cell>
          <cell r="AB118"/>
          <cell r="AC118">
            <v>1349.6000000000001</v>
          </cell>
          <cell r="AD118">
            <v>748.42000000000007</v>
          </cell>
        </row>
        <row r="119">
          <cell r="A119" t="str">
            <v>4872</v>
          </cell>
          <cell r="B119" t="str">
            <v>4872 - Physiothérapie Matawinie</v>
          </cell>
          <cell r="C119">
            <v>105</v>
          </cell>
          <cell r="D119"/>
          <cell r="E119">
            <v>84</v>
          </cell>
          <cell r="F119">
            <v>38.5</v>
          </cell>
          <cell r="G119">
            <v>84</v>
          </cell>
          <cell r="H119">
            <v>77</v>
          </cell>
          <cell r="I119">
            <v>63</v>
          </cell>
          <cell r="J119">
            <v>77</v>
          </cell>
          <cell r="K119">
            <v>54.2</v>
          </cell>
          <cell r="L119">
            <v>77</v>
          </cell>
          <cell r="M119">
            <v>71.8</v>
          </cell>
          <cell r="N119">
            <v>46.5</v>
          </cell>
          <cell r="O119">
            <v>84</v>
          </cell>
          <cell r="P119">
            <v>56</v>
          </cell>
          <cell r="Q119">
            <v>84</v>
          </cell>
          <cell r="R119">
            <v>77</v>
          </cell>
          <cell r="S119">
            <v>84</v>
          </cell>
          <cell r="T119">
            <v>67.75</v>
          </cell>
          <cell r="U119">
            <v>79.599999999999994</v>
          </cell>
          <cell r="V119">
            <v>63</v>
          </cell>
          <cell r="W119">
            <v>84</v>
          </cell>
          <cell r="X119"/>
          <cell r="Y119">
            <v>75.2</v>
          </cell>
          <cell r="Z119"/>
          <cell r="AA119">
            <v>58.6</v>
          </cell>
          <cell r="AB119"/>
          <cell r="AC119">
            <v>1011.4000000000001</v>
          </cell>
          <cell r="AD119">
            <v>579.75</v>
          </cell>
        </row>
        <row r="120">
          <cell r="A120" t="str">
            <v>4873</v>
          </cell>
          <cell r="B120" t="str">
            <v>4873 - Physiothérapie CHSLD St-Jacques</v>
          </cell>
          <cell r="C120">
            <v>82.9</v>
          </cell>
          <cell r="D120">
            <v>77</v>
          </cell>
          <cell r="E120">
            <v>65.650000000000006</v>
          </cell>
          <cell r="F120">
            <v>61.5</v>
          </cell>
          <cell r="G120">
            <v>65.650000000000006</v>
          </cell>
          <cell r="H120">
            <v>56</v>
          </cell>
          <cell r="I120">
            <v>48.33</v>
          </cell>
          <cell r="J120">
            <v>35</v>
          </cell>
          <cell r="K120">
            <v>44.93</v>
          </cell>
          <cell r="L120">
            <v>49</v>
          </cell>
          <cell r="M120">
            <v>55.29</v>
          </cell>
          <cell r="N120">
            <v>63</v>
          </cell>
          <cell r="O120">
            <v>65.650000000000006</v>
          </cell>
          <cell r="P120">
            <v>70</v>
          </cell>
          <cell r="Q120">
            <v>65.650000000000006</v>
          </cell>
          <cell r="R120">
            <v>70</v>
          </cell>
          <cell r="S120">
            <v>69.05</v>
          </cell>
          <cell r="T120">
            <v>77</v>
          </cell>
          <cell r="U120">
            <v>51.81</v>
          </cell>
          <cell r="V120">
            <v>49</v>
          </cell>
          <cell r="W120">
            <v>69.05</v>
          </cell>
          <cell r="X120"/>
          <cell r="Y120">
            <v>58.69</v>
          </cell>
          <cell r="Z120"/>
          <cell r="AA120">
            <v>48.35</v>
          </cell>
          <cell r="AB120"/>
          <cell r="AC120">
            <v>791.00000000000011</v>
          </cell>
          <cell r="AD120">
            <v>607.5</v>
          </cell>
        </row>
        <row r="121">
          <cell r="A121" t="str">
            <v>4874</v>
          </cell>
          <cell r="B121" t="str">
            <v>4874 - Physiothérapie CHSLD St-Liguori</v>
          </cell>
          <cell r="C121">
            <v>82.9</v>
          </cell>
          <cell r="D121">
            <v>63</v>
          </cell>
          <cell r="E121">
            <v>65.650000000000006</v>
          </cell>
          <cell r="F121">
            <v>35</v>
          </cell>
          <cell r="G121">
            <v>65.650000000000006</v>
          </cell>
          <cell r="H121">
            <v>47</v>
          </cell>
          <cell r="I121">
            <v>48.33</v>
          </cell>
          <cell r="J121">
            <v>28</v>
          </cell>
          <cell r="K121">
            <v>44.93</v>
          </cell>
          <cell r="L121">
            <v>49</v>
          </cell>
          <cell r="M121">
            <v>55.29</v>
          </cell>
          <cell r="N121">
            <v>63</v>
          </cell>
          <cell r="O121">
            <v>65.650000000000006</v>
          </cell>
          <cell r="P121">
            <v>63</v>
          </cell>
          <cell r="Q121">
            <v>65.650000000000006</v>
          </cell>
          <cell r="R121">
            <v>50.5</v>
          </cell>
          <cell r="S121">
            <v>69.05</v>
          </cell>
          <cell r="T121">
            <v>49</v>
          </cell>
          <cell r="U121">
            <v>51.81</v>
          </cell>
          <cell r="V121">
            <v>42</v>
          </cell>
          <cell r="W121">
            <v>69.05</v>
          </cell>
          <cell r="X121"/>
          <cell r="Y121">
            <v>58.69</v>
          </cell>
          <cell r="Z121"/>
          <cell r="AA121">
            <v>48.35</v>
          </cell>
          <cell r="AB121"/>
          <cell r="AC121">
            <v>791.00000000000011</v>
          </cell>
          <cell r="AD121">
            <v>489.5</v>
          </cell>
        </row>
        <row r="122">
          <cell r="A122" t="str">
            <v>4875</v>
          </cell>
          <cell r="B122" t="str">
            <v>4875 - Physio. CHSLD St-Antoine-de-Padoue</v>
          </cell>
          <cell r="C122">
            <v>165.79</v>
          </cell>
          <cell r="D122">
            <v>140</v>
          </cell>
          <cell r="E122">
            <v>131.31</v>
          </cell>
          <cell r="F122">
            <v>131.5</v>
          </cell>
          <cell r="G122">
            <v>131.31</v>
          </cell>
          <cell r="H122">
            <v>126</v>
          </cell>
          <cell r="I122">
            <v>96.66</v>
          </cell>
          <cell r="J122">
            <v>133</v>
          </cell>
          <cell r="K122">
            <v>89.86</v>
          </cell>
          <cell r="L122">
            <v>70</v>
          </cell>
          <cell r="M122">
            <v>110.58</v>
          </cell>
          <cell r="N122">
            <v>140</v>
          </cell>
          <cell r="O122">
            <v>131.31</v>
          </cell>
          <cell r="P122">
            <v>140</v>
          </cell>
          <cell r="Q122">
            <v>131.31</v>
          </cell>
          <cell r="R122">
            <v>126</v>
          </cell>
          <cell r="S122">
            <v>138.11000000000001</v>
          </cell>
          <cell r="T122">
            <v>139</v>
          </cell>
          <cell r="U122">
            <v>103.62</v>
          </cell>
          <cell r="V122">
            <v>77</v>
          </cell>
          <cell r="W122">
            <v>138.11000000000001</v>
          </cell>
          <cell r="X122"/>
          <cell r="Y122">
            <v>117.38</v>
          </cell>
          <cell r="Z122"/>
          <cell r="AA122">
            <v>96.65</v>
          </cell>
          <cell r="AB122"/>
          <cell r="AC122">
            <v>1582.0000000000005</v>
          </cell>
          <cell r="AD122">
            <v>1222.5</v>
          </cell>
        </row>
        <row r="123">
          <cell r="A123" t="str">
            <v>4876</v>
          </cell>
          <cell r="B123" t="str">
            <v>4876 - Physiothérapie CHSLD Piedmont</v>
          </cell>
          <cell r="C123">
            <v>99.48</v>
          </cell>
          <cell r="D123">
            <v>83</v>
          </cell>
          <cell r="E123">
            <v>78.78</v>
          </cell>
          <cell r="F123">
            <v>63</v>
          </cell>
          <cell r="G123">
            <v>78.78</v>
          </cell>
          <cell r="H123">
            <v>105</v>
          </cell>
          <cell r="I123">
            <v>58</v>
          </cell>
          <cell r="J123">
            <v>77</v>
          </cell>
          <cell r="K123">
            <v>53.91</v>
          </cell>
          <cell r="L123">
            <v>21</v>
          </cell>
          <cell r="M123">
            <v>66.349999999999994</v>
          </cell>
          <cell r="N123">
            <v>84</v>
          </cell>
          <cell r="O123">
            <v>78.78</v>
          </cell>
          <cell r="P123">
            <v>63</v>
          </cell>
          <cell r="Q123">
            <v>78.78</v>
          </cell>
          <cell r="R123">
            <v>84</v>
          </cell>
          <cell r="S123">
            <v>82.87</v>
          </cell>
          <cell r="T123">
            <v>77</v>
          </cell>
          <cell r="U123">
            <v>62.17</v>
          </cell>
          <cell r="V123">
            <v>56</v>
          </cell>
          <cell r="W123">
            <v>82.87</v>
          </cell>
          <cell r="X123"/>
          <cell r="Y123">
            <v>70.430000000000007</v>
          </cell>
          <cell r="Z123"/>
          <cell r="AA123">
            <v>58</v>
          </cell>
          <cell r="AB123"/>
          <cell r="AC123">
            <v>949.19999999999982</v>
          </cell>
          <cell r="AD123">
            <v>713</v>
          </cell>
        </row>
        <row r="124">
          <cell r="A124" t="str">
            <v>4881</v>
          </cell>
          <cell r="B124" t="str">
            <v>4881 - Ergothérapie CHSLD Alphonse-Rondeau</v>
          </cell>
          <cell r="C124">
            <v>0.44</v>
          </cell>
          <cell r="D124"/>
          <cell r="E124">
            <v>0.35</v>
          </cell>
          <cell r="F124"/>
          <cell r="G124">
            <v>0.35</v>
          </cell>
          <cell r="H124"/>
          <cell r="I124">
            <v>0.26</v>
          </cell>
          <cell r="J124"/>
          <cell r="K124">
            <v>0.24</v>
          </cell>
          <cell r="L124"/>
          <cell r="M124">
            <v>0.28999999999999998</v>
          </cell>
          <cell r="N124"/>
          <cell r="O124">
            <v>0.35</v>
          </cell>
          <cell r="P124"/>
          <cell r="Q124">
            <v>0.35</v>
          </cell>
          <cell r="R124"/>
          <cell r="S124">
            <v>0.37</v>
          </cell>
          <cell r="T124"/>
          <cell r="U124">
            <v>0.28000000000000003</v>
          </cell>
          <cell r="V124"/>
          <cell r="W124">
            <v>0.37</v>
          </cell>
          <cell r="X124"/>
          <cell r="Y124">
            <v>0.32</v>
          </cell>
          <cell r="Z124"/>
          <cell r="AA124">
            <v>0.23</v>
          </cell>
          <cell r="AB124"/>
          <cell r="AC124">
            <v>4.2</v>
          </cell>
          <cell r="AD124"/>
        </row>
        <row r="125">
          <cell r="A125" t="str">
            <v>4882</v>
          </cell>
          <cell r="B125" t="str">
            <v>4882 - Ergothérapie petite enfance CLSC</v>
          </cell>
          <cell r="C125">
            <v>35</v>
          </cell>
          <cell r="D125"/>
          <cell r="E125">
            <v>28</v>
          </cell>
          <cell r="F125"/>
          <cell r="G125">
            <v>28</v>
          </cell>
          <cell r="H125"/>
          <cell r="I125">
            <v>21</v>
          </cell>
          <cell r="J125"/>
          <cell r="K125">
            <v>18.2</v>
          </cell>
          <cell r="L125"/>
          <cell r="M125">
            <v>23.8</v>
          </cell>
          <cell r="N125"/>
          <cell r="O125">
            <v>28</v>
          </cell>
          <cell r="P125">
            <v>21</v>
          </cell>
          <cell r="Q125">
            <v>28</v>
          </cell>
          <cell r="R125">
            <v>28</v>
          </cell>
          <cell r="S125">
            <v>28</v>
          </cell>
          <cell r="T125">
            <v>28</v>
          </cell>
          <cell r="U125">
            <v>26.6</v>
          </cell>
          <cell r="V125">
            <v>21</v>
          </cell>
          <cell r="W125">
            <v>28</v>
          </cell>
          <cell r="X125"/>
          <cell r="Y125">
            <v>25.2</v>
          </cell>
          <cell r="Z125"/>
          <cell r="AA125">
            <v>19.600000000000001</v>
          </cell>
          <cell r="AB125"/>
          <cell r="AC125">
            <v>337.40000000000003</v>
          </cell>
          <cell r="AD125">
            <v>98</v>
          </cell>
        </row>
        <row r="126">
          <cell r="A126" t="str">
            <v>4883</v>
          </cell>
          <cell r="B126" t="str">
            <v>4883 - Ergothérapie CHSLD St-Jacques</v>
          </cell>
          <cell r="C126">
            <v>43.11</v>
          </cell>
          <cell r="D126">
            <v>24.75</v>
          </cell>
          <cell r="E126">
            <v>34.14</v>
          </cell>
          <cell r="F126">
            <v>22.75</v>
          </cell>
          <cell r="G126">
            <v>34.14</v>
          </cell>
          <cell r="H126">
            <v>24.75</v>
          </cell>
          <cell r="I126">
            <v>25.13</v>
          </cell>
          <cell r="J126">
            <v>7.75</v>
          </cell>
          <cell r="K126">
            <v>23.36</v>
          </cell>
          <cell r="L126">
            <v>29.5</v>
          </cell>
          <cell r="M126">
            <v>28.75</v>
          </cell>
          <cell r="N126">
            <v>25.25</v>
          </cell>
          <cell r="O126">
            <v>34.14</v>
          </cell>
          <cell r="P126">
            <v>18.25</v>
          </cell>
          <cell r="Q126">
            <v>34.14</v>
          </cell>
          <cell r="R126">
            <v>32</v>
          </cell>
          <cell r="S126">
            <v>35.909999999999997</v>
          </cell>
          <cell r="T126">
            <v>9</v>
          </cell>
          <cell r="U126">
            <v>26.94</v>
          </cell>
          <cell r="V126">
            <v>22</v>
          </cell>
          <cell r="W126">
            <v>35.909999999999997</v>
          </cell>
          <cell r="X126"/>
          <cell r="Y126">
            <v>30.52</v>
          </cell>
          <cell r="Z126"/>
          <cell r="AA126">
            <v>25.13</v>
          </cell>
          <cell r="AB126"/>
          <cell r="AC126">
            <v>411.31999999999994</v>
          </cell>
          <cell r="AD126">
            <v>216</v>
          </cell>
        </row>
        <row r="127">
          <cell r="A127" t="str">
            <v>4890</v>
          </cell>
          <cell r="B127" t="str">
            <v>4890 - Animation/Loisirs CHSLD St-Donat</v>
          </cell>
          <cell r="C127">
            <v>175.42</v>
          </cell>
          <cell r="D127">
            <v>171</v>
          </cell>
          <cell r="E127">
            <v>139.69999999999999</v>
          </cell>
          <cell r="F127">
            <v>140</v>
          </cell>
          <cell r="G127">
            <v>139.69999999999999</v>
          </cell>
          <cell r="H127">
            <v>164</v>
          </cell>
          <cell r="I127">
            <v>125.19</v>
          </cell>
          <cell r="J127">
            <v>223</v>
          </cell>
          <cell r="K127">
            <v>122.18</v>
          </cell>
          <cell r="L127">
            <v>159</v>
          </cell>
          <cell r="M127">
            <v>131.04</v>
          </cell>
          <cell r="N127">
            <v>50.75</v>
          </cell>
          <cell r="O127">
            <v>139.69999999999999</v>
          </cell>
          <cell r="P127">
            <v>131</v>
          </cell>
          <cell r="Q127">
            <v>139.69999999999999</v>
          </cell>
          <cell r="R127">
            <v>132</v>
          </cell>
          <cell r="S127">
            <v>142.71</v>
          </cell>
          <cell r="T127">
            <v>146</v>
          </cell>
          <cell r="U127">
            <v>128.02000000000001</v>
          </cell>
          <cell r="V127">
            <v>134</v>
          </cell>
          <cell r="W127">
            <v>142.71</v>
          </cell>
          <cell r="X127">
            <v>-6</v>
          </cell>
          <cell r="Y127">
            <v>133.87</v>
          </cell>
          <cell r="Z127"/>
          <cell r="AA127">
            <v>108.34</v>
          </cell>
          <cell r="AB127"/>
          <cell r="AC127">
            <v>1768.28</v>
          </cell>
          <cell r="AD127">
            <v>1444.75</v>
          </cell>
        </row>
        <row r="128">
          <cell r="A128" t="str">
            <v>4891</v>
          </cell>
          <cell r="B128" t="str">
            <v>4891 - Animation/Loisirs CHSLD Désy</v>
          </cell>
          <cell r="C128">
            <v>103.88</v>
          </cell>
          <cell r="D128">
            <v>63</v>
          </cell>
          <cell r="E128">
            <v>82.27</v>
          </cell>
          <cell r="F128">
            <v>84</v>
          </cell>
          <cell r="G128">
            <v>82.27</v>
          </cell>
          <cell r="H128">
            <v>84</v>
          </cell>
          <cell r="I128">
            <v>60.56</v>
          </cell>
          <cell r="J128">
            <v>42</v>
          </cell>
          <cell r="K128">
            <v>56.3</v>
          </cell>
          <cell r="L128"/>
          <cell r="M128">
            <v>69.28</v>
          </cell>
          <cell r="N128"/>
          <cell r="O128">
            <v>82.27</v>
          </cell>
          <cell r="P128"/>
          <cell r="Q128">
            <v>82.27</v>
          </cell>
          <cell r="R128"/>
          <cell r="S128">
            <v>86.53</v>
          </cell>
          <cell r="T128"/>
          <cell r="U128">
            <v>64.92</v>
          </cell>
          <cell r="V128">
            <v>84</v>
          </cell>
          <cell r="W128">
            <v>86.53</v>
          </cell>
          <cell r="X128"/>
          <cell r="Y128">
            <v>73.55</v>
          </cell>
          <cell r="Z128"/>
          <cell r="AA128">
            <v>60.57</v>
          </cell>
          <cell r="AB128"/>
          <cell r="AC128">
            <v>991.19999999999982</v>
          </cell>
          <cell r="AD128">
            <v>357</v>
          </cell>
        </row>
        <row r="129">
          <cell r="A129" t="str">
            <v>4892</v>
          </cell>
          <cell r="B129" t="str">
            <v>4892 - Animation/Loisirs CHSLD Ste-Elisabeth</v>
          </cell>
          <cell r="C129">
            <v>105</v>
          </cell>
          <cell r="D129">
            <v>103.5</v>
          </cell>
          <cell r="E129">
            <v>84</v>
          </cell>
          <cell r="F129">
            <v>77</v>
          </cell>
          <cell r="G129">
            <v>84</v>
          </cell>
          <cell r="H129">
            <v>84</v>
          </cell>
          <cell r="I129">
            <v>63</v>
          </cell>
          <cell r="J129">
            <v>84</v>
          </cell>
          <cell r="K129">
            <v>54.6</v>
          </cell>
          <cell r="L129">
            <v>63</v>
          </cell>
          <cell r="M129">
            <v>71.400000000000006</v>
          </cell>
          <cell r="N129">
            <v>63</v>
          </cell>
          <cell r="O129">
            <v>84</v>
          </cell>
          <cell r="P129">
            <v>84</v>
          </cell>
          <cell r="Q129">
            <v>84</v>
          </cell>
          <cell r="R129">
            <v>84</v>
          </cell>
          <cell r="S129">
            <v>84</v>
          </cell>
          <cell r="T129">
            <v>63</v>
          </cell>
          <cell r="U129">
            <v>79.8</v>
          </cell>
          <cell r="V129">
            <v>56</v>
          </cell>
          <cell r="W129">
            <v>84</v>
          </cell>
          <cell r="X129"/>
          <cell r="Y129">
            <v>75.599999999999994</v>
          </cell>
          <cell r="Z129"/>
          <cell r="AA129">
            <v>58.8</v>
          </cell>
          <cell r="AB129"/>
          <cell r="AC129">
            <v>1012.1999999999999</v>
          </cell>
          <cell r="AD129">
            <v>761.5</v>
          </cell>
        </row>
        <row r="130">
          <cell r="A130" t="str">
            <v>4893</v>
          </cell>
          <cell r="B130" t="str">
            <v>4893 - Animation/Loisirs CHSLD St-Jacques</v>
          </cell>
          <cell r="C130">
            <v>84</v>
          </cell>
          <cell r="D130">
            <v>84</v>
          </cell>
          <cell r="E130">
            <v>66.5</v>
          </cell>
          <cell r="F130">
            <v>63</v>
          </cell>
          <cell r="G130">
            <v>66.5</v>
          </cell>
          <cell r="H130">
            <v>63</v>
          </cell>
          <cell r="I130">
            <v>49</v>
          </cell>
          <cell r="J130">
            <v>103</v>
          </cell>
          <cell r="K130">
            <v>42</v>
          </cell>
          <cell r="L130">
            <v>61</v>
          </cell>
          <cell r="M130">
            <v>56</v>
          </cell>
          <cell r="N130">
            <v>63</v>
          </cell>
          <cell r="O130">
            <v>66.5</v>
          </cell>
          <cell r="P130">
            <v>56</v>
          </cell>
          <cell r="Q130">
            <v>66.5</v>
          </cell>
          <cell r="R130">
            <v>56</v>
          </cell>
          <cell r="S130">
            <v>66.5</v>
          </cell>
          <cell r="T130">
            <v>70</v>
          </cell>
          <cell r="U130">
            <v>52.5</v>
          </cell>
          <cell r="V130">
            <v>35</v>
          </cell>
          <cell r="W130">
            <v>70</v>
          </cell>
          <cell r="X130"/>
          <cell r="Y130">
            <v>56</v>
          </cell>
          <cell r="Z130"/>
          <cell r="AA130">
            <v>49</v>
          </cell>
          <cell r="AB130"/>
          <cell r="AC130">
            <v>791</v>
          </cell>
          <cell r="AD130">
            <v>654</v>
          </cell>
        </row>
        <row r="131">
          <cell r="A131" t="str">
            <v>4894</v>
          </cell>
          <cell r="B131" t="str">
            <v>4894 - Animation/Loisirs CHSLD St-Liguori</v>
          </cell>
          <cell r="C131">
            <v>84</v>
          </cell>
          <cell r="D131">
            <v>84</v>
          </cell>
          <cell r="E131">
            <v>66.5</v>
          </cell>
          <cell r="F131">
            <v>62</v>
          </cell>
          <cell r="G131">
            <v>66.5</v>
          </cell>
          <cell r="H131">
            <v>63</v>
          </cell>
          <cell r="I131">
            <v>49</v>
          </cell>
          <cell r="J131">
            <v>110</v>
          </cell>
          <cell r="K131">
            <v>42</v>
          </cell>
          <cell r="L131">
            <v>54</v>
          </cell>
          <cell r="M131">
            <v>56</v>
          </cell>
          <cell r="N131">
            <v>63</v>
          </cell>
          <cell r="O131">
            <v>66.5</v>
          </cell>
          <cell r="P131">
            <v>70</v>
          </cell>
          <cell r="Q131">
            <v>66.5</v>
          </cell>
          <cell r="R131">
            <v>70</v>
          </cell>
          <cell r="S131">
            <v>66.5</v>
          </cell>
          <cell r="T131">
            <v>70</v>
          </cell>
          <cell r="U131">
            <v>52.5</v>
          </cell>
          <cell r="V131">
            <v>42</v>
          </cell>
          <cell r="W131">
            <v>70</v>
          </cell>
          <cell r="X131"/>
          <cell r="Y131">
            <v>56</v>
          </cell>
          <cell r="Z131"/>
          <cell r="AA131">
            <v>49</v>
          </cell>
          <cell r="AB131"/>
          <cell r="AC131">
            <v>791</v>
          </cell>
          <cell r="AD131">
            <v>688</v>
          </cell>
        </row>
        <row r="132">
          <cell r="A132" t="str">
            <v>4895</v>
          </cell>
          <cell r="B132" t="str">
            <v>4895 - Anim./Loisirs CHSLD St-Antoine-de-Padoue</v>
          </cell>
          <cell r="C132">
            <v>186</v>
          </cell>
          <cell r="D132">
            <v>116.25</v>
          </cell>
          <cell r="E132">
            <v>147.25</v>
          </cell>
          <cell r="F132">
            <v>145.75</v>
          </cell>
          <cell r="G132">
            <v>147.25</v>
          </cell>
          <cell r="H132">
            <v>147.25</v>
          </cell>
          <cell r="I132">
            <v>108.5</v>
          </cell>
          <cell r="J132">
            <v>139.5</v>
          </cell>
          <cell r="K132">
            <v>93</v>
          </cell>
          <cell r="L132">
            <v>77.5</v>
          </cell>
          <cell r="M132">
            <v>124</v>
          </cell>
          <cell r="N132">
            <v>154</v>
          </cell>
          <cell r="O132">
            <v>147.25</v>
          </cell>
          <cell r="P132">
            <v>155</v>
          </cell>
          <cell r="Q132">
            <v>147.25</v>
          </cell>
          <cell r="R132">
            <v>147.25</v>
          </cell>
          <cell r="S132">
            <v>147.25</v>
          </cell>
          <cell r="T132">
            <v>147.25</v>
          </cell>
          <cell r="U132">
            <v>116.25</v>
          </cell>
          <cell r="V132">
            <v>77.5</v>
          </cell>
          <cell r="W132">
            <v>155</v>
          </cell>
          <cell r="X132"/>
          <cell r="Y132">
            <v>124</v>
          </cell>
          <cell r="Z132"/>
          <cell r="AA132">
            <v>108.5</v>
          </cell>
          <cell r="AB132"/>
          <cell r="AC132">
            <v>1751.5</v>
          </cell>
          <cell r="AD132">
            <v>1307.25</v>
          </cell>
        </row>
        <row r="133">
          <cell r="A133" t="str">
            <v>4896</v>
          </cell>
          <cell r="B133" t="str">
            <v>4896 - Animation/Loisirs CHSLD Alphonse-Rondeau</v>
          </cell>
          <cell r="C133">
            <v>70</v>
          </cell>
          <cell r="D133">
            <v>68.5</v>
          </cell>
          <cell r="E133">
            <v>56</v>
          </cell>
          <cell r="F133">
            <v>63.5</v>
          </cell>
          <cell r="G133">
            <v>56</v>
          </cell>
          <cell r="H133">
            <v>48</v>
          </cell>
          <cell r="I133">
            <v>42</v>
          </cell>
          <cell r="J133">
            <v>55</v>
          </cell>
          <cell r="K133">
            <v>36.4</v>
          </cell>
          <cell r="L133">
            <v>39.5</v>
          </cell>
          <cell r="M133">
            <v>47.6</v>
          </cell>
          <cell r="N133">
            <v>53</v>
          </cell>
          <cell r="O133">
            <v>56</v>
          </cell>
          <cell r="P133">
            <v>56</v>
          </cell>
          <cell r="Q133">
            <v>56</v>
          </cell>
          <cell r="R133">
            <v>48</v>
          </cell>
          <cell r="S133">
            <v>56</v>
          </cell>
          <cell r="T133">
            <v>58</v>
          </cell>
          <cell r="U133">
            <v>53.2</v>
          </cell>
          <cell r="V133">
            <v>62.5</v>
          </cell>
          <cell r="W133">
            <v>56</v>
          </cell>
          <cell r="X133"/>
          <cell r="Y133">
            <v>50.4</v>
          </cell>
          <cell r="Z133"/>
          <cell r="AA133">
            <v>39.200000000000003</v>
          </cell>
          <cell r="AB133"/>
          <cell r="AC133">
            <v>674.80000000000007</v>
          </cell>
          <cell r="AD133">
            <v>552</v>
          </cell>
        </row>
        <row r="134">
          <cell r="A134" t="str">
            <v>4897</v>
          </cell>
          <cell r="B134" t="str">
            <v>4897 - Animation/Loisirs CHSLD Brassard</v>
          </cell>
          <cell r="C134">
            <v>104.63</v>
          </cell>
          <cell r="D134">
            <v>98</v>
          </cell>
          <cell r="E134">
            <v>83.7</v>
          </cell>
          <cell r="F134">
            <v>83</v>
          </cell>
          <cell r="G134">
            <v>83.7</v>
          </cell>
          <cell r="H134">
            <v>84</v>
          </cell>
          <cell r="I134">
            <v>57.45</v>
          </cell>
          <cell r="J134">
            <v>63</v>
          </cell>
          <cell r="K134">
            <v>46.95</v>
          </cell>
          <cell r="L134">
            <v>42</v>
          </cell>
          <cell r="M134">
            <v>67.95</v>
          </cell>
          <cell r="N134">
            <v>77</v>
          </cell>
          <cell r="O134">
            <v>83.7</v>
          </cell>
          <cell r="P134">
            <v>84</v>
          </cell>
          <cell r="Q134">
            <v>83.7</v>
          </cell>
          <cell r="R134">
            <v>63</v>
          </cell>
          <cell r="S134">
            <v>83.7</v>
          </cell>
          <cell r="T134">
            <v>84</v>
          </cell>
          <cell r="U134">
            <v>78.45</v>
          </cell>
          <cell r="V134">
            <v>67.5</v>
          </cell>
          <cell r="W134">
            <v>83.7</v>
          </cell>
          <cell r="X134"/>
          <cell r="Y134">
            <v>73.2</v>
          </cell>
          <cell r="Z134"/>
          <cell r="AA134">
            <v>56.46</v>
          </cell>
          <cell r="AB134"/>
          <cell r="AC134">
            <v>987.29000000000019</v>
          </cell>
          <cell r="AD134">
            <v>745.5</v>
          </cell>
        </row>
        <row r="135">
          <cell r="A135" t="str">
            <v>4898</v>
          </cell>
          <cell r="B135" t="str">
            <v>4898 - Animation/Loisirs CHSLD Piedmont</v>
          </cell>
          <cell r="C135">
            <v>168</v>
          </cell>
          <cell r="D135">
            <v>168</v>
          </cell>
          <cell r="E135">
            <v>133</v>
          </cell>
          <cell r="F135">
            <v>135</v>
          </cell>
          <cell r="G135">
            <v>133</v>
          </cell>
          <cell r="H135">
            <v>98</v>
          </cell>
          <cell r="I135">
            <v>98</v>
          </cell>
          <cell r="J135">
            <v>203</v>
          </cell>
          <cell r="K135">
            <v>84</v>
          </cell>
          <cell r="L135">
            <v>131</v>
          </cell>
          <cell r="M135">
            <v>112</v>
          </cell>
          <cell r="N135">
            <v>133</v>
          </cell>
          <cell r="O135">
            <v>133</v>
          </cell>
          <cell r="P135">
            <v>140</v>
          </cell>
          <cell r="Q135">
            <v>133</v>
          </cell>
          <cell r="R135">
            <v>140</v>
          </cell>
          <cell r="S135">
            <v>133</v>
          </cell>
          <cell r="T135">
            <v>133</v>
          </cell>
          <cell r="U135">
            <v>105</v>
          </cell>
          <cell r="V135">
            <v>112</v>
          </cell>
          <cell r="W135">
            <v>140</v>
          </cell>
          <cell r="X135"/>
          <cell r="Y135">
            <v>112</v>
          </cell>
          <cell r="Z135"/>
          <cell r="AA135">
            <v>98</v>
          </cell>
          <cell r="AB135"/>
          <cell r="AC135">
            <v>1582</v>
          </cell>
          <cell r="AD135">
            <v>1393</v>
          </cell>
        </row>
        <row r="136">
          <cell r="A136" t="str">
            <v>4931</v>
          </cell>
          <cell r="B136" t="str">
            <v>4931 - Intégr/réintégr soc en SM Joliette</v>
          </cell>
          <cell r="C136">
            <v>1168.1000000000001</v>
          </cell>
          <cell r="D136">
            <v>863.75</v>
          </cell>
          <cell r="E136">
            <v>1016.11</v>
          </cell>
          <cell r="F136">
            <v>952</v>
          </cell>
          <cell r="G136">
            <v>1016.1099999999999</v>
          </cell>
          <cell r="H136">
            <v>910</v>
          </cell>
          <cell r="I136">
            <v>809.87</v>
          </cell>
          <cell r="J136">
            <v>789</v>
          </cell>
          <cell r="K136">
            <v>726.34</v>
          </cell>
          <cell r="L136">
            <v>1082.5</v>
          </cell>
          <cell r="M136">
            <v>984.61</v>
          </cell>
          <cell r="N136">
            <v>838</v>
          </cell>
          <cell r="O136">
            <v>1016.0800000000002</v>
          </cell>
          <cell r="P136">
            <v>950.69</v>
          </cell>
          <cell r="Q136">
            <v>1016.1099999999999</v>
          </cell>
          <cell r="R136">
            <v>872.5</v>
          </cell>
          <cell r="S136">
            <v>1046.68</v>
          </cell>
          <cell r="T136">
            <v>1131.83</v>
          </cell>
          <cell r="U136">
            <v>886.96</v>
          </cell>
          <cell r="V136">
            <v>779.84</v>
          </cell>
          <cell r="W136">
            <v>964.78</v>
          </cell>
          <cell r="X136">
            <v>-65.25</v>
          </cell>
          <cell r="Y136">
            <v>995.1099999999999</v>
          </cell>
          <cell r="Z136"/>
          <cell r="AA136">
            <v>770.69</v>
          </cell>
          <cell r="AB136"/>
          <cell r="AC136">
            <v>12417.55</v>
          </cell>
          <cell r="AD136">
            <v>9104.86</v>
          </cell>
        </row>
        <row r="137">
          <cell r="A137" t="str">
            <v>4932</v>
          </cell>
          <cell r="B137" t="str">
            <v>4932 - Santé mentale Jeunesse 1re ligne</v>
          </cell>
          <cell r="C137">
            <v>1283.1300000000001</v>
          </cell>
          <cell r="D137">
            <v>992.48</v>
          </cell>
          <cell r="E137">
            <v>1016.98</v>
          </cell>
          <cell r="F137">
            <v>897.32999999999993</v>
          </cell>
          <cell r="G137">
            <v>1016.98</v>
          </cell>
          <cell r="H137">
            <v>955</v>
          </cell>
          <cell r="I137">
            <v>748.73</v>
          </cell>
          <cell r="J137">
            <v>801.33</v>
          </cell>
          <cell r="K137">
            <v>641.42999999999995</v>
          </cell>
          <cell r="L137">
            <v>765.5</v>
          </cell>
          <cell r="M137">
            <v>856.03</v>
          </cell>
          <cell r="N137">
            <v>884.75</v>
          </cell>
          <cell r="O137">
            <v>1016.98</v>
          </cell>
          <cell r="P137">
            <v>797.25</v>
          </cell>
          <cell r="Q137">
            <v>1016.98</v>
          </cell>
          <cell r="R137">
            <v>910.5</v>
          </cell>
          <cell r="S137">
            <v>1016.98</v>
          </cell>
          <cell r="T137">
            <v>814.25</v>
          </cell>
          <cell r="U137">
            <v>807.63</v>
          </cell>
          <cell r="V137">
            <v>592.35</v>
          </cell>
          <cell r="W137">
            <v>1068.8800000000001</v>
          </cell>
          <cell r="X137"/>
          <cell r="Y137">
            <v>857.78</v>
          </cell>
          <cell r="Z137"/>
          <cell r="AA137">
            <v>748.55</v>
          </cell>
          <cell r="AB137"/>
          <cell r="AC137">
            <v>12097.06</v>
          </cell>
          <cell r="AD137">
            <v>8410.74</v>
          </cell>
        </row>
        <row r="138">
          <cell r="A138" t="str">
            <v>4939</v>
          </cell>
          <cell r="B138" t="str">
            <v>4939 - Intégr/réintégr soc en SM Montcalm</v>
          </cell>
          <cell r="C138">
            <v>936.4799999999999</v>
          </cell>
          <cell r="D138">
            <v>416.25</v>
          </cell>
          <cell r="E138">
            <v>743.24</v>
          </cell>
          <cell r="F138">
            <v>623.75</v>
          </cell>
          <cell r="G138">
            <v>743.24</v>
          </cell>
          <cell r="H138">
            <v>609.75</v>
          </cell>
          <cell r="I138">
            <v>743.24</v>
          </cell>
          <cell r="J138">
            <v>589.25</v>
          </cell>
          <cell r="K138">
            <v>430.77</v>
          </cell>
          <cell r="L138">
            <v>399.25</v>
          </cell>
          <cell r="M138">
            <v>670.2299999999999</v>
          </cell>
          <cell r="N138">
            <v>1198.42</v>
          </cell>
          <cell r="O138">
            <v>743.24</v>
          </cell>
          <cell r="P138">
            <v>675.92000000000007</v>
          </cell>
          <cell r="Q138">
            <v>743.24</v>
          </cell>
          <cell r="R138">
            <v>705.24999999999989</v>
          </cell>
          <cell r="S138">
            <v>774.69</v>
          </cell>
          <cell r="T138">
            <v>837.25</v>
          </cell>
          <cell r="U138">
            <v>619.37</v>
          </cell>
          <cell r="V138">
            <v>799.33</v>
          </cell>
          <cell r="W138">
            <v>774.69</v>
          </cell>
          <cell r="X138">
            <v>-185</v>
          </cell>
          <cell r="Y138">
            <v>743.24</v>
          </cell>
          <cell r="Z138"/>
          <cell r="AA138">
            <v>578.76</v>
          </cell>
          <cell r="AB138"/>
          <cell r="AC138">
            <v>9244.4299999999985</v>
          </cell>
          <cell r="AD138">
            <v>6669.42</v>
          </cell>
        </row>
        <row r="139">
          <cell r="A139" t="str">
            <v>4961</v>
          </cell>
          <cell r="B139" t="str">
            <v>4961 - Centre de Jour Matawinie Ouest</v>
          </cell>
          <cell r="C139">
            <v>137.9</v>
          </cell>
          <cell r="D139">
            <v>189</v>
          </cell>
          <cell r="E139">
            <v>109.75999999999999</v>
          </cell>
          <cell r="F139">
            <v>152</v>
          </cell>
          <cell r="G139">
            <v>109.75999999999999</v>
          </cell>
          <cell r="H139">
            <v>168</v>
          </cell>
          <cell r="I139">
            <v>78.790000000000006</v>
          </cell>
          <cell r="J139">
            <v>109.5</v>
          </cell>
          <cell r="K139">
            <v>66.41</v>
          </cell>
          <cell r="L139">
            <v>98</v>
          </cell>
          <cell r="M139">
            <v>91.18</v>
          </cell>
          <cell r="N139">
            <v>168</v>
          </cell>
          <cell r="O139">
            <v>109.75999999999999</v>
          </cell>
          <cell r="P139">
            <v>167</v>
          </cell>
          <cell r="Q139">
            <v>109.75999999999999</v>
          </cell>
          <cell r="R139">
            <v>70</v>
          </cell>
          <cell r="S139">
            <v>109.75999999999999</v>
          </cell>
          <cell r="T139">
            <v>98</v>
          </cell>
          <cell r="U139">
            <v>95.17</v>
          </cell>
          <cell r="V139">
            <v>81</v>
          </cell>
          <cell r="W139">
            <v>112.56</v>
          </cell>
          <cell r="X139"/>
          <cell r="Y139">
            <v>94.57</v>
          </cell>
          <cell r="Z139"/>
          <cell r="AA139">
            <v>77.67</v>
          </cell>
          <cell r="AB139"/>
          <cell r="AC139">
            <v>1303.05</v>
          </cell>
          <cell r="AD139">
            <v>1300.5</v>
          </cell>
        </row>
        <row r="140">
          <cell r="A140" t="str">
            <v>4962</v>
          </cell>
          <cell r="B140" t="str">
            <v>4962 - Centre de Jour Matawinie Est</v>
          </cell>
          <cell r="C140">
            <v>505.66</v>
          </cell>
          <cell r="D140">
            <v>541.5</v>
          </cell>
          <cell r="E140">
            <v>403.68</v>
          </cell>
          <cell r="F140">
            <v>445</v>
          </cell>
          <cell r="G140">
            <v>403.68</v>
          </cell>
          <cell r="H140">
            <v>415.75</v>
          </cell>
          <cell r="I140">
            <v>292.33999999999997</v>
          </cell>
          <cell r="J140">
            <v>350</v>
          </cell>
          <cell r="K140">
            <v>247.81</v>
          </cell>
          <cell r="L140">
            <v>284</v>
          </cell>
          <cell r="M140">
            <v>336.87</v>
          </cell>
          <cell r="N140">
            <v>409</v>
          </cell>
          <cell r="O140">
            <v>403.68</v>
          </cell>
          <cell r="P140">
            <v>378.5</v>
          </cell>
          <cell r="Q140">
            <v>403.68</v>
          </cell>
          <cell r="R140">
            <v>389.25</v>
          </cell>
          <cell r="S140">
            <v>403.68</v>
          </cell>
          <cell r="T140">
            <v>368.75</v>
          </cell>
          <cell r="U140">
            <v>368.8</v>
          </cell>
          <cell r="V140">
            <v>275.5</v>
          </cell>
          <cell r="W140">
            <v>407.88</v>
          </cell>
          <cell r="X140"/>
          <cell r="Y140">
            <v>354.95</v>
          </cell>
          <cell r="Z140"/>
          <cell r="AA140">
            <v>281.83</v>
          </cell>
          <cell r="AB140"/>
          <cell r="AC140">
            <v>4814.5399999999991</v>
          </cell>
          <cell r="AD140">
            <v>3857.25</v>
          </cell>
        </row>
        <row r="141">
          <cell r="A141" t="str">
            <v>4964</v>
          </cell>
          <cell r="B141" t="str">
            <v>4964 - Centre de jour Autray</v>
          </cell>
          <cell r="C141">
            <v>623.72</v>
          </cell>
          <cell r="D141">
            <v>549.25</v>
          </cell>
          <cell r="E141">
            <v>496.12</v>
          </cell>
          <cell r="F141">
            <v>477.4</v>
          </cell>
          <cell r="G141">
            <v>496.12</v>
          </cell>
          <cell r="H141">
            <v>469.5</v>
          </cell>
          <cell r="I141">
            <v>360.62</v>
          </cell>
          <cell r="J141">
            <v>431.5</v>
          </cell>
          <cell r="K141">
            <v>306.42</v>
          </cell>
          <cell r="L141">
            <v>411.5</v>
          </cell>
          <cell r="M141">
            <v>414.82</v>
          </cell>
          <cell r="N141">
            <v>259.5</v>
          </cell>
          <cell r="O141">
            <v>496.12</v>
          </cell>
          <cell r="P141">
            <v>428.25</v>
          </cell>
          <cell r="Q141">
            <v>496.12</v>
          </cell>
          <cell r="R141">
            <v>407.25</v>
          </cell>
          <cell r="S141">
            <v>496.12</v>
          </cell>
          <cell r="T141">
            <v>422.25</v>
          </cell>
          <cell r="U141">
            <v>426.18</v>
          </cell>
          <cell r="V141">
            <v>266.10000000000002</v>
          </cell>
          <cell r="W141">
            <v>510.4</v>
          </cell>
          <cell r="X141"/>
          <cell r="Y141">
            <v>427.64</v>
          </cell>
          <cell r="Z141"/>
          <cell r="AA141">
            <v>354.12</v>
          </cell>
          <cell r="AB141"/>
          <cell r="AC141">
            <v>5904.52</v>
          </cell>
          <cell r="AD141">
            <v>4122.5</v>
          </cell>
        </row>
        <row r="142">
          <cell r="A142" t="str">
            <v>4969</v>
          </cell>
          <cell r="B142" t="str">
            <v>4969 - Centre de Jour Montcalm</v>
          </cell>
          <cell r="C142">
            <v>933.2</v>
          </cell>
          <cell r="D142">
            <v>749.75</v>
          </cell>
          <cell r="E142">
            <v>744.05</v>
          </cell>
          <cell r="F142">
            <v>698</v>
          </cell>
          <cell r="G142">
            <v>744.05</v>
          </cell>
          <cell r="H142">
            <v>651.25</v>
          </cell>
          <cell r="I142">
            <v>591.41</v>
          </cell>
          <cell r="J142">
            <v>795.5</v>
          </cell>
          <cell r="K142">
            <v>528.80000000000007</v>
          </cell>
          <cell r="L142">
            <v>684.25</v>
          </cell>
          <cell r="M142">
            <v>652.44999999999993</v>
          </cell>
          <cell r="N142">
            <v>614</v>
          </cell>
          <cell r="O142">
            <v>744.05</v>
          </cell>
          <cell r="P142">
            <v>665</v>
          </cell>
          <cell r="Q142">
            <v>744.05</v>
          </cell>
          <cell r="R142">
            <v>688</v>
          </cell>
          <cell r="S142">
            <v>742.54</v>
          </cell>
          <cell r="T142">
            <v>658.25</v>
          </cell>
          <cell r="U142">
            <v>676.11</v>
          </cell>
          <cell r="V142">
            <v>561.75</v>
          </cell>
          <cell r="W142">
            <v>756.54</v>
          </cell>
          <cell r="X142"/>
          <cell r="Y142">
            <v>669.01</v>
          </cell>
          <cell r="Z142"/>
          <cell r="AA142">
            <v>544.19999999999993</v>
          </cell>
          <cell r="AB142"/>
          <cell r="AC142">
            <v>9070.4600000000009</v>
          </cell>
          <cell r="AD142">
            <v>6765.75</v>
          </cell>
        </row>
        <row r="143">
          <cell r="A143" t="str">
            <v>5512</v>
          </cell>
          <cell r="B143" t="str">
            <v>5512 - RI - Santé physique - CH</v>
          </cell>
          <cell r="C143">
            <v>856.54</v>
          </cell>
          <cell r="D143">
            <v>807.25</v>
          </cell>
          <cell r="E143">
            <v>705.54</v>
          </cell>
          <cell r="F143">
            <v>666.67</v>
          </cell>
          <cell r="G143">
            <v>705.54</v>
          </cell>
          <cell r="H143">
            <v>692.5</v>
          </cell>
          <cell r="I143">
            <v>704.65</v>
          </cell>
          <cell r="J143">
            <v>701.25</v>
          </cell>
          <cell r="K143">
            <v>704.65</v>
          </cell>
          <cell r="L143">
            <v>678.5</v>
          </cell>
          <cell r="M143">
            <v>704.65</v>
          </cell>
          <cell r="N143">
            <v>685</v>
          </cell>
          <cell r="O143">
            <v>704.65</v>
          </cell>
          <cell r="P143">
            <v>660.92</v>
          </cell>
          <cell r="Q143">
            <v>704.65</v>
          </cell>
          <cell r="R143">
            <v>750</v>
          </cell>
          <cell r="S143">
            <v>704.65</v>
          </cell>
          <cell r="T143">
            <v>698.75</v>
          </cell>
          <cell r="U143">
            <v>704.65</v>
          </cell>
          <cell r="V143">
            <v>680</v>
          </cell>
          <cell r="W143">
            <v>704.65</v>
          </cell>
          <cell r="X143">
            <v>-7.25</v>
          </cell>
          <cell r="Y143">
            <v>704.65</v>
          </cell>
          <cell r="Z143"/>
          <cell r="AA143">
            <v>578.34</v>
          </cell>
          <cell r="AB143"/>
          <cell r="AC143">
            <v>9187.8099999999977</v>
          </cell>
          <cell r="AD143">
            <v>7013.59</v>
          </cell>
        </row>
        <row r="144">
          <cell r="A144" t="str">
            <v>5513</v>
          </cell>
          <cell r="B144" t="str">
            <v>5513 - RI - Santé mentale - CH</v>
          </cell>
          <cell r="C144">
            <v>1036.67</v>
          </cell>
          <cell r="D144">
            <v>1044.75</v>
          </cell>
          <cell r="E144">
            <v>822.19</v>
          </cell>
          <cell r="F144">
            <v>914.25</v>
          </cell>
          <cell r="G144">
            <v>822.19</v>
          </cell>
          <cell r="H144">
            <v>845</v>
          </cell>
          <cell r="I144">
            <v>589.61</v>
          </cell>
          <cell r="J144">
            <v>665.25</v>
          </cell>
          <cell r="K144">
            <v>496.58</v>
          </cell>
          <cell r="L144">
            <v>602</v>
          </cell>
          <cell r="M144">
            <v>682.64</v>
          </cell>
          <cell r="N144">
            <v>680.5</v>
          </cell>
          <cell r="O144">
            <v>822.19</v>
          </cell>
          <cell r="P144">
            <v>754.75</v>
          </cell>
          <cell r="Q144">
            <v>822.19</v>
          </cell>
          <cell r="R144">
            <v>767</v>
          </cell>
          <cell r="S144">
            <v>822.19</v>
          </cell>
          <cell r="T144">
            <v>840.5</v>
          </cell>
          <cell r="U144">
            <v>668.43</v>
          </cell>
          <cell r="V144">
            <v>566.75</v>
          </cell>
          <cell r="W144">
            <v>857.94</v>
          </cell>
          <cell r="X144">
            <v>-14.75</v>
          </cell>
          <cell r="Y144">
            <v>693.4</v>
          </cell>
          <cell r="Z144"/>
          <cell r="AA144">
            <v>593.32000000000005</v>
          </cell>
          <cell r="AB144"/>
          <cell r="AC144">
            <v>9729.5400000000009</v>
          </cell>
          <cell r="AD144">
            <v>7666</v>
          </cell>
        </row>
        <row r="145">
          <cell r="A145" t="str">
            <v>5514</v>
          </cell>
          <cell r="B145" t="str">
            <v>5514 - RI - PALV</v>
          </cell>
          <cell r="C145">
            <v>4070.62</v>
          </cell>
          <cell r="D145">
            <v>3592.67</v>
          </cell>
          <cell r="E145">
            <v>3234.75</v>
          </cell>
          <cell r="F145">
            <v>2820.25</v>
          </cell>
          <cell r="G145">
            <v>3253.34</v>
          </cell>
          <cell r="H145">
            <v>2719.42</v>
          </cell>
          <cell r="I145">
            <v>2692.93</v>
          </cell>
          <cell r="J145">
            <v>2649.81</v>
          </cell>
          <cell r="K145">
            <v>2554.4300000000003</v>
          </cell>
          <cell r="L145">
            <v>2431.67</v>
          </cell>
          <cell r="M145">
            <v>2937.98</v>
          </cell>
          <cell r="N145">
            <v>2882.63</v>
          </cell>
          <cell r="O145">
            <v>3256.92</v>
          </cell>
          <cell r="P145">
            <v>3099.75</v>
          </cell>
          <cell r="Q145">
            <v>3254.2400000000002</v>
          </cell>
          <cell r="R145">
            <v>2856.1</v>
          </cell>
          <cell r="S145">
            <v>3329.57</v>
          </cell>
          <cell r="T145">
            <v>3097.09</v>
          </cell>
          <cell r="U145">
            <v>2869.0299999999997</v>
          </cell>
          <cell r="V145">
            <v>2495.75</v>
          </cell>
          <cell r="W145">
            <v>3326.14</v>
          </cell>
          <cell r="X145"/>
          <cell r="Y145">
            <v>3039.3199999999997</v>
          </cell>
          <cell r="Z145"/>
          <cell r="AA145">
            <v>2456.27</v>
          </cell>
          <cell r="AB145"/>
          <cell r="AC145">
            <v>40275.54</v>
          </cell>
          <cell r="AD145">
            <v>28645.14</v>
          </cell>
        </row>
        <row r="146">
          <cell r="A146" t="str">
            <v>5515</v>
          </cell>
          <cell r="B146" t="str">
            <v>5515 - RI-RIV</v>
          </cell>
          <cell r="C146">
            <v>727.92</v>
          </cell>
          <cell r="D146">
            <v>569.25</v>
          </cell>
          <cell r="E146">
            <v>594.88</v>
          </cell>
          <cell r="F146">
            <v>447.99999999999994</v>
          </cell>
          <cell r="G146">
            <v>594.88</v>
          </cell>
          <cell r="H146">
            <v>420.08</v>
          </cell>
          <cell r="I146">
            <v>565.83000000000004</v>
          </cell>
          <cell r="J146">
            <v>433.85</v>
          </cell>
          <cell r="K146">
            <v>559.71</v>
          </cell>
          <cell r="L146">
            <v>445.83</v>
          </cell>
          <cell r="M146">
            <v>577.29</v>
          </cell>
          <cell r="N146">
            <v>473.00000000000006</v>
          </cell>
          <cell r="O146">
            <v>594.88</v>
          </cell>
          <cell r="P146">
            <v>451.83</v>
          </cell>
          <cell r="Q146">
            <v>594.88</v>
          </cell>
          <cell r="R146">
            <v>471.08</v>
          </cell>
          <cell r="S146">
            <v>601.01</v>
          </cell>
          <cell r="T146">
            <v>450.75</v>
          </cell>
          <cell r="U146">
            <v>571.17999999999995</v>
          </cell>
          <cell r="V146">
            <v>489</v>
          </cell>
          <cell r="W146">
            <v>601.01</v>
          </cell>
          <cell r="X146">
            <v>-136.25</v>
          </cell>
          <cell r="Y146">
            <v>583.4</v>
          </cell>
          <cell r="Z146"/>
          <cell r="AA146">
            <v>479.36</v>
          </cell>
          <cell r="AB146"/>
          <cell r="AC146">
            <v>7646.23</v>
          </cell>
          <cell r="AD146">
            <v>4516.42</v>
          </cell>
        </row>
        <row r="147">
          <cell r="A147" t="str">
            <v>5516</v>
          </cell>
          <cell r="B147" t="str">
            <v>5516 - Places achetées PALV</v>
          </cell>
          <cell r="C147">
            <v>388.84</v>
          </cell>
          <cell r="D147">
            <v>279.67</v>
          </cell>
          <cell r="E147">
            <v>309.77999999999997</v>
          </cell>
          <cell r="F147">
            <v>253.17</v>
          </cell>
          <cell r="G147">
            <v>309.77999999999997</v>
          </cell>
          <cell r="H147">
            <v>246.25</v>
          </cell>
          <cell r="I147">
            <v>279.94</v>
          </cell>
          <cell r="J147">
            <v>243.5</v>
          </cell>
          <cell r="K147">
            <v>274.01</v>
          </cell>
          <cell r="L147">
            <v>210.75</v>
          </cell>
          <cell r="M147">
            <v>292.11</v>
          </cell>
          <cell r="N147">
            <v>246.5</v>
          </cell>
          <cell r="O147">
            <v>309.77999999999997</v>
          </cell>
          <cell r="P147">
            <v>224.33</v>
          </cell>
          <cell r="Q147">
            <v>309.77999999999997</v>
          </cell>
          <cell r="R147">
            <v>235.91</v>
          </cell>
          <cell r="S147">
            <v>316.08</v>
          </cell>
          <cell r="T147">
            <v>251.33</v>
          </cell>
          <cell r="U147">
            <v>285.83</v>
          </cell>
          <cell r="V147">
            <v>239.5</v>
          </cell>
          <cell r="W147">
            <v>316.08</v>
          </cell>
          <cell r="X147">
            <v>-19.5</v>
          </cell>
          <cell r="Y147">
            <v>298.01</v>
          </cell>
          <cell r="Z147"/>
          <cell r="AA147">
            <v>241.48</v>
          </cell>
          <cell r="AB147"/>
          <cell r="AC147">
            <v>3931.4999999999995</v>
          </cell>
          <cell r="AD147">
            <v>2411.4100000000003</v>
          </cell>
        </row>
        <row r="148">
          <cell r="A148" t="str">
            <v>5520</v>
          </cell>
          <cell r="B148" t="str">
            <v>5520 - LE REPAIR</v>
          </cell>
          <cell r="C148">
            <v>3906.3600000000006</v>
          </cell>
          <cell r="D148">
            <v>3757.58</v>
          </cell>
          <cell r="E148">
            <v>3143.0099999999998</v>
          </cell>
          <cell r="F148">
            <v>3033.33</v>
          </cell>
          <cell r="G148">
            <v>3160.63</v>
          </cell>
          <cell r="H148">
            <v>3027.51</v>
          </cell>
          <cell r="I148">
            <v>2642.57</v>
          </cell>
          <cell r="J148">
            <v>2972.08</v>
          </cell>
          <cell r="K148">
            <v>2509.88</v>
          </cell>
          <cell r="L148">
            <v>2958.83</v>
          </cell>
          <cell r="M148">
            <v>2869.86</v>
          </cell>
          <cell r="N148">
            <v>2784.41</v>
          </cell>
          <cell r="O148">
            <v>3164.21</v>
          </cell>
          <cell r="P148">
            <v>2985.17</v>
          </cell>
          <cell r="Q148">
            <v>3161.53</v>
          </cell>
          <cell r="R148">
            <v>3206.08</v>
          </cell>
          <cell r="S148">
            <v>3229.4800000000005</v>
          </cell>
          <cell r="T148">
            <v>3300.25</v>
          </cell>
          <cell r="U148">
            <v>2809.25</v>
          </cell>
          <cell r="V148">
            <v>2989.6000000000004</v>
          </cell>
          <cell r="W148">
            <v>3226.05</v>
          </cell>
          <cell r="X148">
            <v>-223</v>
          </cell>
          <cell r="Y148">
            <v>2963.25</v>
          </cell>
          <cell r="Z148"/>
          <cell r="AA148">
            <v>2421.2599999999998</v>
          </cell>
          <cell r="AB148"/>
          <cell r="AC148">
            <v>39207.340000000004</v>
          </cell>
          <cell r="AD148">
            <v>30791.839999999997</v>
          </cell>
        </row>
        <row r="149">
          <cell r="A149" t="str">
            <v>5919</v>
          </cell>
          <cell r="B149" t="str">
            <v>5919 - C.A.F.E.</v>
          </cell>
          <cell r="C149">
            <v>992.7</v>
          </cell>
          <cell r="D149">
            <v>934.5</v>
          </cell>
          <cell r="E149">
            <v>785.73</v>
          </cell>
          <cell r="F149">
            <v>798.5</v>
          </cell>
          <cell r="G149">
            <v>785.73</v>
          </cell>
          <cell r="H149">
            <v>723</v>
          </cell>
          <cell r="I149">
            <v>785.73</v>
          </cell>
          <cell r="J149">
            <v>968</v>
          </cell>
          <cell r="K149">
            <v>826.9</v>
          </cell>
          <cell r="L149">
            <v>630</v>
          </cell>
          <cell r="M149">
            <v>785.73</v>
          </cell>
          <cell r="N149">
            <v>784</v>
          </cell>
          <cell r="O149">
            <v>785.73</v>
          </cell>
          <cell r="P149">
            <v>794</v>
          </cell>
          <cell r="Q149">
            <v>785.73</v>
          </cell>
          <cell r="R149">
            <v>854</v>
          </cell>
          <cell r="S149">
            <v>826.9</v>
          </cell>
          <cell r="T149">
            <v>868</v>
          </cell>
          <cell r="U149">
            <v>662.15</v>
          </cell>
          <cell r="V149">
            <v>749</v>
          </cell>
          <cell r="W149">
            <v>826.9</v>
          </cell>
          <cell r="X149"/>
          <cell r="Y149">
            <v>785.73</v>
          </cell>
          <cell r="Z149"/>
          <cell r="AA149">
            <v>662.27</v>
          </cell>
          <cell r="AB149"/>
          <cell r="AC149">
            <v>10297.929999999998</v>
          </cell>
          <cell r="AD149">
            <v>8103</v>
          </cell>
        </row>
        <row r="150">
          <cell r="A150" t="str">
            <v>5929</v>
          </cell>
          <cell r="B150" t="str">
            <v>5929 - Serv déficiences pr familles DI-TED-DP</v>
          </cell>
          <cell r="C150">
            <v>1582</v>
          </cell>
          <cell r="D150">
            <v>1437.97</v>
          </cell>
          <cell r="E150">
            <v>1253</v>
          </cell>
          <cell r="F150">
            <v>1172.5</v>
          </cell>
          <cell r="G150">
            <v>1253</v>
          </cell>
          <cell r="H150">
            <v>960.5</v>
          </cell>
          <cell r="I150">
            <v>910</v>
          </cell>
          <cell r="J150">
            <v>841</v>
          </cell>
          <cell r="K150">
            <v>773.2</v>
          </cell>
          <cell r="L150">
            <v>871.5</v>
          </cell>
          <cell r="M150">
            <v>1102.8</v>
          </cell>
          <cell r="N150">
            <v>963.5</v>
          </cell>
          <cell r="O150">
            <v>1309</v>
          </cell>
          <cell r="P150">
            <v>1035</v>
          </cell>
          <cell r="Q150">
            <v>1309</v>
          </cell>
          <cell r="R150">
            <v>1022</v>
          </cell>
          <cell r="S150">
            <v>1309</v>
          </cell>
          <cell r="T150">
            <v>1351</v>
          </cell>
          <cell r="U150">
            <v>1051.5999999999999</v>
          </cell>
          <cell r="V150">
            <v>1007.17</v>
          </cell>
          <cell r="W150">
            <v>1372</v>
          </cell>
          <cell r="X150"/>
          <cell r="Y150">
            <v>1109.2</v>
          </cell>
          <cell r="Z150"/>
          <cell r="AA150">
            <v>960.6</v>
          </cell>
          <cell r="AB150"/>
          <cell r="AC150">
            <v>15294.400000000001</v>
          </cell>
          <cell r="AD150">
            <v>10662.140000000001</v>
          </cell>
        </row>
        <row r="151">
          <cell r="A151" t="str">
            <v>5942</v>
          </cell>
          <cell r="B151" t="str">
            <v>5942 - Soutien intensivité variable communauté</v>
          </cell>
          <cell r="C151">
            <v>2157.5500000000002</v>
          </cell>
          <cell r="D151">
            <v>1662.25</v>
          </cell>
          <cell r="E151">
            <v>1709.44</v>
          </cell>
          <cell r="F151">
            <v>1442.75</v>
          </cell>
          <cell r="G151">
            <v>1709.44</v>
          </cell>
          <cell r="H151">
            <v>1362</v>
          </cell>
          <cell r="I151">
            <v>1243.8399999999999</v>
          </cell>
          <cell r="J151">
            <v>1250</v>
          </cell>
          <cell r="K151">
            <v>1064.5999999999999</v>
          </cell>
          <cell r="L151">
            <v>891.75</v>
          </cell>
          <cell r="M151">
            <v>1430.08</v>
          </cell>
          <cell r="N151">
            <v>1504.5</v>
          </cell>
          <cell r="O151">
            <v>1576.44</v>
          </cell>
          <cell r="P151">
            <v>1483.25</v>
          </cell>
          <cell r="Q151">
            <v>1576.44</v>
          </cell>
          <cell r="R151">
            <v>1641.5</v>
          </cell>
          <cell r="S151">
            <v>1580.0800000000002</v>
          </cell>
          <cell r="T151">
            <v>1670.5</v>
          </cell>
          <cell r="U151">
            <v>1258.96</v>
          </cell>
          <cell r="V151">
            <v>1141.25</v>
          </cell>
          <cell r="W151">
            <v>1652.44</v>
          </cell>
          <cell r="X151"/>
          <cell r="Y151">
            <v>1325.12</v>
          </cell>
          <cell r="Z151"/>
          <cell r="AA151">
            <v>1142.99</v>
          </cell>
          <cell r="AB151"/>
          <cell r="AC151">
            <v>19427.420000000002</v>
          </cell>
          <cell r="AD151">
            <v>14049.75</v>
          </cell>
        </row>
        <row r="152">
          <cell r="A152" t="str">
            <v>5950</v>
          </cell>
          <cell r="B152" t="str">
            <v>5950 - Formation aux personnels infirmiers</v>
          </cell>
          <cell r="C152">
            <v>311.87</v>
          </cell>
          <cell r="D152">
            <v>569</v>
          </cell>
          <cell r="E152">
            <v>210.55</v>
          </cell>
          <cell r="F152">
            <v>398.75</v>
          </cell>
          <cell r="G152">
            <v>210.55</v>
          </cell>
          <cell r="H152">
            <v>130.5</v>
          </cell>
          <cell r="I152">
            <v>210.55</v>
          </cell>
          <cell r="J152">
            <v>253.75</v>
          </cell>
          <cell r="K152">
            <v>118.24</v>
          </cell>
          <cell r="L152">
            <v>210.25</v>
          </cell>
          <cell r="M152">
            <v>249.15</v>
          </cell>
          <cell r="N152">
            <v>384.25</v>
          </cell>
          <cell r="O152">
            <v>249.15</v>
          </cell>
          <cell r="P152">
            <v>348</v>
          </cell>
          <cell r="Q152">
            <v>249.15</v>
          </cell>
          <cell r="R152">
            <v>348.25</v>
          </cell>
          <cell r="S152">
            <v>249.15</v>
          </cell>
          <cell r="T152">
            <v>363</v>
          </cell>
          <cell r="U152">
            <v>249.15</v>
          </cell>
          <cell r="V152">
            <v>330.5</v>
          </cell>
          <cell r="W152">
            <v>249.15</v>
          </cell>
          <cell r="X152"/>
          <cell r="Y152">
            <v>249.15</v>
          </cell>
          <cell r="Z152"/>
          <cell r="AA152">
            <v>210.48</v>
          </cell>
          <cell r="AB152"/>
          <cell r="AC152">
            <v>3016.2900000000004</v>
          </cell>
          <cell r="AD152">
            <v>3336.25</v>
          </cell>
        </row>
        <row r="153">
          <cell r="A153" t="str">
            <v>5951</v>
          </cell>
          <cell r="B153" t="str">
            <v>5951 - Soutien clinique - volet préceptorat</v>
          </cell>
          <cell r="C153">
            <v>804.96</v>
          </cell>
          <cell r="D153">
            <v>394</v>
          </cell>
          <cell r="E153">
            <v>550.84</v>
          </cell>
          <cell r="F153">
            <v>478.25</v>
          </cell>
          <cell r="G153">
            <v>534.58000000000004</v>
          </cell>
          <cell r="H153">
            <v>379.67</v>
          </cell>
          <cell r="I153">
            <v>451.56</v>
          </cell>
          <cell r="J153">
            <v>346.25</v>
          </cell>
          <cell r="K153">
            <v>203.06</v>
          </cell>
          <cell r="L153">
            <v>203.75</v>
          </cell>
          <cell r="M153">
            <v>194.08</v>
          </cell>
          <cell r="N153">
            <v>268.75</v>
          </cell>
          <cell r="O153">
            <v>298.42</v>
          </cell>
          <cell r="P153">
            <v>369</v>
          </cell>
          <cell r="Q153">
            <v>448.19</v>
          </cell>
          <cell r="R153">
            <v>432.75</v>
          </cell>
          <cell r="S153">
            <v>450.43</v>
          </cell>
          <cell r="T153">
            <v>454.5</v>
          </cell>
          <cell r="U153">
            <v>353.39</v>
          </cell>
          <cell r="V153">
            <v>346</v>
          </cell>
          <cell r="W153">
            <v>537.95000000000005</v>
          </cell>
          <cell r="X153"/>
          <cell r="Y153">
            <v>383.69</v>
          </cell>
          <cell r="Z153"/>
          <cell r="AA153">
            <v>398.3</v>
          </cell>
          <cell r="AB153"/>
          <cell r="AC153">
            <v>5609.45</v>
          </cell>
          <cell r="AD153">
            <v>3672.92</v>
          </cell>
        </row>
        <row r="154">
          <cell r="A154" t="str">
            <v>5970</v>
          </cell>
          <cell r="B154" t="str">
            <v>5970 - Info social CLSC</v>
          </cell>
          <cell r="C154">
            <v>553.38</v>
          </cell>
          <cell r="D154">
            <v>561.08000000000004</v>
          </cell>
          <cell r="E154">
            <v>455.42</v>
          </cell>
          <cell r="F154">
            <v>473.34</v>
          </cell>
          <cell r="G154">
            <v>455.42</v>
          </cell>
          <cell r="H154">
            <v>441.91</v>
          </cell>
          <cell r="I154">
            <v>455.42</v>
          </cell>
          <cell r="J154">
            <v>483.66999999999996</v>
          </cell>
          <cell r="K154">
            <v>455.42</v>
          </cell>
          <cell r="L154">
            <v>486</v>
          </cell>
          <cell r="M154">
            <v>455.42</v>
          </cell>
          <cell r="N154">
            <v>490.53</v>
          </cell>
          <cell r="O154">
            <v>455.42</v>
          </cell>
          <cell r="P154">
            <v>472.25</v>
          </cell>
          <cell r="Q154">
            <v>455.42</v>
          </cell>
          <cell r="R154">
            <v>486.65999999999997</v>
          </cell>
          <cell r="S154">
            <v>455.42</v>
          </cell>
          <cell r="T154">
            <v>467.33</v>
          </cell>
          <cell r="U154">
            <v>455.42</v>
          </cell>
          <cell r="V154">
            <v>380.23999999999995</v>
          </cell>
          <cell r="W154">
            <v>455.42</v>
          </cell>
          <cell r="X154"/>
          <cell r="Y154">
            <v>455.42</v>
          </cell>
          <cell r="Z154"/>
          <cell r="AA154">
            <v>374.4</v>
          </cell>
          <cell r="AB154"/>
          <cell r="AC154">
            <v>5937.4</v>
          </cell>
          <cell r="AD154">
            <v>4743.0099999999993</v>
          </cell>
        </row>
        <row r="155">
          <cell r="A155" t="str">
            <v>5980</v>
          </cell>
          <cell r="B155" t="str">
            <v>5980 - SI dans les GMF St-Donat</v>
          </cell>
          <cell r="C155">
            <v>168</v>
          </cell>
          <cell r="D155">
            <v>167.5</v>
          </cell>
          <cell r="E155">
            <v>133</v>
          </cell>
          <cell r="F155">
            <v>133</v>
          </cell>
          <cell r="G155">
            <v>133</v>
          </cell>
          <cell r="H155">
            <v>133</v>
          </cell>
          <cell r="I155">
            <v>133</v>
          </cell>
          <cell r="J155">
            <v>133</v>
          </cell>
          <cell r="K155">
            <v>140</v>
          </cell>
          <cell r="L155">
            <v>48.5</v>
          </cell>
          <cell r="M155">
            <v>133</v>
          </cell>
          <cell r="N155">
            <v>119</v>
          </cell>
          <cell r="O155">
            <v>133</v>
          </cell>
          <cell r="P155">
            <v>127</v>
          </cell>
          <cell r="Q155">
            <v>133</v>
          </cell>
          <cell r="R155">
            <v>133</v>
          </cell>
          <cell r="S155">
            <v>140</v>
          </cell>
          <cell r="T155">
            <v>140</v>
          </cell>
          <cell r="U155">
            <v>112</v>
          </cell>
          <cell r="V155">
            <v>112.25</v>
          </cell>
          <cell r="W155">
            <v>140</v>
          </cell>
          <cell r="X155"/>
          <cell r="Y155">
            <v>133</v>
          </cell>
          <cell r="Z155"/>
          <cell r="AA155">
            <v>112</v>
          </cell>
          <cell r="AB155"/>
          <cell r="AC155">
            <v>1743</v>
          </cell>
          <cell r="AD155">
            <v>1246.25</v>
          </cell>
        </row>
        <row r="156">
          <cell r="A156" t="str">
            <v>5981</v>
          </cell>
          <cell r="B156" t="str">
            <v>5981 - SI dans les GMF Autray</v>
          </cell>
          <cell r="C156">
            <v>336</v>
          </cell>
          <cell r="D156">
            <v>266</v>
          </cell>
          <cell r="E156">
            <v>266</v>
          </cell>
          <cell r="F156">
            <v>252</v>
          </cell>
          <cell r="G156">
            <v>266</v>
          </cell>
          <cell r="H156">
            <v>259</v>
          </cell>
          <cell r="I156">
            <v>266</v>
          </cell>
          <cell r="J156">
            <v>238</v>
          </cell>
          <cell r="K156">
            <v>280</v>
          </cell>
          <cell r="L156">
            <v>133</v>
          </cell>
          <cell r="M156">
            <v>266</v>
          </cell>
          <cell r="N156">
            <v>210</v>
          </cell>
          <cell r="O156">
            <v>266</v>
          </cell>
          <cell r="P156">
            <v>259</v>
          </cell>
          <cell r="Q156">
            <v>266</v>
          </cell>
          <cell r="R156">
            <v>350.5</v>
          </cell>
          <cell r="S156">
            <v>280</v>
          </cell>
          <cell r="T156">
            <v>181.5</v>
          </cell>
          <cell r="U156">
            <v>224</v>
          </cell>
          <cell r="V156">
            <v>167.75</v>
          </cell>
          <cell r="W156">
            <v>280</v>
          </cell>
          <cell r="X156"/>
          <cell r="Y156">
            <v>266</v>
          </cell>
          <cell r="Z156"/>
          <cell r="AA156">
            <v>224</v>
          </cell>
          <cell r="AB156"/>
          <cell r="AC156">
            <v>3486</v>
          </cell>
          <cell r="AD156">
            <v>2316.75</v>
          </cell>
        </row>
        <row r="157">
          <cell r="A157" t="str">
            <v>5982</v>
          </cell>
          <cell r="B157" t="str">
            <v>5982 - SI dans les GMF Montcalm</v>
          </cell>
          <cell r="C157">
            <v>423.5</v>
          </cell>
          <cell r="D157">
            <v>340.5</v>
          </cell>
          <cell r="E157">
            <v>336</v>
          </cell>
          <cell r="F157">
            <v>294</v>
          </cell>
          <cell r="G157">
            <v>336</v>
          </cell>
          <cell r="H157">
            <v>329</v>
          </cell>
          <cell r="I157">
            <v>336</v>
          </cell>
          <cell r="J157">
            <v>308</v>
          </cell>
          <cell r="K157">
            <v>350</v>
          </cell>
          <cell r="L157">
            <v>196</v>
          </cell>
          <cell r="M157">
            <v>336</v>
          </cell>
          <cell r="N157">
            <v>329</v>
          </cell>
          <cell r="O157">
            <v>336</v>
          </cell>
          <cell r="P157">
            <v>385</v>
          </cell>
          <cell r="Q157">
            <v>336</v>
          </cell>
          <cell r="R157">
            <v>391.5</v>
          </cell>
          <cell r="S157">
            <v>350</v>
          </cell>
          <cell r="T157">
            <v>322</v>
          </cell>
          <cell r="U157">
            <v>294</v>
          </cell>
          <cell r="V157">
            <v>186.06</v>
          </cell>
          <cell r="W157">
            <v>350</v>
          </cell>
          <cell r="X157">
            <v>-34.25</v>
          </cell>
          <cell r="Y157">
            <v>336</v>
          </cell>
          <cell r="Z157"/>
          <cell r="AA157">
            <v>280</v>
          </cell>
          <cell r="AB157"/>
          <cell r="AC157">
            <v>4399.5</v>
          </cell>
          <cell r="AD157">
            <v>3046.81</v>
          </cell>
        </row>
        <row r="158">
          <cell r="A158" t="str">
            <v>5983</v>
          </cell>
          <cell r="B158" t="str">
            <v>5983 - SI dans les GMF Joliette</v>
          </cell>
          <cell r="C158">
            <v>336</v>
          </cell>
          <cell r="D158">
            <v>283.25</v>
          </cell>
          <cell r="E158">
            <v>266</v>
          </cell>
          <cell r="F158">
            <v>217</v>
          </cell>
          <cell r="G158">
            <v>266</v>
          </cell>
          <cell r="H158">
            <v>210.75</v>
          </cell>
          <cell r="I158">
            <v>266</v>
          </cell>
          <cell r="J158">
            <v>141.25</v>
          </cell>
          <cell r="K158">
            <v>280</v>
          </cell>
          <cell r="L158">
            <v>162</v>
          </cell>
          <cell r="M158">
            <v>266</v>
          </cell>
          <cell r="N158">
            <v>147.25</v>
          </cell>
          <cell r="O158">
            <v>266</v>
          </cell>
          <cell r="P158">
            <v>146.25</v>
          </cell>
          <cell r="Q158">
            <v>266</v>
          </cell>
          <cell r="R158">
            <v>237.75</v>
          </cell>
          <cell r="S158">
            <v>280</v>
          </cell>
          <cell r="T158">
            <v>238</v>
          </cell>
          <cell r="U158">
            <v>224</v>
          </cell>
          <cell r="V158">
            <v>198.25</v>
          </cell>
          <cell r="W158">
            <v>280</v>
          </cell>
          <cell r="X158"/>
          <cell r="Y158">
            <v>266</v>
          </cell>
          <cell r="Z158"/>
          <cell r="AA158">
            <v>224</v>
          </cell>
          <cell r="AB158"/>
          <cell r="AC158">
            <v>3486</v>
          </cell>
          <cell r="AD158">
            <v>1981.75</v>
          </cell>
        </row>
        <row r="159">
          <cell r="A159" t="str">
            <v>5984</v>
          </cell>
          <cell r="B159" t="str">
            <v>5984 - SI dans les GMF Matawinie</v>
          </cell>
          <cell r="C159">
            <v>336</v>
          </cell>
          <cell r="D159">
            <v>301</v>
          </cell>
          <cell r="E159">
            <v>266</v>
          </cell>
          <cell r="F159">
            <v>259</v>
          </cell>
          <cell r="G159">
            <v>266</v>
          </cell>
          <cell r="H159">
            <v>238</v>
          </cell>
          <cell r="I159">
            <v>266</v>
          </cell>
          <cell r="J159">
            <v>203</v>
          </cell>
          <cell r="K159">
            <v>280</v>
          </cell>
          <cell r="L159">
            <v>234.5</v>
          </cell>
          <cell r="M159">
            <v>266</v>
          </cell>
          <cell r="N159">
            <v>252</v>
          </cell>
          <cell r="O159">
            <v>266</v>
          </cell>
          <cell r="P159">
            <v>266</v>
          </cell>
          <cell r="Q159">
            <v>266</v>
          </cell>
          <cell r="R159">
            <v>220.5</v>
          </cell>
          <cell r="S159">
            <v>280</v>
          </cell>
          <cell r="T159">
            <v>231.25</v>
          </cell>
          <cell r="U159">
            <v>224</v>
          </cell>
          <cell r="V159">
            <v>132.5</v>
          </cell>
          <cell r="W159">
            <v>280</v>
          </cell>
          <cell r="X159"/>
          <cell r="Y159">
            <v>266</v>
          </cell>
          <cell r="Z159"/>
          <cell r="AA159">
            <v>224</v>
          </cell>
          <cell r="AB159"/>
          <cell r="AC159">
            <v>3486</v>
          </cell>
          <cell r="AD159">
            <v>2337.75</v>
          </cell>
        </row>
        <row r="160">
          <cell r="A160" t="str">
            <v>5985</v>
          </cell>
          <cell r="B160" t="str">
            <v>5985 - Maladies chroniques en GMF</v>
          </cell>
          <cell r="C160">
            <v>175</v>
          </cell>
          <cell r="D160">
            <v>122.5</v>
          </cell>
          <cell r="E160">
            <v>140</v>
          </cell>
          <cell r="F160"/>
          <cell r="G160">
            <v>140</v>
          </cell>
          <cell r="H160"/>
          <cell r="I160">
            <v>140</v>
          </cell>
          <cell r="J160"/>
          <cell r="K160">
            <v>140</v>
          </cell>
          <cell r="L160"/>
          <cell r="M160">
            <v>140</v>
          </cell>
          <cell r="N160"/>
          <cell r="O160">
            <v>140</v>
          </cell>
          <cell r="P160"/>
          <cell r="Q160">
            <v>140</v>
          </cell>
          <cell r="R160">
            <v>124.5</v>
          </cell>
          <cell r="S160">
            <v>140</v>
          </cell>
          <cell r="T160">
            <v>133</v>
          </cell>
          <cell r="U160">
            <v>140</v>
          </cell>
          <cell r="V160">
            <v>35</v>
          </cell>
          <cell r="W160">
            <v>140</v>
          </cell>
          <cell r="X160"/>
          <cell r="Y160">
            <v>140</v>
          </cell>
          <cell r="Z160"/>
          <cell r="AA160">
            <v>112</v>
          </cell>
          <cell r="AB160"/>
          <cell r="AC160">
            <v>1827</v>
          </cell>
          <cell r="AD160">
            <v>415</v>
          </cell>
        </row>
        <row r="161">
          <cell r="A161" t="str">
            <v>6000</v>
          </cell>
          <cell r="B161" t="str">
            <v>6000 - DAPSP</v>
          </cell>
          <cell r="C161">
            <v>1180.75</v>
          </cell>
          <cell r="D161">
            <v>1253.5</v>
          </cell>
          <cell r="E161">
            <v>922.03</v>
          </cell>
          <cell r="F161">
            <v>919.25</v>
          </cell>
          <cell r="G161">
            <v>979.03</v>
          </cell>
          <cell r="H161">
            <v>928.75</v>
          </cell>
          <cell r="I161">
            <v>811.03</v>
          </cell>
          <cell r="J161">
            <v>797.75</v>
          </cell>
          <cell r="K161">
            <v>750.43000000000006</v>
          </cell>
          <cell r="L161">
            <v>783</v>
          </cell>
          <cell r="M161">
            <v>922.63</v>
          </cell>
          <cell r="N161">
            <v>956.5</v>
          </cell>
          <cell r="O161">
            <v>979.03</v>
          </cell>
          <cell r="P161">
            <v>971.5</v>
          </cell>
          <cell r="Q161">
            <v>979.03</v>
          </cell>
          <cell r="R161">
            <v>855.25</v>
          </cell>
          <cell r="S161">
            <v>974.23</v>
          </cell>
          <cell r="T161">
            <v>1042</v>
          </cell>
          <cell r="U161">
            <v>824.75</v>
          </cell>
          <cell r="V161">
            <v>749.53</v>
          </cell>
          <cell r="W161">
            <v>974.23</v>
          </cell>
          <cell r="X161"/>
          <cell r="Y161">
            <v>922.03</v>
          </cell>
          <cell r="Z161"/>
          <cell r="AA161">
            <v>768.4</v>
          </cell>
          <cell r="AB161"/>
          <cell r="AC161">
            <v>11987.599999999999</v>
          </cell>
          <cell r="AD161">
            <v>9257.0300000000007</v>
          </cell>
        </row>
        <row r="162">
          <cell r="A162" t="str">
            <v>6001</v>
          </cell>
          <cell r="B162" t="str">
            <v>6001 - Comité CECII</v>
          </cell>
          <cell r="C162">
            <v>153.33000000000001</v>
          </cell>
          <cell r="D162">
            <v>218</v>
          </cell>
          <cell r="E162">
            <v>121.36</v>
          </cell>
          <cell r="F162">
            <v>99.5</v>
          </cell>
          <cell r="G162">
            <v>121.36</v>
          </cell>
          <cell r="H162">
            <v>117</v>
          </cell>
          <cell r="I162">
            <v>121.36</v>
          </cell>
          <cell r="J162">
            <v>7.25</v>
          </cell>
          <cell r="K162">
            <v>127.72</v>
          </cell>
          <cell r="L162"/>
          <cell r="M162">
            <v>121.36</v>
          </cell>
          <cell r="N162">
            <v>14</v>
          </cell>
          <cell r="O162">
            <v>121.36</v>
          </cell>
          <cell r="P162">
            <v>169.25</v>
          </cell>
          <cell r="Q162">
            <v>121.36</v>
          </cell>
          <cell r="R162">
            <v>64.25</v>
          </cell>
          <cell r="S162">
            <v>127.72</v>
          </cell>
          <cell r="T162">
            <v>180.07999999999998</v>
          </cell>
          <cell r="U162">
            <v>102.27</v>
          </cell>
          <cell r="V162">
            <v>57.25</v>
          </cell>
          <cell r="W162">
            <v>127.72</v>
          </cell>
          <cell r="X162"/>
          <cell r="Y162">
            <v>121.36</v>
          </cell>
          <cell r="Z162"/>
          <cell r="AA162">
            <v>102.25</v>
          </cell>
          <cell r="AB162"/>
          <cell r="AC162">
            <v>1590.53</v>
          </cell>
          <cell r="AD162">
            <v>926.57999999999993</v>
          </cell>
        </row>
        <row r="163">
          <cell r="A163" t="str">
            <v>6003</v>
          </cell>
          <cell r="B163" t="str">
            <v>6003 - Administration des soins - PI</v>
          </cell>
          <cell r="C163">
            <v>1446.87</v>
          </cell>
          <cell r="D163">
            <v>1647.25</v>
          </cell>
          <cell r="E163">
            <v>1182.73</v>
          </cell>
          <cell r="F163">
            <v>1245.5</v>
          </cell>
          <cell r="G163">
            <v>1196.98</v>
          </cell>
          <cell r="H163">
            <v>1227</v>
          </cell>
          <cell r="I163">
            <v>1154.98</v>
          </cell>
          <cell r="J163">
            <v>1122</v>
          </cell>
          <cell r="K163">
            <v>1133.98</v>
          </cell>
          <cell r="L163">
            <v>1044.25</v>
          </cell>
          <cell r="M163">
            <v>1182.8800000000001</v>
          </cell>
          <cell r="N163">
            <v>1343.75</v>
          </cell>
          <cell r="O163">
            <v>1196.98</v>
          </cell>
          <cell r="P163">
            <v>1391</v>
          </cell>
          <cell r="Q163">
            <v>1196.98</v>
          </cell>
          <cell r="R163">
            <v>1169.5</v>
          </cell>
          <cell r="S163">
            <v>1189.93</v>
          </cell>
          <cell r="T163">
            <v>1259.5</v>
          </cell>
          <cell r="U163">
            <v>1175.98</v>
          </cell>
          <cell r="V163">
            <v>968.5</v>
          </cell>
          <cell r="W163">
            <v>1189.93</v>
          </cell>
          <cell r="X163"/>
          <cell r="Y163">
            <v>1182.73</v>
          </cell>
          <cell r="Z163"/>
          <cell r="AA163">
            <v>973.41000000000008</v>
          </cell>
          <cell r="AB163"/>
          <cell r="AC163">
            <v>15404.359999999999</v>
          </cell>
          <cell r="AD163">
            <v>12418.25</v>
          </cell>
        </row>
        <row r="164">
          <cell r="A164" t="str">
            <v>6004</v>
          </cell>
          <cell r="B164" t="str">
            <v>6004 - Gestion - Hébergement</v>
          </cell>
          <cell r="C164">
            <v>484.94</v>
          </cell>
          <cell r="D164">
            <v>628</v>
          </cell>
          <cell r="E164">
            <v>377.64</v>
          </cell>
          <cell r="F164">
            <v>385.25</v>
          </cell>
          <cell r="G164">
            <v>406.14</v>
          </cell>
          <cell r="H164">
            <v>484.56</v>
          </cell>
          <cell r="I164">
            <v>285.2</v>
          </cell>
          <cell r="J164">
            <v>440.89</v>
          </cell>
          <cell r="K164">
            <v>235.94</v>
          </cell>
          <cell r="L164">
            <v>320.89</v>
          </cell>
          <cell r="M164">
            <v>355.84</v>
          </cell>
          <cell r="N164">
            <v>650.92999999999995</v>
          </cell>
          <cell r="O164">
            <v>406.14</v>
          </cell>
          <cell r="P164">
            <v>588</v>
          </cell>
          <cell r="Q164">
            <v>406.14</v>
          </cell>
          <cell r="R164">
            <v>443.95</v>
          </cell>
          <cell r="S164">
            <v>399.3</v>
          </cell>
          <cell r="T164">
            <v>522.70000000000005</v>
          </cell>
          <cell r="U164">
            <v>334.62</v>
          </cell>
          <cell r="V164">
            <v>304</v>
          </cell>
          <cell r="W164">
            <v>399.3</v>
          </cell>
          <cell r="X164"/>
          <cell r="Y164">
            <v>362.8</v>
          </cell>
          <cell r="Z164"/>
          <cell r="AA164">
            <v>299</v>
          </cell>
          <cell r="AB164"/>
          <cell r="AC164">
            <v>4753</v>
          </cell>
          <cell r="AD164">
            <v>4769.1699999999992</v>
          </cell>
        </row>
        <row r="165">
          <cell r="A165" t="str">
            <v>6005</v>
          </cell>
          <cell r="B165" t="str">
            <v>6005 - Gestion des horaires - DAPSP</v>
          </cell>
          <cell r="C165">
            <v>798.1</v>
          </cell>
          <cell r="D165">
            <v>806.75</v>
          </cell>
          <cell r="E165">
            <v>658.1</v>
          </cell>
          <cell r="F165">
            <v>568</v>
          </cell>
          <cell r="G165">
            <v>553.70000000000005</v>
          </cell>
          <cell r="H165">
            <v>580</v>
          </cell>
          <cell r="I165">
            <v>546.6</v>
          </cell>
          <cell r="J165">
            <v>549.33000000000004</v>
          </cell>
          <cell r="K165">
            <v>588.5</v>
          </cell>
          <cell r="L165">
            <v>532.25</v>
          </cell>
          <cell r="M165">
            <v>623.29999999999995</v>
          </cell>
          <cell r="N165">
            <v>525.75</v>
          </cell>
          <cell r="O165">
            <v>658.1</v>
          </cell>
          <cell r="P165">
            <v>621.25</v>
          </cell>
          <cell r="Q165">
            <v>658.1</v>
          </cell>
          <cell r="R165">
            <v>593</v>
          </cell>
          <cell r="S165">
            <v>693.7</v>
          </cell>
          <cell r="T165">
            <v>515</v>
          </cell>
          <cell r="U165">
            <v>413.7</v>
          </cell>
          <cell r="V165">
            <v>373.5</v>
          </cell>
          <cell r="W165">
            <v>658.1</v>
          </cell>
          <cell r="X165"/>
          <cell r="Y165">
            <v>553.70000000000005</v>
          </cell>
          <cell r="Z165"/>
          <cell r="AA165">
            <v>506.3</v>
          </cell>
          <cell r="AB165"/>
          <cell r="AC165">
            <v>7910.0000000000009</v>
          </cell>
          <cell r="AD165">
            <v>5664.83</v>
          </cell>
        </row>
        <row r="166">
          <cell r="A166" t="str">
            <v>6008</v>
          </cell>
          <cell r="B166" t="str">
            <v>6008 - Adm. des soins CHSLD Parphilia-Ferland</v>
          </cell>
          <cell r="C166">
            <v>154.07</v>
          </cell>
          <cell r="D166">
            <v>168</v>
          </cell>
          <cell r="E166">
            <v>118.81</v>
          </cell>
          <cell r="F166">
            <v>133</v>
          </cell>
          <cell r="G166">
            <v>133.06</v>
          </cell>
          <cell r="H166">
            <v>133</v>
          </cell>
          <cell r="I166">
            <v>91.06</v>
          </cell>
          <cell r="J166">
            <v>140</v>
          </cell>
          <cell r="K166">
            <v>70.06</v>
          </cell>
          <cell r="L166">
            <v>105</v>
          </cell>
          <cell r="M166">
            <v>118.96</v>
          </cell>
          <cell r="N166">
            <v>133</v>
          </cell>
          <cell r="O166">
            <v>133.06</v>
          </cell>
          <cell r="P166">
            <v>28</v>
          </cell>
          <cell r="Q166">
            <v>133.06</v>
          </cell>
          <cell r="R166">
            <v>112</v>
          </cell>
          <cell r="S166">
            <v>126.01</v>
          </cell>
          <cell r="T166">
            <v>140</v>
          </cell>
          <cell r="U166">
            <v>112.06</v>
          </cell>
          <cell r="V166">
            <v>98</v>
          </cell>
          <cell r="W166">
            <v>126.01</v>
          </cell>
          <cell r="X166"/>
          <cell r="Y166">
            <v>118.81</v>
          </cell>
          <cell r="Z166"/>
          <cell r="AA166">
            <v>97.97</v>
          </cell>
          <cell r="AB166"/>
          <cell r="AC166">
            <v>1532.9999999999998</v>
          </cell>
          <cell r="AD166">
            <v>1190</v>
          </cell>
        </row>
        <row r="167">
          <cell r="A167" t="str">
            <v>6013</v>
          </cell>
          <cell r="B167" t="str">
            <v>6013 - Hospit pédo (13-17 ans) La traversée 2C</v>
          </cell>
          <cell r="C167">
            <v>2112.52</v>
          </cell>
          <cell r="D167">
            <v>2680.75</v>
          </cell>
          <cell r="E167">
            <v>1672.27</v>
          </cell>
          <cell r="F167">
            <v>2283</v>
          </cell>
          <cell r="G167">
            <v>1672.27</v>
          </cell>
          <cell r="H167">
            <v>2345.17</v>
          </cell>
          <cell r="I167">
            <v>1672.29</v>
          </cell>
          <cell r="J167">
            <v>1786.25</v>
          </cell>
          <cell r="K167">
            <v>1758.89</v>
          </cell>
          <cell r="L167">
            <v>1789.91</v>
          </cell>
          <cell r="M167">
            <v>1672.27</v>
          </cell>
          <cell r="N167">
            <v>2178.75</v>
          </cell>
          <cell r="O167">
            <v>1672.29</v>
          </cell>
          <cell r="P167">
            <v>2076.25</v>
          </cell>
          <cell r="Q167">
            <v>1672.27</v>
          </cell>
          <cell r="R167">
            <v>1981.83</v>
          </cell>
          <cell r="S167">
            <v>1758.89</v>
          </cell>
          <cell r="T167">
            <v>2218.92</v>
          </cell>
          <cell r="U167">
            <v>1412.24</v>
          </cell>
          <cell r="V167">
            <v>1848.3999999999999</v>
          </cell>
          <cell r="W167">
            <v>1758.89</v>
          </cell>
          <cell r="X167">
            <v>-7.5</v>
          </cell>
          <cell r="Y167">
            <v>1672.27</v>
          </cell>
          <cell r="Z167"/>
          <cell r="AA167">
            <v>1408.21</v>
          </cell>
          <cell r="AB167"/>
          <cell r="AC167">
            <v>21915.57</v>
          </cell>
          <cell r="AD167">
            <v>21181.730000000003</v>
          </cell>
        </row>
        <row r="168">
          <cell r="A168" t="str">
            <v>6023</v>
          </cell>
          <cell r="B168" t="str">
            <v>6023 - Activités générales soins aigus - 1C-2D</v>
          </cell>
          <cell r="C168">
            <v>8419.6200000000008</v>
          </cell>
          <cell r="D168">
            <v>9107</v>
          </cell>
          <cell r="E168">
            <v>6913.3</v>
          </cell>
          <cell r="F168">
            <v>7089.33</v>
          </cell>
          <cell r="G168">
            <v>6927.3</v>
          </cell>
          <cell r="H168">
            <v>6970.92</v>
          </cell>
          <cell r="I168">
            <v>6754.28</v>
          </cell>
          <cell r="J168">
            <v>6608.66</v>
          </cell>
          <cell r="K168">
            <v>6733.57</v>
          </cell>
          <cell r="L168">
            <v>6411.59</v>
          </cell>
          <cell r="M168">
            <v>6781.35</v>
          </cell>
          <cell r="N168">
            <v>6803.42</v>
          </cell>
          <cell r="O168">
            <v>6795.33</v>
          </cell>
          <cell r="P168">
            <v>7158.58</v>
          </cell>
          <cell r="Q168">
            <v>6795.14</v>
          </cell>
          <cell r="R168">
            <v>7161.24</v>
          </cell>
          <cell r="S168">
            <v>6788.25</v>
          </cell>
          <cell r="T168">
            <v>7209.5</v>
          </cell>
          <cell r="U168">
            <v>6774.8</v>
          </cell>
          <cell r="V168">
            <v>6633.28</v>
          </cell>
          <cell r="W168">
            <v>6788.25</v>
          </cell>
          <cell r="X168">
            <v>-244.6</v>
          </cell>
          <cell r="Y168">
            <v>6781.21</v>
          </cell>
          <cell r="Z168"/>
          <cell r="AA168">
            <v>5577.35</v>
          </cell>
          <cell r="AB168"/>
          <cell r="AC168">
            <v>88829.750000000015</v>
          </cell>
          <cell r="AD168">
            <v>70908.92</v>
          </cell>
        </row>
        <row r="169">
          <cell r="A169" t="str">
            <v>6024</v>
          </cell>
          <cell r="B169" t="str">
            <v>6024 - Activités générales de soins LD  4C-4D</v>
          </cell>
          <cell r="C169">
            <v>7189.62</v>
          </cell>
          <cell r="D169">
            <v>7358.91</v>
          </cell>
          <cell r="E169">
            <v>5914.829999999999</v>
          </cell>
          <cell r="F169">
            <v>5992.17</v>
          </cell>
          <cell r="G169">
            <v>5914.829999999999</v>
          </cell>
          <cell r="H169">
            <v>6083.5</v>
          </cell>
          <cell r="I169">
            <v>5797.36</v>
          </cell>
          <cell r="J169">
            <v>5884.75</v>
          </cell>
          <cell r="K169">
            <v>5826.65</v>
          </cell>
          <cell r="L169">
            <v>5923.83</v>
          </cell>
          <cell r="M169">
            <v>5914.83</v>
          </cell>
          <cell r="N169">
            <v>6040.75</v>
          </cell>
          <cell r="O169">
            <v>5914.9</v>
          </cell>
          <cell r="P169">
            <v>6040.42</v>
          </cell>
          <cell r="Q169">
            <v>5914.83</v>
          </cell>
          <cell r="R169">
            <v>6106.42</v>
          </cell>
          <cell r="S169">
            <v>5914.83</v>
          </cell>
          <cell r="T169">
            <v>6023.09</v>
          </cell>
          <cell r="U169">
            <v>5914.9</v>
          </cell>
          <cell r="V169">
            <v>5792.08</v>
          </cell>
          <cell r="W169">
            <v>5914.829999999999</v>
          </cell>
          <cell r="X169">
            <v>-22.5</v>
          </cell>
          <cell r="Y169">
            <v>5914.829999999999</v>
          </cell>
          <cell r="Z169"/>
          <cell r="AA169">
            <v>4843.2800000000007</v>
          </cell>
          <cell r="AB169"/>
          <cell r="AC169">
            <v>76890.52</v>
          </cell>
          <cell r="AD169">
            <v>61223.42</v>
          </cell>
        </row>
        <row r="170">
          <cell r="A170" t="str">
            <v>6051</v>
          </cell>
          <cell r="B170" t="str">
            <v>6051 - Soins Palliatifs</v>
          </cell>
          <cell r="C170">
            <v>2041.03</v>
          </cell>
          <cell r="D170">
            <v>2176.06</v>
          </cell>
          <cell r="E170">
            <v>1673.88</v>
          </cell>
          <cell r="F170">
            <v>1820.5</v>
          </cell>
          <cell r="G170">
            <v>1673.88</v>
          </cell>
          <cell r="H170">
            <v>1802.58</v>
          </cell>
          <cell r="I170">
            <v>1673.88</v>
          </cell>
          <cell r="J170">
            <v>1752.08</v>
          </cell>
          <cell r="K170">
            <v>1680.42</v>
          </cell>
          <cell r="L170">
            <v>1765.8099999999997</v>
          </cell>
          <cell r="M170">
            <v>1673.88</v>
          </cell>
          <cell r="N170">
            <v>1703.5</v>
          </cell>
          <cell r="O170">
            <v>1693.51</v>
          </cell>
          <cell r="P170">
            <v>1787.83</v>
          </cell>
          <cell r="Q170">
            <v>1673.88</v>
          </cell>
          <cell r="R170">
            <v>1792.09</v>
          </cell>
          <cell r="S170">
            <v>1680.42</v>
          </cell>
          <cell r="T170">
            <v>1812.01</v>
          </cell>
          <cell r="U170">
            <v>1651.99</v>
          </cell>
          <cell r="V170">
            <v>1760.8200000000002</v>
          </cell>
          <cell r="W170">
            <v>1680.42</v>
          </cell>
          <cell r="X170"/>
          <cell r="Y170">
            <v>1673.88</v>
          </cell>
          <cell r="Z170"/>
          <cell r="AA170">
            <v>1380.9099999999999</v>
          </cell>
          <cell r="AB170"/>
          <cell r="AC170">
            <v>21851.980000000003</v>
          </cell>
          <cell r="AD170">
            <v>18173.28</v>
          </cell>
        </row>
        <row r="171">
          <cell r="A171" t="str">
            <v>6052</v>
          </cell>
          <cell r="B171" t="str">
            <v>6052 - Soins palliatifs spécialisés</v>
          </cell>
          <cell r="C171">
            <v>72.5</v>
          </cell>
          <cell r="D171"/>
          <cell r="E171">
            <v>58</v>
          </cell>
          <cell r="F171"/>
          <cell r="G171">
            <v>58</v>
          </cell>
          <cell r="H171"/>
          <cell r="I171">
            <v>58</v>
          </cell>
          <cell r="J171"/>
          <cell r="K171">
            <v>58</v>
          </cell>
          <cell r="L171"/>
          <cell r="M171">
            <v>58</v>
          </cell>
          <cell r="N171">
            <v>447.5</v>
          </cell>
          <cell r="O171">
            <v>58</v>
          </cell>
          <cell r="P171"/>
          <cell r="Q171">
            <v>58</v>
          </cell>
          <cell r="R171"/>
          <cell r="S171">
            <v>58</v>
          </cell>
          <cell r="T171">
            <v>311.75</v>
          </cell>
          <cell r="U171">
            <v>58</v>
          </cell>
          <cell r="V171">
            <v>118</v>
          </cell>
          <cell r="W171">
            <v>58</v>
          </cell>
          <cell r="X171"/>
          <cell r="Y171">
            <v>58</v>
          </cell>
          <cell r="Z171"/>
          <cell r="AA171">
            <v>46.4</v>
          </cell>
          <cell r="AB171"/>
          <cell r="AC171">
            <v>756.9</v>
          </cell>
          <cell r="AD171">
            <v>877.25</v>
          </cell>
        </row>
        <row r="172">
          <cell r="A172" t="str">
            <v>6053</v>
          </cell>
          <cell r="B172" t="str">
            <v>6053 - Soins intensifs - 1F</v>
          </cell>
          <cell r="C172">
            <v>6467.4500000000007</v>
          </cell>
          <cell r="D172">
            <v>6411.9</v>
          </cell>
          <cell r="E172">
            <v>5313.97</v>
          </cell>
          <cell r="F172">
            <v>5356.42</v>
          </cell>
          <cell r="G172">
            <v>5313.97</v>
          </cell>
          <cell r="H172">
            <v>5312.08</v>
          </cell>
          <cell r="I172">
            <v>5217.8599999999997</v>
          </cell>
          <cell r="J172">
            <v>5213.42</v>
          </cell>
          <cell r="K172">
            <v>5238</v>
          </cell>
          <cell r="L172">
            <v>5323</v>
          </cell>
          <cell r="M172">
            <v>5313.97</v>
          </cell>
          <cell r="N172">
            <v>5264.58</v>
          </cell>
          <cell r="O172">
            <v>5313.97</v>
          </cell>
          <cell r="P172">
            <v>5480</v>
          </cell>
          <cell r="Q172">
            <v>5313.97</v>
          </cell>
          <cell r="R172">
            <v>5297.08</v>
          </cell>
          <cell r="S172">
            <v>5327.4199999999992</v>
          </cell>
          <cell r="T172">
            <v>5231.5</v>
          </cell>
          <cell r="U172">
            <v>5123.3600000000006</v>
          </cell>
          <cell r="V172">
            <v>5444.33</v>
          </cell>
          <cell r="W172">
            <v>5320.87</v>
          </cell>
          <cell r="X172">
            <v>-238.73</v>
          </cell>
          <cell r="Y172">
            <v>5238.58</v>
          </cell>
          <cell r="Z172"/>
          <cell r="AA172">
            <v>4313.3500000000004</v>
          </cell>
          <cell r="AB172"/>
          <cell r="AC172">
            <v>68816.740000000005</v>
          </cell>
          <cell r="AD172">
            <v>54095.58</v>
          </cell>
        </row>
        <row r="173">
          <cell r="A173" t="str">
            <v>6055</v>
          </cell>
          <cell r="B173" t="str">
            <v>6055 - Unité d'hospit. pédiatrique - 2A</v>
          </cell>
          <cell r="C173">
            <v>2740.73</v>
          </cell>
          <cell r="D173">
            <v>2953.5</v>
          </cell>
          <cell r="E173">
            <v>2282.4899999999998</v>
          </cell>
          <cell r="F173">
            <v>2165.09</v>
          </cell>
          <cell r="G173">
            <v>2282.4899999999998</v>
          </cell>
          <cell r="H173">
            <v>2162</v>
          </cell>
          <cell r="I173">
            <v>2149.96</v>
          </cell>
          <cell r="J173">
            <v>2215.58</v>
          </cell>
          <cell r="K173">
            <v>2149.96</v>
          </cell>
          <cell r="L173">
            <v>2183.91</v>
          </cell>
          <cell r="M173">
            <v>2149.96</v>
          </cell>
          <cell r="N173">
            <v>2057.75</v>
          </cell>
          <cell r="O173">
            <v>2149.96</v>
          </cell>
          <cell r="P173">
            <v>2418.4499999999998</v>
          </cell>
          <cell r="Q173">
            <v>2149.96</v>
          </cell>
          <cell r="R173">
            <v>2325.8100000000004</v>
          </cell>
          <cell r="S173">
            <v>2149.96</v>
          </cell>
          <cell r="T173">
            <v>2480.16</v>
          </cell>
          <cell r="U173">
            <v>2149.96</v>
          </cell>
          <cell r="V173">
            <v>2356.3200000000002</v>
          </cell>
          <cell r="W173">
            <v>2282.4899999999998</v>
          </cell>
          <cell r="X173">
            <v>-7.5</v>
          </cell>
          <cell r="Y173">
            <v>2282.4899999999998</v>
          </cell>
          <cell r="Z173"/>
          <cell r="AA173">
            <v>1898.94</v>
          </cell>
          <cell r="AB173"/>
          <cell r="AC173">
            <v>28819.349999999988</v>
          </cell>
          <cell r="AD173">
            <v>23311.07</v>
          </cell>
        </row>
        <row r="174">
          <cell r="A174" t="str">
            <v>6056</v>
          </cell>
          <cell r="B174" t="str">
            <v>6056 - Continuum soutien clin. et liaison</v>
          </cell>
          <cell r="C174">
            <v>1023.34</v>
          </cell>
          <cell r="D174">
            <v>1177.6600000000001</v>
          </cell>
          <cell r="E174">
            <v>816.31999999999994</v>
          </cell>
          <cell r="F174">
            <v>917.25</v>
          </cell>
          <cell r="G174">
            <v>816.31999999999994</v>
          </cell>
          <cell r="H174">
            <v>927.25</v>
          </cell>
          <cell r="I174">
            <v>928.16</v>
          </cell>
          <cell r="J174">
            <v>923.75</v>
          </cell>
          <cell r="K174">
            <v>961.76</v>
          </cell>
          <cell r="L174">
            <v>1040.25</v>
          </cell>
          <cell r="M174">
            <v>945.6099999999999</v>
          </cell>
          <cell r="N174">
            <v>906.33</v>
          </cell>
          <cell r="O174">
            <v>961.62</v>
          </cell>
          <cell r="P174">
            <v>1186.75</v>
          </cell>
          <cell r="Q174">
            <v>945.27</v>
          </cell>
          <cell r="R174">
            <v>1067.33</v>
          </cell>
          <cell r="S174">
            <v>944.95999999999992</v>
          </cell>
          <cell r="T174">
            <v>1117.5</v>
          </cell>
          <cell r="U174">
            <v>927.68</v>
          </cell>
          <cell r="V174">
            <v>916.42</v>
          </cell>
          <cell r="W174">
            <v>928.16</v>
          </cell>
          <cell r="X174"/>
          <cell r="Y174">
            <v>961.62</v>
          </cell>
          <cell r="Z174"/>
          <cell r="AA174">
            <v>772.03</v>
          </cell>
          <cell r="AB174"/>
          <cell r="AC174">
            <v>11932.85</v>
          </cell>
          <cell r="AD174">
            <v>10180.49</v>
          </cell>
        </row>
        <row r="175">
          <cell r="A175" t="str">
            <v>6060</v>
          </cell>
          <cell r="B175" t="str">
            <v>6060 - Soins infirmiers CHSLD St-Donat</v>
          </cell>
          <cell r="C175">
            <v>1456</v>
          </cell>
          <cell r="D175">
            <v>1515.09</v>
          </cell>
          <cell r="E175">
            <v>1198.24</v>
          </cell>
          <cell r="F175">
            <v>1270.25</v>
          </cell>
          <cell r="G175">
            <v>1198.24</v>
          </cell>
          <cell r="H175">
            <v>1190</v>
          </cell>
          <cell r="I175">
            <v>1198.24</v>
          </cell>
          <cell r="J175">
            <v>1242.5</v>
          </cell>
          <cell r="K175">
            <v>1198.24</v>
          </cell>
          <cell r="L175">
            <v>1204.18</v>
          </cell>
          <cell r="M175">
            <v>1198.24</v>
          </cell>
          <cell r="N175">
            <v>1193</v>
          </cell>
          <cell r="O175">
            <v>1198.24</v>
          </cell>
          <cell r="P175">
            <v>1251.5</v>
          </cell>
          <cell r="Q175">
            <v>1198.24</v>
          </cell>
          <cell r="R175">
            <v>1231.25</v>
          </cell>
          <cell r="S175">
            <v>1198.24</v>
          </cell>
          <cell r="T175">
            <v>1260.5</v>
          </cell>
          <cell r="U175">
            <v>1198.24</v>
          </cell>
          <cell r="V175">
            <v>1284.67</v>
          </cell>
          <cell r="W175">
            <v>1198.24</v>
          </cell>
          <cell r="X175">
            <v>-300.84000000000003</v>
          </cell>
          <cell r="Y175">
            <v>1198.24</v>
          </cell>
          <cell r="Z175"/>
          <cell r="AA175">
            <v>985.55</v>
          </cell>
          <cell r="AB175"/>
          <cell r="AC175">
            <v>15622.189999999997</v>
          </cell>
          <cell r="AD175">
            <v>12342.1</v>
          </cell>
        </row>
        <row r="176">
          <cell r="A176" t="str">
            <v>6070</v>
          </cell>
          <cell r="B176" t="str">
            <v>6070 - Chirurgie d'un jour</v>
          </cell>
          <cell r="C176">
            <v>1540.77</v>
          </cell>
          <cell r="D176">
            <v>1617.25</v>
          </cell>
          <cell r="E176">
            <v>1257.5999999999999</v>
          </cell>
          <cell r="F176">
            <v>1247.58</v>
          </cell>
          <cell r="G176">
            <v>1257.5999999999999</v>
          </cell>
          <cell r="H176">
            <v>1196</v>
          </cell>
          <cell r="I176">
            <v>1051.97</v>
          </cell>
          <cell r="J176">
            <v>1000</v>
          </cell>
          <cell r="K176">
            <v>1074.1099999999999</v>
          </cell>
          <cell r="L176">
            <v>628.5</v>
          </cell>
          <cell r="M176">
            <v>1181.7</v>
          </cell>
          <cell r="N176">
            <v>1616.25</v>
          </cell>
          <cell r="O176">
            <v>1257.5999999999999</v>
          </cell>
          <cell r="P176">
            <v>1270.42</v>
          </cell>
          <cell r="Q176">
            <v>1257.5999999999999</v>
          </cell>
          <cell r="R176">
            <v>1249</v>
          </cell>
          <cell r="S176">
            <v>1316.11</v>
          </cell>
          <cell r="T176">
            <v>1323.33</v>
          </cell>
          <cell r="U176">
            <v>1006.08</v>
          </cell>
          <cell r="V176">
            <v>955.92</v>
          </cell>
          <cell r="W176">
            <v>1316.11</v>
          </cell>
          <cell r="X176"/>
          <cell r="Y176">
            <v>1229.1099999999999</v>
          </cell>
          <cell r="Z176"/>
          <cell r="AA176">
            <v>1072.6500000000001</v>
          </cell>
          <cell r="AB176"/>
          <cell r="AC176">
            <v>15819.01</v>
          </cell>
          <cell r="AD176">
            <v>12104.25</v>
          </cell>
        </row>
        <row r="177">
          <cell r="A177" t="str">
            <v>6092</v>
          </cell>
          <cell r="B177" t="str">
            <v>6092 - Saines habitudes de vie (adultes)</v>
          </cell>
          <cell r="C177">
            <v>168</v>
          </cell>
          <cell r="D177">
            <v>119</v>
          </cell>
          <cell r="E177">
            <v>133</v>
          </cell>
          <cell r="F177">
            <v>126</v>
          </cell>
          <cell r="G177">
            <v>133</v>
          </cell>
          <cell r="H177">
            <v>119</v>
          </cell>
          <cell r="I177">
            <v>98</v>
          </cell>
          <cell r="J177">
            <v>126</v>
          </cell>
          <cell r="K177">
            <v>84</v>
          </cell>
          <cell r="L177">
            <v>56</v>
          </cell>
          <cell r="M177">
            <v>112</v>
          </cell>
          <cell r="N177">
            <v>91</v>
          </cell>
          <cell r="O177">
            <v>133</v>
          </cell>
          <cell r="P177">
            <v>126</v>
          </cell>
          <cell r="Q177">
            <v>133</v>
          </cell>
          <cell r="R177">
            <v>112</v>
          </cell>
          <cell r="S177">
            <v>133</v>
          </cell>
          <cell r="T177">
            <v>133</v>
          </cell>
          <cell r="U177">
            <v>105</v>
          </cell>
          <cell r="V177">
            <v>85.75</v>
          </cell>
          <cell r="W177">
            <v>140</v>
          </cell>
          <cell r="X177"/>
          <cell r="Y177">
            <v>112</v>
          </cell>
          <cell r="Z177"/>
          <cell r="AA177">
            <v>98</v>
          </cell>
          <cell r="AB177"/>
          <cell r="AC177">
            <v>1582</v>
          </cell>
          <cell r="AD177">
            <v>1093.75</v>
          </cell>
        </row>
        <row r="178">
          <cell r="A178" t="str">
            <v>6095</v>
          </cell>
          <cell r="B178" t="str">
            <v>6095 - Info-santé - Réponse régionale</v>
          </cell>
          <cell r="C178">
            <v>4291.62</v>
          </cell>
          <cell r="D178">
            <v>3966.67</v>
          </cell>
          <cell r="E178">
            <v>3531.8199999999997</v>
          </cell>
          <cell r="F178">
            <v>3222.83</v>
          </cell>
          <cell r="G178">
            <v>3531.8199999999997</v>
          </cell>
          <cell r="H178">
            <v>3050.42</v>
          </cell>
          <cell r="I178">
            <v>3531.8199999999997</v>
          </cell>
          <cell r="J178">
            <v>3025.59</v>
          </cell>
          <cell r="K178">
            <v>3531.8199999999997</v>
          </cell>
          <cell r="L178">
            <v>2999.84</v>
          </cell>
          <cell r="M178">
            <v>3531.8199999999997</v>
          </cell>
          <cell r="N178">
            <v>2802.67</v>
          </cell>
          <cell r="O178">
            <v>3531.8199999999997</v>
          </cell>
          <cell r="P178">
            <v>2996.79</v>
          </cell>
          <cell r="Q178">
            <v>3531.8199999999997</v>
          </cell>
          <cell r="R178">
            <v>3049.08</v>
          </cell>
          <cell r="S178">
            <v>3531.8199999999997</v>
          </cell>
          <cell r="T178">
            <v>3136.08</v>
          </cell>
          <cell r="U178">
            <v>3531.8199999999997</v>
          </cell>
          <cell r="V178">
            <v>2961.08</v>
          </cell>
          <cell r="W178">
            <v>3531.8199999999997</v>
          </cell>
          <cell r="X178">
            <v>-144.25</v>
          </cell>
          <cell r="Y178">
            <v>3531.8199999999997</v>
          </cell>
          <cell r="Z178"/>
          <cell r="AA178">
            <v>2905.4900000000002</v>
          </cell>
          <cell r="AB178"/>
          <cell r="AC178">
            <v>46047.13</v>
          </cell>
          <cell r="AD178">
            <v>31066.800000000003</v>
          </cell>
        </row>
        <row r="179">
          <cell r="A179" t="str">
            <v>6102</v>
          </cell>
          <cell r="B179" t="str">
            <v>6102 - Consultations externes spécialisées</v>
          </cell>
          <cell r="C179">
            <v>669.88</v>
          </cell>
          <cell r="D179">
            <v>805.25</v>
          </cell>
          <cell r="E179">
            <v>537.19000000000005</v>
          </cell>
          <cell r="F179">
            <v>721.67</v>
          </cell>
          <cell r="G179">
            <v>537.19000000000005</v>
          </cell>
          <cell r="H179">
            <v>702.5</v>
          </cell>
          <cell r="I179">
            <v>537.19000000000005</v>
          </cell>
          <cell r="J179">
            <v>592.25</v>
          </cell>
          <cell r="K179">
            <v>537.19000000000005</v>
          </cell>
          <cell r="L179">
            <v>512.58000000000004</v>
          </cell>
          <cell r="M179">
            <v>537.19000000000005</v>
          </cell>
          <cell r="N179">
            <v>413.5</v>
          </cell>
          <cell r="O179">
            <v>537.19000000000005</v>
          </cell>
          <cell r="P179">
            <v>484.75</v>
          </cell>
          <cell r="Q179">
            <v>537.19000000000005</v>
          </cell>
          <cell r="R179">
            <v>534.75</v>
          </cell>
          <cell r="S179">
            <v>537.19000000000005</v>
          </cell>
          <cell r="T179">
            <v>608.75</v>
          </cell>
          <cell r="U179">
            <v>514.24</v>
          </cell>
          <cell r="V179">
            <v>474</v>
          </cell>
          <cell r="W179">
            <v>537.19000000000005</v>
          </cell>
          <cell r="X179"/>
          <cell r="Y179">
            <v>507.96</v>
          </cell>
          <cell r="Z179"/>
          <cell r="AA179">
            <v>422.34</v>
          </cell>
          <cell r="AB179"/>
          <cell r="AC179">
            <v>6949.1300000000019</v>
          </cell>
          <cell r="AD179">
            <v>5850</v>
          </cell>
        </row>
        <row r="180">
          <cell r="A180" t="str">
            <v>6150</v>
          </cell>
          <cell r="B180" t="str">
            <v>6150 - Services multidisciplinaires</v>
          </cell>
          <cell r="C180">
            <v>1742.7900000000002</v>
          </cell>
          <cell r="D180">
            <v>1488</v>
          </cell>
          <cell r="E180">
            <v>1348.84</v>
          </cell>
          <cell r="F180">
            <v>1288</v>
          </cell>
          <cell r="G180">
            <v>1488.49</v>
          </cell>
          <cell r="H180">
            <v>1256.5</v>
          </cell>
          <cell r="I180">
            <v>1028.49</v>
          </cell>
          <cell r="J180">
            <v>840</v>
          </cell>
          <cell r="K180">
            <v>805.56</v>
          </cell>
          <cell r="L180">
            <v>937.5</v>
          </cell>
          <cell r="M180">
            <v>1321.29</v>
          </cell>
          <cell r="N180">
            <v>1239</v>
          </cell>
          <cell r="O180">
            <v>1488.49</v>
          </cell>
          <cell r="P180">
            <v>1296.5</v>
          </cell>
          <cell r="Q180">
            <v>1488.49</v>
          </cell>
          <cell r="R180">
            <v>1332.25</v>
          </cell>
          <cell r="S180">
            <v>1421.5500000000002</v>
          </cell>
          <cell r="T180">
            <v>1386</v>
          </cell>
          <cell r="U180">
            <v>1245.45</v>
          </cell>
          <cell r="V180">
            <v>1084.75</v>
          </cell>
          <cell r="W180">
            <v>1428.5500000000002</v>
          </cell>
          <cell r="X180"/>
          <cell r="Y180">
            <v>1322.4599999999998</v>
          </cell>
          <cell r="Z180"/>
          <cell r="AA180">
            <v>1095.6500000000001</v>
          </cell>
          <cell r="AB180"/>
          <cell r="AC180">
            <v>17226.100000000002</v>
          </cell>
          <cell r="AD180">
            <v>12148.5</v>
          </cell>
        </row>
        <row r="181">
          <cell r="A181" t="str">
            <v>6151</v>
          </cell>
          <cell r="B181" t="str">
            <v>6151 - Gestion/soutien direction 56 DSMent</v>
          </cell>
          <cell r="C181">
            <v>1044.68</v>
          </cell>
          <cell r="D181">
            <v>890</v>
          </cell>
          <cell r="E181">
            <v>814.39</v>
          </cell>
          <cell r="F181">
            <v>708</v>
          </cell>
          <cell r="G181">
            <v>871.39</v>
          </cell>
          <cell r="H181">
            <v>719</v>
          </cell>
          <cell r="I181">
            <v>605.39</v>
          </cell>
          <cell r="J181">
            <v>610.5</v>
          </cell>
          <cell r="K181">
            <v>482.19</v>
          </cell>
          <cell r="L181">
            <v>448</v>
          </cell>
          <cell r="M181">
            <v>756.18999999999994</v>
          </cell>
          <cell r="N181">
            <v>606.5</v>
          </cell>
          <cell r="O181">
            <v>871.39</v>
          </cell>
          <cell r="P181">
            <v>753</v>
          </cell>
          <cell r="Q181">
            <v>871.39</v>
          </cell>
          <cell r="R181">
            <v>750</v>
          </cell>
          <cell r="S181">
            <v>843.18999999999994</v>
          </cell>
          <cell r="T181">
            <v>804</v>
          </cell>
          <cell r="U181">
            <v>714.24</v>
          </cell>
          <cell r="V181">
            <v>632</v>
          </cell>
          <cell r="W181">
            <v>861.04</v>
          </cell>
          <cell r="X181"/>
          <cell r="Y181">
            <v>757.33999999999992</v>
          </cell>
          <cell r="Z181"/>
          <cell r="AA181">
            <v>638.28</v>
          </cell>
          <cell r="AB181"/>
          <cell r="AC181">
            <v>10131.1</v>
          </cell>
          <cell r="AD181">
            <v>6921</v>
          </cell>
        </row>
        <row r="182">
          <cell r="A182" t="str">
            <v>6152</v>
          </cell>
          <cell r="B182" t="str">
            <v>6152 - Gestion/soutien direction 54 palv</v>
          </cell>
          <cell r="C182">
            <v>568.5</v>
          </cell>
          <cell r="D182">
            <v>611</v>
          </cell>
          <cell r="E182">
            <v>443.82</v>
          </cell>
          <cell r="F182">
            <v>519</v>
          </cell>
          <cell r="G182">
            <v>472.32</v>
          </cell>
          <cell r="H182">
            <v>466</v>
          </cell>
          <cell r="I182">
            <v>333.92</v>
          </cell>
          <cell r="J182">
            <v>347</v>
          </cell>
          <cell r="K182">
            <v>281.23</v>
          </cell>
          <cell r="L182">
            <v>281</v>
          </cell>
          <cell r="M182">
            <v>411.58</v>
          </cell>
          <cell r="N182">
            <v>505</v>
          </cell>
          <cell r="O182">
            <v>472.32</v>
          </cell>
          <cell r="P182">
            <v>491</v>
          </cell>
          <cell r="Q182">
            <v>472.32</v>
          </cell>
          <cell r="R182">
            <v>518</v>
          </cell>
          <cell r="S182">
            <v>468.90999999999997</v>
          </cell>
          <cell r="T182">
            <v>477</v>
          </cell>
          <cell r="U182">
            <v>386.84000000000003</v>
          </cell>
          <cell r="V182">
            <v>189</v>
          </cell>
          <cell r="W182">
            <v>468.90999999999997</v>
          </cell>
          <cell r="X182"/>
          <cell r="Y182">
            <v>421.97</v>
          </cell>
          <cell r="Z182"/>
          <cell r="AA182">
            <v>347.76</v>
          </cell>
          <cell r="AB182"/>
          <cell r="AC182">
            <v>5550.4000000000005</v>
          </cell>
          <cell r="AD182">
            <v>4404</v>
          </cell>
        </row>
        <row r="183">
          <cell r="A183" t="str">
            <v>6153</v>
          </cell>
          <cell r="B183" t="str">
            <v>6153 - Gestion/soutien direction 52 spub/sgén</v>
          </cell>
          <cell r="C183">
            <v>672</v>
          </cell>
          <cell r="D183">
            <v>623</v>
          </cell>
          <cell r="E183">
            <v>532</v>
          </cell>
          <cell r="F183">
            <v>462</v>
          </cell>
          <cell r="G183">
            <v>532</v>
          </cell>
          <cell r="H183">
            <v>497.5</v>
          </cell>
          <cell r="I183">
            <v>337.75</v>
          </cell>
          <cell r="J183">
            <v>428</v>
          </cell>
          <cell r="K183">
            <v>281.05</v>
          </cell>
          <cell r="L183">
            <v>280</v>
          </cell>
          <cell r="M183">
            <v>415.45</v>
          </cell>
          <cell r="N183">
            <v>532</v>
          </cell>
          <cell r="O183">
            <v>532</v>
          </cell>
          <cell r="P183">
            <v>535</v>
          </cell>
          <cell r="Q183">
            <v>532</v>
          </cell>
          <cell r="R183">
            <v>525</v>
          </cell>
          <cell r="S183">
            <v>553</v>
          </cell>
          <cell r="T183">
            <v>490</v>
          </cell>
          <cell r="U183">
            <v>409.15</v>
          </cell>
          <cell r="V183">
            <v>289.5</v>
          </cell>
          <cell r="W183">
            <v>560</v>
          </cell>
          <cell r="X183"/>
          <cell r="Y183">
            <v>447.3</v>
          </cell>
          <cell r="Z183"/>
          <cell r="AA183">
            <v>370.3</v>
          </cell>
          <cell r="AB183"/>
          <cell r="AC183">
            <v>6174</v>
          </cell>
          <cell r="AD183">
            <v>4662</v>
          </cell>
        </row>
        <row r="184">
          <cell r="A184" t="str">
            <v>6154</v>
          </cell>
          <cell r="B184" t="str">
            <v>6154 - Gestion services généraux Matawinie</v>
          </cell>
          <cell r="C184">
            <v>336</v>
          </cell>
          <cell r="D184">
            <v>326.75</v>
          </cell>
          <cell r="E184">
            <v>266</v>
          </cell>
          <cell r="F184">
            <v>264.75</v>
          </cell>
          <cell r="G184">
            <v>266</v>
          </cell>
          <cell r="H184">
            <v>252.5</v>
          </cell>
          <cell r="I184">
            <v>249</v>
          </cell>
          <cell r="J184">
            <v>268</v>
          </cell>
          <cell r="K184">
            <v>252</v>
          </cell>
          <cell r="L184">
            <v>189</v>
          </cell>
          <cell r="M184">
            <v>256</v>
          </cell>
          <cell r="N184">
            <v>258</v>
          </cell>
          <cell r="O184">
            <v>266</v>
          </cell>
          <cell r="P184">
            <v>265</v>
          </cell>
          <cell r="Q184">
            <v>266</v>
          </cell>
          <cell r="R184">
            <v>267.75</v>
          </cell>
          <cell r="S184">
            <v>277</v>
          </cell>
          <cell r="T184">
            <v>273</v>
          </cell>
          <cell r="U184">
            <v>221</v>
          </cell>
          <cell r="V184">
            <v>214.5</v>
          </cell>
          <cell r="W184">
            <v>280</v>
          </cell>
          <cell r="X184"/>
          <cell r="Y184">
            <v>256</v>
          </cell>
          <cell r="Z184"/>
          <cell r="AA184">
            <v>217</v>
          </cell>
          <cell r="AB184"/>
          <cell r="AC184">
            <v>3408</v>
          </cell>
          <cell r="AD184">
            <v>2579.25</v>
          </cell>
        </row>
        <row r="185">
          <cell r="A185" t="str">
            <v>6155</v>
          </cell>
          <cell r="B185" t="str">
            <v>6155 - Gestion services généraux Montcalm</v>
          </cell>
          <cell r="C185">
            <v>364</v>
          </cell>
          <cell r="D185">
            <v>461.5</v>
          </cell>
          <cell r="E185">
            <v>290.5</v>
          </cell>
          <cell r="F185">
            <v>294.25</v>
          </cell>
          <cell r="G185">
            <v>290.5</v>
          </cell>
          <cell r="H185">
            <v>372</v>
          </cell>
          <cell r="I185">
            <v>240.63</v>
          </cell>
          <cell r="J185">
            <v>338.67</v>
          </cell>
          <cell r="K185">
            <v>224.18</v>
          </cell>
          <cell r="L185">
            <v>281.33</v>
          </cell>
          <cell r="M185">
            <v>260.58</v>
          </cell>
          <cell r="N185">
            <v>334.17</v>
          </cell>
          <cell r="O185">
            <v>290.5</v>
          </cell>
          <cell r="P185">
            <v>360.75</v>
          </cell>
          <cell r="Q185">
            <v>290.5</v>
          </cell>
          <cell r="R185">
            <v>374</v>
          </cell>
          <cell r="S185">
            <v>294</v>
          </cell>
          <cell r="T185">
            <v>388</v>
          </cell>
          <cell r="U185">
            <v>270.02999999999997</v>
          </cell>
          <cell r="V185">
            <v>301</v>
          </cell>
          <cell r="W185">
            <v>294</v>
          </cell>
          <cell r="X185"/>
          <cell r="Y185">
            <v>270.55</v>
          </cell>
          <cell r="Z185"/>
          <cell r="AA185">
            <v>215.23</v>
          </cell>
          <cell r="AB185"/>
          <cell r="AC185">
            <v>3595.2000000000003</v>
          </cell>
          <cell r="AD185">
            <v>3505.67</v>
          </cell>
        </row>
        <row r="186">
          <cell r="A186" t="str">
            <v>6156</v>
          </cell>
          <cell r="B186" t="str">
            <v>6156 - Mécanisme d'accès PALV secrétariat</v>
          </cell>
          <cell r="C186">
            <v>157.52000000000001</v>
          </cell>
          <cell r="D186">
            <v>142</v>
          </cell>
          <cell r="E186">
            <v>125.95</v>
          </cell>
          <cell r="F186">
            <v>117.5</v>
          </cell>
          <cell r="G186">
            <v>125.95</v>
          </cell>
          <cell r="H186">
            <v>110</v>
          </cell>
          <cell r="I186">
            <v>126.11</v>
          </cell>
          <cell r="J186">
            <v>114</v>
          </cell>
          <cell r="K186">
            <v>125.95</v>
          </cell>
          <cell r="L186">
            <v>106</v>
          </cell>
          <cell r="M186">
            <v>125.95</v>
          </cell>
          <cell r="N186">
            <v>113</v>
          </cell>
          <cell r="O186">
            <v>126.11</v>
          </cell>
          <cell r="P186">
            <v>105</v>
          </cell>
          <cell r="Q186">
            <v>125.95</v>
          </cell>
          <cell r="R186">
            <v>110</v>
          </cell>
          <cell r="S186">
            <v>125.95</v>
          </cell>
          <cell r="T186">
            <v>112</v>
          </cell>
          <cell r="U186">
            <v>126.11</v>
          </cell>
          <cell r="V186">
            <v>98</v>
          </cell>
          <cell r="W186">
            <v>125.95</v>
          </cell>
          <cell r="X186"/>
          <cell r="Y186">
            <v>125.95</v>
          </cell>
          <cell r="Z186"/>
          <cell r="AA186">
            <v>100.85</v>
          </cell>
          <cell r="AB186"/>
          <cell r="AC186">
            <v>1644.3</v>
          </cell>
          <cell r="AD186">
            <v>1127.5</v>
          </cell>
        </row>
        <row r="187">
          <cell r="A187" t="str">
            <v>6157</v>
          </cell>
          <cell r="B187" t="str">
            <v>6157 - Gestion services généraux Autray</v>
          </cell>
          <cell r="C187">
            <v>739.31999999999994</v>
          </cell>
          <cell r="D187">
            <v>646.5</v>
          </cell>
          <cell r="E187">
            <v>585.29999999999995</v>
          </cell>
          <cell r="F187">
            <v>521</v>
          </cell>
          <cell r="G187">
            <v>585.29999999999995</v>
          </cell>
          <cell r="H187">
            <v>797</v>
          </cell>
          <cell r="I187">
            <v>458.43</v>
          </cell>
          <cell r="J187">
            <v>382</v>
          </cell>
          <cell r="K187">
            <v>424.69</v>
          </cell>
          <cell r="L187">
            <v>525</v>
          </cell>
          <cell r="M187">
            <v>508.98</v>
          </cell>
          <cell r="N187">
            <v>774.75</v>
          </cell>
          <cell r="O187">
            <v>585.29999999999995</v>
          </cell>
          <cell r="P187">
            <v>498.5</v>
          </cell>
          <cell r="Q187">
            <v>585.29999999999995</v>
          </cell>
          <cell r="R187">
            <v>486.75</v>
          </cell>
          <cell r="S187">
            <v>602.11</v>
          </cell>
          <cell r="T187">
            <v>518.5</v>
          </cell>
          <cell r="U187">
            <v>467.11</v>
          </cell>
          <cell r="V187">
            <v>309.5</v>
          </cell>
          <cell r="W187">
            <v>616.11</v>
          </cell>
          <cell r="X187"/>
          <cell r="Y187">
            <v>520.75</v>
          </cell>
          <cell r="Z187"/>
          <cell r="AA187">
            <v>442.1</v>
          </cell>
          <cell r="AB187"/>
          <cell r="AC187">
            <v>7120.7999999999993</v>
          </cell>
          <cell r="AD187">
            <v>5459.5</v>
          </cell>
        </row>
        <row r="188">
          <cell r="A188" t="str">
            <v>6160</v>
          </cell>
          <cell r="B188" t="str">
            <v>6160 - Soins d'assistance CHSLD St-Donat</v>
          </cell>
          <cell r="C188">
            <v>2492.4299999999998</v>
          </cell>
          <cell r="D188">
            <v>2519.83</v>
          </cell>
          <cell r="E188">
            <v>2051.19</v>
          </cell>
          <cell r="F188">
            <v>2032.25</v>
          </cell>
          <cell r="G188">
            <v>2051.19</v>
          </cell>
          <cell r="H188">
            <v>2066.33</v>
          </cell>
          <cell r="I188">
            <v>2051.19</v>
          </cell>
          <cell r="J188">
            <v>2102.25</v>
          </cell>
          <cell r="K188">
            <v>2051.19</v>
          </cell>
          <cell r="L188">
            <v>2222.75</v>
          </cell>
          <cell r="M188">
            <v>2051.19</v>
          </cell>
          <cell r="N188">
            <v>2094.4499999999998</v>
          </cell>
          <cell r="O188">
            <v>2051.19</v>
          </cell>
          <cell r="P188">
            <v>2048.1</v>
          </cell>
          <cell r="Q188">
            <v>2051.19</v>
          </cell>
          <cell r="R188">
            <v>2099.75</v>
          </cell>
          <cell r="S188">
            <v>2051.19</v>
          </cell>
          <cell r="T188">
            <v>2074.75</v>
          </cell>
          <cell r="U188">
            <v>2051.19</v>
          </cell>
          <cell r="V188">
            <v>2054.9499999999998</v>
          </cell>
          <cell r="W188">
            <v>2051.19</v>
          </cell>
          <cell r="X188">
            <v>-9.25</v>
          </cell>
          <cell r="Y188">
            <v>2051.19</v>
          </cell>
          <cell r="Z188"/>
          <cell r="AA188">
            <v>1687.2</v>
          </cell>
          <cell r="AB188"/>
          <cell r="AC188">
            <v>26742.719999999998</v>
          </cell>
          <cell r="AD188">
            <v>21306.16</v>
          </cell>
        </row>
        <row r="189">
          <cell r="A189" t="str">
            <v>6171</v>
          </cell>
          <cell r="B189" t="str">
            <v>6171 - SRA Soins infirmiers</v>
          </cell>
          <cell r="C189"/>
          <cell r="D189"/>
          <cell r="E189"/>
          <cell r="F189">
            <v>56</v>
          </cell>
          <cell r="G189"/>
          <cell r="H189">
            <v>102</v>
          </cell>
          <cell r="I189"/>
          <cell r="J189">
            <v>70</v>
          </cell>
          <cell r="K189"/>
          <cell r="L189">
            <v>63</v>
          </cell>
          <cell r="M189"/>
          <cell r="N189">
            <v>118.5</v>
          </cell>
          <cell r="O189"/>
          <cell r="P189">
            <v>117.5</v>
          </cell>
          <cell r="Q189"/>
          <cell r="R189">
            <v>105</v>
          </cell>
          <cell r="S189"/>
          <cell r="T189">
            <v>111.5</v>
          </cell>
          <cell r="U189"/>
          <cell r="V189">
            <v>98</v>
          </cell>
          <cell r="W189"/>
          <cell r="X189"/>
          <cell r="Y189"/>
          <cell r="Z189"/>
          <cell r="AA189"/>
          <cell r="AB189"/>
          <cell r="AC189"/>
          <cell r="AD189">
            <v>841.5</v>
          </cell>
        </row>
        <row r="190">
          <cell r="A190" t="str">
            <v>6173</v>
          </cell>
          <cell r="B190" t="str">
            <v>6173 - SI à domicile Autray</v>
          </cell>
          <cell r="C190">
            <v>1974.35</v>
          </cell>
          <cell r="D190">
            <v>2020.83</v>
          </cell>
          <cell r="E190">
            <v>1581.36</v>
          </cell>
          <cell r="F190">
            <v>1805.08</v>
          </cell>
          <cell r="G190">
            <v>1581.36</v>
          </cell>
          <cell r="H190">
            <v>1623.5</v>
          </cell>
          <cell r="I190">
            <v>1219.23</v>
          </cell>
          <cell r="J190">
            <v>1564.5</v>
          </cell>
          <cell r="K190">
            <v>1148.01</v>
          </cell>
          <cell r="L190">
            <v>1454.91</v>
          </cell>
          <cell r="M190">
            <v>1363.79</v>
          </cell>
          <cell r="N190">
            <v>1517.25</v>
          </cell>
          <cell r="O190">
            <v>1581.36</v>
          </cell>
          <cell r="P190">
            <v>1570.58</v>
          </cell>
          <cell r="Q190">
            <v>1581.36</v>
          </cell>
          <cell r="R190">
            <v>1662.17</v>
          </cell>
          <cell r="S190">
            <v>1656.51</v>
          </cell>
          <cell r="T190">
            <v>1681.8300000000002</v>
          </cell>
          <cell r="U190">
            <v>1286.68</v>
          </cell>
          <cell r="V190">
            <v>1504.67</v>
          </cell>
          <cell r="W190">
            <v>1656.51</v>
          </cell>
          <cell r="X190">
            <v>-14.5</v>
          </cell>
          <cell r="Y190">
            <v>1436.97</v>
          </cell>
          <cell r="Z190"/>
          <cell r="AA190">
            <v>1194.21</v>
          </cell>
          <cell r="AB190"/>
          <cell r="AC190">
            <v>19261.7</v>
          </cell>
          <cell r="AD190">
            <v>16390.82</v>
          </cell>
        </row>
        <row r="191">
          <cell r="A191" t="str">
            <v>6240</v>
          </cell>
          <cell r="B191" t="str">
            <v>6240 - Urgence</v>
          </cell>
          <cell r="C191">
            <v>18974.189999999999</v>
          </cell>
          <cell r="D191">
            <v>20350.349999999999</v>
          </cell>
          <cell r="E191">
            <v>15561.119999999999</v>
          </cell>
          <cell r="F191">
            <v>16075.93</v>
          </cell>
          <cell r="G191">
            <v>15481.93</v>
          </cell>
          <cell r="H191">
            <v>15104.08</v>
          </cell>
          <cell r="I191">
            <v>14455.27</v>
          </cell>
          <cell r="J191">
            <v>16112.5</v>
          </cell>
          <cell r="K191">
            <v>14534.58</v>
          </cell>
          <cell r="L191">
            <v>14968.16</v>
          </cell>
          <cell r="M191">
            <v>14514.61</v>
          </cell>
          <cell r="N191">
            <v>15655.08</v>
          </cell>
          <cell r="O191">
            <v>15561.119999999999</v>
          </cell>
          <cell r="P191">
            <v>17537.84</v>
          </cell>
          <cell r="Q191">
            <v>15561.119999999999</v>
          </cell>
          <cell r="R191">
            <v>17678.93</v>
          </cell>
          <cell r="S191">
            <v>15561.119999999999</v>
          </cell>
          <cell r="T191">
            <v>16310.09</v>
          </cell>
          <cell r="U191">
            <v>15521.77</v>
          </cell>
          <cell r="V191">
            <v>16999.760000000002</v>
          </cell>
          <cell r="W191">
            <v>16173.69</v>
          </cell>
          <cell r="X191">
            <v>-161.08000000000001</v>
          </cell>
          <cell r="Y191">
            <v>16173.69</v>
          </cell>
          <cell r="Z191"/>
          <cell r="AA191">
            <v>12750.89</v>
          </cell>
          <cell r="AB191"/>
          <cell r="AC191">
            <v>200825.09999999998</v>
          </cell>
          <cell r="AD191">
            <v>166631.64000000001</v>
          </cell>
        </row>
        <row r="192">
          <cell r="A192" t="str">
            <v>6242</v>
          </cell>
          <cell r="B192" t="str">
            <v>6242 - Urgence-SAD</v>
          </cell>
          <cell r="C192">
            <v>238.39</v>
          </cell>
          <cell r="D192">
            <v>245.5</v>
          </cell>
          <cell r="E192">
            <v>196.18</v>
          </cell>
          <cell r="F192">
            <v>198</v>
          </cell>
          <cell r="G192">
            <v>196.18</v>
          </cell>
          <cell r="H192">
            <v>193.75</v>
          </cell>
          <cell r="I192">
            <v>196.18</v>
          </cell>
          <cell r="J192">
            <v>196</v>
          </cell>
          <cell r="K192">
            <v>196.18</v>
          </cell>
          <cell r="L192">
            <v>176</v>
          </cell>
          <cell r="M192">
            <v>196.18</v>
          </cell>
          <cell r="N192">
            <v>210.5</v>
          </cell>
          <cell r="O192">
            <v>196.18</v>
          </cell>
          <cell r="P192">
            <v>196</v>
          </cell>
          <cell r="Q192">
            <v>196.18</v>
          </cell>
          <cell r="R192">
            <v>203.5</v>
          </cell>
          <cell r="S192">
            <v>196.18</v>
          </cell>
          <cell r="T192">
            <v>204</v>
          </cell>
          <cell r="U192">
            <v>196.18</v>
          </cell>
          <cell r="V192">
            <v>202.75</v>
          </cell>
          <cell r="W192">
            <v>196.18</v>
          </cell>
          <cell r="X192"/>
          <cell r="Y192">
            <v>196.18</v>
          </cell>
          <cell r="Z192"/>
          <cell r="AA192">
            <v>161.43</v>
          </cell>
          <cell r="AB192"/>
          <cell r="AC192">
            <v>2557.8000000000002</v>
          </cell>
          <cell r="AD192">
            <v>2026</v>
          </cell>
        </row>
        <row r="193">
          <cell r="A193" t="str">
            <v>6260</v>
          </cell>
          <cell r="B193" t="str">
            <v>6260 - Bloc opératoire - Personnel de soutien</v>
          </cell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>
            <v>25</v>
          </cell>
          <cell r="S193"/>
          <cell r="T193">
            <v>3342.5</v>
          </cell>
          <cell r="U193"/>
          <cell r="V193">
            <v>2602</v>
          </cell>
          <cell r="W193"/>
          <cell r="X193"/>
          <cell r="Y193"/>
          <cell r="Z193"/>
          <cell r="AA193"/>
          <cell r="AB193"/>
          <cell r="AC193"/>
          <cell r="AD193">
            <v>5969.5</v>
          </cell>
        </row>
        <row r="194">
          <cell r="A194" t="str">
            <v>6261</v>
          </cell>
          <cell r="B194" t="str">
            <v>6261 - Bloc opératoire</v>
          </cell>
          <cell r="C194">
            <v>8932.9399999999987</v>
          </cell>
          <cell r="D194">
            <v>8852.08</v>
          </cell>
          <cell r="E194">
            <v>7367.05</v>
          </cell>
          <cell r="F194">
            <v>6899.5599999999995</v>
          </cell>
          <cell r="G194">
            <v>7125.71</v>
          </cell>
          <cell r="H194">
            <v>7065.09</v>
          </cell>
          <cell r="I194">
            <v>6034.4</v>
          </cell>
          <cell r="J194">
            <v>6558.35</v>
          </cell>
          <cell r="K194">
            <v>6166.35</v>
          </cell>
          <cell r="L194">
            <v>6203.69</v>
          </cell>
          <cell r="M194">
            <v>6759.1299999999992</v>
          </cell>
          <cell r="N194">
            <v>6855.01</v>
          </cell>
          <cell r="O194">
            <v>7296.68</v>
          </cell>
          <cell r="P194">
            <v>7378.15</v>
          </cell>
          <cell r="Q194">
            <v>7367.05</v>
          </cell>
          <cell r="R194">
            <v>7562.15</v>
          </cell>
          <cell r="S194">
            <v>7678.06</v>
          </cell>
          <cell r="T194">
            <v>4552.8099999999995</v>
          </cell>
          <cell r="U194">
            <v>5574.99</v>
          </cell>
          <cell r="V194">
            <v>3300.75</v>
          </cell>
          <cell r="W194">
            <v>7678.06</v>
          </cell>
          <cell r="X194"/>
          <cell r="Y194">
            <v>6973.77</v>
          </cell>
          <cell r="Z194"/>
          <cell r="AA194">
            <v>5988.46</v>
          </cell>
          <cell r="AB194"/>
          <cell r="AC194">
            <v>90942.650000000009</v>
          </cell>
          <cell r="AD194">
            <v>65227.640000000007</v>
          </cell>
        </row>
        <row r="195">
          <cell r="A195" t="str">
            <v>6262</v>
          </cell>
          <cell r="B195" t="str">
            <v>6262 - Salle de réveil</v>
          </cell>
          <cell r="C195">
            <v>1461.5800000000002</v>
          </cell>
          <cell r="D195">
            <v>1494.25</v>
          </cell>
          <cell r="E195">
            <v>1143.57</v>
          </cell>
          <cell r="F195">
            <v>1199.33</v>
          </cell>
          <cell r="G195">
            <v>1113.74</v>
          </cell>
          <cell r="H195">
            <v>1123.83</v>
          </cell>
          <cell r="I195">
            <v>1001.76</v>
          </cell>
          <cell r="J195">
            <v>978.17</v>
          </cell>
          <cell r="K195">
            <v>1039.06</v>
          </cell>
          <cell r="L195">
            <v>1038.33</v>
          </cell>
          <cell r="M195">
            <v>1106.25</v>
          </cell>
          <cell r="N195">
            <v>1170.83</v>
          </cell>
          <cell r="O195">
            <v>1204.79</v>
          </cell>
          <cell r="P195">
            <v>1157.6699999999998</v>
          </cell>
          <cell r="Q195">
            <v>1204.79</v>
          </cell>
          <cell r="R195">
            <v>1270.8399999999999</v>
          </cell>
          <cell r="S195">
            <v>1248.0999999999999</v>
          </cell>
          <cell r="T195">
            <v>1137.6600000000001</v>
          </cell>
          <cell r="U195">
            <v>995.82</v>
          </cell>
          <cell r="V195">
            <v>864.66</v>
          </cell>
          <cell r="W195">
            <v>1248.0999999999999</v>
          </cell>
          <cell r="X195"/>
          <cell r="Y195">
            <v>1158.51</v>
          </cell>
          <cell r="Z195"/>
          <cell r="AA195">
            <v>1003.16</v>
          </cell>
          <cell r="AB195"/>
          <cell r="AC195">
            <v>14929.230000000001</v>
          </cell>
          <cell r="AD195">
            <v>11435.57</v>
          </cell>
        </row>
        <row r="196">
          <cell r="A196" t="str">
            <v>6263</v>
          </cell>
          <cell r="B196" t="str">
            <v>6263 - Bloc opératoire - Inhalothérapie</v>
          </cell>
          <cell r="C196">
            <v>1590.91</v>
          </cell>
          <cell r="D196">
            <v>1623.04</v>
          </cell>
          <cell r="E196">
            <v>1311.28</v>
          </cell>
          <cell r="F196">
            <v>1346.67</v>
          </cell>
          <cell r="G196">
            <v>1311.28</v>
          </cell>
          <cell r="H196">
            <v>1289.25</v>
          </cell>
          <cell r="I196">
            <v>1274.8799999999999</v>
          </cell>
          <cell r="J196">
            <v>1104</v>
          </cell>
          <cell r="K196">
            <v>1236.1399999999999</v>
          </cell>
          <cell r="L196">
            <v>1163.42</v>
          </cell>
          <cell r="M196">
            <v>1311.28</v>
          </cell>
          <cell r="N196">
            <v>1328.17</v>
          </cell>
          <cell r="O196">
            <v>1311.28</v>
          </cell>
          <cell r="P196">
            <v>1325.42</v>
          </cell>
          <cell r="Q196">
            <v>1311.28</v>
          </cell>
          <cell r="R196">
            <v>1405.08</v>
          </cell>
          <cell r="S196">
            <v>1311.28</v>
          </cell>
          <cell r="T196">
            <v>1499.58</v>
          </cell>
          <cell r="U196">
            <v>1311.28</v>
          </cell>
          <cell r="V196">
            <v>1081.08</v>
          </cell>
          <cell r="W196">
            <v>1311.28</v>
          </cell>
          <cell r="X196"/>
          <cell r="Y196">
            <v>1311.28</v>
          </cell>
          <cell r="Z196"/>
          <cell r="AA196">
            <v>1065.0700000000002</v>
          </cell>
          <cell r="AB196"/>
          <cell r="AC196">
            <v>16968.520000000004</v>
          </cell>
          <cell r="AD196">
            <v>13165.710000000001</v>
          </cell>
        </row>
        <row r="197">
          <cell r="A197" t="str">
            <v>6281</v>
          </cell>
          <cell r="B197" t="str">
            <v>6281 - Hôpital de jour en pédo (0-17 ans)</v>
          </cell>
          <cell r="C197">
            <v>212.72</v>
          </cell>
          <cell r="D197">
            <v>196</v>
          </cell>
          <cell r="E197">
            <v>168.37</v>
          </cell>
          <cell r="F197">
            <v>145.75</v>
          </cell>
          <cell r="G197">
            <v>168.37</v>
          </cell>
          <cell r="H197">
            <v>154</v>
          </cell>
          <cell r="I197">
            <v>168.37</v>
          </cell>
          <cell r="J197">
            <v>88</v>
          </cell>
          <cell r="K197">
            <v>177.21</v>
          </cell>
          <cell r="L197">
            <v>67</v>
          </cell>
          <cell r="M197">
            <v>168.37</v>
          </cell>
          <cell r="N197">
            <v>126.75</v>
          </cell>
          <cell r="O197">
            <v>168.37</v>
          </cell>
          <cell r="P197">
            <v>154</v>
          </cell>
          <cell r="Q197">
            <v>168.37</v>
          </cell>
          <cell r="R197">
            <v>151.5</v>
          </cell>
          <cell r="S197">
            <v>177.21</v>
          </cell>
          <cell r="T197">
            <v>138</v>
          </cell>
          <cell r="U197">
            <v>141.88999999999999</v>
          </cell>
          <cell r="V197">
            <v>81.5</v>
          </cell>
          <cell r="W197">
            <v>177.21</v>
          </cell>
          <cell r="X197"/>
          <cell r="Y197">
            <v>168.37</v>
          </cell>
          <cell r="Z197"/>
          <cell r="AA197">
            <v>141.9</v>
          </cell>
          <cell r="AB197"/>
          <cell r="AC197">
            <v>2206.73</v>
          </cell>
          <cell r="AD197">
            <v>1302.5</v>
          </cell>
        </row>
        <row r="198">
          <cell r="A198" t="str">
            <v>6304</v>
          </cell>
          <cell r="B198" t="str">
            <v>6304 - Unité de médecine familiale</v>
          </cell>
          <cell r="C198">
            <v>1738.7</v>
          </cell>
          <cell r="D198">
            <v>1619.75</v>
          </cell>
          <cell r="E198">
            <v>1380.5000000000002</v>
          </cell>
          <cell r="F198">
            <v>1184</v>
          </cell>
          <cell r="G198">
            <v>1380.5000000000002</v>
          </cell>
          <cell r="H198">
            <v>1292</v>
          </cell>
          <cell r="I198">
            <v>1027.5</v>
          </cell>
          <cell r="J198">
            <v>1049.25</v>
          </cell>
          <cell r="K198">
            <v>889.1</v>
          </cell>
          <cell r="L198">
            <v>1131.5</v>
          </cell>
          <cell r="M198">
            <v>1168.6999999999998</v>
          </cell>
          <cell r="N198">
            <v>1361.75</v>
          </cell>
          <cell r="O198">
            <v>1380.5000000000002</v>
          </cell>
          <cell r="P198">
            <v>1310.25</v>
          </cell>
          <cell r="Q198">
            <v>1380.5000000000002</v>
          </cell>
          <cell r="R198">
            <v>1344.5</v>
          </cell>
          <cell r="S198">
            <v>1383.3</v>
          </cell>
          <cell r="T198">
            <v>1535.5</v>
          </cell>
          <cell r="U198">
            <v>1153</v>
          </cell>
          <cell r="V198">
            <v>1009</v>
          </cell>
          <cell r="W198">
            <v>1432.8</v>
          </cell>
          <cell r="X198"/>
          <cell r="Y198">
            <v>1189.8</v>
          </cell>
          <cell r="Z198"/>
          <cell r="AA198">
            <v>1005.0400000000001</v>
          </cell>
          <cell r="AB198"/>
          <cell r="AC198">
            <v>16509.939999999999</v>
          </cell>
          <cell r="AD198">
            <v>12837.5</v>
          </cell>
        </row>
        <row r="199">
          <cell r="A199" t="str">
            <v>6306</v>
          </cell>
          <cell r="B199" t="str">
            <v>6306 - Prév. et gestion des maladies chroniques</v>
          </cell>
          <cell r="C199">
            <v>250.25</v>
          </cell>
          <cell r="D199">
            <v>304.5</v>
          </cell>
          <cell r="E199">
            <v>198.8</v>
          </cell>
          <cell r="F199">
            <v>236</v>
          </cell>
          <cell r="G199">
            <v>198.8</v>
          </cell>
          <cell r="H199">
            <v>224</v>
          </cell>
          <cell r="I199">
            <v>147.35</v>
          </cell>
          <cell r="J199">
            <v>182</v>
          </cell>
          <cell r="K199">
            <v>126.77</v>
          </cell>
          <cell r="L199">
            <v>204</v>
          </cell>
          <cell r="M199">
            <v>167.93</v>
          </cell>
          <cell r="N199">
            <v>203</v>
          </cell>
          <cell r="O199">
            <v>198.8</v>
          </cell>
          <cell r="P199">
            <v>182</v>
          </cell>
          <cell r="Q199">
            <v>198.8</v>
          </cell>
          <cell r="R199">
            <v>301</v>
          </cell>
          <cell r="S199">
            <v>198.8</v>
          </cell>
          <cell r="T199">
            <v>311</v>
          </cell>
          <cell r="U199">
            <v>167.51</v>
          </cell>
          <cell r="V199">
            <v>184.08</v>
          </cell>
          <cell r="W199">
            <v>205.8</v>
          </cell>
          <cell r="X199"/>
          <cell r="Y199">
            <v>171.22</v>
          </cell>
          <cell r="Z199"/>
          <cell r="AA199">
            <v>144.06</v>
          </cell>
          <cell r="AB199"/>
          <cell r="AC199">
            <v>2374.89</v>
          </cell>
          <cell r="AD199">
            <v>2331.58</v>
          </cell>
        </row>
        <row r="200">
          <cell r="A200" t="str">
            <v>6307</v>
          </cell>
          <cell r="B200" t="str">
            <v>6307 - Services de santé courants - Joliette</v>
          </cell>
          <cell r="C200">
            <v>1335.49</v>
          </cell>
          <cell r="D200">
            <v>1481.84</v>
          </cell>
          <cell r="E200">
            <v>1063.77</v>
          </cell>
          <cell r="F200">
            <v>1214</v>
          </cell>
          <cell r="G200">
            <v>1063.77</v>
          </cell>
          <cell r="H200">
            <v>1272.92</v>
          </cell>
          <cell r="I200">
            <v>1084.42</v>
          </cell>
          <cell r="J200">
            <v>1294.67</v>
          </cell>
          <cell r="K200">
            <v>1106.68</v>
          </cell>
          <cell r="L200">
            <v>1220.33</v>
          </cell>
          <cell r="M200">
            <v>1076.1599999999999</v>
          </cell>
          <cell r="N200">
            <v>1353.33</v>
          </cell>
          <cell r="O200">
            <v>1063.77</v>
          </cell>
          <cell r="P200">
            <v>1408.17</v>
          </cell>
          <cell r="Q200">
            <v>1063.77</v>
          </cell>
          <cell r="R200">
            <v>1423.58</v>
          </cell>
          <cell r="S200">
            <v>1077.77</v>
          </cell>
          <cell r="T200">
            <v>1428.5</v>
          </cell>
          <cell r="U200">
            <v>1004.9</v>
          </cell>
          <cell r="V200">
            <v>1212.5800000000002</v>
          </cell>
          <cell r="W200">
            <v>1084.77</v>
          </cell>
          <cell r="X200">
            <v>-161</v>
          </cell>
          <cell r="Y200">
            <v>1065.03</v>
          </cell>
          <cell r="Z200"/>
          <cell r="AA200">
            <v>876.82</v>
          </cell>
          <cell r="AB200"/>
          <cell r="AC200">
            <v>13967.120000000003</v>
          </cell>
          <cell r="AD200">
            <v>13148.92</v>
          </cell>
        </row>
        <row r="201">
          <cell r="A201" t="str">
            <v>6309</v>
          </cell>
          <cell r="B201" t="str">
            <v>6309 - Infirmières rurales</v>
          </cell>
          <cell r="C201"/>
          <cell r="D201">
            <v>121.25</v>
          </cell>
          <cell r="E201"/>
          <cell r="F201">
            <v>124</v>
          </cell>
          <cell r="G201"/>
          <cell r="H201">
            <v>127.67</v>
          </cell>
          <cell r="I201"/>
          <cell r="J201">
            <v>125.75</v>
          </cell>
          <cell r="K201"/>
          <cell r="L201">
            <v>125</v>
          </cell>
          <cell r="M201"/>
          <cell r="N201">
            <v>126.5</v>
          </cell>
          <cell r="O201"/>
          <cell r="P201">
            <v>124</v>
          </cell>
          <cell r="Q201"/>
          <cell r="R201">
            <v>127.25</v>
          </cell>
          <cell r="S201"/>
          <cell r="T201">
            <v>129</v>
          </cell>
          <cell r="U201"/>
          <cell r="V201">
            <v>89</v>
          </cell>
          <cell r="W201"/>
          <cell r="X201"/>
          <cell r="Y201"/>
          <cell r="Z201"/>
          <cell r="AA201"/>
          <cell r="AB201"/>
          <cell r="AC201"/>
          <cell r="AD201">
            <v>1219.42</v>
          </cell>
        </row>
        <row r="202">
          <cell r="A202" t="str">
            <v>6310</v>
          </cell>
          <cell r="B202" t="str">
            <v>6310 - Assistance VAS</v>
          </cell>
          <cell r="C202"/>
          <cell r="D202">
            <v>3.75</v>
          </cell>
          <cell r="E202"/>
          <cell r="F202">
            <v>14</v>
          </cell>
          <cell r="G202"/>
          <cell r="H202"/>
          <cell r="I202"/>
          <cell r="J202">
            <v>2</v>
          </cell>
          <cell r="K202"/>
          <cell r="L202"/>
          <cell r="M202"/>
          <cell r="N202">
            <v>5.25</v>
          </cell>
          <cell r="O202"/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/>
          <cell r="AA202"/>
          <cell r="AB202"/>
          <cell r="AC202"/>
          <cell r="AD202">
            <v>25</v>
          </cell>
        </row>
        <row r="203">
          <cell r="A203" t="str">
            <v>6311</v>
          </cell>
          <cell r="B203" t="str">
            <v>6311 - Clinique jeunesse/adulte santé sexuelle</v>
          </cell>
          <cell r="C203"/>
          <cell r="D203"/>
          <cell r="E203"/>
          <cell r="F203"/>
          <cell r="G203"/>
          <cell r="H203"/>
          <cell r="I203"/>
          <cell r="J203">
            <v>49</v>
          </cell>
          <cell r="K203"/>
          <cell r="L203">
            <v>28.5</v>
          </cell>
          <cell r="M203"/>
          <cell r="N203">
            <v>240</v>
          </cell>
          <cell r="O203"/>
          <cell r="P203">
            <v>49</v>
          </cell>
          <cell r="Q203"/>
          <cell r="R203">
            <v>42</v>
          </cell>
          <cell r="S203"/>
          <cell r="T203">
            <v>57</v>
          </cell>
          <cell r="U203"/>
          <cell r="V203">
            <v>49</v>
          </cell>
          <cell r="W203"/>
          <cell r="X203"/>
          <cell r="Y203"/>
          <cell r="Z203"/>
          <cell r="AA203"/>
          <cell r="AB203"/>
          <cell r="AC203"/>
          <cell r="AD203">
            <v>514.5</v>
          </cell>
        </row>
        <row r="204">
          <cell r="A204" t="str">
            <v>6322</v>
          </cell>
          <cell r="B204" t="str">
            <v>6322 - URDM Stérilisation</v>
          </cell>
          <cell r="C204">
            <v>2338.2199999999998</v>
          </cell>
          <cell r="D204">
            <v>2415.83</v>
          </cell>
          <cell r="E204">
            <v>1955.72</v>
          </cell>
          <cell r="F204">
            <v>1869.5</v>
          </cell>
          <cell r="G204">
            <v>1928.78</v>
          </cell>
          <cell r="H204">
            <v>2018.5</v>
          </cell>
          <cell r="I204">
            <v>1820.9</v>
          </cell>
          <cell r="J204">
            <v>1898.5</v>
          </cell>
          <cell r="K204">
            <v>1815.83</v>
          </cell>
          <cell r="L204">
            <v>1825.25</v>
          </cell>
          <cell r="M204">
            <v>1955.72</v>
          </cell>
          <cell r="N204">
            <v>1850.5</v>
          </cell>
          <cell r="O204">
            <v>1955.72</v>
          </cell>
          <cell r="P204">
            <v>1964.5</v>
          </cell>
          <cell r="Q204">
            <v>1955.72</v>
          </cell>
          <cell r="R204">
            <v>1976.75</v>
          </cell>
          <cell r="S204">
            <v>1998.74</v>
          </cell>
          <cell r="T204">
            <v>1985</v>
          </cell>
          <cell r="U204">
            <v>1706.37</v>
          </cell>
          <cell r="V204">
            <v>1749.25</v>
          </cell>
          <cell r="W204">
            <v>1963.31</v>
          </cell>
          <cell r="X204"/>
          <cell r="Y204">
            <v>1928.78</v>
          </cell>
          <cell r="Z204"/>
          <cell r="AA204">
            <v>1623.93</v>
          </cell>
          <cell r="AB204"/>
          <cell r="AC204">
            <v>24947.739999999998</v>
          </cell>
          <cell r="AD204">
            <v>19553.580000000002</v>
          </cell>
        </row>
        <row r="205">
          <cell r="A205" t="str">
            <v>6332</v>
          </cell>
          <cell r="B205" t="str">
            <v>6332 - SEPIA Joliette/Autray/Matawinie/Montcalm</v>
          </cell>
          <cell r="C205">
            <v>5178.21</v>
          </cell>
          <cell r="D205">
            <v>5985.75</v>
          </cell>
          <cell r="E205">
            <v>4095.77</v>
          </cell>
          <cell r="F205">
            <v>4332.24</v>
          </cell>
          <cell r="G205">
            <v>4110.0199999999995</v>
          </cell>
          <cell r="H205">
            <v>4411.91</v>
          </cell>
          <cell r="I205">
            <v>3928.02</v>
          </cell>
          <cell r="J205">
            <v>3904.92</v>
          </cell>
          <cell r="K205">
            <v>4115.7</v>
          </cell>
          <cell r="L205">
            <v>3139.5</v>
          </cell>
          <cell r="M205">
            <v>4095.92</v>
          </cell>
          <cell r="N205">
            <v>4180.59</v>
          </cell>
          <cell r="O205">
            <v>4110.0199999999995</v>
          </cell>
          <cell r="P205">
            <v>4539.8099999999995</v>
          </cell>
          <cell r="Q205">
            <v>4110.0199999999995</v>
          </cell>
          <cell r="R205">
            <v>4445.75</v>
          </cell>
          <cell r="S205">
            <v>4311.6500000000005</v>
          </cell>
          <cell r="T205">
            <v>4415.75</v>
          </cell>
          <cell r="U205">
            <v>3463.57</v>
          </cell>
          <cell r="V205">
            <v>3223.47</v>
          </cell>
          <cell r="W205">
            <v>4311.6500000000005</v>
          </cell>
          <cell r="X205">
            <v>-34</v>
          </cell>
          <cell r="Y205">
            <v>4095.77</v>
          </cell>
          <cell r="Z205"/>
          <cell r="AA205">
            <v>3449.7</v>
          </cell>
          <cell r="AB205"/>
          <cell r="AC205">
            <v>53376.02</v>
          </cell>
          <cell r="AD205">
            <v>42545.69</v>
          </cell>
        </row>
        <row r="206">
          <cell r="A206" t="str">
            <v>6340</v>
          </cell>
          <cell r="B206" t="str">
            <v>6340 - Désintox-Usa inscrits Nord Lanaudière</v>
          </cell>
          <cell r="C206"/>
          <cell r="D206">
            <v>321.75</v>
          </cell>
          <cell r="E206"/>
          <cell r="F206">
            <v>360.5</v>
          </cell>
          <cell r="G206"/>
          <cell r="H206"/>
          <cell r="I206"/>
          <cell r="J206"/>
          <cell r="K206"/>
          <cell r="L206"/>
          <cell r="M206"/>
          <cell r="N206">
            <v>-682.25</v>
          </cell>
          <cell r="O206"/>
          <cell r="P206"/>
          <cell r="Q206"/>
          <cell r="R206"/>
          <cell r="S206"/>
          <cell r="T206"/>
          <cell r="U206"/>
          <cell r="V206"/>
          <cell r="W206"/>
          <cell r="X206"/>
          <cell r="Y206"/>
          <cell r="Z206"/>
          <cell r="AA206"/>
          <cell r="AB206"/>
          <cell r="AC206"/>
          <cell r="AD206">
            <v>0</v>
          </cell>
        </row>
        <row r="207">
          <cell r="A207" t="str">
            <v>6342</v>
          </cell>
          <cell r="B207" t="str">
            <v>6342 - Désintoxication - Usagers inscrits</v>
          </cell>
          <cell r="C207">
            <v>1236.44</v>
          </cell>
          <cell r="D207">
            <v>438.25</v>
          </cell>
          <cell r="E207">
            <v>982.87999999999988</v>
          </cell>
          <cell r="F207">
            <v>415.25</v>
          </cell>
          <cell r="G207">
            <v>982.87999999999988</v>
          </cell>
          <cell r="H207">
            <v>758</v>
          </cell>
          <cell r="I207">
            <v>982.86999999999989</v>
          </cell>
          <cell r="J207">
            <v>654</v>
          </cell>
          <cell r="K207">
            <v>1031.43</v>
          </cell>
          <cell r="L207">
            <v>681.5</v>
          </cell>
          <cell r="M207">
            <v>982.87999999999988</v>
          </cell>
          <cell r="N207">
            <v>1421.5</v>
          </cell>
          <cell r="O207">
            <v>982.86999999999989</v>
          </cell>
          <cell r="P207">
            <v>862.25</v>
          </cell>
          <cell r="Q207">
            <v>982.87999999999988</v>
          </cell>
          <cell r="R207">
            <v>804</v>
          </cell>
          <cell r="S207">
            <v>1031.43</v>
          </cell>
          <cell r="T207">
            <v>1365.8</v>
          </cell>
          <cell r="U207">
            <v>837.04</v>
          </cell>
          <cell r="V207">
            <v>656.41</v>
          </cell>
          <cell r="W207">
            <v>1031.43</v>
          </cell>
          <cell r="X207"/>
          <cell r="Y207">
            <v>982.87999999999988</v>
          </cell>
          <cell r="Z207"/>
          <cell r="AA207">
            <v>829.27</v>
          </cell>
          <cell r="AB207"/>
          <cell r="AC207">
            <v>12877.179999999998</v>
          </cell>
          <cell r="AD207">
            <v>8056.96</v>
          </cell>
        </row>
        <row r="208">
          <cell r="A208" t="str">
            <v>6351</v>
          </cell>
          <cell r="B208" t="str">
            <v>6351 - Inhalothérapie à domicile - Montcalm</v>
          </cell>
          <cell r="C208">
            <v>147.44</v>
          </cell>
          <cell r="D208">
            <v>92</v>
          </cell>
          <cell r="E208">
            <v>123.24</v>
          </cell>
          <cell r="F208">
            <v>105.5</v>
          </cell>
          <cell r="G208">
            <v>123.24</v>
          </cell>
          <cell r="H208">
            <v>84.5</v>
          </cell>
          <cell r="I208">
            <v>106.79</v>
          </cell>
          <cell r="J208">
            <v>61</v>
          </cell>
          <cell r="K208">
            <v>123.24</v>
          </cell>
          <cell r="L208">
            <v>91</v>
          </cell>
          <cell r="M208">
            <v>123.24</v>
          </cell>
          <cell r="N208">
            <v>119</v>
          </cell>
          <cell r="O208">
            <v>123.24</v>
          </cell>
          <cell r="P208">
            <v>108.5</v>
          </cell>
          <cell r="Q208">
            <v>123.24</v>
          </cell>
          <cell r="R208">
            <v>103</v>
          </cell>
          <cell r="S208">
            <v>123.24</v>
          </cell>
          <cell r="T208">
            <v>77</v>
          </cell>
          <cell r="U208">
            <v>123.24</v>
          </cell>
          <cell r="V208">
            <v>61.75</v>
          </cell>
          <cell r="W208">
            <v>123.24</v>
          </cell>
          <cell r="X208"/>
          <cell r="Y208">
            <v>123.24</v>
          </cell>
          <cell r="Z208"/>
          <cell r="AA208">
            <v>95.37</v>
          </cell>
          <cell r="AB208"/>
          <cell r="AC208">
            <v>1582</v>
          </cell>
          <cell r="AD208">
            <v>903.25</v>
          </cell>
        </row>
        <row r="209">
          <cell r="A209" t="str">
            <v>6352</v>
          </cell>
          <cell r="B209" t="str">
            <v>6352 - Inhalothérapie - CH</v>
          </cell>
          <cell r="C209">
            <v>3831.8700000000003</v>
          </cell>
          <cell r="D209">
            <v>4027.33</v>
          </cell>
          <cell r="E209">
            <v>3148.3</v>
          </cell>
          <cell r="F209">
            <v>3189.91</v>
          </cell>
          <cell r="G209">
            <v>3162.55</v>
          </cell>
          <cell r="H209">
            <v>3180.5</v>
          </cell>
          <cell r="I209">
            <v>3065.64</v>
          </cell>
          <cell r="J209">
            <v>3292.33</v>
          </cell>
          <cell r="K209">
            <v>2950.44</v>
          </cell>
          <cell r="L209">
            <v>3120.75</v>
          </cell>
          <cell r="M209">
            <v>3148.4500000000003</v>
          </cell>
          <cell r="N209">
            <v>3245.5</v>
          </cell>
          <cell r="O209">
            <v>3162.55</v>
          </cell>
          <cell r="P209">
            <v>3236.08</v>
          </cell>
          <cell r="Q209">
            <v>3162.55</v>
          </cell>
          <cell r="R209">
            <v>3379.17</v>
          </cell>
          <cell r="S209">
            <v>3155.5000000000005</v>
          </cell>
          <cell r="T209">
            <v>3323</v>
          </cell>
          <cell r="U209">
            <v>3141.55</v>
          </cell>
          <cell r="V209">
            <v>3395.75</v>
          </cell>
          <cell r="W209">
            <v>3155.5000000000005</v>
          </cell>
          <cell r="X209"/>
          <cell r="Y209">
            <v>3148.3</v>
          </cell>
          <cell r="Z209"/>
          <cell r="AA209">
            <v>2592.35</v>
          </cell>
          <cell r="AB209"/>
          <cell r="AC209">
            <v>40825.550000000003</v>
          </cell>
          <cell r="AD209">
            <v>33390.32</v>
          </cell>
        </row>
        <row r="210">
          <cell r="A210" t="str">
            <v>6353</v>
          </cell>
          <cell r="B210" t="str">
            <v>6353 - Inhalo - équipe volante</v>
          </cell>
          <cell r="C210"/>
          <cell r="D210"/>
          <cell r="E210"/>
          <cell r="F210"/>
          <cell r="G210"/>
          <cell r="H210"/>
          <cell r="I210"/>
          <cell r="J210">
            <v>29</v>
          </cell>
          <cell r="K210"/>
          <cell r="L210">
            <v>21.75</v>
          </cell>
          <cell r="M210"/>
          <cell r="N210">
            <v>29</v>
          </cell>
          <cell r="O210"/>
          <cell r="P210">
            <v>29</v>
          </cell>
          <cell r="Q210"/>
          <cell r="R210">
            <v>-72.5</v>
          </cell>
          <cell r="S210"/>
          <cell r="T210">
            <v>58</v>
          </cell>
          <cell r="U210"/>
          <cell r="V210">
            <v>36.25</v>
          </cell>
          <cell r="W210"/>
          <cell r="X210"/>
          <cell r="Y210"/>
          <cell r="Z210"/>
          <cell r="AA210"/>
          <cell r="AB210"/>
          <cell r="AC210"/>
          <cell r="AD210">
            <v>130.5</v>
          </cell>
        </row>
        <row r="211">
          <cell r="A211" t="str">
            <v>6364</v>
          </cell>
          <cell r="B211" t="str">
            <v>6364 - Maternité - obstétrique</v>
          </cell>
          <cell r="C211">
            <v>7950.6600000000008</v>
          </cell>
          <cell r="D211">
            <v>8326.9499999999989</v>
          </cell>
          <cell r="E211">
            <v>6542.5199999999995</v>
          </cell>
          <cell r="F211">
            <v>6994.55</v>
          </cell>
          <cell r="G211">
            <v>6556.4699999999993</v>
          </cell>
          <cell r="H211">
            <v>6750.25</v>
          </cell>
          <cell r="I211">
            <v>6431.119999999999</v>
          </cell>
          <cell r="J211">
            <v>6656.15</v>
          </cell>
          <cell r="K211">
            <v>6489.5300000000007</v>
          </cell>
          <cell r="L211">
            <v>6200.15</v>
          </cell>
          <cell r="M211">
            <v>6563.5199999999995</v>
          </cell>
          <cell r="N211">
            <v>6507.35</v>
          </cell>
          <cell r="O211">
            <v>6563.52</v>
          </cell>
          <cell r="P211">
            <v>6749.8</v>
          </cell>
          <cell r="Q211">
            <v>6563.5199999999995</v>
          </cell>
          <cell r="R211">
            <v>6851.15</v>
          </cell>
          <cell r="S211">
            <v>6570.42</v>
          </cell>
          <cell r="T211">
            <v>6758.5700000000006</v>
          </cell>
          <cell r="U211">
            <v>6507.42</v>
          </cell>
          <cell r="V211">
            <v>6030.39</v>
          </cell>
          <cell r="W211">
            <v>6556.47</v>
          </cell>
          <cell r="X211"/>
          <cell r="Y211">
            <v>6549.42</v>
          </cell>
          <cell r="Z211"/>
          <cell r="AA211">
            <v>5418.46</v>
          </cell>
          <cell r="AB211"/>
          <cell r="AC211">
            <v>85263.05</v>
          </cell>
          <cell r="AD211">
            <v>67825.310000000012</v>
          </cell>
        </row>
        <row r="212">
          <cell r="A212" t="str">
            <v>6390</v>
          </cell>
          <cell r="B212" t="str">
            <v>6390 - Service de pastorale - CH</v>
          </cell>
          <cell r="C212">
            <v>837.65000000000009</v>
          </cell>
          <cell r="D212">
            <v>565</v>
          </cell>
          <cell r="E212">
            <v>666.8</v>
          </cell>
          <cell r="F212">
            <v>428</v>
          </cell>
          <cell r="G212">
            <v>666.45</v>
          </cell>
          <cell r="H212">
            <v>380</v>
          </cell>
          <cell r="I212">
            <v>479.53</v>
          </cell>
          <cell r="J212">
            <v>355</v>
          </cell>
          <cell r="K212">
            <v>425.48</v>
          </cell>
          <cell r="L212">
            <v>431</v>
          </cell>
          <cell r="M212">
            <v>553.82000000000005</v>
          </cell>
          <cell r="N212">
            <v>449</v>
          </cell>
          <cell r="O212">
            <v>666.82</v>
          </cell>
          <cell r="P212">
            <v>298</v>
          </cell>
          <cell r="Q212">
            <v>666.38</v>
          </cell>
          <cell r="R212">
            <v>422.5</v>
          </cell>
          <cell r="S212">
            <v>686.44</v>
          </cell>
          <cell r="T212">
            <v>407.5</v>
          </cell>
          <cell r="U212">
            <v>567.91</v>
          </cell>
          <cell r="V212">
            <v>382</v>
          </cell>
          <cell r="W212">
            <v>686.48</v>
          </cell>
          <cell r="X212"/>
          <cell r="Y212">
            <v>591.53</v>
          </cell>
          <cell r="Z212"/>
          <cell r="AA212">
            <v>475.15999999999997</v>
          </cell>
          <cell r="AB212"/>
          <cell r="AC212">
            <v>7970.45</v>
          </cell>
          <cell r="AD212">
            <v>4118</v>
          </cell>
        </row>
        <row r="213">
          <cell r="A213" t="str">
            <v>6391</v>
          </cell>
          <cell r="B213" t="str">
            <v>6391 - Service de pastorale - CHSLD</v>
          </cell>
          <cell r="C213">
            <v>64.489999999999995</v>
          </cell>
          <cell r="D213">
            <v>112</v>
          </cell>
          <cell r="E213">
            <v>53.08</v>
          </cell>
          <cell r="F213">
            <v>168</v>
          </cell>
          <cell r="G213">
            <v>53.08</v>
          </cell>
          <cell r="H213">
            <v>189</v>
          </cell>
          <cell r="I213">
            <v>53.08</v>
          </cell>
          <cell r="J213">
            <v>190</v>
          </cell>
          <cell r="K213">
            <v>53.08</v>
          </cell>
          <cell r="L213">
            <v>245</v>
          </cell>
          <cell r="M213">
            <v>53.08</v>
          </cell>
          <cell r="N213">
            <v>293</v>
          </cell>
          <cell r="O213">
            <v>53.08</v>
          </cell>
          <cell r="P213">
            <v>237</v>
          </cell>
          <cell r="Q213">
            <v>53.08</v>
          </cell>
          <cell r="R213">
            <v>269</v>
          </cell>
          <cell r="S213">
            <v>53.08</v>
          </cell>
          <cell r="T213">
            <v>192.5</v>
          </cell>
          <cell r="U213">
            <v>53.08</v>
          </cell>
          <cell r="V213">
            <v>193</v>
          </cell>
          <cell r="W213">
            <v>53.08</v>
          </cell>
          <cell r="X213"/>
          <cell r="Y213">
            <v>53.08</v>
          </cell>
          <cell r="Z213"/>
          <cell r="AA213">
            <v>43.63</v>
          </cell>
          <cell r="AB213"/>
          <cell r="AC213">
            <v>692</v>
          </cell>
          <cell r="AD213">
            <v>2088.5</v>
          </cell>
        </row>
        <row r="214">
          <cell r="A214" t="str">
            <v>6430</v>
          </cell>
          <cell r="B214" t="str">
            <v>6430 - Encadrement RNI</v>
          </cell>
          <cell r="C214">
            <v>166</v>
          </cell>
          <cell r="D214">
            <v>119</v>
          </cell>
          <cell r="E214">
            <v>131.38999999999999</v>
          </cell>
          <cell r="F214">
            <v>133</v>
          </cell>
          <cell r="G214">
            <v>131.38999999999999</v>
          </cell>
          <cell r="H214">
            <v>133</v>
          </cell>
          <cell r="I214">
            <v>131.38999999999999</v>
          </cell>
          <cell r="J214">
            <v>105</v>
          </cell>
          <cell r="K214">
            <v>138.27000000000001</v>
          </cell>
          <cell r="L214">
            <v>84</v>
          </cell>
          <cell r="M214">
            <v>131.38999999999999</v>
          </cell>
          <cell r="N214">
            <v>133</v>
          </cell>
          <cell r="O214">
            <v>131.38999999999999</v>
          </cell>
          <cell r="P214">
            <v>133</v>
          </cell>
          <cell r="Q214">
            <v>131.38999999999999</v>
          </cell>
          <cell r="R214">
            <v>126</v>
          </cell>
          <cell r="S214">
            <v>138.27000000000001</v>
          </cell>
          <cell r="T214">
            <v>119</v>
          </cell>
          <cell r="U214">
            <v>110.72</v>
          </cell>
          <cell r="V214">
            <v>105</v>
          </cell>
          <cell r="W214">
            <v>138.27000000000001</v>
          </cell>
          <cell r="X214"/>
          <cell r="Y214">
            <v>131.38999999999999</v>
          </cell>
          <cell r="Z214"/>
          <cell r="AA214">
            <v>110.74</v>
          </cell>
          <cell r="AB214"/>
          <cell r="AC214">
            <v>1721.9999999999998</v>
          </cell>
          <cell r="AD214">
            <v>1190</v>
          </cell>
        </row>
        <row r="215">
          <cell r="A215" t="str">
            <v>6461</v>
          </cell>
          <cell r="B215" t="str">
            <v>6461 - Services sociaux - Réfugiés</v>
          </cell>
          <cell r="C215"/>
          <cell r="D215">
            <v>105</v>
          </cell>
          <cell r="E215"/>
          <cell r="F215">
            <v>49</v>
          </cell>
          <cell r="G215"/>
          <cell r="H215">
            <v>36</v>
          </cell>
          <cell r="I215"/>
          <cell r="J215">
            <v>63</v>
          </cell>
          <cell r="K215"/>
          <cell r="L215">
            <v>84</v>
          </cell>
          <cell r="M215"/>
          <cell r="N215">
            <v>126</v>
          </cell>
          <cell r="O215"/>
          <cell r="P215">
            <v>126</v>
          </cell>
          <cell r="Q215"/>
          <cell r="R215">
            <v>101.5</v>
          </cell>
          <cell r="S215"/>
          <cell r="T215">
            <v>42</v>
          </cell>
          <cell r="U215"/>
          <cell r="V215">
            <v>28</v>
          </cell>
          <cell r="W215"/>
          <cell r="X215"/>
          <cell r="Y215"/>
          <cell r="Z215"/>
          <cell r="AA215"/>
          <cell r="AB215"/>
          <cell r="AC215"/>
          <cell r="AD215">
            <v>760.5</v>
          </cell>
        </row>
        <row r="216">
          <cell r="A216" t="str">
            <v>6462</v>
          </cell>
          <cell r="B216" t="str">
            <v>6462 - Services de santé - Réfugiés</v>
          </cell>
          <cell r="C216"/>
          <cell r="D216">
            <v>17.5</v>
          </cell>
          <cell r="E216"/>
          <cell r="F216">
            <v>45.5</v>
          </cell>
          <cell r="G216"/>
          <cell r="H216">
            <v>45.5</v>
          </cell>
          <cell r="I216"/>
          <cell r="J216">
            <v>42</v>
          </cell>
          <cell r="K216"/>
          <cell r="L216">
            <v>36.42</v>
          </cell>
          <cell r="M216"/>
          <cell r="N216">
            <v>58.5</v>
          </cell>
          <cell r="O216"/>
          <cell r="P216">
            <v>49</v>
          </cell>
          <cell r="Q216"/>
          <cell r="R216">
            <v>51.92</v>
          </cell>
          <cell r="S216"/>
          <cell r="T216">
            <v>49</v>
          </cell>
          <cell r="U216"/>
          <cell r="V216">
            <v>28</v>
          </cell>
          <cell r="W216"/>
          <cell r="X216"/>
          <cell r="Y216"/>
          <cell r="Z216"/>
          <cell r="AA216"/>
          <cell r="AB216"/>
          <cell r="AC216"/>
          <cell r="AD216">
            <v>423.34000000000003</v>
          </cell>
        </row>
        <row r="217">
          <cell r="A217" t="str">
            <v>6513</v>
          </cell>
          <cell r="B217" t="str">
            <v>6513 - SPI Autray-Joliette</v>
          </cell>
          <cell r="C217">
            <v>974.9</v>
          </cell>
          <cell r="D217">
            <v>971.25</v>
          </cell>
          <cell r="E217">
            <v>774.42000000000007</v>
          </cell>
          <cell r="F217">
            <v>727</v>
          </cell>
          <cell r="G217">
            <v>774.42000000000007</v>
          </cell>
          <cell r="H217">
            <v>802.5</v>
          </cell>
          <cell r="I217">
            <v>549.92000000000007</v>
          </cell>
          <cell r="J217">
            <v>649</v>
          </cell>
          <cell r="K217">
            <v>460.32000000000005</v>
          </cell>
          <cell r="L217">
            <v>571.25</v>
          </cell>
          <cell r="M217">
            <v>639.52</v>
          </cell>
          <cell r="N217">
            <v>757.5</v>
          </cell>
          <cell r="O217">
            <v>774.42000000000007</v>
          </cell>
          <cell r="P217">
            <v>776.75</v>
          </cell>
          <cell r="Q217">
            <v>774.42000000000007</v>
          </cell>
          <cell r="R217">
            <v>840.75</v>
          </cell>
          <cell r="S217">
            <v>774.42000000000007</v>
          </cell>
          <cell r="T217">
            <v>742</v>
          </cell>
          <cell r="U217">
            <v>634.62</v>
          </cell>
          <cell r="V217">
            <v>523.41999999999996</v>
          </cell>
          <cell r="W217">
            <v>805.92000000000007</v>
          </cell>
          <cell r="X217"/>
          <cell r="Y217">
            <v>652.32000000000005</v>
          </cell>
          <cell r="Z217"/>
          <cell r="AA217">
            <v>554.34</v>
          </cell>
          <cell r="AB217"/>
          <cell r="AC217">
            <v>9143.9600000000009</v>
          </cell>
          <cell r="AD217">
            <v>7361.42</v>
          </cell>
        </row>
        <row r="218">
          <cell r="A218" t="str">
            <v>6530</v>
          </cell>
          <cell r="B218" t="str">
            <v>6530 - Aide à domicile Matawinie</v>
          </cell>
          <cell r="C218">
            <v>3839.18</v>
          </cell>
          <cell r="D218">
            <v>3931</v>
          </cell>
          <cell r="E218">
            <v>3095.58</v>
          </cell>
          <cell r="F218">
            <v>3086</v>
          </cell>
          <cell r="G218">
            <v>3095.58</v>
          </cell>
          <cell r="H218">
            <v>2964.5</v>
          </cell>
          <cell r="I218">
            <v>3095.58</v>
          </cell>
          <cell r="J218">
            <v>3039.5</v>
          </cell>
          <cell r="K218">
            <v>3099.59</v>
          </cell>
          <cell r="L218">
            <v>3061.5</v>
          </cell>
          <cell r="M218">
            <v>3095.58</v>
          </cell>
          <cell r="N218">
            <v>2809</v>
          </cell>
          <cell r="O218">
            <v>3095.58</v>
          </cell>
          <cell r="P218">
            <v>3016.66</v>
          </cell>
          <cell r="Q218">
            <v>3095.58</v>
          </cell>
          <cell r="R218">
            <v>2948</v>
          </cell>
          <cell r="S218">
            <v>3099.59</v>
          </cell>
          <cell r="T218">
            <v>3036.75</v>
          </cell>
          <cell r="U218">
            <v>3091.49</v>
          </cell>
          <cell r="V218">
            <v>2544</v>
          </cell>
          <cell r="W218">
            <v>3099.59</v>
          </cell>
          <cell r="X218"/>
          <cell r="Y218">
            <v>3095.58</v>
          </cell>
          <cell r="Z218"/>
          <cell r="AA218">
            <v>2513.9</v>
          </cell>
          <cell r="AB218"/>
          <cell r="AC218">
            <v>40412.400000000001</v>
          </cell>
          <cell r="AD218">
            <v>30436.91</v>
          </cell>
        </row>
        <row r="219">
          <cell r="A219" t="str">
            <v>6532</v>
          </cell>
          <cell r="B219" t="str">
            <v>6532 - Projet répit aux proches aidants Joliett</v>
          </cell>
          <cell r="C219">
            <v>70.010000000000005</v>
          </cell>
          <cell r="D219">
            <v>63</v>
          </cell>
          <cell r="E219">
            <v>55.98</v>
          </cell>
          <cell r="F219">
            <v>63</v>
          </cell>
          <cell r="G219">
            <v>55.98</v>
          </cell>
          <cell r="H219">
            <v>49</v>
          </cell>
          <cell r="I219">
            <v>56.05</v>
          </cell>
          <cell r="J219">
            <v>56</v>
          </cell>
          <cell r="K219">
            <v>55.98</v>
          </cell>
          <cell r="L219">
            <v>56</v>
          </cell>
          <cell r="M219">
            <v>55.98</v>
          </cell>
          <cell r="N219">
            <v>54.5</v>
          </cell>
          <cell r="O219">
            <v>56.05</v>
          </cell>
          <cell r="P219">
            <v>55.5</v>
          </cell>
          <cell r="Q219">
            <v>55.98</v>
          </cell>
          <cell r="R219">
            <v>56</v>
          </cell>
          <cell r="S219">
            <v>55.98</v>
          </cell>
          <cell r="T219">
            <v>63</v>
          </cell>
          <cell r="U219">
            <v>56.05</v>
          </cell>
          <cell r="V219">
            <v>28</v>
          </cell>
          <cell r="W219">
            <v>55.98</v>
          </cell>
          <cell r="X219"/>
          <cell r="Y219">
            <v>55.98</v>
          </cell>
          <cell r="Z219"/>
          <cell r="AA219">
            <v>44.8</v>
          </cell>
          <cell r="AB219"/>
          <cell r="AC219">
            <v>730.8</v>
          </cell>
          <cell r="AD219">
            <v>544</v>
          </cell>
        </row>
        <row r="220">
          <cell r="A220" t="str">
            <v>6533</v>
          </cell>
          <cell r="B220" t="str">
            <v>6533 - Projet répit aux proches aidants Autray</v>
          </cell>
          <cell r="C220">
            <v>121.07999999999998</v>
          </cell>
          <cell r="D220">
            <v>49</v>
          </cell>
          <cell r="E220">
            <v>95.83</v>
          </cell>
          <cell r="F220">
            <v>43.5</v>
          </cell>
          <cell r="G220">
            <v>95.83</v>
          </cell>
          <cell r="H220">
            <v>65.75</v>
          </cell>
          <cell r="I220">
            <v>95.83</v>
          </cell>
          <cell r="J220">
            <v>56.5</v>
          </cell>
          <cell r="K220">
            <v>100.87</v>
          </cell>
          <cell r="L220">
            <v>77.75</v>
          </cell>
          <cell r="M220">
            <v>95.83</v>
          </cell>
          <cell r="N220">
            <v>49.75</v>
          </cell>
          <cell r="O220">
            <v>95.83</v>
          </cell>
          <cell r="P220">
            <v>65.25</v>
          </cell>
          <cell r="Q220">
            <v>95.83</v>
          </cell>
          <cell r="R220">
            <v>62.5</v>
          </cell>
          <cell r="S220">
            <v>100.87</v>
          </cell>
          <cell r="T220">
            <v>73</v>
          </cell>
          <cell r="U220">
            <v>80.760000000000005</v>
          </cell>
          <cell r="V220">
            <v>57</v>
          </cell>
          <cell r="W220">
            <v>100.87</v>
          </cell>
          <cell r="X220"/>
          <cell r="Y220">
            <v>95.83</v>
          </cell>
          <cell r="Z220"/>
          <cell r="AA220">
            <v>80.789999999999992</v>
          </cell>
          <cell r="AB220"/>
          <cell r="AC220">
            <v>1256.05</v>
          </cell>
          <cell r="AD220">
            <v>600</v>
          </cell>
        </row>
        <row r="221">
          <cell r="A221" t="str">
            <v>6540</v>
          </cell>
          <cell r="B221" t="str">
            <v>6540 - Services dentaires préventifs - Montcalm</v>
          </cell>
          <cell r="C221">
            <v>234.5</v>
          </cell>
          <cell r="D221">
            <v>294</v>
          </cell>
          <cell r="E221">
            <v>203</v>
          </cell>
          <cell r="F221">
            <v>224</v>
          </cell>
          <cell r="G221">
            <v>203</v>
          </cell>
          <cell r="H221">
            <v>159</v>
          </cell>
          <cell r="I221">
            <v>140</v>
          </cell>
          <cell r="J221">
            <v>94.5</v>
          </cell>
          <cell r="K221">
            <v>129.5</v>
          </cell>
          <cell r="L221">
            <v>77</v>
          </cell>
          <cell r="M221">
            <v>203</v>
          </cell>
          <cell r="N221">
            <v>175</v>
          </cell>
          <cell r="O221">
            <v>203</v>
          </cell>
          <cell r="P221">
            <v>224</v>
          </cell>
          <cell r="Q221">
            <v>203</v>
          </cell>
          <cell r="R221">
            <v>224</v>
          </cell>
          <cell r="S221">
            <v>203</v>
          </cell>
          <cell r="T221">
            <v>224</v>
          </cell>
          <cell r="U221">
            <v>161</v>
          </cell>
          <cell r="V221">
            <v>131.5</v>
          </cell>
          <cell r="W221">
            <v>210</v>
          </cell>
          <cell r="X221"/>
          <cell r="Y221">
            <v>175</v>
          </cell>
          <cell r="Z221"/>
          <cell r="AA221">
            <v>157.5</v>
          </cell>
          <cell r="AB221"/>
          <cell r="AC221">
            <v>2425.5</v>
          </cell>
          <cell r="AD221">
            <v>1827</v>
          </cell>
        </row>
        <row r="222">
          <cell r="A222" t="str">
            <v>6561</v>
          </cell>
          <cell r="B222" t="str">
            <v>6561 - Serv psychosoc. à domicile Matawinie</v>
          </cell>
          <cell r="C222">
            <v>1256.95</v>
          </cell>
          <cell r="D222">
            <v>985.25</v>
          </cell>
          <cell r="E222">
            <v>997.16</v>
          </cell>
          <cell r="F222">
            <v>930.5</v>
          </cell>
          <cell r="G222">
            <v>997.16</v>
          </cell>
          <cell r="H222">
            <v>1004.5</v>
          </cell>
          <cell r="I222">
            <v>736.41</v>
          </cell>
          <cell r="J222">
            <v>867.25</v>
          </cell>
          <cell r="K222">
            <v>632.11</v>
          </cell>
          <cell r="L222">
            <v>945.5</v>
          </cell>
          <cell r="M222">
            <v>840.71</v>
          </cell>
          <cell r="N222">
            <v>998.5</v>
          </cell>
          <cell r="O222">
            <v>997.16</v>
          </cell>
          <cell r="P222">
            <v>1007.25</v>
          </cell>
          <cell r="Q222">
            <v>997.16</v>
          </cell>
          <cell r="R222">
            <v>914</v>
          </cell>
          <cell r="S222">
            <v>997.16</v>
          </cell>
          <cell r="T222">
            <v>944.5</v>
          </cell>
          <cell r="U222">
            <v>819.01</v>
          </cell>
          <cell r="V222">
            <v>696.57</v>
          </cell>
          <cell r="W222">
            <v>1039.1600000000001</v>
          </cell>
          <cell r="X222"/>
          <cell r="Y222">
            <v>850.86</v>
          </cell>
          <cell r="Z222"/>
          <cell r="AA222">
            <v>727.03</v>
          </cell>
          <cell r="AB222"/>
          <cell r="AC222">
            <v>11888.04</v>
          </cell>
          <cell r="AD222">
            <v>9293.82</v>
          </cell>
        </row>
        <row r="223">
          <cell r="A223" t="str">
            <v>6562</v>
          </cell>
          <cell r="B223" t="str">
            <v>6562 - Serv psychosoc Autres que SAD Matawinie</v>
          </cell>
          <cell r="C223">
            <v>790.8</v>
          </cell>
          <cell r="D223">
            <v>721</v>
          </cell>
          <cell r="E223">
            <v>629.79999999999995</v>
          </cell>
          <cell r="F223">
            <v>490.5</v>
          </cell>
          <cell r="G223">
            <v>629.79999999999995</v>
          </cell>
          <cell r="H223">
            <v>517.75</v>
          </cell>
          <cell r="I223">
            <v>594.79999999999995</v>
          </cell>
          <cell r="J223">
            <v>417.5</v>
          </cell>
          <cell r="K223">
            <v>595.4</v>
          </cell>
          <cell r="L223">
            <v>484</v>
          </cell>
          <cell r="M223">
            <v>609.4</v>
          </cell>
          <cell r="N223">
            <v>447</v>
          </cell>
          <cell r="O223">
            <v>629.79999999999995</v>
          </cell>
          <cell r="P223">
            <v>517</v>
          </cell>
          <cell r="Q223">
            <v>629.79999999999995</v>
          </cell>
          <cell r="R223">
            <v>517.5</v>
          </cell>
          <cell r="S223">
            <v>644</v>
          </cell>
          <cell r="T223">
            <v>500.5</v>
          </cell>
          <cell r="U223">
            <v>581.4</v>
          </cell>
          <cell r="V223">
            <v>365</v>
          </cell>
          <cell r="W223">
            <v>644</v>
          </cell>
          <cell r="X223"/>
          <cell r="Y223">
            <v>616.20000000000005</v>
          </cell>
          <cell r="Z223"/>
          <cell r="AA223">
            <v>501</v>
          </cell>
          <cell r="AB223"/>
          <cell r="AC223">
            <v>8096.2</v>
          </cell>
          <cell r="AD223">
            <v>4977.75</v>
          </cell>
        </row>
        <row r="224">
          <cell r="A224" t="str">
            <v>6563</v>
          </cell>
          <cell r="B224" t="str">
            <v>6563 - Services psychosoc. à domicile Autray</v>
          </cell>
          <cell r="C224">
            <v>1073.73</v>
          </cell>
          <cell r="D224">
            <v>1047.75</v>
          </cell>
          <cell r="E224">
            <v>861.83</v>
          </cell>
          <cell r="F224">
            <v>812</v>
          </cell>
          <cell r="G224">
            <v>862.61</v>
          </cell>
          <cell r="H224">
            <v>961.5</v>
          </cell>
          <cell r="I224">
            <v>703.39</v>
          </cell>
          <cell r="J224">
            <v>771.5</v>
          </cell>
          <cell r="K224">
            <v>631.71</v>
          </cell>
          <cell r="L224">
            <v>711.25</v>
          </cell>
          <cell r="M224">
            <v>753.82999999999993</v>
          </cell>
          <cell r="N224">
            <v>680.5</v>
          </cell>
          <cell r="O224">
            <v>869.82</v>
          </cell>
          <cell r="P224">
            <v>749.25</v>
          </cell>
          <cell r="Q224">
            <v>871.52</v>
          </cell>
          <cell r="R224">
            <v>746.5</v>
          </cell>
          <cell r="S224">
            <v>868.89</v>
          </cell>
          <cell r="T224">
            <v>788</v>
          </cell>
          <cell r="U224">
            <v>827.32</v>
          </cell>
          <cell r="V224">
            <v>611.99999999999989</v>
          </cell>
          <cell r="W224">
            <v>851.66</v>
          </cell>
          <cell r="X224"/>
          <cell r="Y224">
            <v>812.23</v>
          </cell>
          <cell r="Z224"/>
          <cell r="AA224">
            <v>611.90000000000009</v>
          </cell>
          <cell r="AB224"/>
          <cell r="AC224">
            <v>10600.44</v>
          </cell>
          <cell r="AD224">
            <v>7880.25</v>
          </cell>
        </row>
        <row r="225">
          <cell r="A225" t="str">
            <v>6564</v>
          </cell>
          <cell r="B225" t="str">
            <v>6564 - Psychologie - CH</v>
          </cell>
          <cell r="C225">
            <v>146.69</v>
          </cell>
          <cell r="D225">
            <v>133</v>
          </cell>
          <cell r="E225">
            <v>147.04</v>
          </cell>
          <cell r="F225">
            <v>126</v>
          </cell>
          <cell r="G225">
            <v>119.07</v>
          </cell>
          <cell r="H225">
            <v>105</v>
          </cell>
          <cell r="I225">
            <v>147.04</v>
          </cell>
          <cell r="J225">
            <v>133</v>
          </cell>
          <cell r="K225">
            <v>119.76</v>
          </cell>
          <cell r="L225">
            <v>105</v>
          </cell>
          <cell r="M225">
            <v>147.04</v>
          </cell>
          <cell r="N225">
            <v>126</v>
          </cell>
          <cell r="O225">
            <v>147.04</v>
          </cell>
          <cell r="P225">
            <v>126</v>
          </cell>
          <cell r="Q225">
            <v>147.04</v>
          </cell>
          <cell r="R225">
            <v>133</v>
          </cell>
          <cell r="S225">
            <v>147.72999999999999</v>
          </cell>
          <cell r="T225">
            <v>140</v>
          </cell>
          <cell r="U225">
            <v>81.83</v>
          </cell>
          <cell r="V225">
            <v>63</v>
          </cell>
          <cell r="W225">
            <v>133.83000000000001</v>
          </cell>
          <cell r="X225"/>
          <cell r="Y225">
            <v>119.07</v>
          </cell>
          <cell r="Z225"/>
          <cell r="AA225">
            <v>112.52</v>
          </cell>
          <cell r="AB225"/>
          <cell r="AC225">
            <v>1715.6999999999998</v>
          </cell>
          <cell r="AD225">
            <v>1190</v>
          </cell>
        </row>
        <row r="226">
          <cell r="A226" t="str">
            <v>6565</v>
          </cell>
          <cell r="B226" t="str">
            <v>6565 - Psychologie infantile</v>
          </cell>
          <cell r="C226">
            <v>70</v>
          </cell>
          <cell r="D226">
            <v>70</v>
          </cell>
          <cell r="E226">
            <v>56</v>
          </cell>
          <cell r="F226">
            <v>49</v>
          </cell>
          <cell r="G226">
            <v>56</v>
          </cell>
          <cell r="H226">
            <v>56</v>
          </cell>
          <cell r="I226">
            <v>42</v>
          </cell>
          <cell r="J226">
            <v>28</v>
          </cell>
          <cell r="K226">
            <v>36.4</v>
          </cell>
          <cell r="L226">
            <v>28</v>
          </cell>
          <cell r="M226">
            <v>47.6</v>
          </cell>
          <cell r="N226">
            <v>56</v>
          </cell>
          <cell r="O226">
            <v>56</v>
          </cell>
          <cell r="P226">
            <v>56</v>
          </cell>
          <cell r="Q226">
            <v>56</v>
          </cell>
          <cell r="R226">
            <v>56</v>
          </cell>
          <cell r="S226">
            <v>56</v>
          </cell>
          <cell r="T226">
            <v>56</v>
          </cell>
          <cell r="U226">
            <v>53.2</v>
          </cell>
          <cell r="V226">
            <v>28</v>
          </cell>
          <cell r="W226">
            <v>56</v>
          </cell>
          <cell r="X226"/>
          <cell r="Y226">
            <v>50.4</v>
          </cell>
          <cell r="Z226"/>
          <cell r="AA226">
            <v>39.200000000000003</v>
          </cell>
          <cell r="AB226"/>
          <cell r="AC226">
            <v>674.80000000000007</v>
          </cell>
          <cell r="AD226">
            <v>483</v>
          </cell>
        </row>
        <row r="227">
          <cell r="A227" t="str">
            <v>6567</v>
          </cell>
          <cell r="B227" t="str">
            <v>6567 - Services sociaux CHSLD Matawinie</v>
          </cell>
          <cell r="C227">
            <v>168</v>
          </cell>
          <cell r="D227">
            <v>49</v>
          </cell>
          <cell r="E227">
            <v>133</v>
          </cell>
          <cell r="F227"/>
          <cell r="G227">
            <v>133</v>
          </cell>
          <cell r="H227">
            <v>80.5</v>
          </cell>
          <cell r="I227">
            <v>98</v>
          </cell>
          <cell r="J227">
            <v>126</v>
          </cell>
          <cell r="K227">
            <v>84</v>
          </cell>
          <cell r="L227">
            <v>140</v>
          </cell>
          <cell r="M227">
            <v>112</v>
          </cell>
          <cell r="N227">
            <v>140</v>
          </cell>
          <cell r="O227">
            <v>133</v>
          </cell>
          <cell r="P227">
            <v>126</v>
          </cell>
          <cell r="Q227">
            <v>133</v>
          </cell>
          <cell r="R227">
            <v>140</v>
          </cell>
          <cell r="S227">
            <v>133</v>
          </cell>
          <cell r="T227">
            <v>140</v>
          </cell>
          <cell r="U227">
            <v>105</v>
          </cell>
          <cell r="V227">
            <v>98</v>
          </cell>
          <cell r="W227">
            <v>140</v>
          </cell>
          <cell r="X227"/>
          <cell r="Y227">
            <v>112</v>
          </cell>
          <cell r="Z227"/>
          <cell r="AA227">
            <v>98</v>
          </cell>
          <cell r="AB227"/>
          <cell r="AC227">
            <v>1582</v>
          </cell>
          <cell r="AD227">
            <v>1039.5</v>
          </cell>
        </row>
        <row r="228">
          <cell r="A228" t="str">
            <v>6568</v>
          </cell>
          <cell r="B228" t="str">
            <v>6568 - Services sociaux CHSLD Montcalm</v>
          </cell>
          <cell r="C228">
            <v>168</v>
          </cell>
          <cell r="D228">
            <v>161</v>
          </cell>
          <cell r="E228">
            <v>133</v>
          </cell>
          <cell r="F228">
            <v>126</v>
          </cell>
          <cell r="G228">
            <v>133</v>
          </cell>
          <cell r="H228">
            <v>133</v>
          </cell>
          <cell r="I228">
            <v>98</v>
          </cell>
          <cell r="J228">
            <v>133</v>
          </cell>
          <cell r="K228">
            <v>84</v>
          </cell>
          <cell r="L228">
            <v>140</v>
          </cell>
          <cell r="M228">
            <v>112</v>
          </cell>
          <cell r="N228">
            <v>70</v>
          </cell>
          <cell r="O228">
            <v>133</v>
          </cell>
          <cell r="P228">
            <v>140</v>
          </cell>
          <cell r="Q228">
            <v>133</v>
          </cell>
          <cell r="R228">
            <v>133</v>
          </cell>
          <cell r="S228">
            <v>133</v>
          </cell>
          <cell r="T228">
            <v>133</v>
          </cell>
          <cell r="U228">
            <v>105</v>
          </cell>
          <cell r="V228">
            <v>119.5</v>
          </cell>
          <cell r="W228">
            <v>140</v>
          </cell>
          <cell r="X228"/>
          <cell r="Y228">
            <v>112</v>
          </cell>
          <cell r="Z228"/>
          <cell r="AA228">
            <v>98</v>
          </cell>
          <cell r="AB228"/>
          <cell r="AC228">
            <v>1582</v>
          </cell>
          <cell r="AD228">
            <v>1288.5</v>
          </cell>
        </row>
        <row r="229">
          <cell r="A229" t="str">
            <v>6586</v>
          </cell>
          <cell r="B229" t="str">
            <v>6586 - SIDEP (Itinérance-PSFTT)</v>
          </cell>
          <cell r="C229"/>
          <cell r="D229">
            <v>14</v>
          </cell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  <cell r="X229"/>
          <cell r="Y229"/>
          <cell r="Z229"/>
          <cell r="AA229"/>
          <cell r="AB229"/>
          <cell r="AC229"/>
          <cell r="AD229">
            <v>14</v>
          </cell>
        </row>
        <row r="230">
          <cell r="A230" t="str">
            <v>6591</v>
          </cell>
          <cell r="B230" t="str">
            <v>6591 - Santé scolaire - Matawinie</v>
          </cell>
          <cell r="C230">
            <v>693.83</v>
          </cell>
          <cell r="D230">
            <v>637.29999999999995</v>
          </cell>
          <cell r="E230">
            <v>549.29</v>
          </cell>
          <cell r="F230">
            <v>451.97</v>
          </cell>
          <cell r="G230">
            <v>515.30999999999995</v>
          </cell>
          <cell r="H230">
            <v>358.64</v>
          </cell>
          <cell r="I230">
            <v>413.38</v>
          </cell>
          <cell r="J230">
            <v>291.47000000000003</v>
          </cell>
          <cell r="K230">
            <v>311.44</v>
          </cell>
          <cell r="L230">
            <v>202.3</v>
          </cell>
          <cell r="M230">
            <v>481.33</v>
          </cell>
          <cell r="N230">
            <v>488.94</v>
          </cell>
          <cell r="O230">
            <v>549.29</v>
          </cell>
          <cell r="P230">
            <v>574.11</v>
          </cell>
          <cell r="Q230">
            <v>549.29</v>
          </cell>
          <cell r="R230">
            <v>525.94000000000005</v>
          </cell>
          <cell r="S230">
            <v>549.29</v>
          </cell>
          <cell r="T230">
            <v>489.45</v>
          </cell>
          <cell r="U230">
            <v>360.63</v>
          </cell>
          <cell r="V230">
            <v>311.28999999999996</v>
          </cell>
          <cell r="W230">
            <v>578.20000000000005</v>
          </cell>
          <cell r="X230"/>
          <cell r="Y230">
            <v>418.45</v>
          </cell>
          <cell r="Z230"/>
          <cell r="AA230">
            <v>462.56</v>
          </cell>
          <cell r="AB230"/>
          <cell r="AC230">
            <v>6432.29</v>
          </cell>
          <cell r="AD230">
            <v>4331.41</v>
          </cell>
        </row>
        <row r="231">
          <cell r="A231" t="str">
            <v>6592</v>
          </cell>
          <cell r="B231" t="str">
            <v>6592 - Serv soc scol - Matawinie *Inactif*</v>
          </cell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>
            <v>0</v>
          </cell>
          <cell r="O231"/>
          <cell r="P231"/>
          <cell r="Q231"/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  <cell r="AB231"/>
          <cell r="AC231"/>
          <cell r="AD231">
            <v>0</v>
          </cell>
        </row>
        <row r="232">
          <cell r="A232" t="str">
            <v>6595</v>
          </cell>
          <cell r="B232" t="str">
            <v>6595 - Santé scolaire - Montcalm</v>
          </cell>
          <cell r="C232">
            <v>610.4</v>
          </cell>
          <cell r="D232">
            <v>608.42000000000007</v>
          </cell>
          <cell r="E232">
            <v>484.4</v>
          </cell>
          <cell r="F232">
            <v>404.72</v>
          </cell>
          <cell r="G232">
            <v>457.8</v>
          </cell>
          <cell r="H232">
            <v>379.14</v>
          </cell>
          <cell r="I232">
            <v>378</v>
          </cell>
          <cell r="J232">
            <v>199.3</v>
          </cell>
          <cell r="K232">
            <v>298.2</v>
          </cell>
          <cell r="L232">
            <v>248.05</v>
          </cell>
          <cell r="M232">
            <v>431.2</v>
          </cell>
          <cell r="N232">
            <v>408.02</v>
          </cell>
          <cell r="O232">
            <v>484.4</v>
          </cell>
          <cell r="P232">
            <v>424.78</v>
          </cell>
          <cell r="Q232">
            <v>484.4</v>
          </cell>
          <cell r="R232">
            <v>580.69000000000005</v>
          </cell>
          <cell r="S232">
            <v>484.4</v>
          </cell>
          <cell r="T232">
            <v>504.78</v>
          </cell>
          <cell r="U232">
            <v>345.8</v>
          </cell>
          <cell r="V232">
            <v>287.03000000000003</v>
          </cell>
          <cell r="W232">
            <v>504</v>
          </cell>
          <cell r="X232"/>
          <cell r="Y232">
            <v>385</v>
          </cell>
          <cell r="Z232"/>
          <cell r="AA232">
            <v>403.2</v>
          </cell>
          <cell r="AB232"/>
          <cell r="AC232">
            <v>5751.2</v>
          </cell>
          <cell r="AD232">
            <v>4044.9300000000007</v>
          </cell>
        </row>
        <row r="233">
          <cell r="A233" t="str">
            <v>6601</v>
          </cell>
          <cell r="B233" t="str">
            <v>6601 - Banque de sang</v>
          </cell>
          <cell r="C233">
            <v>446.92</v>
          </cell>
          <cell r="D233">
            <v>410.42</v>
          </cell>
          <cell r="E233">
            <v>357.44</v>
          </cell>
          <cell r="F233">
            <v>359</v>
          </cell>
          <cell r="G233">
            <v>357.44</v>
          </cell>
          <cell r="H233">
            <v>315.25</v>
          </cell>
          <cell r="I233">
            <v>357.44</v>
          </cell>
          <cell r="J233">
            <v>330.34</v>
          </cell>
          <cell r="K233">
            <v>357.44</v>
          </cell>
          <cell r="L233">
            <v>344</v>
          </cell>
          <cell r="M233">
            <v>357.44</v>
          </cell>
          <cell r="N233">
            <v>273.24999999999994</v>
          </cell>
          <cell r="O233">
            <v>357.44</v>
          </cell>
          <cell r="P233">
            <v>285.25</v>
          </cell>
          <cell r="Q233">
            <v>357.44</v>
          </cell>
          <cell r="R233">
            <v>335.83</v>
          </cell>
          <cell r="S233">
            <v>357.44</v>
          </cell>
          <cell r="T233">
            <v>228</v>
          </cell>
          <cell r="U233">
            <v>357.44</v>
          </cell>
          <cell r="V233">
            <v>146.75</v>
          </cell>
          <cell r="W233">
            <v>357.44</v>
          </cell>
          <cell r="X233"/>
          <cell r="Y233">
            <v>357.44</v>
          </cell>
          <cell r="Z233"/>
          <cell r="AA233">
            <v>281.49</v>
          </cell>
          <cell r="AB233"/>
          <cell r="AC233">
            <v>4660.25</v>
          </cell>
          <cell r="AD233">
            <v>3028.09</v>
          </cell>
        </row>
        <row r="234">
          <cell r="A234" t="str">
            <v>6603</v>
          </cell>
          <cell r="B234" t="str">
            <v>6603 - Secrétariat labo Anatomopathologie</v>
          </cell>
          <cell r="C234">
            <v>70</v>
          </cell>
          <cell r="D234">
            <v>28</v>
          </cell>
          <cell r="E234">
            <v>56</v>
          </cell>
          <cell r="F234"/>
          <cell r="G234">
            <v>56</v>
          </cell>
          <cell r="H234">
            <v>28</v>
          </cell>
          <cell r="I234">
            <v>56</v>
          </cell>
          <cell r="J234">
            <v>42</v>
          </cell>
          <cell r="K234">
            <v>56</v>
          </cell>
          <cell r="L234">
            <v>63</v>
          </cell>
          <cell r="M234">
            <v>56</v>
          </cell>
          <cell r="N234">
            <v>63</v>
          </cell>
          <cell r="O234">
            <v>56</v>
          </cell>
          <cell r="P234">
            <v>56</v>
          </cell>
          <cell r="Q234">
            <v>56</v>
          </cell>
          <cell r="R234">
            <v>42</v>
          </cell>
          <cell r="S234">
            <v>56</v>
          </cell>
          <cell r="T234">
            <v>56</v>
          </cell>
          <cell r="U234">
            <v>56</v>
          </cell>
          <cell r="V234">
            <v>56</v>
          </cell>
          <cell r="W234">
            <v>56</v>
          </cell>
          <cell r="X234"/>
          <cell r="Y234">
            <v>56</v>
          </cell>
          <cell r="Z234"/>
          <cell r="AA234">
            <v>45</v>
          </cell>
          <cell r="AB234"/>
          <cell r="AC234">
            <v>731</v>
          </cell>
          <cell r="AD234">
            <v>434</v>
          </cell>
        </row>
        <row r="235">
          <cell r="A235" t="str">
            <v>6604</v>
          </cell>
          <cell r="B235" t="str">
            <v>6604 - Anatomopathologie</v>
          </cell>
          <cell r="C235">
            <v>1815.8200000000002</v>
          </cell>
          <cell r="D235">
            <v>2040.5</v>
          </cell>
          <cell r="E235">
            <v>1485.94</v>
          </cell>
          <cell r="F235">
            <v>1583.33</v>
          </cell>
          <cell r="G235">
            <v>1485.94</v>
          </cell>
          <cell r="H235">
            <v>1389.5</v>
          </cell>
          <cell r="I235">
            <v>1485.94</v>
          </cell>
          <cell r="J235">
            <v>1309.5</v>
          </cell>
          <cell r="K235">
            <v>1542.06</v>
          </cell>
          <cell r="L235">
            <v>1421.5</v>
          </cell>
          <cell r="M235">
            <v>1485.94</v>
          </cell>
          <cell r="N235">
            <v>1478.67</v>
          </cell>
          <cell r="O235">
            <v>1485.94</v>
          </cell>
          <cell r="P235">
            <v>1522.75</v>
          </cell>
          <cell r="Q235">
            <v>1485.94</v>
          </cell>
          <cell r="R235">
            <v>1559.08</v>
          </cell>
          <cell r="S235">
            <v>1542.06</v>
          </cell>
          <cell r="T235">
            <v>1545.5</v>
          </cell>
          <cell r="U235">
            <v>1321.52</v>
          </cell>
          <cell r="V235">
            <v>1248</v>
          </cell>
          <cell r="W235">
            <v>1542.06</v>
          </cell>
          <cell r="X235"/>
          <cell r="Y235">
            <v>1485.94</v>
          </cell>
          <cell r="Z235"/>
          <cell r="AA235">
            <v>1157.0500000000002</v>
          </cell>
          <cell r="AB235"/>
          <cell r="AC235">
            <v>19322.150000000001</v>
          </cell>
          <cell r="AD235">
            <v>15098.33</v>
          </cell>
        </row>
        <row r="236">
          <cell r="A236" t="str">
            <v>6605</v>
          </cell>
          <cell r="B236" t="str">
            <v>6605 - Cytologie - CH</v>
          </cell>
          <cell r="C236">
            <v>742</v>
          </cell>
          <cell r="D236">
            <v>728</v>
          </cell>
          <cell r="E236">
            <v>588</v>
          </cell>
          <cell r="F236">
            <v>588</v>
          </cell>
          <cell r="G236">
            <v>588</v>
          </cell>
          <cell r="H236">
            <v>574</v>
          </cell>
          <cell r="I236">
            <v>448</v>
          </cell>
          <cell r="J236">
            <v>378</v>
          </cell>
          <cell r="K236">
            <v>392</v>
          </cell>
          <cell r="L236">
            <v>298.25</v>
          </cell>
          <cell r="M236">
            <v>504</v>
          </cell>
          <cell r="N236">
            <v>409.25</v>
          </cell>
          <cell r="O236">
            <v>588</v>
          </cell>
          <cell r="P236">
            <v>473</v>
          </cell>
          <cell r="Q236">
            <v>588</v>
          </cell>
          <cell r="R236">
            <v>483</v>
          </cell>
          <cell r="S236">
            <v>588</v>
          </cell>
          <cell r="T236">
            <v>581</v>
          </cell>
          <cell r="U236">
            <v>476</v>
          </cell>
          <cell r="V236">
            <v>340</v>
          </cell>
          <cell r="W236">
            <v>616</v>
          </cell>
          <cell r="X236"/>
          <cell r="Y236">
            <v>504</v>
          </cell>
          <cell r="Z236"/>
          <cell r="AA236">
            <v>436.8</v>
          </cell>
          <cell r="AB236"/>
          <cell r="AC236">
            <v>7058.8</v>
          </cell>
          <cell r="AD236">
            <v>4852.5</v>
          </cell>
        </row>
        <row r="237">
          <cell r="A237" t="str">
            <v>6606</v>
          </cell>
          <cell r="B237" t="str">
            <v>6606 - Centre de prélèvements - CH</v>
          </cell>
          <cell r="C237">
            <v>72.73</v>
          </cell>
          <cell r="D237">
            <v>110.11</v>
          </cell>
          <cell r="E237">
            <v>58.21</v>
          </cell>
          <cell r="F237">
            <v>93.65</v>
          </cell>
          <cell r="G237">
            <v>58.21</v>
          </cell>
          <cell r="H237">
            <v>99.9</v>
          </cell>
          <cell r="I237">
            <v>58.21</v>
          </cell>
          <cell r="J237">
            <v>100.29</v>
          </cell>
          <cell r="K237">
            <v>58.21</v>
          </cell>
          <cell r="L237">
            <v>97.17</v>
          </cell>
          <cell r="M237">
            <v>58.21</v>
          </cell>
          <cell r="N237">
            <v>81.650000000000006</v>
          </cell>
          <cell r="O237">
            <v>58.21</v>
          </cell>
          <cell r="P237">
            <v>67.91</v>
          </cell>
          <cell r="Q237">
            <v>58.21</v>
          </cell>
          <cell r="R237">
            <v>66.25</v>
          </cell>
          <cell r="S237">
            <v>58.21</v>
          </cell>
          <cell r="T237">
            <v>76.400000000000006</v>
          </cell>
          <cell r="U237">
            <v>58.21</v>
          </cell>
          <cell r="V237">
            <v>64.3</v>
          </cell>
          <cell r="W237">
            <v>58.21</v>
          </cell>
          <cell r="X237"/>
          <cell r="Y237">
            <v>58.21</v>
          </cell>
          <cell r="Z237"/>
          <cell r="AA237">
            <v>43.87</v>
          </cell>
          <cell r="AB237"/>
          <cell r="AC237">
            <v>756.91000000000008</v>
          </cell>
          <cell r="AD237">
            <v>857.62999999999988</v>
          </cell>
        </row>
        <row r="238">
          <cell r="A238" t="str">
            <v>6607</v>
          </cell>
          <cell r="B238" t="str">
            <v>6607 - Laboratoires regroupés - Généraux</v>
          </cell>
          <cell r="C238">
            <v>2189.29</v>
          </cell>
          <cell r="D238">
            <v>2147.75</v>
          </cell>
          <cell r="E238">
            <v>1742.17</v>
          </cell>
          <cell r="F238">
            <v>1605.25</v>
          </cell>
          <cell r="G238">
            <v>1770.6699999999998</v>
          </cell>
          <cell r="H238">
            <v>1774.25</v>
          </cell>
          <cell r="I238">
            <v>1686.6699999999998</v>
          </cell>
          <cell r="J238">
            <v>1708.25</v>
          </cell>
          <cell r="K238">
            <v>1644.6699999999998</v>
          </cell>
          <cell r="L238">
            <v>1205</v>
          </cell>
          <cell r="M238">
            <v>1742.47</v>
          </cell>
          <cell r="N238">
            <v>1643.5</v>
          </cell>
          <cell r="O238">
            <v>1770.6699999999998</v>
          </cell>
          <cell r="P238">
            <v>1586</v>
          </cell>
          <cell r="Q238">
            <v>1770.6699999999998</v>
          </cell>
          <cell r="R238">
            <v>1766</v>
          </cell>
          <cell r="S238">
            <v>1756.57</v>
          </cell>
          <cell r="T238">
            <v>1738.25</v>
          </cell>
          <cell r="U238">
            <v>1728.6699999999998</v>
          </cell>
          <cell r="V238">
            <v>1429.75</v>
          </cell>
          <cell r="W238">
            <v>1756.57</v>
          </cell>
          <cell r="X238"/>
          <cell r="Y238">
            <v>1742.1699999999998</v>
          </cell>
          <cell r="Z238"/>
          <cell r="AA238">
            <v>1380.3600000000001</v>
          </cell>
          <cell r="AB238"/>
          <cell r="AC238">
            <v>22681.619999999995</v>
          </cell>
          <cell r="AD238">
            <v>16604</v>
          </cell>
        </row>
        <row r="239">
          <cell r="A239" t="str">
            <v>6608</v>
          </cell>
          <cell r="B239" t="str">
            <v>6608 - Secrétariat laboratoire</v>
          </cell>
          <cell r="C239">
            <v>504</v>
          </cell>
          <cell r="D239">
            <v>500.5</v>
          </cell>
          <cell r="E239">
            <v>399</v>
          </cell>
          <cell r="F239">
            <v>371.5</v>
          </cell>
          <cell r="G239">
            <v>399</v>
          </cell>
          <cell r="H239">
            <v>399</v>
          </cell>
          <cell r="I239">
            <v>399</v>
          </cell>
          <cell r="J239">
            <v>406</v>
          </cell>
          <cell r="K239">
            <v>420</v>
          </cell>
          <cell r="L239">
            <v>369</v>
          </cell>
          <cell r="M239">
            <v>399</v>
          </cell>
          <cell r="N239">
            <v>380.5</v>
          </cell>
          <cell r="O239">
            <v>399</v>
          </cell>
          <cell r="P239">
            <v>385</v>
          </cell>
          <cell r="Q239">
            <v>399</v>
          </cell>
          <cell r="R239">
            <v>331</v>
          </cell>
          <cell r="S239">
            <v>420</v>
          </cell>
          <cell r="T239">
            <v>298.75</v>
          </cell>
          <cell r="U239">
            <v>336</v>
          </cell>
          <cell r="V239">
            <v>274.25</v>
          </cell>
          <cell r="W239">
            <v>420</v>
          </cell>
          <cell r="X239"/>
          <cell r="Y239">
            <v>399</v>
          </cell>
          <cell r="Z239"/>
          <cell r="AA239">
            <v>336</v>
          </cell>
          <cell r="AB239"/>
          <cell r="AC239">
            <v>5229</v>
          </cell>
          <cell r="AD239">
            <v>3715.5</v>
          </cell>
        </row>
        <row r="240">
          <cell r="A240" t="str">
            <v>6610</v>
          </cell>
          <cell r="B240" t="str">
            <v>6610 - Physiologie respiratoire - CH</v>
          </cell>
          <cell r="C240">
            <v>325.14999999999998</v>
          </cell>
          <cell r="D240">
            <v>322.25</v>
          </cell>
          <cell r="E240">
            <v>260.39</v>
          </cell>
          <cell r="F240">
            <v>282.75</v>
          </cell>
          <cell r="G240">
            <v>260.39</v>
          </cell>
          <cell r="H240">
            <v>281</v>
          </cell>
          <cell r="I240">
            <v>147.11000000000001</v>
          </cell>
          <cell r="J240">
            <v>198</v>
          </cell>
          <cell r="K240">
            <v>260.39</v>
          </cell>
          <cell r="L240">
            <v>296</v>
          </cell>
          <cell r="M240">
            <v>260.39</v>
          </cell>
          <cell r="N240">
            <v>263.92</v>
          </cell>
          <cell r="O240">
            <v>147.11000000000001</v>
          </cell>
          <cell r="P240">
            <v>270</v>
          </cell>
          <cell r="Q240">
            <v>260.39</v>
          </cell>
          <cell r="R240">
            <v>297.5</v>
          </cell>
          <cell r="S240">
            <v>260.39</v>
          </cell>
          <cell r="T240">
            <v>309.5</v>
          </cell>
          <cell r="U240">
            <v>181.95</v>
          </cell>
          <cell r="V240">
            <v>200</v>
          </cell>
          <cell r="W240">
            <v>260.39</v>
          </cell>
          <cell r="X240"/>
          <cell r="Y240">
            <v>260.39</v>
          </cell>
          <cell r="Z240"/>
          <cell r="AA240">
            <v>203.38</v>
          </cell>
          <cell r="AB240"/>
          <cell r="AC240">
            <v>3087.8199999999993</v>
          </cell>
          <cell r="AD240">
            <v>2720.92</v>
          </cell>
        </row>
        <row r="241">
          <cell r="A241" t="str">
            <v>6611</v>
          </cell>
          <cell r="B241" t="str">
            <v>6611 - Secrétariat inhalothérapie</v>
          </cell>
          <cell r="C241">
            <v>308</v>
          </cell>
          <cell r="D241">
            <v>411.58</v>
          </cell>
          <cell r="E241">
            <v>245</v>
          </cell>
          <cell r="F241">
            <v>329.5</v>
          </cell>
          <cell r="G241">
            <v>245</v>
          </cell>
          <cell r="H241">
            <v>322</v>
          </cell>
          <cell r="I241">
            <v>245</v>
          </cell>
          <cell r="J241">
            <v>277.25</v>
          </cell>
          <cell r="K241">
            <v>252</v>
          </cell>
          <cell r="L241">
            <v>245.5</v>
          </cell>
          <cell r="M241">
            <v>245</v>
          </cell>
          <cell r="N241">
            <v>356.25</v>
          </cell>
          <cell r="O241">
            <v>245</v>
          </cell>
          <cell r="P241">
            <v>328</v>
          </cell>
          <cell r="Q241">
            <v>245</v>
          </cell>
          <cell r="R241">
            <v>251.25</v>
          </cell>
          <cell r="S241">
            <v>252</v>
          </cell>
          <cell r="T241">
            <v>321.5</v>
          </cell>
          <cell r="U241">
            <v>224</v>
          </cell>
          <cell r="V241">
            <v>133</v>
          </cell>
          <cell r="W241">
            <v>252</v>
          </cell>
          <cell r="X241"/>
          <cell r="Y241">
            <v>245</v>
          </cell>
          <cell r="Z241"/>
          <cell r="AA241">
            <v>202</v>
          </cell>
          <cell r="AB241"/>
          <cell r="AC241">
            <v>3205</v>
          </cell>
          <cell r="AD241">
            <v>2975.83</v>
          </cell>
        </row>
        <row r="242">
          <cell r="A242" t="str">
            <v>6671</v>
          </cell>
          <cell r="B242" t="str">
            <v>6671 - Évaluation Conducteur SAAQ Nord Lan Inac</v>
          </cell>
          <cell r="C242"/>
          <cell r="D242">
            <v>122</v>
          </cell>
          <cell r="E242"/>
          <cell r="F242">
            <v>112</v>
          </cell>
          <cell r="G242"/>
          <cell r="H242"/>
          <cell r="I242"/>
          <cell r="J242"/>
          <cell r="K242"/>
          <cell r="L242"/>
          <cell r="M242"/>
          <cell r="N242">
            <v>-234</v>
          </cell>
          <cell r="O242"/>
          <cell r="P242"/>
          <cell r="Q242"/>
          <cell r="R242"/>
          <cell r="S242"/>
          <cell r="T242"/>
          <cell r="U242"/>
          <cell r="V242"/>
          <cell r="W242"/>
          <cell r="X242"/>
          <cell r="Y242"/>
          <cell r="Z242"/>
          <cell r="AA242"/>
          <cell r="AB242"/>
          <cell r="AC242"/>
          <cell r="AD242">
            <v>0</v>
          </cell>
        </row>
        <row r="243">
          <cell r="A243" t="str">
            <v>6680</v>
          </cell>
          <cell r="B243" t="str">
            <v>6680 - Réadaptation - Toxico</v>
          </cell>
          <cell r="C243">
            <v>568.58000000000004</v>
          </cell>
          <cell r="D243">
            <v>588</v>
          </cell>
          <cell r="E243">
            <v>441.9</v>
          </cell>
          <cell r="F243">
            <v>476</v>
          </cell>
          <cell r="G243">
            <v>478.96</v>
          </cell>
          <cell r="H243">
            <v>469</v>
          </cell>
          <cell r="I243">
            <v>334.76000000000005</v>
          </cell>
          <cell r="J243">
            <v>315</v>
          </cell>
          <cell r="K243">
            <v>266.14999999999998</v>
          </cell>
          <cell r="L243">
            <v>490</v>
          </cell>
          <cell r="M243">
            <v>421.3</v>
          </cell>
          <cell r="N243">
            <v>385</v>
          </cell>
          <cell r="O243">
            <v>478.96</v>
          </cell>
          <cell r="P243">
            <v>350</v>
          </cell>
          <cell r="Q243">
            <v>478.96</v>
          </cell>
          <cell r="R243">
            <v>329</v>
          </cell>
          <cell r="S243">
            <v>460.63</v>
          </cell>
          <cell r="T243">
            <v>285.5</v>
          </cell>
          <cell r="U243">
            <v>396.36</v>
          </cell>
          <cell r="V243">
            <v>211.5</v>
          </cell>
          <cell r="W243">
            <v>467.63</v>
          </cell>
          <cell r="X243"/>
          <cell r="Y243">
            <v>420.9</v>
          </cell>
          <cell r="Z243"/>
          <cell r="AA243">
            <v>352.71000000000004</v>
          </cell>
          <cell r="AB243"/>
          <cell r="AC243">
            <v>5567.8</v>
          </cell>
          <cell r="AD243">
            <v>3899</v>
          </cell>
        </row>
        <row r="244">
          <cell r="A244" t="str">
            <v>6681</v>
          </cell>
          <cell r="B244" t="str">
            <v>6681 - Évaluation conducteur SAAQ</v>
          </cell>
          <cell r="C244">
            <v>316.18</v>
          </cell>
          <cell r="D244">
            <v>210</v>
          </cell>
          <cell r="E244">
            <v>345.23</v>
          </cell>
          <cell r="F244">
            <v>154</v>
          </cell>
          <cell r="G244">
            <v>345.23</v>
          </cell>
          <cell r="H244">
            <v>259</v>
          </cell>
          <cell r="I244">
            <v>237.49</v>
          </cell>
          <cell r="J244">
            <v>238</v>
          </cell>
          <cell r="K244">
            <v>303.51</v>
          </cell>
          <cell r="L244">
            <v>210</v>
          </cell>
          <cell r="M244">
            <v>345.23</v>
          </cell>
          <cell r="N244">
            <v>482.5</v>
          </cell>
          <cell r="O244">
            <v>335</v>
          </cell>
          <cell r="P244">
            <v>339.5</v>
          </cell>
          <cell r="Q244">
            <v>345.23</v>
          </cell>
          <cell r="R244">
            <v>301</v>
          </cell>
          <cell r="S244">
            <v>355.04</v>
          </cell>
          <cell r="T244">
            <v>315.5</v>
          </cell>
          <cell r="U244">
            <v>296.57</v>
          </cell>
          <cell r="V244">
            <v>255</v>
          </cell>
          <cell r="W244">
            <v>355.04</v>
          </cell>
          <cell r="X244"/>
          <cell r="Y244">
            <v>306.37</v>
          </cell>
          <cell r="Z244"/>
          <cell r="AA244">
            <v>266.05</v>
          </cell>
          <cell r="AB244"/>
          <cell r="AC244">
            <v>4152.17</v>
          </cell>
          <cell r="AD244">
            <v>2764.5</v>
          </cell>
        </row>
        <row r="245">
          <cell r="A245" t="str">
            <v>6682</v>
          </cell>
          <cell r="B245" t="str">
            <v>6682 - Dépendances Centre Jeunesse</v>
          </cell>
          <cell r="C245">
            <v>168</v>
          </cell>
          <cell r="D245">
            <v>3.5</v>
          </cell>
          <cell r="E245">
            <v>133</v>
          </cell>
          <cell r="F245"/>
          <cell r="G245">
            <v>133</v>
          </cell>
          <cell r="H245"/>
          <cell r="I245">
            <v>98</v>
          </cell>
          <cell r="J245"/>
          <cell r="K245">
            <v>84</v>
          </cell>
          <cell r="L245"/>
          <cell r="M245">
            <v>112</v>
          </cell>
          <cell r="N245">
            <v>3.5</v>
          </cell>
          <cell r="O245">
            <v>133</v>
          </cell>
          <cell r="P245">
            <v>240.5</v>
          </cell>
          <cell r="Q245">
            <v>133</v>
          </cell>
          <cell r="R245"/>
          <cell r="S245">
            <v>133</v>
          </cell>
          <cell r="T245">
            <v>388</v>
          </cell>
          <cell r="U245">
            <v>105</v>
          </cell>
          <cell r="V245">
            <v>69</v>
          </cell>
          <cell r="W245">
            <v>140</v>
          </cell>
          <cell r="X245"/>
          <cell r="Y245">
            <v>112</v>
          </cell>
          <cell r="Z245"/>
          <cell r="AA245">
            <v>98</v>
          </cell>
          <cell r="AB245"/>
          <cell r="AC245">
            <v>1582</v>
          </cell>
          <cell r="AD245">
            <v>704.5</v>
          </cell>
        </row>
        <row r="246">
          <cell r="A246" t="str">
            <v>6683</v>
          </cell>
          <cell r="B246" t="str">
            <v>6683 - Dépendances en première ligne</v>
          </cell>
          <cell r="C246">
            <v>175</v>
          </cell>
          <cell r="D246"/>
          <cell r="E246">
            <v>140</v>
          </cell>
          <cell r="F246"/>
          <cell r="G246">
            <v>140</v>
          </cell>
          <cell r="H246"/>
          <cell r="I246">
            <v>119</v>
          </cell>
          <cell r="J246"/>
          <cell r="K246">
            <v>110.6</v>
          </cell>
          <cell r="L246"/>
          <cell r="M246">
            <v>127.4</v>
          </cell>
          <cell r="N246"/>
          <cell r="O246">
            <v>140</v>
          </cell>
          <cell r="P246">
            <v>127.5</v>
          </cell>
          <cell r="Q246">
            <v>140</v>
          </cell>
          <cell r="R246">
            <v>158</v>
          </cell>
          <cell r="S246">
            <v>140</v>
          </cell>
          <cell r="T246">
            <v>174.5</v>
          </cell>
          <cell r="U246">
            <v>135.80000000000001</v>
          </cell>
          <cell r="V246">
            <v>84</v>
          </cell>
          <cell r="W246">
            <v>140</v>
          </cell>
          <cell r="X246"/>
          <cell r="Y246">
            <v>131.6</v>
          </cell>
          <cell r="Z246"/>
          <cell r="AA246">
            <v>103.6</v>
          </cell>
          <cell r="AB246"/>
          <cell r="AC246">
            <v>1742.9999999999998</v>
          </cell>
          <cell r="AD246">
            <v>544</v>
          </cell>
        </row>
        <row r="247">
          <cell r="A247" t="str">
            <v>6710</v>
          </cell>
          <cell r="B247" t="str">
            <v>6710 - Électrophysiologie</v>
          </cell>
          <cell r="C247">
            <v>2995.4</v>
          </cell>
          <cell r="D247">
            <v>2976.5</v>
          </cell>
          <cell r="E247">
            <v>2500.37</v>
          </cell>
          <cell r="F247">
            <v>2530.67</v>
          </cell>
          <cell r="G247">
            <v>2500.37</v>
          </cell>
          <cell r="H247">
            <v>2390.75</v>
          </cell>
          <cell r="I247">
            <v>2287.9</v>
          </cell>
          <cell r="J247">
            <v>2151.75</v>
          </cell>
          <cell r="K247">
            <v>2388.81</v>
          </cell>
          <cell r="L247">
            <v>2236.25</v>
          </cell>
          <cell r="M247">
            <v>2571.3200000000002</v>
          </cell>
          <cell r="N247">
            <v>2511.33</v>
          </cell>
          <cell r="O247">
            <v>2571.3200000000002</v>
          </cell>
          <cell r="P247">
            <v>2414.75</v>
          </cell>
          <cell r="Q247">
            <v>2571.3200000000002</v>
          </cell>
          <cell r="R247">
            <v>2509.58</v>
          </cell>
          <cell r="S247">
            <v>2672.21</v>
          </cell>
          <cell r="T247">
            <v>2547.75</v>
          </cell>
          <cell r="U247">
            <v>2203.04</v>
          </cell>
          <cell r="V247">
            <v>2068.42</v>
          </cell>
          <cell r="W247">
            <v>2672.21</v>
          </cell>
          <cell r="X247"/>
          <cell r="Y247">
            <v>2571.3200000000002</v>
          </cell>
          <cell r="Z247"/>
          <cell r="AA247">
            <v>2085.9899999999998</v>
          </cell>
          <cell r="AB247"/>
          <cell r="AC247">
            <v>32591.58</v>
          </cell>
          <cell r="AD247">
            <v>24337.75</v>
          </cell>
        </row>
        <row r="248">
          <cell r="A248" t="str">
            <v>6764</v>
          </cell>
          <cell r="B248" t="str">
            <v>6764 - Sécurité transf. et produits sanguins</v>
          </cell>
          <cell r="C248">
            <v>223.44</v>
          </cell>
          <cell r="D248">
            <v>223.5</v>
          </cell>
          <cell r="E248">
            <v>176.89</v>
          </cell>
          <cell r="F248">
            <v>54.5</v>
          </cell>
          <cell r="G248">
            <v>176.89</v>
          </cell>
          <cell r="H248">
            <v>256</v>
          </cell>
          <cell r="I248">
            <v>121.59</v>
          </cell>
          <cell r="J248">
            <v>114.25</v>
          </cell>
          <cell r="K248">
            <v>99.47</v>
          </cell>
          <cell r="L248">
            <v>160</v>
          </cell>
          <cell r="M248">
            <v>143.71</v>
          </cell>
          <cell r="N248">
            <v>275.5</v>
          </cell>
          <cell r="O248">
            <v>176.89</v>
          </cell>
          <cell r="P248">
            <v>234</v>
          </cell>
          <cell r="Q248">
            <v>176.89</v>
          </cell>
          <cell r="R248">
            <v>168</v>
          </cell>
          <cell r="S248">
            <v>176.89</v>
          </cell>
          <cell r="T248">
            <v>231</v>
          </cell>
          <cell r="U248">
            <v>137.9</v>
          </cell>
          <cell r="V248">
            <v>201</v>
          </cell>
          <cell r="W248">
            <v>186.2</v>
          </cell>
          <cell r="X248"/>
          <cell r="Y248">
            <v>145.46</v>
          </cell>
          <cell r="Z248"/>
          <cell r="AA248">
            <v>126.84</v>
          </cell>
          <cell r="AB248"/>
          <cell r="AC248">
            <v>2069.06</v>
          </cell>
          <cell r="AD248">
            <v>1917.75</v>
          </cell>
        </row>
        <row r="249">
          <cell r="A249" t="str">
            <v>6770</v>
          </cell>
          <cell r="B249" t="str">
            <v>6770 - Endoscopie</v>
          </cell>
          <cell r="C249">
            <v>3057.29</v>
          </cell>
          <cell r="D249">
            <v>3006</v>
          </cell>
          <cell r="E249">
            <v>2518.3500000000004</v>
          </cell>
          <cell r="F249">
            <v>2491.02</v>
          </cell>
          <cell r="G249">
            <v>2495.3800000000006</v>
          </cell>
          <cell r="H249">
            <v>2520.8999999999996</v>
          </cell>
          <cell r="I249">
            <v>2405.7700000000004</v>
          </cell>
          <cell r="J249">
            <v>2603.41</v>
          </cell>
          <cell r="K249">
            <v>2543.06</v>
          </cell>
          <cell r="L249">
            <v>2611.73</v>
          </cell>
          <cell r="M249">
            <v>2450.16</v>
          </cell>
          <cell r="N249">
            <v>2567</v>
          </cell>
          <cell r="O249">
            <v>2450.16</v>
          </cell>
          <cell r="P249">
            <v>2591</v>
          </cell>
          <cell r="Q249">
            <v>2450.16</v>
          </cell>
          <cell r="R249">
            <v>2613</v>
          </cell>
          <cell r="S249">
            <v>2543.06</v>
          </cell>
          <cell r="T249">
            <v>2685.75</v>
          </cell>
          <cell r="U249">
            <v>2171.5500000000002</v>
          </cell>
          <cell r="V249">
            <v>2042.48</v>
          </cell>
          <cell r="W249">
            <v>2543.06</v>
          </cell>
          <cell r="X249"/>
          <cell r="Y249">
            <v>2450.16</v>
          </cell>
          <cell r="Z249"/>
          <cell r="AA249">
            <v>1995.69</v>
          </cell>
          <cell r="AB249"/>
          <cell r="AC249">
            <v>32073.85</v>
          </cell>
          <cell r="AD249">
            <v>25732.289999999997</v>
          </cell>
        </row>
        <row r="250">
          <cell r="A250" t="str">
            <v>6781</v>
          </cell>
          <cell r="B250" t="str">
            <v>6781 - Support à la médecine nucléaire</v>
          </cell>
          <cell r="C250">
            <v>244.69</v>
          </cell>
          <cell r="D250">
            <v>409.5</v>
          </cell>
          <cell r="E250">
            <v>193.73000000000002</v>
          </cell>
          <cell r="F250">
            <v>308.5</v>
          </cell>
          <cell r="G250">
            <v>193.73000000000002</v>
          </cell>
          <cell r="H250">
            <v>30.5</v>
          </cell>
          <cell r="I250">
            <v>193.73000000000002</v>
          </cell>
          <cell r="J250">
            <v>273.25</v>
          </cell>
          <cell r="K250">
            <v>203.45</v>
          </cell>
          <cell r="L250">
            <v>266</v>
          </cell>
          <cell r="M250">
            <v>193.73000000000002</v>
          </cell>
          <cell r="N250">
            <v>287</v>
          </cell>
          <cell r="O250">
            <v>193.73000000000002</v>
          </cell>
          <cell r="P250">
            <v>325.5</v>
          </cell>
          <cell r="Q250">
            <v>193.73000000000002</v>
          </cell>
          <cell r="R250">
            <v>22.849999999999994</v>
          </cell>
          <cell r="S250">
            <v>203.45</v>
          </cell>
          <cell r="T250">
            <v>329</v>
          </cell>
          <cell r="U250">
            <v>162.59</v>
          </cell>
          <cell r="V250">
            <v>234</v>
          </cell>
          <cell r="W250">
            <v>203.45</v>
          </cell>
          <cell r="X250"/>
          <cell r="Y250">
            <v>193.73000000000002</v>
          </cell>
          <cell r="Z250"/>
          <cell r="AA250">
            <v>162.66</v>
          </cell>
          <cell r="AB250"/>
          <cell r="AC250">
            <v>2536.4</v>
          </cell>
          <cell r="AD250">
            <v>2486.1</v>
          </cell>
        </row>
        <row r="251">
          <cell r="A251" t="str">
            <v>6782</v>
          </cell>
          <cell r="B251" t="str">
            <v>6782 - Médecine nucléaire gestion</v>
          </cell>
          <cell r="C251">
            <v>134</v>
          </cell>
          <cell r="D251">
            <v>142</v>
          </cell>
          <cell r="E251">
            <v>106</v>
          </cell>
          <cell r="F251">
            <v>113.92</v>
          </cell>
          <cell r="G251">
            <v>106</v>
          </cell>
          <cell r="H251">
            <v>112</v>
          </cell>
          <cell r="I251">
            <v>106</v>
          </cell>
          <cell r="J251">
            <v>112.92</v>
          </cell>
          <cell r="K251">
            <v>112</v>
          </cell>
          <cell r="L251">
            <v>112.33</v>
          </cell>
          <cell r="M251">
            <v>106</v>
          </cell>
          <cell r="N251">
            <v>112</v>
          </cell>
          <cell r="O251">
            <v>106</v>
          </cell>
          <cell r="P251">
            <v>112</v>
          </cell>
          <cell r="Q251">
            <v>106</v>
          </cell>
          <cell r="R251">
            <v>112</v>
          </cell>
          <cell r="S251">
            <v>112</v>
          </cell>
          <cell r="T251">
            <v>112</v>
          </cell>
          <cell r="U251">
            <v>90</v>
          </cell>
          <cell r="V251">
            <v>85</v>
          </cell>
          <cell r="W251">
            <v>112</v>
          </cell>
          <cell r="X251"/>
          <cell r="Y251">
            <v>106</v>
          </cell>
          <cell r="Z251"/>
          <cell r="AA251">
            <v>90</v>
          </cell>
          <cell r="AB251"/>
          <cell r="AC251">
            <v>1392</v>
          </cell>
          <cell r="AD251">
            <v>1126.17</v>
          </cell>
        </row>
        <row r="252">
          <cell r="A252" t="str">
            <v>6785</v>
          </cell>
          <cell r="B252" t="str">
            <v>6785 - Médecine nucléaire</v>
          </cell>
          <cell r="C252">
            <v>863.75</v>
          </cell>
          <cell r="D252">
            <v>905.75</v>
          </cell>
          <cell r="E252">
            <v>683.1400000000001</v>
          </cell>
          <cell r="F252">
            <v>690.92</v>
          </cell>
          <cell r="G252">
            <v>683.1400000000001</v>
          </cell>
          <cell r="H252">
            <v>564.58000000000004</v>
          </cell>
          <cell r="I252">
            <v>647.35</v>
          </cell>
          <cell r="J252">
            <v>590.08000000000004</v>
          </cell>
          <cell r="K252">
            <v>669.18</v>
          </cell>
          <cell r="L252">
            <v>505.83</v>
          </cell>
          <cell r="M252">
            <v>662.18999999999994</v>
          </cell>
          <cell r="N252">
            <v>646.83000000000004</v>
          </cell>
          <cell r="O252">
            <v>683.1400000000001</v>
          </cell>
          <cell r="P252">
            <v>558.51</v>
          </cell>
          <cell r="Q252">
            <v>683.1400000000001</v>
          </cell>
          <cell r="R252">
            <v>609.07000000000005</v>
          </cell>
          <cell r="S252">
            <v>719.79</v>
          </cell>
          <cell r="T252">
            <v>727.16000000000008</v>
          </cell>
          <cell r="U252">
            <v>574.94000000000005</v>
          </cell>
          <cell r="V252">
            <v>466.25</v>
          </cell>
          <cell r="W252">
            <v>719.79</v>
          </cell>
          <cell r="X252"/>
          <cell r="Y252">
            <v>682.26</v>
          </cell>
          <cell r="Z252"/>
          <cell r="AA252">
            <v>452.76</v>
          </cell>
          <cell r="AB252"/>
          <cell r="AC252">
            <v>8724.57</v>
          </cell>
          <cell r="AD252">
            <v>6264.98</v>
          </cell>
        </row>
        <row r="253">
          <cell r="A253" t="str">
            <v>6791</v>
          </cell>
          <cell r="B253" t="str">
            <v>6791 - Hémodialyse en milieu hospitalier</v>
          </cell>
          <cell r="C253">
            <v>4731.7</v>
          </cell>
          <cell r="D253">
            <v>4947.3999999999996</v>
          </cell>
          <cell r="E253">
            <v>3933.64</v>
          </cell>
          <cell r="F253">
            <v>3929.75</v>
          </cell>
          <cell r="G253">
            <v>3899.08</v>
          </cell>
          <cell r="H253">
            <v>3836</v>
          </cell>
          <cell r="I253">
            <v>3863.27</v>
          </cell>
          <cell r="J253">
            <v>3866.5</v>
          </cell>
          <cell r="K253">
            <v>3906.01</v>
          </cell>
          <cell r="L253">
            <v>3834.17</v>
          </cell>
          <cell r="M253">
            <v>3973.9500000000003</v>
          </cell>
          <cell r="N253">
            <v>3681.91</v>
          </cell>
          <cell r="O253">
            <v>3983.14</v>
          </cell>
          <cell r="P253">
            <v>3750.58</v>
          </cell>
          <cell r="Q253">
            <v>3983.72</v>
          </cell>
          <cell r="R253">
            <v>3989.4300000000003</v>
          </cell>
          <cell r="S253">
            <v>3990.4</v>
          </cell>
          <cell r="T253">
            <v>3997.75</v>
          </cell>
          <cell r="U253">
            <v>3927.16</v>
          </cell>
          <cell r="V253">
            <v>3826.5</v>
          </cell>
          <cell r="W253">
            <v>3990.96</v>
          </cell>
          <cell r="X253"/>
          <cell r="Y253">
            <v>3983.14</v>
          </cell>
          <cell r="Z253"/>
          <cell r="AA253">
            <v>3244.9500000000003</v>
          </cell>
          <cell r="AB253"/>
          <cell r="AC253">
            <v>51411.119999999988</v>
          </cell>
          <cell r="AD253">
            <v>39659.99</v>
          </cell>
        </row>
        <row r="254">
          <cell r="A254" t="str">
            <v>6794</v>
          </cell>
          <cell r="B254" t="str">
            <v>6794 - Hémodialyse hors-centre</v>
          </cell>
          <cell r="C254">
            <v>79.2</v>
          </cell>
          <cell r="D254">
            <v>151.82999999999998</v>
          </cell>
          <cell r="E254">
            <v>65.19</v>
          </cell>
          <cell r="F254">
            <v>27</v>
          </cell>
          <cell r="G254">
            <v>65.19</v>
          </cell>
          <cell r="H254">
            <v>67.25</v>
          </cell>
          <cell r="I254">
            <v>65.19</v>
          </cell>
          <cell r="J254">
            <v>68.5</v>
          </cell>
          <cell r="K254">
            <v>65.19</v>
          </cell>
          <cell r="L254">
            <v>42.5</v>
          </cell>
          <cell r="M254">
            <v>65.19</v>
          </cell>
          <cell r="N254">
            <v>106.67</v>
          </cell>
          <cell r="O254">
            <v>65.19</v>
          </cell>
          <cell r="P254">
            <v>79.17</v>
          </cell>
          <cell r="Q254">
            <v>65.19</v>
          </cell>
          <cell r="R254">
            <v>25.67</v>
          </cell>
          <cell r="S254">
            <v>65.19</v>
          </cell>
          <cell r="T254">
            <v>34.5</v>
          </cell>
          <cell r="U254">
            <v>65.19</v>
          </cell>
          <cell r="V254">
            <v>103.67</v>
          </cell>
          <cell r="W254">
            <v>65.19</v>
          </cell>
          <cell r="X254"/>
          <cell r="Y254">
            <v>65.19</v>
          </cell>
          <cell r="Z254"/>
          <cell r="AA254">
            <v>53.54</v>
          </cell>
          <cell r="AB254"/>
          <cell r="AC254">
            <v>849.83000000000015</v>
          </cell>
          <cell r="AD254">
            <v>706.75999999999988</v>
          </cell>
        </row>
        <row r="255">
          <cell r="A255" t="str">
            <v>6795</v>
          </cell>
          <cell r="B255" t="str">
            <v>6795 - Dialyse péritonéale</v>
          </cell>
          <cell r="C255">
            <v>72.98</v>
          </cell>
          <cell r="D255">
            <v>126.75</v>
          </cell>
          <cell r="E255">
            <v>60</v>
          </cell>
          <cell r="F255">
            <v>90</v>
          </cell>
          <cell r="G255">
            <v>60</v>
          </cell>
          <cell r="H255">
            <v>78.25</v>
          </cell>
          <cell r="I255">
            <v>60</v>
          </cell>
          <cell r="J255">
            <v>37.5</v>
          </cell>
          <cell r="K255">
            <v>43.52</v>
          </cell>
          <cell r="L255">
            <v>119.25</v>
          </cell>
          <cell r="M255">
            <v>60</v>
          </cell>
          <cell r="N255">
            <v>104.75</v>
          </cell>
          <cell r="O255">
            <v>180.01</v>
          </cell>
          <cell r="P255">
            <v>112.5</v>
          </cell>
          <cell r="Q255">
            <v>180.01</v>
          </cell>
          <cell r="R255">
            <v>97.5</v>
          </cell>
          <cell r="S255">
            <v>180.01</v>
          </cell>
          <cell r="T255">
            <v>120.5</v>
          </cell>
          <cell r="U255">
            <v>157.56</v>
          </cell>
          <cell r="V255">
            <v>82.5</v>
          </cell>
          <cell r="W255">
            <v>180.01</v>
          </cell>
          <cell r="X255"/>
          <cell r="Y255">
            <v>180.01</v>
          </cell>
          <cell r="Z255"/>
          <cell r="AA255">
            <v>112.74</v>
          </cell>
          <cell r="AB255"/>
          <cell r="AC255">
            <v>1526.85</v>
          </cell>
          <cell r="AD255">
            <v>969.5</v>
          </cell>
        </row>
        <row r="256">
          <cell r="A256" t="str">
            <v>6804</v>
          </cell>
          <cell r="B256" t="str">
            <v>6804 - Pharmacie - Usagers hospitaliers</v>
          </cell>
          <cell r="C256">
            <v>6874.07</v>
          </cell>
          <cell r="D256">
            <v>6972.08</v>
          </cell>
          <cell r="E256">
            <v>5658.7400000000007</v>
          </cell>
          <cell r="F256">
            <v>5581.5</v>
          </cell>
          <cell r="G256">
            <v>5658.7400000000007</v>
          </cell>
          <cell r="H256">
            <v>5512.83</v>
          </cell>
          <cell r="I256">
            <v>5897.42</v>
          </cell>
          <cell r="J256">
            <v>5512.17</v>
          </cell>
          <cell r="K256">
            <v>6136</v>
          </cell>
          <cell r="L256">
            <v>5522.25</v>
          </cell>
          <cell r="M256">
            <v>5740.73</v>
          </cell>
          <cell r="N256">
            <v>5302.25</v>
          </cell>
          <cell r="O256">
            <v>5658.7400000000007</v>
          </cell>
          <cell r="P256">
            <v>5499.75</v>
          </cell>
          <cell r="Q256">
            <v>5658.7400000000007</v>
          </cell>
          <cell r="R256">
            <v>5757.75</v>
          </cell>
          <cell r="S256">
            <v>5658.7400000000007</v>
          </cell>
          <cell r="T256">
            <v>5888.13</v>
          </cell>
          <cell r="U256">
            <v>5658.7400000000007</v>
          </cell>
          <cell r="V256">
            <v>5005.16</v>
          </cell>
          <cell r="W256">
            <v>5658.7400000000007</v>
          </cell>
          <cell r="X256"/>
          <cell r="Y256">
            <v>5658.7400000000007</v>
          </cell>
          <cell r="Z256"/>
          <cell r="AA256">
            <v>4637.5899999999992</v>
          </cell>
          <cell r="AB256"/>
          <cell r="AC256">
            <v>74555.729999999981</v>
          </cell>
          <cell r="AD256">
            <v>56553.869999999995</v>
          </cell>
        </row>
        <row r="257">
          <cell r="A257" t="str">
            <v>6831</v>
          </cell>
          <cell r="B257" t="str">
            <v>6831 - Radiologie générale - CH</v>
          </cell>
          <cell r="C257">
            <v>2130.3599999999997</v>
          </cell>
          <cell r="D257">
            <v>1966.58</v>
          </cell>
          <cell r="E257">
            <v>1719.06</v>
          </cell>
          <cell r="F257">
            <v>1573.75</v>
          </cell>
          <cell r="G257">
            <v>1719.06</v>
          </cell>
          <cell r="H257">
            <v>1568.75</v>
          </cell>
          <cell r="I257">
            <v>1719.06</v>
          </cell>
          <cell r="J257">
            <v>1643.5</v>
          </cell>
          <cell r="K257">
            <v>1739.1899999999998</v>
          </cell>
          <cell r="L257">
            <v>1570.41</v>
          </cell>
          <cell r="M257">
            <v>1719.06</v>
          </cell>
          <cell r="N257">
            <v>1616.4</v>
          </cell>
          <cell r="O257">
            <v>1719.06</v>
          </cell>
          <cell r="P257">
            <v>1675.41</v>
          </cell>
          <cell r="Q257">
            <v>1719.06</v>
          </cell>
          <cell r="R257">
            <v>1608.59</v>
          </cell>
          <cell r="S257">
            <v>1739.1899999999998</v>
          </cell>
          <cell r="T257">
            <v>1680</v>
          </cell>
          <cell r="U257">
            <v>1654.26</v>
          </cell>
          <cell r="V257">
            <v>1572.65</v>
          </cell>
          <cell r="W257">
            <v>1739.1899999999998</v>
          </cell>
          <cell r="X257"/>
          <cell r="Y257">
            <v>1719.06</v>
          </cell>
          <cell r="Z257"/>
          <cell r="AA257">
            <v>1318.8500000000001</v>
          </cell>
          <cell r="AB257"/>
          <cell r="AC257">
            <v>22354.459999999995</v>
          </cell>
          <cell r="AD257">
            <v>16476.04</v>
          </cell>
        </row>
        <row r="258">
          <cell r="A258" t="str">
            <v>6832</v>
          </cell>
          <cell r="B258" t="str">
            <v>6832 - Ultrasonographie</v>
          </cell>
          <cell r="C258">
            <v>472.75</v>
          </cell>
          <cell r="D258">
            <v>524.25</v>
          </cell>
          <cell r="E258">
            <v>390.49</v>
          </cell>
          <cell r="F258">
            <v>402</v>
          </cell>
          <cell r="G258">
            <v>390.49</v>
          </cell>
          <cell r="H258">
            <v>422.75</v>
          </cell>
          <cell r="I258">
            <v>390.49</v>
          </cell>
          <cell r="J258">
            <v>344.16</v>
          </cell>
          <cell r="K258">
            <v>411.32</v>
          </cell>
          <cell r="L258">
            <v>369.5</v>
          </cell>
          <cell r="M258">
            <v>390.49</v>
          </cell>
          <cell r="N258">
            <v>400.5</v>
          </cell>
          <cell r="O258">
            <v>390.49</v>
          </cell>
          <cell r="P258">
            <v>400.25</v>
          </cell>
          <cell r="Q258">
            <v>390.49</v>
          </cell>
          <cell r="R258">
            <v>386.75</v>
          </cell>
          <cell r="S258">
            <v>411.32</v>
          </cell>
          <cell r="T258">
            <v>419.75</v>
          </cell>
          <cell r="U258">
            <v>329.06</v>
          </cell>
          <cell r="V258">
            <v>300</v>
          </cell>
          <cell r="W258">
            <v>411.32</v>
          </cell>
          <cell r="X258"/>
          <cell r="Y258">
            <v>390.49</v>
          </cell>
          <cell r="Z258"/>
          <cell r="AA258">
            <v>308.70999999999998</v>
          </cell>
          <cell r="AB258"/>
          <cell r="AC258">
            <v>5077.9099999999989</v>
          </cell>
          <cell r="AD258">
            <v>3969.91</v>
          </cell>
        </row>
        <row r="259">
          <cell r="A259" t="str">
            <v>6833</v>
          </cell>
          <cell r="B259" t="str">
            <v>6833 - Mammographie</v>
          </cell>
          <cell r="C259">
            <v>224.17</v>
          </cell>
          <cell r="D259">
            <v>186.91</v>
          </cell>
          <cell r="E259">
            <v>215.04</v>
          </cell>
          <cell r="F259">
            <v>148.08000000000001</v>
          </cell>
          <cell r="G259">
            <v>215.04</v>
          </cell>
          <cell r="H259">
            <v>145.83000000000001</v>
          </cell>
          <cell r="I259">
            <v>215.04</v>
          </cell>
          <cell r="J259">
            <v>113.5</v>
          </cell>
          <cell r="K259">
            <v>196.06</v>
          </cell>
          <cell r="L259">
            <v>150</v>
          </cell>
          <cell r="M259">
            <v>189.01</v>
          </cell>
          <cell r="N259">
            <v>145.25</v>
          </cell>
          <cell r="O259">
            <v>189.01</v>
          </cell>
          <cell r="P259">
            <v>137.75</v>
          </cell>
          <cell r="Q259">
            <v>189.01</v>
          </cell>
          <cell r="R259">
            <v>151.5</v>
          </cell>
          <cell r="S259">
            <v>196.06</v>
          </cell>
          <cell r="T259">
            <v>133</v>
          </cell>
          <cell r="U259">
            <v>167.93</v>
          </cell>
          <cell r="V259">
            <v>106.33</v>
          </cell>
          <cell r="W259">
            <v>220.01</v>
          </cell>
          <cell r="X259"/>
          <cell r="Y259">
            <v>210.1</v>
          </cell>
          <cell r="Z259"/>
          <cell r="AA259">
            <v>177</v>
          </cell>
          <cell r="AB259"/>
          <cell r="AC259">
            <v>2603.48</v>
          </cell>
          <cell r="AD259">
            <v>1418.15</v>
          </cell>
        </row>
        <row r="260">
          <cell r="A260" t="str">
            <v>6834</v>
          </cell>
          <cell r="B260" t="str">
            <v>6834 - Tomodensitométrie</v>
          </cell>
          <cell r="C260">
            <v>638.1</v>
          </cell>
          <cell r="D260">
            <v>610.5</v>
          </cell>
          <cell r="E260">
            <v>521.32999999999993</v>
          </cell>
          <cell r="F260">
            <v>501.25</v>
          </cell>
          <cell r="G260">
            <v>521.32999999999993</v>
          </cell>
          <cell r="H260">
            <v>528.09</v>
          </cell>
          <cell r="I260">
            <v>521.32999999999993</v>
          </cell>
          <cell r="J260">
            <v>489.5</v>
          </cell>
          <cell r="K260">
            <v>534.9</v>
          </cell>
          <cell r="L260">
            <v>476.5</v>
          </cell>
          <cell r="M260">
            <v>521.32999999999993</v>
          </cell>
          <cell r="N260">
            <v>488.75</v>
          </cell>
          <cell r="O260">
            <v>521.32999999999993</v>
          </cell>
          <cell r="P260">
            <v>498.42</v>
          </cell>
          <cell r="Q260">
            <v>521.32999999999993</v>
          </cell>
          <cell r="R260">
            <v>526.16999999999996</v>
          </cell>
          <cell r="S260">
            <v>534.9</v>
          </cell>
          <cell r="T260">
            <v>479.83</v>
          </cell>
          <cell r="U260">
            <v>477.21000000000004</v>
          </cell>
          <cell r="V260">
            <v>458.5</v>
          </cell>
          <cell r="W260">
            <v>534.9</v>
          </cell>
          <cell r="X260"/>
          <cell r="Y260">
            <v>521.32999999999993</v>
          </cell>
          <cell r="Z260"/>
          <cell r="AA260">
            <v>418.76000000000005</v>
          </cell>
          <cell r="AB260"/>
          <cell r="AC260">
            <v>6788.079999999999</v>
          </cell>
          <cell r="AD260">
            <v>5057.51</v>
          </cell>
        </row>
        <row r="261">
          <cell r="A261" t="str">
            <v>6835</v>
          </cell>
          <cell r="B261" t="str">
            <v>6835 - Résonance magnétique</v>
          </cell>
          <cell r="C261">
            <v>348.72</v>
          </cell>
          <cell r="D261">
            <v>342.59</v>
          </cell>
          <cell r="E261">
            <v>286.65000000000003</v>
          </cell>
          <cell r="F261">
            <v>274.42</v>
          </cell>
          <cell r="G261">
            <v>286.65000000000003</v>
          </cell>
          <cell r="H261">
            <v>276.25</v>
          </cell>
          <cell r="I261">
            <v>285.94</v>
          </cell>
          <cell r="J261">
            <v>247.83</v>
          </cell>
          <cell r="K261">
            <v>296.96000000000004</v>
          </cell>
          <cell r="L261">
            <v>258.08</v>
          </cell>
          <cell r="M261">
            <v>285.94</v>
          </cell>
          <cell r="N261">
            <v>294.41000000000003</v>
          </cell>
          <cell r="O261">
            <v>285.94</v>
          </cell>
          <cell r="P261">
            <v>312.67</v>
          </cell>
          <cell r="Q261">
            <v>286.65000000000003</v>
          </cell>
          <cell r="R261">
            <v>415.5</v>
          </cell>
          <cell r="S261">
            <v>246.29</v>
          </cell>
          <cell r="T261">
            <v>402.5</v>
          </cell>
          <cell r="U261">
            <v>295.85000000000002</v>
          </cell>
          <cell r="V261">
            <v>272</v>
          </cell>
          <cell r="W261">
            <v>246.29</v>
          </cell>
          <cell r="X261"/>
          <cell r="Y261">
            <v>283.73</v>
          </cell>
          <cell r="Z261"/>
          <cell r="AA261">
            <v>234.99</v>
          </cell>
          <cell r="AB261"/>
          <cell r="AC261">
            <v>3670.6000000000004</v>
          </cell>
          <cell r="AD261">
            <v>3096.25</v>
          </cell>
        </row>
        <row r="262">
          <cell r="A262" t="str">
            <v>6836</v>
          </cell>
          <cell r="B262" t="str">
            <v>6836 - Angioradiologie (excluant cardiaque)</v>
          </cell>
          <cell r="C262">
            <v>113.78999999999999</v>
          </cell>
          <cell r="D262">
            <v>116.75</v>
          </cell>
          <cell r="E262">
            <v>92.67</v>
          </cell>
          <cell r="F262">
            <v>105.75</v>
          </cell>
          <cell r="G262">
            <v>92.67</v>
          </cell>
          <cell r="H262">
            <v>139.17000000000002</v>
          </cell>
          <cell r="I262">
            <v>92.67</v>
          </cell>
          <cell r="J262">
            <v>102.25</v>
          </cell>
          <cell r="K262">
            <v>92.67</v>
          </cell>
          <cell r="L262">
            <v>71</v>
          </cell>
          <cell r="M262">
            <v>92.67</v>
          </cell>
          <cell r="N262">
            <v>101.42</v>
          </cell>
          <cell r="O262">
            <v>84.64</v>
          </cell>
          <cell r="P262">
            <v>99.25</v>
          </cell>
          <cell r="Q262">
            <v>84.64</v>
          </cell>
          <cell r="R262">
            <v>74.25</v>
          </cell>
          <cell r="S262">
            <v>84.64</v>
          </cell>
          <cell r="T262">
            <v>87.75</v>
          </cell>
          <cell r="U262">
            <v>92.67</v>
          </cell>
          <cell r="V262">
            <v>86.58</v>
          </cell>
          <cell r="W262">
            <v>92.67</v>
          </cell>
          <cell r="X262"/>
          <cell r="Y262">
            <v>92.67</v>
          </cell>
          <cell r="Z262"/>
          <cell r="AA262">
            <v>71.33</v>
          </cell>
          <cell r="AB262"/>
          <cell r="AC262">
            <v>1180.3999999999999</v>
          </cell>
          <cell r="AD262">
            <v>984.17000000000007</v>
          </cell>
        </row>
        <row r="263">
          <cell r="A263" t="str">
            <v>6839</v>
          </cell>
          <cell r="B263" t="str">
            <v>6839 - Support à l'imagerie médicale</v>
          </cell>
          <cell r="C263">
            <v>3158.2000000000007</v>
          </cell>
          <cell r="D263">
            <v>3354.67</v>
          </cell>
          <cell r="E263">
            <v>2602.7200000000003</v>
          </cell>
          <cell r="F263">
            <v>2668.75</v>
          </cell>
          <cell r="G263">
            <v>2534.31</v>
          </cell>
          <cell r="H263">
            <v>2732.66</v>
          </cell>
          <cell r="I263">
            <v>2299.33</v>
          </cell>
          <cell r="J263">
            <v>2564.33</v>
          </cell>
          <cell r="K263">
            <v>2291.4699999999998</v>
          </cell>
          <cell r="L263">
            <v>2493.33</v>
          </cell>
          <cell r="M263">
            <v>2299.33</v>
          </cell>
          <cell r="N263">
            <v>2514.98</v>
          </cell>
          <cell r="O263">
            <v>2602.7200000000003</v>
          </cell>
          <cell r="P263">
            <v>3679.63</v>
          </cell>
          <cell r="Q263">
            <v>2602.7200000000003</v>
          </cell>
          <cell r="R263">
            <v>2991.9900000000002</v>
          </cell>
          <cell r="S263">
            <v>2684.11</v>
          </cell>
          <cell r="T263">
            <v>2628.33</v>
          </cell>
          <cell r="U263">
            <v>2300.6999999999998</v>
          </cell>
          <cell r="V263">
            <v>2384.5100000000002</v>
          </cell>
          <cell r="W263">
            <v>2684.11</v>
          </cell>
          <cell r="X263"/>
          <cell r="Y263">
            <v>2602.7200000000003</v>
          </cell>
          <cell r="Z263"/>
          <cell r="AA263">
            <v>1985.29</v>
          </cell>
          <cell r="AB263"/>
          <cell r="AC263">
            <v>32647.730000000007</v>
          </cell>
          <cell r="AD263">
            <v>28013.18</v>
          </cell>
        </row>
        <row r="264">
          <cell r="A264" t="str">
            <v>6861</v>
          </cell>
          <cell r="B264" t="str">
            <v>6861 - Audiologie</v>
          </cell>
          <cell r="C264">
            <v>387.59</v>
          </cell>
          <cell r="D264">
            <v>396</v>
          </cell>
          <cell r="E264">
            <v>306.70999999999998</v>
          </cell>
          <cell r="F264">
            <v>372.5</v>
          </cell>
          <cell r="G264">
            <v>306.70999999999998</v>
          </cell>
          <cell r="H264">
            <v>377</v>
          </cell>
          <cell r="I264">
            <v>306.70999999999998</v>
          </cell>
          <cell r="J264">
            <v>331</v>
          </cell>
          <cell r="K264">
            <v>322.73</v>
          </cell>
          <cell r="L264">
            <v>326</v>
          </cell>
          <cell r="M264">
            <v>306.70999999999998</v>
          </cell>
          <cell r="N264">
            <v>315</v>
          </cell>
          <cell r="O264">
            <v>306.70999999999998</v>
          </cell>
          <cell r="P264">
            <v>383.5</v>
          </cell>
          <cell r="Q264">
            <v>306.70999999999998</v>
          </cell>
          <cell r="R264">
            <v>366.5</v>
          </cell>
          <cell r="S264">
            <v>322.73</v>
          </cell>
          <cell r="T264">
            <v>387.5</v>
          </cell>
          <cell r="U264">
            <v>258.27</v>
          </cell>
          <cell r="V264">
            <v>253</v>
          </cell>
          <cell r="W264">
            <v>322.73</v>
          </cell>
          <cell r="X264"/>
          <cell r="Y264">
            <v>306.70999999999998</v>
          </cell>
          <cell r="Z264"/>
          <cell r="AA264">
            <v>243.12</v>
          </cell>
          <cell r="AB264"/>
          <cell r="AC264">
            <v>4004.14</v>
          </cell>
          <cell r="AD264">
            <v>3508</v>
          </cell>
        </row>
        <row r="265">
          <cell r="A265" t="str">
            <v>6862</v>
          </cell>
          <cell r="B265" t="str">
            <v>6862 - Orthophonie</v>
          </cell>
          <cell r="C265">
            <v>739.84</v>
          </cell>
          <cell r="D265">
            <v>502.25</v>
          </cell>
          <cell r="E265">
            <v>585.45000000000005</v>
          </cell>
          <cell r="F265">
            <v>398.5</v>
          </cell>
          <cell r="G265">
            <v>585.45000000000005</v>
          </cell>
          <cell r="H265">
            <v>384.5</v>
          </cell>
          <cell r="I265">
            <v>585.45000000000005</v>
          </cell>
          <cell r="J265">
            <v>456</v>
          </cell>
          <cell r="K265">
            <v>616.02</v>
          </cell>
          <cell r="L265">
            <v>416.25</v>
          </cell>
          <cell r="M265">
            <v>585.45000000000005</v>
          </cell>
          <cell r="N265">
            <v>682</v>
          </cell>
          <cell r="O265">
            <v>585.45000000000005</v>
          </cell>
          <cell r="P265">
            <v>658.5</v>
          </cell>
          <cell r="Q265">
            <v>585.45000000000005</v>
          </cell>
          <cell r="R265">
            <v>706.5</v>
          </cell>
          <cell r="S265">
            <v>616.02</v>
          </cell>
          <cell r="T265">
            <v>761</v>
          </cell>
          <cell r="U265">
            <v>492.98</v>
          </cell>
          <cell r="V265">
            <v>557</v>
          </cell>
          <cell r="W265">
            <v>616.02</v>
          </cell>
          <cell r="X265"/>
          <cell r="Y265">
            <v>585.45000000000005</v>
          </cell>
          <cell r="Z265"/>
          <cell r="AA265">
            <v>463.96</v>
          </cell>
          <cell r="AB265"/>
          <cell r="AC265">
            <v>7642.99</v>
          </cell>
          <cell r="AD265">
            <v>5522.5</v>
          </cell>
        </row>
        <row r="266">
          <cell r="A266" t="str">
            <v>6865</v>
          </cell>
          <cell r="B266" t="str">
            <v>6865 - Orthophonie pour enfants en CLSC</v>
          </cell>
          <cell r="C266">
            <v>378.71999999999997</v>
          </cell>
          <cell r="D266">
            <v>161</v>
          </cell>
          <cell r="E266">
            <v>378.71999999999997</v>
          </cell>
          <cell r="F266">
            <v>147</v>
          </cell>
          <cell r="G266">
            <v>378.71999999999997</v>
          </cell>
          <cell r="H266">
            <v>192.5</v>
          </cell>
          <cell r="I266">
            <v>378.71999999999997</v>
          </cell>
          <cell r="J266">
            <v>191</v>
          </cell>
          <cell r="K266">
            <v>398.66999999999996</v>
          </cell>
          <cell r="L266">
            <v>108.5</v>
          </cell>
          <cell r="M266">
            <v>378.71999999999997</v>
          </cell>
          <cell r="N266">
            <v>86</v>
          </cell>
          <cell r="O266">
            <v>279.06</v>
          </cell>
          <cell r="P266">
            <v>105</v>
          </cell>
          <cell r="Q266">
            <v>378.71999999999997</v>
          </cell>
          <cell r="R266">
            <v>128</v>
          </cell>
          <cell r="S266">
            <v>398.66999999999996</v>
          </cell>
          <cell r="T266">
            <v>214</v>
          </cell>
          <cell r="U266">
            <v>318.93</v>
          </cell>
          <cell r="V266">
            <v>119.5</v>
          </cell>
          <cell r="W266">
            <v>398.66999999999996</v>
          </cell>
          <cell r="X266"/>
          <cell r="Y266">
            <v>378.71999999999997</v>
          </cell>
          <cell r="Z266"/>
          <cell r="AA266">
            <v>300.95999999999998</v>
          </cell>
          <cell r="AB266"/>
          <cell r="AC266">
            <v>4745.9999999999991</v>
          </cell>
          <cell r="AD266">
            <v>1452.5</v>
          </cell>
        </row>
        <row r="267">
          <cell r="A267" t="str">
            <v>6870</v>
          </cell>
          <cell r="B267" t="str">
            <v>6870 - Physiothérapie CHSLD St-Donat</v>
          </cell>
          <cell r="C267">
            <v>33.6</v>
          </cell>
          <cell r="D267">
            <v>28</v>
          </cell>
          <cell r="E267">
            <v>26.6</v>
          </cell>
          <cell r="F267">
            <v>21</v>
          </cell>
          <cell r="G267">
            <v>26.6</v>
          </cell>
          <cell r="H267">
            <v>28</v>
          </cell>
          <cell r="I267">
            <v>19.600000000000001</v>
          </cell>
          <cell r="J267">
            <v>28</v>
          </cell>
          <cell r="K267">
            <v>16.8</v>
          </cell>
          <cell r="L267">
            <v>14</v>
          </cell>
          <cell r="M267">
            <v>22.4</v>
          </cell>
          <cell r="N267">
            <v>28</v>
          </cell>
          <cell r="O267">
            <v>26.6</v>
          </cell>
          <cell r="P267">
            <v>28</v>
          </cell>
          <cell r="Q267">
            <v>26.6</v>
          </cell>
          <cell r="R267">
            <v>7</v>
          </cell>
          <cell r="S267">
            <v>26.6</v>
          </cell>
          <cell r="T267">
            <v>21</v>
          </cell>
          <cell r="U267">
            <v>21</v>
          </cell>
          <cell r="V267">
            <v>14</v>
          </cell>
          <cell r="W267">
            <v>28</v>
          </cell>
          <cell r="X267"/>
          <cell r="Y267">
            <v>22.4</v>
          </cell>
          <cell r="Z267"/>
          <cell r="AA267">
            <v>19.600000000000001</v>
          </cell>
          <cell r="AB267"/>
          <cell r="AC267">
            <v>316.39999999999998</v>
          </cell>
          <cell r="AD267">
            <v>217</v>
          </cell>
        </row>
        <row r="268">
          <cell r="A268" t="str">
            <v>6871</v>
          </cell>
          <cell r="B268" t="str">
            <v>6871 - Physiothérapie - CH</v>
          </cell>
          <cell r="C268">
            <v>2653.0899999999997</v>
          </cell>
          <cell r="D268">
            <v>2858</v>
          </cell>
          <cell r="E268">
            <v>2179.2399999999998</v>
          </cell>
          <cell r="F268">
            <v>2274</v>
          </cell>
          <cell r="G268">
            <v>2345.83</v>
          </cell>
          <cell r="H268">
            <v>2496.25</v>
          </cell>
          <cell r="I268">
            <v>2129.8399999999997</v>
          </cell>
          <cell r="J268">
            <v>2269.25</v>
          </cell>
          <cell r="K268">
            <v>2089.08</v>
          </cell>
          <cell r="L268">
            <v>2020.75</v>
          </cell>
          <cell r="M268">
            <v>2179.2399999999998</v>
          </cell>
          <cell r="N268">
            <v>2058.75</v>
          </cell>
          <cell r="O268">
            <v>2345.83</v>
          </cell>
          <cell r="P268">
            <v>2027.75</v>
          </cell>
          <cell r="Q268">
            <v>2345.83</v>
          </cell>
          <cell r="R268">
            <v>2277</v>
          </cell>
          <cell r="S268">
            <v>2401.08</v>
          </cell>
          <cell r="T268">
            <v>2294.25</v>
          </cell>
          <cell r="U268">
            <v>2054.21</v>
          </cell>
          <cell r="V268">
            <v>1543.32</v>
          </cell>
          <cell r="W268">
            <v>2331.35</v>
          </cell>
          <cell r="X268"/>
          <cell r="Y268">
            <v>2241.25</v>
          </cell>
          <cell r="Z268"/>
          <cell r="AA268">
            <v>1919.73</v>
          </cell>
          <cell r="AB268"/>
          <cell r="AC268">
            <v>29215.599999999995</v>
          </cell>
          <cell r="AD268">
            <v>22119.32</v>
          </cell>
        </row>
        <row r="269">
          <cell r="A269" t="str">
            <v>6872</v>
          </cell>
          <cell r="B269" t="str">
            <v>6872 - Physiothérapie CHSLD Brassard</v>
          </cell>
          <cell r="C269">
            <v>16.8</v>
          </cell>
          <cell r="D269">
            <v>14</v>
          </cell>
          <cell r="E269">
            <v>13.3</v>
          </cell>
          <cell r="F269">
            <v>14</v>
          </cell>
          <cell r="G269">
            <v>13.3</v>
          </cell>
          <cell r="H269">
            <v>14</v>
          </cell>
          <cell r="I269">
            <v>9.8000000000000007</v>
          </cell>
          <cell r="J269">
            <v>14</v>
          </cell>
          <cell r="K269">
            <v>8.4</v>
          </cell>
          <cell r="L269">
            <v>14</v>
          </cell>
          <cell r="M269">
            <v>11.2</v>
          </cell>
          <cell r="N269">
            <v>14</v>
          </cell>
          <cell r="O269">
            <v>13.3</v>
          </cell>
          <cell r="P269">
            <v>10.5</v>
          </cell>
          <cell r="Q269">
            <v>13.3</v>
          </cell>
          <cell r="R269">
            <v>14</v>
          </cell>
          <cell r="S269">
            <v>13.3</v>
          </cell>
          <cell r="T269">
            <v>14</v>
          </cell>
          <cell r="U269">
            <v>10.5</v>
          </cell>
          <cell r="V269">
            <v>10.5</v>
          </cell>
          <cell r="W269">
            <v>14</v>
          </cell>
          <cell r="X269"/>
          <cell r="Y269">
            <v>11.2</v>
          </cell>
          <cell r="Z269"/>
          <cell r="AA269">
            <v>9.8000000000000007</v>
          </cell>
          <cell r="AB269"/>
          <cell r="AC269">
            <v>158.19999999999999</v>
          </cell>
          <cell r="AD269">
            <v>133</v>
          </cell>
        </row>
        <row r="270">
          <cell r="A270" t="str">
            <v>6881</v>
          </cell>
          <cell r="B270" t="str">
            <v>6881 - Ergothérapie</v>
          </cell>
          <cell r="C270">
            <v>2442.46</v>
          </cell>
          <cell r="D270">
            <v>2357.25</v>
          </cell>
          <cell r="E270">
            <v>1939.92</v>
          </cell>
          <cell r="F270">
            <v>1783.5</v>
          </cell>
          <cell r="G270">
            <v>1939.92</v>
          </cell>
          <cell r="H270">
            <v>1796</v>
          </cell>
          <cell r="I270">
            <v>1633.12</v>
          </cell>
          <cell r="J270">
            <v>1618.5</v>
          </cell>
          <cell r="K270">
            <v>1577.55</v>
          </cell>
          <cell r="L270">
            <v>1592.5</v>
          </cell>
          <cell r="M270">
            <v>1756.35</v>
          </cell>
          <cell r="N270">
            <v>1679.75</v>
          </cell>
          <cell r="O270">
            <v>1939.92</v>
          </cell>
          <cell r="P270">
            <v>1760.75</v>
          </cell>
          <cell r="Q270">
            <v>1939.92</v>
          </cell>
          <cell r="R270">
            <v>1859.5</v>
          </cell>
          <cell r="S270">
            <v>2007.58</v>
          </cell>
          <cell r="T270">
            <v>1881</v>
          </cell>
          <cell r="U270">
            <v>1674.19</v>
          </cell>
          <cell r="V270">
            <v>1424.75</v>
          </cell>
          <cell r="W270">
            <v>2007.58</v>
          </cell>
          <cell r="X270"/>
          <cell r="Y270">
            <v>1816.81</v>
          </cell>
          <cell r="Z270"/>
          <cell r="AA270">
            <v>1483.73</v>
          </cell>
          <cell r="AB270"/>
          <cell r="AC270">
            <v>24159.049999999996</v>
          </cell>
          <cell r="AD270">
            <v>17753.5</v>
          </cell>
        </row>
        <row r="271">
          <cell r="A271" t="str">
            <v>6890</v>
          </cell>
          <cell r="B271" t="str">
            <v>6890 - Animation/Loisirs CHSLD Parphilia-Ferlan</v>
          </cell>
          <cell r="C271">
            <v>488.53000000000003</v>
          </cell>
          <cell r="D271">
            <v>403</v>
          </cell>
          <cell r="E271">
            <v>387.45</v>
          </cell>
          <cell r="F271">
            <v>315</v>
          </cell>
          <cell r="G271">
            <v>387.45</v>
          </cell>
          <cell r="H271">
            <v>322</v>
          </cell>
          <cell r="I271">
            <v>328.44</v>
          </cell>
          <cell r="J271">
            <v>280</v>
          </cell>
          <cell r="K271">
            <v>322.63</v>
          </cell>
          <cell r="L271">
            <v>243.5</v>
          </cell>
          <cell r="M271">
            <v>351.65</v>
          </cell>
          <cell r="N271">
            <v>224</v>
          </cell>
          <cell r="O271">
            <v>387.45</v>
          </cell>
          <cell r="P271">
            <v>266</v>
          </cell>
          <cell r="Q271">
            <v>387.45</v>
          </cell>
          <cell r="R271">
            <v>266</v>
          </cell>
          <cell r="S271">
            <v>405.34</v>
          </cell>
          <cell r="T271">
            <v>273</v>
          </cell>
          <cell r="U271">
            <v>322.14</v>
          </cell>
          <cell r="V271">
            <v>147</v>
          </cell>
          <cell r="W271">
            <v>405.34</v>
          </cell>
          <cell r="X271"/>
          <cell r="Y271">
            <v>363.75</v>
          </cell>
          <cell r="Z271"/>
          <cell r="AA271">
            <v>299.38</v>
          </cell>
          <cell r="AB271"/>
          <cell r="AC271">
            <v>4837</v>
          </cell>
          <cell r="AD271">
            <v>2739.5</v>
          </cell>
        </row>
        <row r="272">
          <cell r="A272" t="str">
            <v>6891</v>
          </cell>
          <cell r="B272" t="str">
            <v>6891 - Animation - Loisirs SM</v>
          </cell>
          <cell r="C272">
            <v>158.58000000000001</v>
          </cell>
          <cell r="D272">
            <v>161</v>
          </cell>
          <cell r="E272">
            <v>125.51</v>
          </cell>
          <cell r="F272">
            <v>119</v>
          </cell>
          <cell r="G272">
            <v>125.51</v>
          </cell>
          <cell r="H272">
            <v>98</v>
          </cell>
          <cell r="I272">
            <v>125.51</v>
          </cell>
          <cell r="J272">
            <v>133</v>
          </cell>
          <cell r="K272">
            <v>132.1</v>
          </cell>
          <cell r="L272">
            <v>56</v>
          </cell>
          <cell r="M272">
            <v>125.51</v>
          </cell>
          <cell r="N272">
            <v>133</v>
          </cell>
          <cell r="O272">
            <v>125.51</v>
          </cell>
          <cell r="P272">
            <v>91</v>
          </cell>
          <cell r="Q272">
            <v>125.51</v>
          </cell>
          <cell r="R272">
            <v>133</v>
          </cell>
          <cell r="S272">
            <v>132.1</v>
          </cell>
          <cell r="T272">
            <v>140</v>
          </cell>
          <cell r="U272">
            <v>105.77</v>
          </cell>
          <cell r="V272">
            <v>102</v>
          </cell>
          <cell r="W272">
            <v>132.1</v>
          </cell>
          <cell r="X272"/>
          <cell r="Y272">
            <v>125.51</v>
          </cell>
          <cell r="Z272"/>
          <cell r="AA272">
            <v>105.78</v>
          </cell>
          <cell r="AB272"/>
          <cell r="AC272">
            <v>1644.9999999999998</v>
          </cell>
          <cell r="AD272">
            <v>1166</v>
          </cell>
        </row>
        <row r="273">
          <cell r="A273" t="str">
            <v>6931</v>
          </cell>
          <cell r="B273" t="str">
            <v>6931 - Intégr/réintégr soc en SM Matawinie</v>
          </cell>
          <cell r="C273">
            <v>638.03</v>
          </cell>
          <cell r="D273">
            <v>544.5</v>
          </cell>
          <cell r="E273">
            <v>368</v>
          </cell>
          <cell r="F273">
            <v>464</v>
          </cell>
          <cell r="G273">
            <v>439.06</v>
          </cell>
          <cell r="H273">
            <v>668.25</v>
          </cell>
          <cell r="I273">
            <v>505.08000000000004</v>
          </cell>
          <cell r="J273">
            <v>507</v>
          </cell>
          <cell r="K273">
            <v>424.31</v>
          </cell>
          <cell r="L273">
            <v>859.25</v>
          </cell>
          <cell r="M273">
            <v>505.08000000000004</v>
          </cell>
          <cell r="N273">
            <v>241.75</v>
          </cell>
          <cell r="O273">
            <v>505.08000000000004</v>
          </cell>
          <cell r="P273">
            <v>646.5</v>
          </cell>
          <cell r="Q273">
            <v>505.08000000000004</v>
          </cell>
          <cell r="R273">
            <v>535.25</v>
          </cell>
          <cell r="S273">
            <v>531.9</v>
          </cell>
          <cell r="T273">
            <v>513.75</v>
          </cell>
          <cell r="U273">
            <v>425.2</v>
          </cell>
          <cell r="V273">
            <v>393.67</v>
          </cell>
          <cell r="W273">
            <v>531.9</v>
          </cell>
          <cell r="X273">
            <v>-122</v>
          </cell>
          <cell r="Y273">
            <v>505.08000000000004</v>
          </cell>
          <cell r="Z273"/>
          <cell r="AA273">
            <v>399.79999999999995</v>
          </cell>
          <cell r="AB273"/>
          <cell r="AC273">
            <v>6283.5999999999995</v>
          </cell>
          <cell r="AD273">
            <v>5251.92</v>
          </cell>
        </row>
        <row r="274">
          <cell r="A274" t="str">
            <v>6939</v>
          </cell>
          <cell r="B274" t="str">
            <v>6939 - Intégr/réintégr soc en SM Autray</v>
          </cell>
          <cell r="C274">
            <v>458.15</v>
          </cell>
          <cell r="D274">
            <v>588</v>
          </cell>
          <cell r="E274">
            <v>362.83</v>
          </cell>
          <cell r="F274">
            <v>550</v>
          </cell>
          <cell r="G274">
            <v>362.83</v>
          </cell>
          <cell r="H274">
            <v>510.75</v>
          </cell>
          <cell r="I274">
            <v>329.3</v>
          </cell>
          <cell r="J274">
            <v>377</v>
          </cell>
          <cell r="K274">
            <v>248.27</v>
          </cell>
          <cell r="L274">
            <v>296.75</v>
          </cell>
          <cell r="M274">
            <v>362.83</v>
          </cell>
          <cell r="N274">
            <v>638.25</v>
          </cell>
          <cell r="O274">
            <v>362.83</v>
          </cell>
          <cell r="P274">
            <v>448.5</v>
          </cell>
          <cell r="Q274">
            <v>362.83</v>
          </cell>
          <cell r="R274">
            <v>431.5</v>
          </cell>
          <cell r="S274">
            <v>382.37</v>
          </cell>
          <cell r="T274">
            <v>511.25</v>
          </cell>
          <cell r="U274">
            <v>305.57</v>
          </cell>
          <cell r="V274">
            <v>383.5</v>
          </cell>
          <cell r="W274">
            <v>382.37</v>
          </cell>
          <cell r="X274"/>
          <cell r="Y274">
            <v>362.83</v>
          </cell>
          <cell r="Z274"/>
          <cell r="AA274">
            <v>286.99</v>
          </cell>
          <cell r="AB274"/>
          <cell r="AC274">
            <v>4570</v>
          </cell>
          <cell r="AD274">
            <v>4735.5</v>
          </cell>
        </row>
        <row r="275">
          <cell r="A275" t="str">
            <v>7023</v>
          </cell>
          <cell r="B275" t="str">
            <v>7023 - Support des stages en milieu de travail</v>
          </cell>
          <cell r="C275">
            <v>336</v>
          </cell>
          <cell r="D275">
            <v>342.25</v>
          </cell>
          <cell r="E275">
            <v>266</v>
          </cell>
          <cell r="F275">
            <v>267.25</v>
          </cell>
          <cell r="G275">
            <v>266</v>
          </cell>
          <cell r="H275">
            <v>231</v>
          </cell>
          <cell r="I275">
            <v>196</v>
          </cell>
          <cell r="J275">
            <v>172</v>
          </cell>
          <cell r="K275">
            <v>168</v>
          </cell>
          <cell r="L275">
            <v>208</v>
          </cell>
          <cell r="M275">
            <v>224</v>
          </cell>
          <cell r="N275">
            <v>276</v>
          </cell>
          <cell r="O275">
            <v>266</v>
          </cell>
          <cell r="P275">
            <v>224.75</v>
          </cell>
          <cell r="Q275">
            <v>266</v>
          </cell>
          <cell r="R275">
            <v>276</v>
          </cell>
          <cell r="S275">
            <v>266</v>
          </cell>
          <cell r="T275">
            <v>276</v>
          </cell>
          <cell r="U275">
            <v>210</v>
          </cell>
          <cell r="V275">
            <v>198.5</v>
          </cell>
          <cell r="W275">
            <v>280</v>
          </cell>
          <cell r="X275"/>
          <cell r="Y275">
            <v>224</v>
          </cell>
          <cell r="Z275"/>
          <cell r="AA275">
            <v>196</v>
          </cell>
          <cell r="AB275"/>
          <cell r="AC275">
            <v>3164</v>
          </cell>
          <cell r="AD275">
            <v>2471.75</v>
          </cell>
        </row>
        <row r="276">
          <cell r="A276" t="str">
            <v>7060</v>
          </cell>
          <cell r="B276" t="str">
            <v>7060 - Hémato-oncologie</v>
          </cell>
          <cell r="C276">
            <v>1113.3399999999999</v>
          </cell>
          <cell r="D276">
            <v>1281.5</v>
          </cell>
          <cell r="E276">
            <v>906.24</v>
          </cell>
          <cell r="F276">
            <v>991.5</v>
          </cell>
          <cell r="G276">
            <v>910.74</v>
          </cell>
          <cell r="H276">
            <v>992.85</v>
          </cell>
          <cell r="I276">
            <v>909.67</v>
          </cell>
          <cell r="J276">
            <v>977.84999999999991</v>
          </cell>
          <cell r="K276">
            <v>935.41000000000008</v>
          </cell>
          <cell r="L276">
            <v>998.26</v>
          </cell>
          <cell r="M276">
            <v>911.27</v>
          </cell>
          <cell r="N276">
            <v>1001.5699999999999</v>
          </cell>
          <cell r="O276">
            <v>911.4</v>
          </cell>
          <cell r="P276">
            <v>951</v>
          </cell>
          <cell r="Q276">
            <v>656.35</v>
          </cell>
          <cell r="R276">
            <v>864.42</v>
          </cell>
          <cell r="S276">
            <v>681.41</v>
          </cell>
          <cell r="T276">
            <v>884.75</v>
          </cell>
          <cell r="U276">
            <v>587.29999999999995</v>
          </cell>
          <cell r="V276">
            <v>745.5</v>
          </cell>
          <cell r="W276">
            <v>682.16000000000008</v>
          </cell>
          <cell r="X276"/>
          <cell r="Y276">
            <v>659.2</v>
          </cell>
          <cell r="Z276"/>
          <cell r="AA276">
            <v>561.14</v>
          </cell>
          <cell r="AB276"/>
          <cell r="AC276">
            <v>10425.629999999999</v>
          </cell>
          <cell r="AD276">
            <v>9689.2000000000007</v>
          </cell>
        </row>
        <row r="277">
          <cell r="A277" t="str">
            <v>7062</v>
          </cell>
          <cell r="B277" t="str">
            <v>7062 - Hémato-Oncologie spécialisés</v>
          </cell>
          <cell r="C277">
            <v>269.55000000000007</v>
          </cell>
          <cell r="D277">
            <v>379.75</v>
          </cell>
          <cell r="E277">
            <v>273.89000000000004</v>
          </cell>
          <cell r="F277">
            <v>339</v>
          </cell>
          <cell r="G277">
            <v>272.89000000000004</v>
          </cell>
          <cell r="H277">
            <v>338.75</v>
          </cell>
          <cell r="I277">
            <v>272.89000000000004</v>
          </cell>
          <cell r="J277">
            <v>245.75</v>
          </cell>
          <cell r="K277">
            <v>285.7</v>
          </cell>
          <cell r="L277">
            <v>342.75</v>
          </cell>
          <cell r="M277">
            <v>272.89000000000004</v>
          </cell>
          <cell r="N277">
            <v>-282.5</v>
          </cell>
          <cell r="O277">
            <v>272.89000000000004</v>
          </cell>
          <cell r="P277">
            <v>301.5</v>
          </cell>
          <cell r="Q277">
            <v>274.94</v>
          </cell>
          <cell r="R277">
            <v>347.25</v>
          </cell>
          <cell r="S277">
            <v>286.77999999999997</v>
          </cell>
          <cell r="T277">
            <v>12.75</v>
          </cell>
          <cell r="U277">
            <v>239.58</v>
          </cell>
          <cell r="V277">
            <v>194.25</v>
          </cell>
          <cell r="W277">
            <v>225.71999999999997</v>
          </cell>
          <cell r="X277"/>
          <cell r="Y277">
            <v>274.95000000000005</v>
          </cell>
          <cell r="Z277"/>
          <cell r="AA277">
            <v>237.82999999999998</v>
          </cell>
          <cell r="AB277"/>
          <cell r="AC277">
            <v>3460.5</v>
          </cell>
          <cell r="AD277">
            <v>2219.25</v>
          </cell>
        </row>
        <row r="278">
          <cell r="A278" t="str">
            <v>7090</v>
          </cell>
          <cell r="B278" t="str">
            <v>7090 - Clinique de développement de l'enfant</v>
          </cell>
          <cell r="C278">
            <v>721.61</v>
          </cell>
          <cell r="D278">
            <v>966</v>
          </cell>
          <cell r="E278">
            <v>567.51</v>
          </cell>
          <cell r="F278">
            <v>797.52</v>
          </cell>
          <cell r="G278">
            <v>597.17999999999995</v>
          </cell>
          <cell r="H278">
            <v>819</v>
          </cell>
          <cell r="I278">
            <v>597.17999999999995</v>
          </cell>
          <cell r="J278">
            <v>583.5</v>
          </cell>
          <cell r="K278">
            <v>644.80999999999995</v>
          </cell>
          <cell r="L278">
            <v>259</v>
          </cell>
          <cell r="M278">
            <v>888.07</v>
          </cell>
          <cell r="N278">
            <v>836</v>
          </cell>
          <cell r="O278">
            <v>888.07</v>
          </cell>
          <cell r="P278">
            <v>789</v>
          </cell>
          <cell r="Q278">
            <v>888.07</v>
          </cell>
          <cell r="R278">
            <v>833</v>
          </cell>
          <cell r="S278">
            <v>934.63</v>
          </cell>
          <cell r="T278">
            <v>889</v>
          </cell>
          <cell r="U278">
            <v>747.27</v>
          </cell>
          <cell r="V278">
            <v>519</v>
          </cell>
          <cell r="W278">
            <v>934.63</v>
          </cell>
          <cell r="X278"/>
          <cell r="Y278">
            <v>888.07</v>
          </cell>
          <cell r="Z278"/>
          <cell r="AA278">
            <v>699.69</v>
          </cell>
          <cell r="AB278"/>
          <cell r="AC278">
            <v>9996.7899999999991</v>
          </cell>
          <cell r="AD278">
            <v>7291.02</v>
          </cell>
        </row>
        <row r="279">
          <cell r="A279" t="str">
            <v>7091</v>
          </cell>
          <cell r="B279" t="str">
            <v>7091 - Clinique de prédialyse</v>
          </cell>
          <cell r="C279">
            <v>678.23</v>
          </cell>
          <cell r="D279">
            <v>686.25</v>
          </cell>
          <cell r="E279">
            <v>553.25</v>
          </cell>
          <cell r="F279">
            <v>549</v>
          </cell>
          <cell r="G279">
            <v>553.25</v>
          </cell>
          <cell r="H279">
            <v>529</v>
          </cell>
          <cell r="I279">
            <v>553.25</v>
          </cell>
          <cell r="J279">
            <v>354</v>
          </cell>
          <cell r="K279">
            <v>447.1</v>
          </cell>
          <cell r="L279">
            <v>491.25</v>
          </cell>
          <cell r="M279">
            <v>439.88</v>
          </cell>
          <cell r="N279">
            <v>493.5</v>
          </cell>
          <cell r="O279">
            <v>585.76</v>
          </cell>
          <cell r="P279">
            <v>559.5</v>
          </cell>
          <cell r="Q279">
            <v>585.76</v>
          </cell>
          <cell r="R279">
            <v>581.5</v>
          </cell>
          <cell r="S279">
            <v>593.71</v>
          </cell>
          <cell r="T279">
            <v>557</v>
          </cell>
          <cell r="U279">
            <v>559.04999999999995</v>
          </cell>
          <cell r="V279">
            <v>434.5</v>
          </cell>
          <cell r="W279">
            <v>593.71</v>
          </cell>
          <cell r="X279"/>
          <cell r="Y279">
            <v>585.76</v>
          </cell>
          <cell r="Z279"/>
          <cell r="AA279">
            <v>494.11</v>
          </cell>
          <cell r="AB279"/>
          <cell r="AC279">
            <v>7222.8200000000006</v>
          </cell>
          <cell r="AD279">
            <v>5235.5</v>
          </cell>
        </row>
        <row r="280">
          <cell r="A280" t="str">
            <v>7092</v>
          </cell>
          <cell r="B280" t="str">
            <v>7092 - Centre de jour de diabète</v>
          </cell>
          <cell r="C280">
            <v>152.05000000000001</v>
          </cell>
          <cell r="D280">
            <v>159.5</v>
          </cell>
          <cell r="E280">
            <v>137.80000000000001</v>
          </cell>
          <cell r="F280">
            <v>112.75</v>
          </cell>
          <cell r="G280">
            <v>137.80000000000001</v>
          </cell>
          <cell r="H280">
            <v>137.75</v>
          </cell>
          <cell r="I280">
            <v>137.80000000000001</v>
          </cell>
          <cell r="J280">
            <v>137.75</v>
          </cell>
          <cell r="K280">
            <v>145.01</v>
          </cell>
          <cell r="L280">
            <v>125.75</v>
          </cell>
          <cell r="M280">
            <v>137.80000000000001</v>
          </cell>
          <cell r="N280">
            <v>138.25</v>
          </cell>
          <cell r="O280">
            <v>137.80000000000001</v>
          </cell>
          <cell r="P280">
            <v>139.25</v>
          </cell>
          <cell r="Q280">
            <v>137.80000000000001</v>
          </cell>
          <cell r="R280">
            <v>157.5</v>
          </cell>
          <cell r="S280">
            <v>145.01</v>
          </cell>
          <cell r="T280">
            <v>193</v>
          </cell>
          <cell r="U280">
            <v>43.42</v>
          </cell>
          <cell r="V280">
            <v>187.5</v>
          </cell>
          <cell r="W280">
            <v>145.01</v>
          </cell>
          <cell r="X280"/>
          <cell r="Y280">
            <v>137.80000000000001</v>
          </cell>
          <cell r="Z280"/>
          <cell r="AA280">
            <v>43.4</v>
          </cell>
          <cell r="AB280"/>
          <cell r="AC280">
            <v>1638.5</v>
          </cell>
          <cell r="AD280">
            <v>1489</v>
          </cell>
        </row>
        <row r="281">
          <cell r="A281" t="str">
            <v>7093</v>
          </cell>
          <cell r="B281" t="str">
            <v>7093 - Médecine de jour</v>
          </cell>
          <cell r="C281">
            <v>0</v>
          </cell>
          <cell r="D281"/>
          <cell r="E281">
            <v>0</v>
          </cell>
          <cell r="F281"/>
          <cell r="G281">
            <v>0</v>
          </cell>
          <cell r="H281"/>
          <cell r="I281">
            <v>0</v>
          </cell>
          <cell r="J281"/>
          <cell r="K281">
            <v>0</v>
          </cell>
          <cell r="L281"/>
          <cell r="M281">
            <v>0</v>
          </cell>
          <cell r="N281"/>
          <cell r="O281">
            <v>70.550000000000011</v>
          </cell>
          <cell r="P281">
            <v>361</v>
          </cell>
          <cell r="Q281">
            <v>536.15</v>
          </cell>
          <cell r="R281">
            <v>683.83</v>
          </cell>
          <cell r="S281">
            <v>687.65</v>
          </cell>
          <cell r="T281">
            <v>547</v>
          </cell>
          <cell r="U281">
            <v>601.51</v>
          </cell>
          <cell r="V281">
            <v>463.5</v>
          </cell>
          <cell r="W281">
            <v>686.93999999999994</v>
          </cell>
          <cell r="X281"/>
          <cell r="Y281">
            <v>646.64</v>
          </cell>
          <cell r="Z281"/>
          <cell r="AA281">
            <v>552.42999999999995</v>
          </cell>
          <cell r="AB281"/>
          <cell r="AC281">
            <v>3781.8699999999994</v>
          </cell>
          <cell r="AD281">
            <v>2055.33</v>
          </cell>
        </row>
        <row r="282">
          <cell r="A282" t="str">
            <v>7094</v>
          </cell>
          <cell r="B282" t="str">
            <v>7094 - Médecine de jour - Cardiologie</v>
          </cell>
          <cell r="C282">
            <v>309.7</v>
          </cell>
          <cell r="D282">
            <v>309.25</v>
          </cell>
          <cell r="E282">
            <v>253.09</v>
          </cell>
          <cell r="F282">
            <v>257.25</v>
          </cell>
          <cell r="G282">
            <v>253.09</v>
          </cell>
          <cell r="H282">
            <v>224.5</v>
          </cell>
          <cell r="I282">
            <v>216.8</v>
          </cell>
          <cell r="J282">
            <v>198.75</v>
          </cell>
          <cell r="K282">
            <v>187.71</v>
          </cell>
          <cell r="L282">
            <v>173</v>
          </cell>
          <cell r="M282">
            <v>253.09</v>
          </cell>
          <cell r="N282">
            <v>230.75</v>
          </cell>
          <cell r="O282">
            <v>253.09</v>
          </cell>
          <cell r="P282">
            <v>257.5</v>
          </cell>
          <cell r="Q282">
            <v>253.09</v>
          </cell>
          <cell r="R282">
            <v>271.33</v>
          </cell>
          <cell r="S282">
            <v>223.99</v>
          </cell>
          <cell r="T282">
            <v>275.25</v>
          </cell>
          <cell r="U282">
            <v>231.19</v>
          </cell>
          <cell r="V282">
            <v>187.23000000000002</v>
          </cell>
          <cell r="W282">
            <v>245.89</v>
          </cell>
          <cell r="X282"/>
          <cell r="Y282">
            <v>238.38</v>
          </cell>
          <cell r="Z282"/>
          <cell r="AA282">
            <v>209.27</v>
          </cell>
          <cell r="AB282"/>
          <cell r="AC282">
            <v>3128.3799999999997</v>
          </cell>
          <cell r="AD282">
            <v>2384.81</v>
          </cell>
        </row>
        <row r="283">
          <cell r="A283" t="str">
            <v>7095</v>
          </cell>
          <cell r="B283" t="str">
            <v>7095 - Médecine de jour - CEG</v>
          </cell>
          <cell r="C283">
            <v>683.17</v>
          </cell>
          <cell r="D283">
            <v>651.5</v>
          </cell>
          <cell r="E283">
            <v>546.25</v>
          </cell>
          <cell r="F283">
            <v>462.25</v>
          </cell>
          <cell r="G283">
            <v>546.25</v>
          </cell>
          <cell r="H283">
            <v>553.25</v>
          </cell>
          <cell r="I283">
            <v>546.97</v>
          </cell>
          <cell r="J283">
            <v>431.75</v>
          </cell>
          <cell r="K283">
            <v>546.25</v>
          </cell>
          <cell r="L283">
            <v>297.5</v>
          </cell>
          <cell r="M283">
            <v>546.25</v>
          </cell>
          <cell r="N283">
            <v>460</v>
          </cell>
          <cell r="O283">
            <v>546.97</v>
          </cell>
          <cell r="P283">
            <v>665.25</v>
          </cell>
          <cell r="Q283">
            <v>546.25</v>
          </cell>
          <cell r="R283">
            <v>673.17</v>
          </cell>
          <cell r="S283">
            <v>546.25</v>
          </cell>
          <cell r="T283">
            <v>723.25</v>
          </cell>
          <cell r="U283">
            <v>546.97</v>
          </cell>
          <cell r="V283">
            <v>578.75</v>
          </cell>
          <cell r="W283">
            <v>546.25</v>
          </cell>
          <cell r="X283"/>
          <cell r="Y283">
            <v>546.25</v>
          </cell>
          <cell r="Z283"/>
          <cell r="AA283">
            <v>437.25</v>
          </cell>
          <cell r="AB283"/>
          <cell r="AC283">
            <v>7131.3300000000008</v>
          </cell>
          <cell r="AD283">
            <v>5496.67</v>
          </cell>
        </row>
        <row r="284">
          <cell r="A284" t="str">
            <v>7097</v>
          </cell>
          <cell r="B284" t="str">
            <v>7097 - Médecine de jour - ECGI</v>
          </cell>
          <cell r="C284">
            <v>638.11</v>
          </cell>
          <cell r="D284">
            <v>516</v>
          </cell>
          <cell r="E284">
            <v>510.2</v>
          </cell>
          <cell r="F284">
            <v>473.5</v>
          </cell>
          <cell r="G284">
            <v>510.2</v>
          </cell>
          <cell r="H284">
            <v>450.5</v>
          </cell>
          <cell r="I284">
            <v>510.86</v>
          </cell>
          <cell r="J284">
            <v>435.5</v>
          </cell>
          <cell r="K284">
            <v>510.2</v>
          </cell>
          <cell r="L284">
            <v>478.25</v>
          </cell>
          <cell r="M284">
            <v>510.2</v>
          </cell>
          <cell r="N284">
            <v>474.5</v>
          </cell>
          <cell r="O284">
            <v>510.86</v>
          </cell>
          <cell r="P284">
            <v>445.5</v>
          </cell>
          <cell r="Q284">
            <v>510.2</v>
          </cell>
          <cell r="R284">
            <v>493.75</v>
          </cell>
          <cell r="S284">
            <v>510.2</v>
          </cell>
          <cell r="T284">
            <v>462.25</v>
          </cell>
          <cell r="U284">
            <v>510.86</v>
          </cell>
          <cell r="V284">
            <v>456.25</v>
          </cell>
          <cell r="W284">
            <v>510.2</v>
          </cell>
          <cell r="X284"/>
          <cell r="Y284">
            <v>510.2</v>
          </cell>
          <cell r="Z284"/>
          <cell r="AA284">
            <v>408.43</v>
          </cell>
          <cell r="AB284"/>
          <cell r="AC284">
            <v>6660.7199999999993</v>
          </cell>
          <cell r="AD284">
            <v>4686</v>
          </cell>
        </row>
        <row r="285">
          <cell r="A285" t="str">
            <v>7099</v>
          </cell>
          <cell r="B285" t="str">
            <v>7099 - Médecine de jour - équipe de soutien</v>
          </cell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  <cell r="O285"/>
          <cell r="P285">
            <v>72.25</v>
          </cell>
          <cell r="Q285">
            <v>119.26</v>
          </cell>
          <cell r="R285">
            <v>143.5</v>
          </cell>
          <cell r="S285">
            <v>145.94999999999999</v>
          </cell>
          <cell r="T285">
            <v>145</v>
          </cell>
          <cell r="U285">
            <v>116.14</v>
          </cell>
          <cell r="V285">
            <v>116</v>
          </cell>
          <cell r="W285">
            <v>149.07</v>
          </cell>
          <cell r="X285"/>
          <cell r="Y285">
            <v>132.28</v>
          </cell>
          <cell r="Z285"/>
          <cell r="AA285">
            <v>113.05</v>
          </cell>
          <cell r="AB285"/>
          <cell r="AC285">
            <v>775.74999999999989</v>
          </cell>
          <cell r="AD285">
            <v>476.75</v>
          </cell>
        </row>
        <row r="286">
          <cell r="A286" t="str">
            <v>7100</v>
          </cell>
          <cell r="B286" t="str">
            <v>7100 - C. de jour de diabète-équipe de soutien</v>
          </cell>
          <cell r="C286">
            <v>140.02000000000001</v>
          </cell>
          <cell r="D286">
            <v>154</v>
          </cell>
          <cell r="E286">
            <v>111.95</v>
          </cell>
          <cell r="F286">
            <v>112</v>
          </cell>
          <cell r="G286">
            <v>111.95</v>
          </cell>
          <cell r="H286">
            <v>105</v>
          </cell>
          <cell r="I286">
            <v>111.95</v>
          </cell>
          <cell r="J286">
            <v>112</v>
          </cell>
          <cell r="K286">
            <v>111.95</v>
          </cell>
          <cell r="L286">
            <v>109</v>
          </cell>
          <cell r="M286">
            <v>111.95</v>
          </cell>
          <cell r="N286">
            <v>110.25</v>
          </cell>
          <cell r="O286">
            <v>111.95</v>
          </cell>
          <cell r="P286">
            <v>112.25</v>
          </cell>
          <cell r="Q286">
            <v>111.95</v>
          </cell>
          <cell r="R286">
            <v>126</v>
          </cell>
          <cell r="S286">
            <v>111.95</v>
          </cell>
          <cell r="T286">
            <v>126</v>
          </cell>
          <cell r="U286">
            <v>111.95</v>
          </cell>
          <cell r="V286">
            <v>91</v>
          </cell>
          <cell r="W286">
            <v>111.95</v>
          </cell>
          <cell r="X286"/>
          <cell r="Y286">
            <v>111.95</v>
          </cell>
          <cell r="Z286"/>
          <cell r="AA286">
            <v>90.13</v>
          </cell>
          <cell r="AB286"/>
          <cell r="AC286">
            <v>1461.6000000000004</v>
          </cell>
          <cell r="AD286">
            <v>1157.5</v>
          </cell>
        </row>
        <row r="287">
          <cell r="A287" t="str">
            <v>7111</v>
          </cell>
          <cell r="B287" t="str">
            <v>7111 - Nutrition à domicile Montcalm</v>
          </cell>
          <cell r="C287">
            <v>65.05</v>
          </cell>
          <cell r="D287">
            <v>59.5</v>
          </cell>
          <cell r="E287">
            <v>51.49</v>
          </cell>
          <cell r="F287">
            <v>56</v>
          </cell>
          <cell r="G287">
            <v>51.49</v>
          </cell>
          <cell r="H287">
            <v>49</v>
          </cell>
          <cell r="I287">
            <v>51.49</v>
          </cell>
          <cell r="J287">
            <v>40</v>
          </cell>
          <cell r="K287">
            <v>54.19</v>
          </cell>
          <cell r="L287">
            <v>14</v>
          </cell>
          <cell r="M287">
            <v>51.49</v>
          </cell>
          <cell r="N287">
            <v>56</v>
          </cell>
          <cell r="O287">
            <v>51.49</v>
          </cell>
          <cell r="P287">
            <v>42</v>
          </cell>
          <cell r="Q287">
            <v>51.49</v>
          </cell>
          <cell r="R287">
            <v>56</v>
          </cell>
          <cell r="S287">
            <v>54.19</v>
          </cell>
          <cell r="T287">
            <v>56</v>
          </cell>
          <cell r="U287">
            <v>43.39</v>
          </cell>
          <cell r="V287">
            <v>28</v>
          </cell>
          <cell r="W287">
            <v>54.19</v>
          </cell>
          <cell r="X287"/>
          <cell r="Y287">
            <v>51.49</v>
          </cell>
          <cell r="Z287"/>
          <cell r="AA287">
            <v>43.36</v>
          </cell>
          <cell r="AB287"/>
          <cell r="AC287">
            <v>674.80000000000007</v>
          </cell>
          <cell r="AD287">
            <v>456.5</v>
          </cell>
        </row>
        <row r="288">
          <cell r="A288" t="str">
            <v>7112</v>
          </cell>
          <cell r="B288" t="str">
            <v>7112 - Nutrition - Autres - Autray</v>
          </cell>
          <cell r="C288">
            <v>-0.40000000000000568</v>
          </cell>
          <cell r="D288">
            <v>122.5</v>
          </cell>
          <cell r="E288">
            <v>9.9999999999994316E-2</v>
          </cell>
          <cell r="F288">
            <v>20</v>
          </cell>
          <cell r="G288">
            <v>9.9999999999994316E-2</v>
          </cell>
          <cell r="H288">
            <v>90</v>
          </cell>
          <cell r="I288">
            <v>-0.40000000000000568</v>
          </cell>
          <cell r="J288">
            <v>76</v>
          </cell>
          <cell r="K288">
            <v>-0.20000000000000284</v>
          </cell>
          <cell r="L288">
            <v>21</v>
          </cell>
          <cell r="M288">
            <v>0.40000000000000568</v>
          </cell>
          <cell r="N288">
            <v>-329.5</v>
          </cell>
          <cell r="O288">
            <v>9.9999999999994316E-2</v>
          </cell>
          <cell r="P288"/>
          <cell r="Q288">
            <v>9.9999999999994316E-2</v>
          </cell>
          <cell r="R288"/>
          <cell r="S288">
            <v>9.9999999999994316E-2</v>
          </cell>
          <cell r="T288"/>
          <cell r="U288">
            <v>-0.5</v>
          </cell>
          <cell r="V288">
            <v>-7</v>
          </cell>
          <cell r="W288">
            <v>0</v>
          </cell>
          <cell r="X288"/>
          <cell r="Y288">
            <v>0.40000000000000568</v>
          </cell>
          <cell r="Z288"/>
          <cell r="AA288">
            <v>-0.40000000000000568</v>
          </cell>
          <cell r="AB288"/>
          <cell r="AC288">
            <v>-0.60000000000003695</v>
          </cell>
          <cell r="AD288">
            <v>-7</v>
          </cell>
        </row>
        <row r="289">
          <cell r="A289" t="str">
            <v>7113</v>
          </cell>
          <cell r="B289" t="str">
            <v>7113 - Nutrition - Autres - Montcalm</v>
          </cell>
          <cell r="C289">
            <v>0</v>
          </cell>
          <cell r="D289">
            <v>35.5</v>
          </cell>
          <cell r="E289">
            <v>0</v>
          </cell>
          <cell r="F289">
            <v>21</v>
          </cell>
          <cell r="G289">
            <v>0</v>
          </cell>
          <cell r="H289">
            <v>31</v>
          </cell>
          <cell r="I289">
            <v>0</v>
          </cell>
          <cell r="J289">
            <v>21</v>
          </cell>
          <cell r="K289">
            <v>0.39999999999999858</v>
          </cell>
          <cell r="L289">
            <v>14</v>
          </cell>
          <cell r="M289">
            <v>-0.39999999999999858</v>
          </cell>
          <cell r="N289">
            <v>-122.5</v>
          </cell>
          <cell r="O289">
            <v>0</v>
          </cell>
          <cell r="P289"/>
          <cell r="Q289">
            <v>0</v>
          </cell>
          <cell r="R289"/>
          <cell r="S289">
            <v>0</v>
          </cell>
          <cell r="T289"/>
          <cell r="U289">
            <v>0.20000000000000284</v>
          </cell>
          <cell r="V289">
            <v>-3.5</v>
          </cell>
          <cell r="W289">
            <v>0</v>
          </cell>
          <cell r="X289"/>
          <cell r="Y289">
            <v>0.39999999999999858</v>
          </cell>
          <cell r="Z289"/>
          <cell r="AA289">
            <v>0.20000000000000284</v>
          </cell>
          <cell r="AB289"/>
          <cell r="AC289">
            <v>0.80000000000000426</v>
          </cell>
          <cell r="AD289">
            <v>-3.5</v>
          </cell>
        </row>
        <row r="290">
          <cell r="A290" t="str">
            <v>7114</v>
          </cell>
          <cell r="B290" t="str">
            <v>7114 - Nutrition à domicile Autray</v>
          </cell>
          <cell r="C290">
            <v>61</v>
          </cell>
          <cell r="D290">
            <v>56</v>
          </cell>
          <cell r="E290">
            <v>48.28</v>
          </cell>
          <cell r="F290">
            <v>56</v>
          </cell>
          <cell r="G290">
            <v>48.28</v>
          </cell>
          <cell r="H290">
            <v>56</v>
          </cell>
          <cell r="I290">
            <v>48.28</v>
          </cell>
          <cell r="J290">
            <v>42</v>
          </cell>
          <cell r="K290">
            <v>50.81</v>
          </cell>
          <cell r="L290">
            <v>42</v>
          </cell>
          <cell r="M290">
            <v>48.28</v>
          </cell>
          <cell r="N290">
            <v>56</v>
          </cell>
          <cell r="O290">
            <v>48.28</v>
          </cell>
          <cell r="P290">
            <v>56</v>
          </cell>
          <cell r="Q290">
            <v>48.28</v>
          </cell>
          <cell r="R290">
            <v>56</v>
          </cell>
          <cell r="S290">
            <v>50.81</v>
          </cell>
          <cell r="T290">
            <v>56</v>
          </cell>
          <cell r="U290">
            <v>40.69</v>
          </cell>
          <cell r="V290">
            <v>41</v>
          </cell>
          <cell r="W290">
            <v>50.81</v>
          </cell>
          <cell r="X290"/>
          <cell r="Y290">
            <v>48.28</v>
          </cell>
          <cell r="Z290"/>
          <cell r="AA290">
            <v>40.72</v>
          </cell>
          <cell r="AB290"/>
          <cell r="AC290">
            <v>632.79999999999995</v>
          </cell>
          <cell r="AD290">
            <v>517</v>
          </cell>
        </row>
        <row r="291">
          <cell r="A291" t="str">
            <v>7117</v>
          </cell>
          <cell r="B291" t="str">
            <v>7117 - Nutrition - Autres</v>
          </cell>
          <cell r="C291">
            <v>570.74</v>
          </cell>
          <cell r="D291">
            <v>293</v>
          </cell>
          <cell r="E291">
            <v>452</v>
          </cell>
          <cell r="F291">
            <v>203.5</v>
          </cell>
          <cell r="G291">
            <v>452</v>
          </cell>
          <cell r="H291">
            <v>218</v>
          </cell>
          <cell r="I291">
            <v>334.20000000000005</v>
          </cell>
          <cell r="J291">
            <v>169</v>
          </cell>
          <cell r="K291">
            <v>286.68</v>
          </cell>
          <cell r="L291">
            <v>152</v>
          </cell>
          <cell r="M291">
            <v>380.72</v>
          </cell>
          <cell r="N291">
            <v>1017</v>
          </cell>
          <cell r="O291">
            <v>452</v>
          </cell>
          <cell r="P291">
            <v>415</v>
          </cell>
          <cell r="Q291">
            <v>452</v>
          </cell>
          <cell r="R291">
            <v>504.5</v>
          </cell>
          <cell r="S291">
            <v>452</v>
          </cell>
          <cell r="T291">
            <v>481</v>
          </cell>
          <cell r="U291">
            <v>366.36</v>
          </cell>
          <cell r="V291">
            <v>277.42</v>
          </cell>
          <cell r="W291">
            <v>472.96000000000004</v>
          </cell>
          <cell r="X291"/>
          <cell r="Y291">
            <v>383.52</v>
          </cell>
          <cell r="Z291"/>
          <cell r="AA291">
            <v>331.45000000000005</v>
          </cell>
          <cell r="AB291"/>
          <cell r="AC291">
            <v>5386.63</v>
          </cell>
          <cell r="AD291">
            <v>3730.42</v>
          </cell>
        </row>
        <row r="292">
          <cell r="A292" t="str">
            <v>7118</v>
          </cell>
          <cell r="B292" t="str">
            <v>7118 - Nutrition à domicile Joliette</v>
          </cell>
          <cell r="C292">
            <v>65.05</v>
          </cell>
          <cell r="D292">
            <v>68</v>
          </cell>
          <cell r="E292">
            <v>51.49</v>
          </cell>
          <cell r="F292">
            <v>56</v>
          </cell>
          <cell r="G292">
            <v>51.49</v>
          </cell>
          <cell r="H292">
            <v>54</v>
          </cell>
          <cell r="I292">
            <v>51.49</v>
          </cell>
          <cell r="J292">
            <v>28</v>
          </cell>
          <cell r="K292">
            <v>54.19</v>
          </cell>
          <cell r="L292">
            <v>56</v>
          </cell>
          <cell r="M292">
            <v>51.49</v>
          </cell>
          <cell r="N292">
            <v>56</v>
          </cell>
          <cell r="O292">
            <v>51.49</v>
          </cell>
          <cell r="P292">
            <v>56</v>
          </cell>
          <cell r="Q292">
            <v>51.49</v>
          </cell>
          <cell r="R292">
            <v>52.75</v>
          </cell>
          <cell r="S292">
            <v>54.19</v>
          </cell>
          <cell r="T292">
            <v>56</v>
          </cell>
          <cell r="U292">
            <v>43.39</v>
          </cell>
          <cell r="V292">
            <v>49</v>
          </cell>
          <cell r="W292">
            <v>54.19</v>
          </cell>
          <cell r="X292"/>
          <cell r="Y292">
            <v>51.49</v>
          </cell>
          <cell r="Z292"/>
          <cell r="AA292">
            <v>43.36</v>
          </cell>
          <cell r="AB292"/>
          <cell r="AC292">
            <v>674.80000000000007</v>
          </cell>
          <cell r="AD292">
            <v>531.75</v>
          </cell>
        </row>
        <row r="293">
          <cell r="A293" t="str">
            <v>7119</v>
          </cell>
          <cell r="B293" t="str">
            <v>7119 - Nutrition à domicile Matawinie</v>
          </cell>
          <cell r="C293">
            <v>131.68</v>
          </cell>
          <cell r="D293">
            <v>77</v>
          </cell>
          <cell r="E293">
            <v>103.78</v>
          </cell>
          <cell r="F293">
            <v>112</v>
          </cell>
          <cell r="G293">
            <v>103.78</v>
          </cell>
          <cell r="H293">
            <v>112</v>
          </cell>
          <cell r="I293">
            <v>103.78</v>
          </cell>
          <cell r="J293">
            <v>91</v>
          </cell>
          <cell r="K293">
            <v>109.53999999999999</v>
          </cell>
          <cell r="L293">
            <v>28</v>
          </cell>
          <cell r="M293">
            <v>103.78</v>
          </cell>
          <cell r="N293">
            <v>105</v>
          </cell>
          <cell r="O293">
            <v>103.78</v>
          </cell>
          <cell r="P293">
            <v>133</v>
          </cell>
          <cell r="Q293">
            <v>103.78</v>
          </cell>
          <cell r="R293">
            <v>161</v>
          </cell>
          <cell r="S293">
            <v>109.53999999999999</v>
          </cell>
          <cell r="T293">
            <v>105</v>
          </cell>
          <cell r="U293">
            <v>87.47</v>
          </cell>
          <cell r="V293">
            <v>70</v>
          </cell>
          <cell r="W293">
            <v>109.53999999999999</v>
          </cell>
          <cell r="X293"/>
          <cell r="Y293">
            <v>103.78</v>
          </cell>
          <cell r="Z293"/>
          <cell r="AA293">
            <v>87.44</v>
          </cell>
          <cell r="AB293"/>
          <cell r="AC293">
            <v>1361.6699999999998</v>
          </cell>
          <cell r="AD293">
            <v>994</v>
          </cell>
        </row>
        <row r="294">
          <cell r="A294" t="str">
            <v>7120</v>
          </cell>
          <cell r="B294" t="str">
            <v>7120 - Nutrition - Autres - Matawinie</v>
          </cell>
          <cell r="C294">
            <v>0</v>
          </cell>
          <cell r="D294">
            <v>35</v>
          </cell>
          <cell r="E294">
            <v>0</v>
          </cell>
          <cell r="F294">
            <v>29.5</v>
          </cell>
          <cell r="G294">
            <v>0</v>
          </cell>
          <cell r="H294">
            <v>35</v>
          </cell>
          <cell r="I294">
            <v>0</v>
          </cell>
          <cell r="J294">
            <v>10.5</v>
          </cell>
          <cell r="K294">
            <v>-0.39999999999999858</v>
          </cell>
          <cell r="L294">
            <v>17.5</v>
          </cell>
          <cell r="M294">
            <v>0.40000000000000568</v>
          </cell>
          <cell r="N294">
            <v>-127.5</v>
          </cell>
          <cell r="O294">
            <v>0</v>
          </cell>
          <cell r="P294"/>
          <cell r="Q294">
            <v>0</v>
          </cell>
          <cell r="R294"/>
          <cell r="S294">
            <v>0</v>
          </cell>
          <cell r="T294"/>
          <cell r="U294">
            <v>-0.20000000000000284</v>
          </cell>
          <cell r="V294">
            <v>-13</v>
          </cell>
          <cell r="W294">
            <v>0</v>
          </cell>
          <cell r="X294"/>
          <cell r="Y294">
            <v>-0.40000000000000568</v>
          </cell>
          <cell r="Z294"/>
          <cell r="AA294">
            <v>-0.20000000000000284</v>
          </cell>
          <cell r="AB294"/>
          <cell r="AC294">
            <v>-0.80000000000000426</v>
          </cell>
          <cell r="AD294">
            <v>-13</v>
          </cell>
        </row>
        <row r="295">
          <cell r="A295" t="str">
            <v>7121</v>
          </cell>
          <cell r="B295" t="str">
            <v>7121 - Intervent comm-SAD-Matawinie-Montcalm</v>
          </cell>
          <cell r="C295">
            <v>429.72</v>
          </cell>
          <cell r="D295">
            <v>404.25</v>
          </cell>
          <cell r="E295">
            <v>340</v>
          </cell>
          <cell r="F295">
            <v>325</v>
          </cell>
          <cell r="G295">
            <v>340</v>
          </cell>
          <cell r="H295">
            <v>343</v>
          </cell>
          <cell r="I295">
            <v>255.65</v>
          </cell>
          <cell r="J295">
            <v>332.5</v>
          </cell>
          <cell r="K295">
            <v>219.81</v>
          </cell>
          <cell r="L295">
            <v>77</v>
          </cell>
          <cell r="M295">
            <v>289.39</v>
          </cell>
          <cell r="N295">
            <v>310.5</v>
          </cell>
          <cell r="O295">
            <v>340</v>
          </cell>
          <cell r="P295">
            <v>273</v>
          </cell>
          <cell r="Q295">
            <v>340</v>
          </cell>
          <cell r="R295">
            <v>272.75</v>
          </cell>
          <cell r="S295">
            <v>337.9</v>
          </cell>
          <cell r="T295">
            <v>249.75</v>
          </cell>
          <cell r="U295">
            <v>266.43</v>
          </cell>
          <cell r="V295">
            <v>172.75</v>
          </cell>
          <cell r="W295">
            <v>358.9</v>
          </cell>
          <cell r="X295"/>
          <cell r="Y295">
            <v>285.26</v>
          </cell>
          <cell r="Z295"/>
          <cell r="AA295">
            <v>253.38</v>
          </cell>
          <cell r="AB295"/>
          <cell r="AC295">
            <v>4056.4400000000005</v>
          </cell>
          <cell r="AD295">
            <v>2760.5</v>
          </cell>
        </row>
        <row r="296">
          <cell r="A296" t="str">
            <v>7122</v>
          </cell>
          <cell r="B296" t="str">
            <v>7122 - Intervent comm-Autres-Matawinie-Montcalm</v>
          </cell>
          <cell r="C296">
            <v>731.5</v>
          </cell>
          <cell r="D296">
            <v>478.5</v>
          </cell>
          <cell r="E296">
            <v>581</v>
          </cell>
          <cell r="F296">
            <v>424.75</v>
          </cell>
          <cell r="G296">
            <v>581</v>
          </cell>
          <cell r="H296">
            <v>471.75</v>
          </cell>
          <cell r="I296">
            <v>430.5</v>
          </cell>
          <cell r="J296">
            <v>388.75</v>
          </cell>
          <cell r="K296">
            <v>370.3</v>
          </cell>
          <cell r="L296">
            <v>329.75</v>
          </cell>
          <cell r="M296">
            <v>490.7</v>
          </cell>
          <cell r="N296">
            <v>567.5</v>
          </cell>
          <cell r="O296">
            <v>581</v>
          </cell>
          <cell r="P296">
            <v>555</v>
          </cell>
          <cell r="Q296">
            <v>581</v>
          </cell>
          <cell r="R296">
            <v>566</v>
          </cell>
          <cell r="S296">
            <v>581</v>
          </cell>
          <cell r="T296">
            <v>539</v>
          </cell>
          <cell r="U296">
            <v>487.9</v>
          </cell>
          <cell r="V296">
            <v>330.25</v>
          </cell>
          <cell r="W296">
            <v>602</v>
          </cell>
          <cell r="X296"/>
          <cell r="Y296">
            <v>499.8</v>
          </cell>
          <cell r="Z296"/>
          <cell r="AA296">
            <v>421.4</v>
          </cell>
          <cell r="AB296"/>
          <cell r="AC296">
            <v>6939.0999999999995</v>
          </cell>
          <cell r="AD296">
            <v>4651.25</v>
          </cell>
        </row>
        <row r="297">
          <cell r="A297" t="str">
            <v>7125</v>
          </cell>
          <cell r="B297" t="str">
            <v>7125 - Intervention comm - Autres - Autray Inac</v>
          </cell>
          <cell r="C297"/>
          <cell r="D297"/>
          <cell r="E297"/>
          <cell r="F297"/>
          <cell r="G297"/>
          <cell r="H297">
            <v>1.5</v>
          </cell>
          <cell r="I297"/>
          <cell r="J297"/>
          <cell r="K297"/>
          <cell r="L297"/>
          <cell r="M297"/>
          <cell r="N297">
            <v>5.5</v>
          </cell>
          <cell r="O297"/>
          <cell r="P297"/>
          <cell r="Q297"/>
          <cell r="R297"/>
          <cell r="S297"/>
          <cell r="T297"/>
          <cell r="U297"/>
          <cell r="V297"/>
          <cell r="W297"/>
          <cell r="X297"/>
          <cell r="Y297"/>
          <cell r="Z297"/>
          <cell r="AA297"/>
          <cell r="AB297"/>
          <cell r="AC297"/>
          <cell r="AD297">
            <v>7</v>
          </cell>
        </row>
        <row r="298">
          <cell r="A298" t="str">
            <v>7126</v>
          </cell>
          <cell r="B298" t="str">
            <v>7126 - Interv comm - Autres - Joliette - Autray</v>
          </cell>
          <cell r="C298">
            <v>766.27</v>
          </cell>
          <cell r="D298">
            <v>682.75</v>
          </cell>
          <cell r="E298">
            <v>606.44000000000005</v>
          </cell>
          <cell r="F298">
            <v>596.5</v>
          </cell>
          <cell r="G298">
            <v>606.44000000000005</v>
          </cell>
          <cell r="H298">
            <v>626.25</v>
          </cell>
          <cell r="I298">
            <v>437.74</v>
          </cell>
          <cell r="J298">
            <v>369.25</v>
          </cell>
          <cell r="K298">
            <v>368.16</v>
          </cell>
          <cell r="L298">
            <v>385.25</v>
          </cell>
          <cell r="M298">
            <v>505.21999999999997</v>
          </cell>
          <cell r="N298">
            <v>626.75</v>
          </cell>
          <cell r="O298">
            <v>606.44000000000005</v>
          </cell>
          <cell r="P298">
            <v>625</v>
          </cell>
          <cell r="Q298">
            <v>606.44000000000005</v>
          </cell>
          <cell r="R298">
            <v>600.5</v>
          </cell>
          <cell r="S298">
            <v>604.34</v>
          </cell>
          <cell r="T298">
            <v>651</v>
          </cell>
          <cell r="U298">
            <v>474</v>
          </cell>
          <cell r="V298">
            <v>332.25</v>
          </cell>
          <cell r="W298">
            <v>639.34</v>
          </cell>
          <cell r="X298"/>
          <cell r="Y298">
            <v>503.95999999999992</v>
          </cell>
          <cell r="Z298"/>
          <cell r="AA298">
            <v>443.99</v>
          </cell>
          <cell r="AB298"/>
          <cell r="AC298">
            <v>7168.78</v>
          </cell>
          <cell r="AD298">
            <v>5495.5</v>
          </cell>
        </row>
        <row r="299">
          <cell r="A299" t="str">
            <v>7127</v>
          </cell>
          <cell r="B299" t="str">
            <v>7127 - Interv comm - SAD - Joliette - Autray</v>
          </cell>
          <cell r="C299">
            <v>336</v>
          </cell>
          <cell r="D299">
            <v>292</v>
          </cell>
          <cell r="E299">
            <v>266</v>
          </cell>
          <cell r="F299">
            <v>255.5</v>
          </cell>
          <cell r="G299">
            <v>266</v>
          </cell>
          <cell r="H299">
            <v>244.5</v>
          </cell>
          <cell r="I299">
            <v>196</v>
          </cell>
          <cell r="J299">
            <v>229</v>
          </cell>
          <cell r="K299">
            <v>168</v>
          </cell>
          <cell r="L299">
            <v>139</v>
          </cell>
          <cell r="M299">
            <v>224</v>
          </cell>
          <cell r="N299">
            <v>253</v>
          </cell>
          <cell r="O299">
            <v>266</v>
          </cell>
          <cell r="P299">
            <v>253</v>
          </cell>
          <cell r="Q299">
            <v>266</v>
          </cell>
          <cell r="R299">
            <v>237.5</v>
          </cell>
          <cell r="S299">
            <v>266</v>
          </cell>
          <cell r="T299">
            <v>262.5</v>
          </cell>
          <cell r="U299">
            <v>210</v>
          </cell>
          <cell r="V299">
            <v>112.25</v>
          </cell>
          <cell r="W299">
            <v>280</v>
          </cell>
          <cell r="X299"/>
          <cell r="Y299">
            <v>224</v>
          </cell>
          <cell r="Z299"/>
          <cell r="AA299">
            <v>196</v>
          </cell>
          <cell r="AB299"/>
          <cell r="AC299">
            <v>3164</v>
          </cell>
          <cell r="AD299">
            <v>2278.25</v>
          </cell>
        </row>
        <row r="300">
          <cell r="A300" t="str">
            <v>7149</v>
          </cell>
          <cell r="B300" t="str">
            <v>7149 - Optimisation soutien à domicile</v>
          </cell>
          <cell r="C300"/>
          <cell r="D300">
            <v>440.5</v>
          </cell>
          <cell r="E300"/>
          <cell r="F300">
            <v>349</v>
          </cell>
          <cell r="G300"/>
          <cell r="H300">
            <v>286.5</v>
          </cell>
          <cell r="I300"/>
          <cell r="J300">
            <v>180</v>
          </cell>
          <cell r="K300"/>
          <cell r="L300">
            <v>35</v>
          </cell>
          <cell r="M300"/>
          <cell r="N300">
            <v>494.25</v>
          </cell>
          <cell r="O300"/>
          <cell r="P300">
            <v>403.25</v>
          </cell>
          <cell r="Q300"/>
          <cell r="R300">
            <v>252</v>
          </cell>
          <cell r="S300"/>
          <cell r="T300">
            <v>322</v>
          </cell>
          <cell r="U300"/>
          <cell r="V300">
            <v>294</v>
          </cell>
          <cell r="W300"/>
          <cell r="X300"/>
          <cell r="Y300"/>
          <cell r="Z300"/>
          <cell r="AA300"/>
          <cell r="AB300"/>
          <cell r="AC300"/>
          <cell r="AD300">
            <v>3056.5</v>
          </cell>
        </row>
        <row r="301">
          <cell r="A301" t="str">
            <v>7150</v>
          </cell>
          <cell r="B301" t="str">
            <v>7150 - Gestion/soutien SAD Matawinie</v>
          </cell>
          <cell r="C301">
            <v>511.78</v>
          </cell>
          <cell r="D301">
            <v>416</v>
          </cell>
          <cell r="E301">
            <v>401.93</v>
          </cell>
          <cell r="F301">
            <v>308</v>
          </cell>
          <cell r="G301">
            <v>416.18</v>
          </cell>
          <cell r="H301">
            <v>357</v>
          </cell>
          <cell r="I301">
            <v>374.18</v>
          </cell>
          <cell r="J301">
            <v>332.5</v>
          </cell>
          <cell r="K301">
            <v>368.03000000000003</v>
          </cell>
          <cell r="L301">
            <v>351.5</v>
          </cell>
          <cell r="M301">
            <v>402.08</v>
          </cell>
          <cell r="N301">
            <v>388.5</v>
          </cell>
          <cell r="O301">
            <v>416.18</v>
          </cell>
          <cell r="P301">
            <v>304.5</v>
          </cell>
          <cell r="Q301">
            <v>416.18</v>
          </cell>
          <cell r="R301">
            <v>402.5</v>
          </cell>
          <cell r="S301">
            <v>423.98</v>
          </cell>
          <cell r="T301">
            <v>412</v>
          </cell>
          <cell r="U301">
            <v>350.65</v>
          </cell>
          <cell r="V301">
            <v>325.97000000000003</v>
          </cell>
          <cell r="W301">
            <v>423.98</v>
          </cell>
          <cell r="X301"/>
          <cell r="Y301">
            <v>401.93</v>
          </cell>
          <cell r="Z301"/>
          <cell r="AA301">
            <v>336.62</v>
          </cell>
          <cell r="AB301"/>
          <cell r="AC301">
            <v>5243.7</v>
          </cell>
          <cell r="AD301">
            <v>3598.4700000000003</v>
          </cell>
        </row>
        <row r="302">
          <cell r="A302" t="str">
            <v>7154</v>
          </cell>
          <cell r="B302" t="str">
            <v>7154 - Gestion/soutien SAD Joliette</v>
          </cell>
          <cell r="C302">
            <v>523.92999999999995</v>
          </cell>
          <cell r="D302">
            <v>848</v>
          </cell>
          <cell r="E302">
            <v>411.54999999999995</v>
          </cell>
          <cell r="F302">
            <v>674.25</v>
          </cell>
          <cell r="G302">
            <v>425.79999999999995</v>
          </cell>
          <cell r="H302">
            <v>603</v>
          </cell>
          <cell r="I302">
            <v>383.79999999999995</v>
          </cell>
          <cell r="J302">
            <v>674.5</v>
          </cell>
          <cell r="K302">
            <v>378.15000000000003</v>
          </cell>
          <cell r="L302">
            <v>723.08</v>
          </cell>
          <cell r="M302">
            <v>411.69999999999993</v>
          </cell>
          <cell r="N302">
            <v>521.5</v>
          </cell>
          <cell r="O302">
            <v>425.79999999999995</v>
          </cell>
          <cell r="P302">
            <v>611</v>
          </cell>
          <cell r="Q302">
            <v>425.79999999999995</v>
          </cell>
          <cell r="R302">
            <v>627.25</v>
          </cell>
          <cell r="S302">
            <v>434.1</v>
          </cell>
          <cell r="T302">
            <v>678</v>
          </cell>
          <cell r="U302">
            <v>358.75</v>
          </cell>
          <cell r="V302">
            <v>514.75</v>
          </cell>
          <cell r="W302">
            <v>434.1</v>
          </cell>
          <cell r="X302"/>
          <cell r="Y302">
            <v>411.54999999999995</v>
          </cell>
          <cell r="Z302"/>
          <cell r="AA302">
            <v>344.66999999999996</v>
          </cell>
          <cell r="AB302"/>
          <cell r="AC302">
            <v>5369.7</v>
          </cell>
          <cell r="AD302">
            <v>6475.33</v>
          </cell>
        </row>
        <row r="303">
          <cell r="A303" t="str">
            <v>7155</v>
          </cell>
          <cell r="B303" t="str">
            <v>7155 - Gestion/soutien autres programme Joliett</v>
          </cell>
          <cell r="C303">
            <v>238.47</v>
          </cell>
          <cell r="D303">
            <v>223</v>
          </cell>
          <cell r="E303">
            <v>188.75</v>
          </cell>
          <cell r="F303">
            <v>182</v>
          </cell>
          <cell r="G303">
            <v>188.75</v>
          </cell>
          <cell r="H303">
            <v>175</v>
          </cell>
          <cell r="I303">
            <v>188.75</v>
          </cell>
          <cell r="J303">
            <v>159</v>
          </cell>
          <cell r="K303">
            <v>198.65</v>
          </cell>
          <cell r="L303">
            <v>159</v>
          </cell>
          <cell r="M303">
            <v>188.75</v>
          </cell>
          <cell r="N303">
            <v>147.5</v>
          </cell>
          <cell r="O303">
            <v>188.75</v>
          </cell>
          <cell r="P303">
            <v>184.5</v>
          </cell>
          <cell r="Q303">
            <v>188.75</v>
          </cell>
          <cell r="R303">
            <v>186</v>
          </cell>
          <cell r="S303">
            <v>198.65</v>
          </cell>
          <cell r="T303">
            <v>195</v>
          </cell>
          <cell r="U303">
            <v>159.06</v>
          </cell>
          <cell r="V303">
            <v>151.93</v>
          </cell>
          <cell r="W303">
            <v>198.65</v>
          </cell>
          <cell r="X303"/>
          <cell r="Y303">
            <v>188.75</v>
          </cell>
          <cell r="Z303"/>
          <cell r="AA303">
            <v>159.07</v>
          </cell>
          <cell r="AB303"/>
          <cell r="AC303">
            <v>2473.8000000000002</v>
          </cell>
          <cell r="AD303">
            <v>1762.93</v>
          </cell>
        </row>
        <row r="304">
          <cell r="A304" t="str">
            <v>7156</v>
          </cell>
          <cell r="B304" t="str">
            <v>7156 - Gestion/soutien SAD Autray</v>
          </cell>
          <cell r="C304">
            <v>455.15999999999997</v>
          </cell>
          <cell r="D304">
            <v>637.5</v>
          </cell>
          <cell r="E304">
            <v>357.13</v>
          </cell>
          <cell r="F304">
            <v>541.25</v>
          </cell>
          <cell r="G304">
            <v>371.38</v>
          </cell>
          <cell r="H304">
            <v>476</v>
          </cell>
          <cell r="I304">
            <v>329.38</v>
          </cell>
          <cell r="J304">
            <v>414.75</v>
          </cell>
          <cell r="K304">
            <v>320.87</v>
          </cell>
          <cell r="L304">
            <v>386.75</v>
          </cell>
          <cell r="M304">
            <v>357.28</v>
          </cell>
          <cell r="N304">
            <v>-13.610000000000014</v>
          </cell>
          <cell r="O304">
            <v>371.38</v>
          </cell>
          <cell r="P304">
            <v>450.25</v>
          </cell>
          <cell r="Q304">
            <v>371.38</v>
          </cell>
          <cell r="R304">
            <v>357</v>
          </cell>
          <cell r="S304">
            <v>376.82</v>
          </cell>
          <cell r="T304">
            <v>504</v>
          </cell>
          <cell r="U304">
            <v>312.89999999999998</v>
          </cell>
          <cell r="V304">
            <v>377</v>
          </cell>
          <cell r="W304">
            <v>376.82</v>
          </cell>
          <cell r="X304"/>
          <cell r="Y304">
            <v>357.13</v>
          </cell>
          <cell r="Z304"/>
          <cell r="AA304">
            <v>298.77</v>
          </cell>
          <cell r="AB304"/>
          <cell r="AC304">
            <v>4656.3999999999996</v>
          </cell>
          <cell r="AD304">
            <v>4130.8899999999994</v>
          </cell>
        </row>
        <row r="305">
          <cell r="A305" t="str">
            <v>7157</v>
          </cell>
          <cell r="B305" t="str">
            <v>7157 - Gestion/soutien autres programmes Autray</v>
          </cell>
          <cell r="C305">
            <v>280.45</v>
          </cell>
          <cell r="D305">
            <v>287</v>
          </cell>
          <cell r="E305">
            <v>221.97</v>
          </cell>
          <cell r="F305">
            <v>232.75</v>
          </cell>
          <cell r="G305">
            <v>221.97</v>
          </cell>
          <cell r="H305">
            <v>-7</v>
          </cell>
          <cell r="I305">
            <v>221.97</v>
          </cell>
          <cell r="J305">
            <v>204.75</v>
          </cell>
          <cell r="K305">
            <v>233.61</v>
          </cell>
          <cell r="L305">
            <v>96.25</v>
          </cell>
          <cell r="M305">
            <v>221.97</v>
          </cell>
          <cell r="N305">
            <v>486.61</v>
          </cell>
          <cell r="O305">
            <v>221.97</v>
          </cell>
          <cell r="P305">
            <v>132.75</v>
          </cell>
          <cell r="Q305">
            <v>221.97</v>
          </cell>
          <cell r="R305">
            <v>133</v>
          </cell>
          <cell r="S305">
            <v>233.61</v>
          </cell>
          <cell r="T305">
            <v>119</v>
          </cell>
          <cell r="U305">
            <v>187.06</v>
          </cell>
          <cell r="V305">
            <v>84</v>
          </cell>
          <cell r="W305">
            <v>233.61</v>
          </cell>
          <cell r="X305"/>
          <cell r="Y305">
            <v>221.97</v>
          </cell>
          <cell r="Z305"/>
          <cell r="AA305">
            <v>187.07</v>
          </cell>
          <cell r="AB305"/>
          <cell r="AC305">
            <v>2909.2000000000003</v>
          </cell>
          <cell r="AD305">
            <v>1769.1100000000001</v>
          </cell>
        </row>
        <row r="306">
          <cell r="A306" t="str">
            <v>7158</v>
          </cell>
          <cell r="B306" t="str">
            <v>7158 - Gestion/soutien SAD Montcalm</v>
          </cell>
          <cell r="C306">
            <v>478.57999999999993</v>
          </cell>
          <cell r="D306">
            <v>438</v>
          </cell>
          <cell r="E306">
            <v>375.66</v>
          </cell>
          <cell r="F306">
            <v>361</v>
          </cell>
          <cell r="G306">
            <v>389.91</v>
          </cell>
          <cell r="H306">
            <v>254.5</v>
          </cell>
          <cell r="I306">
            <v>347.91</v>
          </cell>
          <cell r="J306">
            <v>368</v>
          </cell>
          <cell r="K306">
            <v>340.38000000000005</v>
          </cell>
          <cell r="L306">
            <v>248.5</v>
          </cell>
          <cell r="M306">
            <v>375.81</v>
          </cell>
          <cell r="N306">
            <v>308</v>
          </cell>
          <cell r="O306">
            <v>389.91</v>
          </cell>
          <cell r="P306">
            <v>357</v>
          </cell>
          <cell r="Q306">
            <v>389.91</v>
          </cell>
          <cell r="R306">
            <v>357</v>
          </cell>
          <cell r="S306">
            <v>396.33000000000004</v>
          </cell>
          <cell r="T306">
            <v>367.5</v>
          </cell>
          <cell r="U306">
            <v>328.51</v>
          </cell>
          <cell r="V306">
            <v>259</v>
          </cell>
          <cell r="W306">
            <v>396.33000000000004</v>
          </cell>
          <cell r="X306"/>
          <cell r="Y306">
            <v>375.66</v>
          </cell>
          <cell r="Z306"/>
          <cell r="AA306">
            <v>314.39999999999998</v>
          </cell>
          <cell r="AB306"/>
          <cell r="AC306">
            <v>4899.2999999999993</v>
          </cell>
          <cell r="AD306">
            <v>3318.5</v>
          </cell>
        </row>
        <row r="307">
          <cell r="A307" t="str">
            <v>7159</v>
          </cell>
          <cell r="B307" t="str">
            <v>7159 - Gest/soutien autres programmes Montcalm</v>
          </cell>
          <cell r="C307">
            <v>182.6</v>
          </cell>
          <cell r="D307">
            <v>182</v>
          </cell>
          <cell r="E307">
            <v>144.53</v>
          </cell>
          <cell r="F307">
            <v>112</v>
          </cell>
          <cell r="G307">
            <v>144.53</v>
          </cell>
          <cell r="H307">
            <v>112</v>
          </cell>
          <cell r="I307">
            <v>144.53</v>
          </cell>
          <cell r="J307">
            <v>147</v>
          </cell>
          <cell r="K307">
            <v>152.1</v>
          </cell>
          <cell r="L307">
            <v>126</v>
          </cell>
          <cell r="M307">
            <v>144.53</v>
          </cell>
          <cell r="N307">
            <v>140</v>
          </cell>
          <cell r="O307">
            <v>144.53</v>
          </cell>
          <cell r="P307">
            <v>143.5</v>
          </cell>
          <cell r="Q307">
            <v>144.53</v>
          </cell>
          <cell r="R307">
            <v>147</v>
          </cell>
          <cell r="S307">
            <v>152.1</v>
          </cell>
          <cell r="T307">
            <v>147</v>
          </cell>
          <cell r="U307">
            <v>121.79</v>
          </cell>
          <cell r="V307">
            <v>112</v>
          </cell>
          <cell r="W307">
            <v>152.1</v>
          </cell>
          <cell r="X307"/>
          <cell r="Y307">
            <v>144.53</v>
          </cell>
          <cell r="Z307"/>
          <cell r="AA307">
            <v>121.8</v>
          </cell>
          <cell r="AB307"/>
          <cell r="AC307">
            <v>1894.1999999999996</v>
          </cell>
          <cell r="AD307">
            <v>1368.5</v>
          </cell>
        </row>
        <row r="308">
          <cell r="A308" t="str">
            <v>7160</v>
          </cell>
          <cell r="B308" t="str">
            <v>7160 - Ergothérapie à domicile Matawinie</v>
          </cell>
          <cell r="C308">
            <v>336</v>
          </cell>
          <cell r="D308">
            <v>324</v>
          </cell>
          <cell r="E308">
            <v>266</v>
          </cell>
          <cell r="F308">
            <v>242</v>
          </cell>
          <cell r="G308">
            <v>266</v>
          </cell>
          <cell r="H308">
            <v>189</v>
          </cell>
          <cell r="I308">
            <v>196</v>
          </cell>
          <cell r="J308">
            <v>231</v>
          </cell>
          <cell r="K308">
            <v>168</v>
          </cell>
          <cell r="L308">
            <v>210</v>
          </cell>
          <cell r="M308">
            <v>224</v>
          </cell>
          <cell r="N308">
            <v>218</v>
          </cell>
          <cell r="O308">
            <v>266</v>
          </cell>
          <cell r="P308">
            <v>243</v>
          </cell>
          <cell r="Q308">
            <v>266</v>
          </cell>
          <cell r="R308">
            <v>241.5</v>
          </cell>
          <cell r="S308">
            <v>266</v>
          </cell>
          <cell r="T308">
            <v>286</v>
          </cell>
          <cell r="U308">
            <v>210</v>
          </cell>
          <cell r="V308">
            <v>200.25</v>
          </cell>
          <cell r="W308">
            <v>280</v>
          </cell>
          <cell r="X308"/>
          <cell r="Y308">
            <v>224</v>
          </cell>
          <cell r="Z308"/>
          <cell r="AA308">
            <v>196</v>
          </cell>
          <cell r="AB308"/>
          <cell r="AC308">
            <v>3164</v>
          </cell>
          <cell r="AD308">
            <v>2384.75</v>
          </cell>
        </row>
        <row r="309">
          <cell r="A309" t="str">
            <v>7161</v>
          </cell>
          <cell r="B309" t="str">
            <v>7161 - Ergothérapie à domicile Joliette</v>
          </cell>
          <cell r="C309">
            <v>627.69000000000005</v>
          </cell>
          <cell r="D309">
            <v>653.5</v>
          </cell>
          <cell r="E309">
            <v>503.06</v>
          </cell>
          <cell r="F309">
            <v>679.5</v>
          </cell>
          <cell r="G309">
            <v>503.41</v>
          </cell>
          <cell r="H309">
            <v>481.75</v>
          </cell>
          <cell r="I309">
            <v>483.84</v>
          </cell>
          <cell r="J309">
            <v>496.75</v>
          </cell>
          <cell r="K309">
            <v>472.07</v>
          </cell>
          <cell r="L309">
            <v>518.5</v>
          </cell>
          <cell r="M309">
            <v>486.66</v>
          </cell>
          <cell r="N309">
            <v>659.83</v>
          </cell>
          <cell r="O309">
            <v>505.32</v>
          </cell>
          <cell r="P309">
            <v>578.76</v>
          </cell>
          <cell r="Q309">
            <v>506.29</v>
          </cell>
          <cell r="R309">
            <v>600.5</v>
          </cell>
          <cell r="S309">
            <v>505.5</v>
          </cell>
          <cell r="T309">
            <v>513.5</v>
          </cell>
          <cell r="U309">
            <v>498.83</v>
          </cell>
          <cell r="V309">
            <v>317.25</v>
          </cell>
          <cell r="W309">
            <v>500.15</v>
          </cell>
          <cell r="X309"/>
          <cell r="Y309">
            <v>499.38</v>
          </cell>
          <cell r="Z309"/>
          <cell r="AA309">
            <v>389.8</v>
          </cell>
          <cell r="AB309"/>
          <cell r="AC309">
            <v>6482</v>
          </cell>
          <cell r="AD309">
            <v>5499.84</v>
          </cell>
        </row>
        <row r="310">
          <cell r="A310" t="str">
            <v>7162</v>
          </cell>
          <cell r="B310" t="str">
            <v>7162 - Physiothérapie à domicile Joliette</v>
          </cell>
          <cell r="C310">
            <v>806.4</v>
          </cell>
          <cell r="D310">
            <v>797.25</v>
          </cell>
          <cell r="E310">
            <v>646.70000000000005</v>
          </cell>
          <cell r="F310">
            <v>565</v>
          </cell>
          <cell r="G310">
            <v>645.71</v>
          </cell>
          <cell r="H310">
            <v>719.75</v>
          </cell>
          <cell r="I310">
            <v>624.84</v>
          </cell>
          <cell r="J310">
            <v>500.5</v>
          </cell>
          <cell r="K310">
            <v>630.74</v>
          </cell>
          <cell r="L310">
            <v>589.25</v>
          </cell>
          <cell r="M310">
            <v>638.91</v>
          </cell>
          <cell r="N310">
            <v>586</v>
          </cell>
          <cell r="O310">
            <v>652.97</v>
          </cell>
          <cell r="P310">
            <v>639.75</v>
          </cell>
          <cell r="Q310">
            <v>648.14</v>
          </cell>
          <cell r="R310">
            <v>685</v>
          </cell>
          <cell r="S310">
            <v>646.08000000000004</v>
          </cell>
          <cell r="T310">
            <v>649</v>
          </cell>
          <cell r="U310">
            <v>633.77</v>
          </cell>
          <cell r="V310">
            <v>528.5</v>
          </cell>
          <cell r="W310">
            <v>637.53</v>
          </cell>
          <cell r="X310"/>
          <cell r="Y310">
            <v>644.64</v>
          </cell>
          <cell r="Z310"/>
          <cell r="AA310">
            <v>507</v>
          </cell>
          <cell r="AB310"/>
          <cell r="AC310">
            <v>8363.43</v>
          </cell>
          <cell r="AD310">
            <v>6260</v>
          </cell>
        </row>
        <row r="311">
          <cell r="A311" t="str">
            <v>7163</v>
          </cell>
          <cell r="B311" t="str">
            <v>7163 - Ergothérapie  à domicile Autray</v>
          </cell>
          <cell r="C311">
            <v>434</v>
          </cell>
          <cell r="D311">
            <v>353.5</v>
          </cell>
          <cell r="E311">
            <v>344.75</v>
          </cell>
          <cell r="F311">
            <v>291.25</v>
          </cell>
          <cell r="G311">
            <v>344.75</v>
          </cell>
          <cell r="H311">
            <v>373.25</v>
          </cell>
          <cell r="I311">
            <v>255.5</v>
          </cell>
          <cell r="J311">
            <v>266</v>
          </cell>
          <cell r="K311">
            <v>219.8</v>
          </cell>
          <cell r="L311">
            <v>247.5</v>
          </cell>
          <cell r="M311">
            <v>291.2</v>
          </cell>
          <cell r="N311">
            <v>315</v>
          </cell>
          <cell r="O311">
            <v>344.75</v>
          </cell>
          <cell r="P311">
            <v>333.5</v>
          </cell>
          <cell r="Q311">
            <v>344.75</v>
          </cell>
          <cell r="R311">
            <v>331.5</v>
          </cell>
          <cell r="S311">
            <v>344.75</v>
          </cell>
          <cell r="T311">
            <v>374.25</v>
          </cell>
          <cell r="U311">
            <v>290.14999999999998</v>
          </cell>
          <cell r="V311">
            <v>277.5</v>
          </cell>
          <cell r="W311">
            <v>357</v>
          </cell>
          <cell r="X311"/>
          <cell r="Y311">
            <v>296.8</v>
          </cell>
          <cell r="Z311"/>
          <cell r="AA311">
            <v>249.9</v>
          </cell>
          <cell r="AB311"/>
          <cell r="AC311">
            <v>4118.1000000000004</v>
          </cell>
          <cell r="AD311">
            <v>3163.25</v>
          </cell>
        </row>
        <row r="312">
          <cell r="A312" t="str">
            <v>7164</v>
          </cell>
          <cell r="B312" t="str">
            <v>7164 - Ergothérapie à domicile Montcalm</v>
          </cell>
          <cell r="C312">
            <v>588</v>
          </cell>
          <cell r="D312">
            <v>531.5</v>
          </cell>
          <cell r="E312">
            <v>469</v>
          </cell>
          <cell r="F312">
            <v>435</v>
          </cell>
          <cell r="G312">
            <v>469</v>
          </cell>
          <cell r="H312">
            <v>451.5</v>
          </cell>
          <cell r="I312">
            <v>343</v>
          </cell>
          <cell r="J312">
            <v>358</v>
          </cell>
          <cell r="K312">
            <v>292.60000000000002</v>
          </cell>
          <cell r="L312">
            <v>308</v>
          </cell>
          <cell r="M312">
            <v>393.4</v>
          </cell>
          <cell r="N312">
            <v>406</v>
          </cell>
          <cell r="O312">
            <v>469</v>
          </cell>
          <cell r="P312">
            <v>399</v>
          </cell>
          <cell r="Q312">
            <v>469</v>
          </cell>
          <cell r="R312">
            <v>427</v>
          </cell>
          <cell r="S312">
            <v>469</v>
          </cell>
          <cell r="T312">
            <v>434</v>
          </cell>
          <cell r="U312">
            <v>422.8</v>
          </cell>
          <cell r="V312">
            <v>295</v>
          </cell>
          <cell r="W312">
            <v>476</v>
          </cell>
          <cell r="X312"/>
          <cell r="Y312">
            <v>411.6</v>
          </cell>
          <cell r="Z312"/>
          <cell r="AA312">
            <v>330.4</v>
          </cell>
          <cell r="AB312"/>
          <cell r="AC312">
            <v>5602.8</v>
          </cell>
          <cell r="AD312">
            <v>4045</v>
          </cell>
        </row>
        <row r="313">
          <cell r="A313" t="str">
            <v>7165</v>
          </cell>
          <cell r="B313" t="str">
            <v>7165 - Physiothérapie à domicile Montcalm</v>
          </cell>
          <cell r="C313">
            <v>511</v>
          </cell>
          <cell r="D313">
            <v>451.75</v>
          </cell>
          <cell r="E313">
            <v>406</v>
          </cell>
          <cell r="F313">
            <v>295</v>
          </cell>
          <cell r="G313">
            <v>406</v>
          </cell>
          <cell r="H313">
            <v>295</v>
          </cell>
          <cell r="I313">
            <v>301</v>
          </cell>
          <cell r="J313">
            <v>248</v>
          </cell>
          <cell r="K313">
            <v>259</v>
          </cell>
          <cell r="L313">
            <v>297.5</v>
          </cell>
          <cell r="M313">
            <v>343</v>
          </cell>
          <cell r="N313">
            <v>359.5</v>
          </cell>
          <cell r="O313">
            <v>406</v>
          </cell>
          <cell r="P313">
            <v>387.5</v>
          </cell>
          <cell r="Q313">
            <v>406</v>
          </cell>
          <cell r="R313">
            <v>393</v>
          </cell>
          <cell r="S313">
            <v>406</v>
          </cell>
          <cell r="T313">
            <v>427</v>
          </cell>
          <cell r="U313">
            <v>343</v>
          </cell>
          <cell r="V313">
            <v>248.5</v>
          </cell>
          <cell r="W313">
            <v>420</v>
          </cell>
          <cell r="X313"/>
          <cell r="Y313">
            <v>350</v>
          </cell>
          <cell r="Z313"/>
          <cell r="AA313">
            <v>294</v>
          </cell>
          <cell r="AB313"/>
          <cell r="AC313">
            <v>4851</v>
          </cell>
          <cell r="AD313">
            <v>3402.75</v>
          </cell>
        </row>
        <row r="314">
          <cell r="A314" t="str">
            <v>7166</v>
          </cell>
          <cell r="B314" t="str">
            <v>7166 - Physiothérapie à domicile Autray</v>
          </cell>
          <cell r="C314">
            <v>583.1</v>
          </cell>
          <cell r="D314">
            <v>508.5</v>
          </cell>
          <cell r="E314">
            <v>464.1</v>
          </cell>
          <cell r="F314">
            <v>410.75</v>
          </cell>
          <cell r="G314">
            <v>464.1</v>
          </cell>
          <cell r="H314">
            <v>444.25</v>
          </cell>
          <cell r="I314">
            <v>345.1</v>
          </cell>
          <cell r="J314">
            <v>412.25</v>
          </cell>
          <cell r="K314">
            <v>297.5</v>
          </cell>
          <cell r="L314">
            <v>340.25</v>
          </cell>
          <cell r="M314">
            <v>392.7</v>
          </cell>
          <cell r="N314">
            <v>428.25</v>
          </cell>
          <cell r="O314">
            <v>464.1</v>
          </cell>
          <cell r="P314">
            <v>458.25</v>
          </cell>
          <cell r="Q314">
            <v>464.1</v>
          </cell>
          <cell r="R314">
            <v>448</v>
          </cell>
          <cell r="S314">
            <v>464.1</v>
          </cell>
          <cell r="T314">
            <v>426.5</v>
          </cell>
          <cell r="U314">
            <v>404.6</v>
          </cell>
          <cell r="V314">
            <v>298</v>
          </cell>
          <cell r="W314">
            <v>476</v>
          </cell>
          <cell r="X314"/>
          <cell r="Y314">
            <v>404.6</v>
          </cell>
          <cell r="Z314"/>
          <cell r="AA314">
            <v>333.2</v>
          </cell>
          <cell r="AB314"/>
          <cell r="AC314">
            <v>5557.3</v>
          </cell>
          <cell r="AD314">
            <v>4175</v>
          </cell>
        </row>
        <row r="315">
          <cell r="A315" t="str">
            <v>7167</v>
          </cell>
          <cell r="B315" t="str">
            <v>7167 - Physiothérapie à domicile Matawinie</v>
          </cell>
          <cell r="C315">
            <v>513.1</v>
          </cell>
          <cell r="D315">
            <v>557.5</v>
          </cell>
          <cell r="E315">
            <v>408.1</v>
          </cell>
          <cell r="F315">
            <v>347</v>
          </cell>
          <cell r="G315">
            <v>408.1</v>
          </cell>
          <cell r="H315">
            <v>414.5</v>
          </cell>
          <cell r="I315">
            <v>303.10000000000002</v>
          </cell>
          <cell r="J315">
            <v>408.5</v>
          </cell>
          <cell r="K315">
            <v>261.09999999999997</v>
          </cell>
          <cell r="L315">
            <v>315</v>
          </cell>
          <cell r="M315">
            <v>345.09999999999997</v>
          </cell>
          <cell r="N315">
            <v>317.5</v>
          </cell>
          <cell r="O315">
            <v>408.1</v>
          </cell>
          <cell r="P315">
            <v>379</v>
          </cell>
          <cell r="Q315">
            <v>408.1</v>
          </cell>
          <cell r="R315">
            <v>405</v>
          </cell>
          <cell r="S315">
            <v>408.1</v>
          </cell>
          <cell r="T315">
            <v>443.5</v>
          </cell>
          <cell r="U315">
            <v>351.40000000000003</v>
          </cell>
          <cell r="V315">
            <v>321</v>
          </cell>
          <cell r="W315">
            <v>420</v>
          </cell>
          <cell r="X315"/>
          <cell r="Y315">
            <v>354.20000000000005</v>
          </cell>
          <cell r="Z315"/>
          <cell r="AA315">
            <v>294</v>
          </cell>
          <cell r="AB315"/>
          <cell r="AC315">
            <v>4882.4999999999991</v>
          </cell>
          <cell r="AD315">
            <v>3908.5</v>
          </cell>
        </row>
        <row r="316">
          <cell r="A316" t="str">
            <v>7168</v>
          </cell>
          <cell r="B316" t="str">
            <v>7168 - PAMPH AVD-AVQ</v>
          </cell>
          <cell r="C316">
            <v>175</v>
          </cell>
          <cell r="D316"/>
          <cell r="E316">
            <v>140</v>
          </cell>
          <cell r="F316"/>
          <cell r="G316">
            <v>140</v>
          </cell>
          <cell r="H316"/>
          <cell r="I316">
            <v>140</v>
          </cell>
          <cell r="J316"/>
          <cell r="K316">
            <v>140</v>
          </cell>
          <cell r="L316"/>
          <cell r="M316">
            <v>140</v>
          </cell>
          <cell r="N316"/>
          <cell r="O316">
            <v>140</v>
          </cell>
          <cell r="P316"/>
          <cell r="Q316">
            <v>140</v>
          </cell>
          <cell r="R316"/>
          <cell r="S316">
            <v>140</v>
          </cell>
          <cell r="T316"/>
          <cell r="U316">
            <v>140</v>
          </cell>
          <cell r="V316"/>
          <cell r="W316">
            <v>140</v>
          </cell>
          <cell r="X316"/>
          <cell r="Y316">
            <v>140</v>
          </cell>
          <cell r="Z316"/>
          <cell r="AA316">
            <v>112</v>
          </cell>
          <cell r="AB316"/>
          <cell r="AC316">
            <v>1827</v>
          </cell>
          <cell r="AD316"/>
        </row>
        <row r="317">
          <cell r="A317" t="str">
            <v>7170</v>
          </cell>
          <cell r="B317" t="str">
            <v>7170 - Serv éduc fam/soc-5à17ans JolietteAutray</v>
          </cell>
          <cell r="C317">
            <v>1515.5</v>
          </cell>
          <cell r="D317">
            <v>986.5</v>
          </cell>
          <cell r="E317">
            <v>1201.2</v>
          </cell>
          <cell r="F317">
            <v>784</v>
          </cell>
          <cell r="G317">
            <v>1201.2</v>
          </cell>
          <cell r="H317">
            <v>729.5</v>
          </cell>
          <cell r="I317">
            <v>886.9</v>
          </cell>
          <cell r="J317">
            <v>505</v>
          </cell>
          <cell r="K317">
            <v>761.57999999999993</v>
          </cell>
          <cell r="L317">
            <v>479</v>
          </cell>
          <cell r="M317">
            <v>1012.22</v>
          </cell>
          <cell r="N317">
            <v>3755.75</v>
          </cell>
          <cell r="O317">
            <v>1201.2</v>
          </cell>
          <cell r="P317">
            <v>1144.25</v>
          </cell>
          <cell r="Q317">
            <v>1201.2</v>
          </cell>
          <cell r="R317">
            <v>1188</v>
          </cell>
          <cell r="S317">
            <v>1201.2</v>
          </cell>
          <cell r="T317">
            <v>1240.5</v>
          </cell>
          <cell r="U317">
            <v>970.54</v>
          </cell>
          <cell r="V317">
            <v>932.25</v>
          </cell>
          <cell r="W317">
            <v>1257.2</v>
          </cell>
          <cell r="X317"/>
          <cell r="Y317">
            <v>1019.88</v>
          </cell>
          <cell r="Z317"/>
          <cell r="AA317">
            <v>880.24</v>
          </cell>
          <cell r="AB317"/>
          <cell r="AC317">
            <v>14310.060000000001</v>
          </cell>
          <cell r="AD317">
            <v>11744.75</v>
          </cell>
        </row>
        <row r="318">
          <cell r="A318" t="str">
            <v>7171</v>
          </cell>
          <cell r="B318" t="str">
            <v>7171 - Serv éduc fam/soc - 5 à 17 ans Matawinie</v>
          </cell>
          <cell r="C318">
            <v>0.17000000000001592</v>
          </cell>
          <cell r="D318">
            <v>435</v>
          </cell>
          <cell r="E318">
            <v>-6.0000000000002274E-2</v>
          </cell>
          <cell r="F318">
            <v>314.5</v>
          </cell>
          <cell r="G318">
            <v>-6.0000000000002274E-2</v>
          </cell>
          <cell r="H318">
            <v>290</v>
          </cell>
          <cell r="I318">
            <v>-0.25999999999999091</v>
          </cell>
          <cell r="J318">
            <v>313</v>
          </cell>
          <cell r="K318">
            <v>-0.34000000000000341</v>
          </cell>
          <cell r="L318">
            <v>165.5</v>
          </cell>
          <cell r="M318">
            <v>-0.18000000000000682</v>
          </cell>
          <cell r="N318">
            <v>-1518</v>
          </cell>
          <cell r="O318">
            <v>-6.0000000000002274E-2</v>
          </cell>
          <cell r="P318"/>
          <cell r="Q318">
            <v>-6.0000000000002274E-2</v>
          </cell>
          <cell r="R318"/>
          <cell r="S318">
            <v>-6.0000000000002274E-2</v>
          </cell>
          <cell r="T318"/>
          <cell r="U318">
            <v>-0.10000000000002274</v>
          </cell>
          <cell r="V318">
            <v>-15.33</v>
          </cell>
          <cell r="W318">
            <v>-6.0000000000002274E-2</v>
          </cell>
          <cell r="X318"/>
          <cell r="Y318">
            <v>-0.13999999999998636</v>
          </cell>
          <cell r="Z318"/>
          <cell r="AA318">
            <v>-0.32999999999998408</v>
          </cell>
          <cell r="AB318"/>
          <cell r="AC318">
            <v>-1.539999999999992</v>
          </cell>
          <cell r="AD318">
            <v>-15.33</v>
          </cell>
        </row>
        <row r="319">
          <cell r="A319" t="str">
            <v>7172</v>
          </cell>
          <cell r="B319" t="str">
            <v>7172 - Serv éduc fam/soc - 5 à 17 ans Autray</v>
          </cell>
          <cell r="C319">
            <v>0</v>
          </cell>
          <cell r="D319">
            <v>523.5</v>
          </cell>
          <cell r="E319">
            <v>0</v>
          </cell>
          <cell r="F319">
            <v>491.5</v>
          </cell>
          <cell r="G319">
            <v>0</v>
          </cell>
          <cell r="H319">
            <v>578</v>
          </cell>
          <cell r="I319">
            <v>0</v>
          </cell>
          <cell r="J319">
            <v>469</v>
          </cell>
          <cell r="K319">
            <v>-0.39999999999997726</v>
          </cell>
          <cell r="L319">
            <v>486.75</v>
          </cell>
          <cell r="M319">
            <v>0.39999999999997726</v>
          </cell>
          <cell r="N319">
            <v>-2548.75</v>
          </cell>
          <cell r="O319">
            <v>0</v>
          </cell>
          <cell r="P319"/>
          <cell r="Q319">
            <v>0</v>
          </cell>
          <cell r="R319"/>
          <cell r="S319">
            <v>0</v>
          </cell>
          <cell r="T319"/>
          <cell r="U319">
            <v>-0.20000000000004547</v>
          </cell>
          <cell r="V319">
            <v>-62.25</v>
          </cell>
          <cell r="W319">
            <v>0</v>
          </cell>
          <cell r="X319"/>
          <cell r="Y319">
            <v>-0.39999999999997726</v>
          </cell>
          <cell r="Z319"/>
          <cell r="AA319">
            <v>-0.19999999999998863</v>
          </cell>
          <cell r="AB319"/>
          <cell r="AC319">
            <v>-0.80000000000001137</v>
          </cell>
          <cell r="AD319">
            <v>-62.25</v>
          </cell>
        </row>
        <row r="320">
          <cell r="A320" t="str">
            <v>7173</v>
          </cell>
          <cell r="B320" t="str">
            <v>7173 - Serv éduc fam/soc-0à4ans JolietteAutray</v>
          </cell>
          <cell r="C320">
            <v>1448.8</v>
          </cell>
          <cell r="D320">
            <v>1192</v>
          </cell>
          <cell r="E320">
            <v>1342.3400000000001</v>
          </cell>
          <cell r="F320">
            <v>1016.75</v>
          </cell>
          <cell r="G320">
            <v>1476.47</v>
          </cell>
          <cell r="H320">
            <v>981</v>
          </cell>
          <cell r="I320">
            <v>1509.5700000000002</v>
          </cell>
          <cell r="J320">
            <v>676</v>
          </cell>
          <cell r="K320">
            <v>1604.1799999999998</v>
          </cell>
          <cell r="L320">
            <v>631</v>
          </cell>
          <cell r="M320">
            <v>1553.67</v>
          </cell>
          <cell r="N320">
            <v>3845.75</v>
          </cell>
          <cell r="O320">
            <v>1553.67</v>
          </cell>
          <cell r="P320">
            <v>1386.5</v>
          </cell>
          <cell r="Q320">
            <v>1553.67</v>
          </cell>
          <cell r="R320">
            <v>1498.75</v>
          </cell>
          <cell r="S320">
            <v>1634.1799999999998</v>
          </cell>
          <cell r="T320">
            <v>1608.25</v>
          </cell>
          <cell r="U320">
            <v>1306.8699999999999</v>
          </cell>
          <cell r="V320">
            <v>1106.25</v>
          </cell>
          <cell r="W320">
            <v>1634.1799999999998</v>
          </cell>
          <cell r="X320"/>
          <cell r="Y320">
            <v>1553.67</v>
          </cell>
          <cell r="Z320"/>
          <cell r="AA320">
            <v>1226.53</v>
          </cell>
          <cell r="AB320"/>
          <cell r="AC320">
            <v>19397.800000000003</v>
          </cell>
          <cell r="AD320">
            <v>13942.25</v>
          </cell>
        </row>
        <row r="321">
          <cell r="A321" t="str">
            <v>7174</v>
          </cell>
          <cell r="B321" t="str">
            <v>7174 - Serv éduc fam/soc-5à17ans  MontcalMatawi</v>
          </cell>
          <cell r="C321">
            <v>1118.97</v>
          </cell>
          <cell r="D321">
            <v>614.5</v>
          </cell>
          <cell r="E321">
            <v>961.47</v>
          </cell>
          <cell r="F321">
            <v>445</v>
          </cell>
          <cell r="G321">
            <v>996.47</v>
          </cell>
          <cell r="H321">
            <v>434</v>
          </cell>
          <cell r="I321">
            <v>733.81999999999994</v>
          </cell>
          <cell r="J321">
            <v>263</v>
          </cell>
          <cell r="K321">
            <v>628.76</v>
          </cell>
          <cell r="L321">
            <v>460</v>
          </cell>
          <cell r="M321">
            <v>838.88</v>
          </cell>
          <cell r="N321">
            <v>2479</v>
          </cell>
          <cell r="O321">
            <v>996.47</v>
          </cell>
          <cell r="P321">
            <v>861</v>
          </cell>
          <cell r="Q321">
            <v>996.47</v>
          </cell>
          <cell r="R321">
            <v>969.5</v>
          </cell>
          <cell r="S321">
            <v>996.47</v>
          </cell>
          <cell r="T321">
            <v>759.5</v>
          </cell>
          <cell r="U321">
            <v>780.35</v>
          </cell>
          <cell r="V321">
            <v>613.88</v>
          </cell>
          <cell r="W321">
            <v>1051</v>
          </cell>
          <cell r="X321"/>
          <cell r="Y321">
            <v>836.88</v>
          </cell>
          <cell r="Z321"/>
          <cell r="AA321">
            <v>735.94</v>
          </cell>
          <cell r="AB321"/>
          <cell r="AC321">
            <v>11671.95</v>
          </cell>
          <cell r="AD321">
            <v>7899.38</v>
          </cell>
        </row>
        <row r="322">
          <cell r="A322" t="str">
            <v>7176</v>
          </cell>
          <cell r="B322" t="str">
            <v>7176 - Serv éduc fam/soc-0à4ans Matawin Montcal</v>
          </cell>
          <cell r="C322">
            <v>1292.5700000000002</v>
          </cell>
          <cell r="D322">
            <v>762.5</v>
          </cell>
          <cell r="E322">
            <v>1023.96</v>
          </cell>
          <cell r="F322">
            <v>562</v>
          </cell>
          <cell r="G322">
            <v>1023.96</v>
          </cell>
          <cell r="H322">
            <v>548</v>
          </cell>
          <cell r="I322">
            <v>753.6</v>
          </cell>
          <cell r="J322">
            <v>436.75</v>
          </cell>
          <cell r="K322">
            <v>700.31</v>
          </cell>
          <cell r="L322">
            <v>266</v>
          </cell>
          <cell r="M322">
            <v>862.62</v>
          </cell>
          <cell r="N322">
            <v>2751.5</v>
          </cell>
          <cell r="O322">
            <v>1023.96</v>
          </cell>
          <cell r="P322">
            <v>862.5</v>
          </cell>
          <cell r="Q322">
            <v>1023.96</v>
          </cell>
          <cell r="R322">
            <v>992.5</v>
          </cell>
          <cell r="S322">
            <v>1077.25</v>
          </cell>
          <cell r="T322">
            <v>994</v>
          </cell>
          <cell r="U322">
            <v>808.61</v>
          </cell>
          <cell r="V322">
            <v>649.25</v>
          </cell>
          <cell r="W322">
            <v>1077.25</v>
          </cell>
          <cell r="X322"/>
          <cell r="Y322">
            <v>915.91</v>
          </cell>
          <cell r="Z322"/>
          <cell r="AA322">
            <v>753.54</v>
          </cell>
          <cell r="AB322"/>
          <cell r="AC322">
            <v>12337.5</v>
          </cell>
          <cell r="AD322">
            <v>8825</v>
          </cell>
        </row>
        <row r="323">
          <cell r="A323" t="str">
            <v>7177</v>
          </cell>
          <cell r="B323" t="str">
            <v>7177 - Serv éduc fam/soc - 0 à 4 ans Autray</v>
          </cell>
          <cell r="C323">
            <v>-9.0000000000031832E-2</v>
          </cell>
          <cell r="D323">
            <v>622</v>
          </cell>
          <cell r="E323">
            <v>5.999999999994543E-2</v>
          </cell>
          <cell r="F323">
            <v>354</v>
          </cell>
          <cell r="G323">
            <v>5.999999999994543E-2</v>
          </cell>
          <cell r="H323">
            <v>439</v>
          </cell>
          <cell r="I323">
            <v>0.39999999999997726</v>
          </cell>
          <cell r="J323">
            <v>509</v>
          </cell>
          <cell r="K323">
            <v>-0.31999999999999318</v>
          </cell>
          <cell r="L323">
            <v>420.5</v>
          </cell>
          <cell r="M323">
            <v>0.10000000000002274</v>
          </cell>
          <cell r="N323">
            <v>-2344.5</v>
          </cell>
          <cell r="O323">
            <v>5.999999999994543E-2</v>
          </cell>
          <cell r="P323"/>
          <cell r="Q323">
            <v>5.999999999994543E-2</v>
          </cell>
          <cell r="R323"/>
          <cell r="S323">
            <v>5.999999999994543E-2</v>
          </cell>
          <cell r="T323"/>
          <cell r="U323">
            <v>-0.20000000000004547</v>
          </cell>
          <cell r="V323">
            <v>-38.25</v>
          </cell>
          <cell r="W323">
            <v>5.999999999994543E-2</v>
          </cell>
          <cell r="X323"/>
          <cell r="Y323">
            <v>0.36000000000001364</v>
          </cell>
          <cell r="Z323"/>
          <cell r="AA323">
            <v>-0.31000000000000227</v>
          </cell>
          <cell r="AB323"/>
          <cell r="AC323">
            <v>0.29999999999961346</v>
          </cell>
          <cell r="AD323">
            <v>-38.25</v>
          </cell>
        </row>
        <row r="324">
          <cell r="A324" t="str">
            <v>7178</v>
          </cell>
          <cell r="B324" t="str">
            <v>7178 - Serv éduc fam/soc - 0 à 4 ans Montcalm</v>
          </cell>
          <cell r="C324">
            <v>0.39999999999997726</v>
          </cell>
          <cell r="D324">
            <v>496</v>
          </cell>
          <cell r="E324">
            <v>6.9999999999993179E-2</v>
          </cell>
          <cell r="F324">
            <v>368.5</v>
          </cell>
          <cell r="G324">
            <v>6.9999999999993179E-2</v>
          </cell>
          <cell r="H324">
            <v>401</v>
          </cell>
          <cell r="I324">
            <v>0.23000000000001819</v>
          </cell>
          <cell r="J324">
            <v>311</v>
          </cell>
          <cell r="K324">
            <v>0.47000000000002728</v>
          </cell>
          <cell r="L324">
            <v>298</v>
          </cell>
          <cell r="M324">
            <v>-0.23000000000001819</v>
          </cell>
          <cell r="N324">
            <v>-1874.5</v>
          </cell>
          <cell r="O324">
            <v>6.9999999999993179E-2</v>
          </cell>
          <cell r="P324"/>
          <cell r="Q324">
            <v>6.9999999999993179E-2</v>
          </cell>
          <cell r="R324"/>
          <cell r="S324">
            <v>-0.17000000000001592</v>
          </cell>
          <cell r="T324"/>
          <cell r="U324">
            <v>-0.5</v>
          </cell>
          <cell r="V324">
            <v>-15.75</v>
          </cell>
          <cell r="W324">
            <v>-0.17000000000001592</v>
          </cell>
          <cell r="X324"/>
          <cell r="Y324">
            <v>0</v>
          </cell>
          <cell r="Z324"/>
          <cell r="AA324">
            <v>0</v>
          </cell>
          <cell r="AB324"/>
          <cell r="AC324">
            <v>0.30999999999994543</v>
          </cell>
          <cell r="AD324">
            <v>-15.75</v>
          </cell>
        </row>
        <row r="325">
          <cell r="A325" t="str">
            <v>7202</v>
          </cell>
          <cell r="B325" t="str">
            <v>7202 - Stages laboratoires et imagerie médicale</v>
          </cell>
          <cell r="C325">
            <v>398.22</v>
          </cell>
          <cell r="D325">
            <v>156</v>
          </cell>
          <cell r="E325">
            <v>379.42</v>
          </cell>
          <cell r="F325">
            <v>0</v>
          </cell>
          <cell r="G325">
            <v>24.98</v>
          </cell>
          <cell r="H325"/>
          <cell r="I325"/>
          <cell r="J325"/>
          <cell r="K325"/>
          <cell r="L325"/>
          <cell r="M325"/>
          <cell r="N325"/>
          <cell r="O325"/>
          <cell r="P325"/>
          <cell r="Q325">
            <v>81.77</v>
          </cell>
          <cell r="R325">
            <v>120</v>
          </cell>
          <cell r="S325">
            <v>179.79</v>
          </cell>
          <cell r="T325">
            <v>140</v>
          </cell>
          <cell r="U325">
            <v>269.45999999999998</v>
          </cell>
          <cell r="V325">
            <v>70</v>
          </cell>
          <cell r="W325">
            <v>195.58</v>
          </cell>
          <cell r="X325"/>
          <cell r="Y325">
            <v>204.54</v>
          </cell>
          <cell r="Z325"/>
          <cell r="AA325">
            <v>401.42</v>
          </cell>
          <cell r="AB325"/>
          <cell r="AC325">
            <v>2135.1799999999998</v>
          </cell>
          <cell r="AD325">
            <v>486</v>
          </cell>
        </row>
        <row r="326">
          <cell r="A326" t="str">
            <v>7203</v>
          </cell>
          <cell r="B326" t="str">
            <v>7203 - Bibliothèque</v>
          </cell>
          <cell r="C326">
            <v>493.73</v>
          </cell>
          <cell r="D326">
            <v>465.5</v>
          </cell>
          <cell r="E326">
            <v>396.16</v>
          </cell>
          <cell r="F326">
            <v>318.5</v>
          </cell>
          <cell r="G326">
            <v>395.16</v>
          </cell>
          <cell r="H326">
            <v>483</v>
          </cell>
          <cell r="I326">
            <v>276.70999999999998</v>
          </cell>
          <cell r="J326">
            <v>385</v>
          </cell>
          <cell r="K326">
            <v>245.48000000000002</v>
          </cell>
          <cell r="L326">
            <v>444.5</v>
          </cell>
          <cell r="M326">
            <v>331.57</v>
          </cell>
          <cell r="N326">
            <v>318.5</v>
          </cell>
          <cell r="O326">
            <v>402.51</v>
          </cell>
          <cell r="P326">
            <v>388.5</v>
          </cell>
          <cell r="Q326">
            <v>397.73</v>
          </cell>
          <cell r="R326">
            <v>385</v>
          </cell>
          <cell r="S326">
            <v>395.28</v>
          </cell>
          <cell r="T326">
            <v>497</v>
          </cell>
          <cell r="U326">
            <v>363.54</v>
          </cell>
          <cell r="V326">
            <v>287</v>
          </cell>
          <cell r="W326">
            <v>387.27</v>
          </cell>
          <cell r="X326"/>
          <cell r="Y326">
            <v>355.3</v>
          </cell>
          <cell r="Z326"/>
          <cell r="AA326">
            <v>268.92</v>
          </cell>
          <cell r="AB326"/>
          <cell r="AC326">
            <v>4709.3600000000006</v>
          </cell>
          <cell r="AD326">
            <v>3972.5</v>
          </cell>
        </row>
        <row r="327">
          <cell r="A327" t="str">
            <v>7205</v>
          </cell>
          <cell r="B327" t="str">
            <v>7205 - Stages Imagerie médicale</v>
          </cell>
          <cell r="C327"/>
          <cell r="D327">
            <v>147</v>
          </cell>
          <cell r="E327"/>
          <cell r="F327">
            <v>105</v>
          </cell>
          <cell r="G327"/>
          <cell r="H327">
            <v>35</v>
          </cell>
          <cell r="I327"/>
          <cell r="J327"/>
          <cell r="K327"/>
          <cell r="L327">
            <v>56</v>
          </cell>
          <cell r="M327"/>
          <cell r="N327">
            <v>105</v>
          </cell>
          <cell r="O327"/>
          <cell r="P327">
            <v>91</v>
          </cell>
          <cell r="Q327"/>
          <cell r="R327">
            <v>87</v>
          </cell>
          <cell r="S327"/>
          <cell r="T327">
            <v>98</v>
          </cell>
          <cell r="U327"/>
          <cell r="V327">
            <v>28</v>
          </cell>
          <cell r="W327"/>
          <cell r="X327"/>
          <cell r="Y327"/>
          <cell r="Z327"/>
          <cell r="AA327"/>
          <cell r="AB327"/>
          <cell r="AC327"/>
          <cell r="AD327">
            <v>752</v>
          </cell>
        </row>
        <row r="328">
          <cell r="A328" t="str">
            <v>7301</v>
          </cell>
          <cell r="B328" t="str">
            <v>7301 - Direction générale - CSSSNL</v>
          </cell>
          <cell r="C328">
            <v>534.70000000000005</v>
          </cell>
          <cell r="D328">
            <v>494</v>
          </cell>
          <cell r="E328">
            <v>422.01</v>
          </cell>
          <cell r="F328">
            <v>399</v>
          </cell>
          <cell r="G328">
            <v>422.01</v>
          </cell>
          <cell r="H328">
            <v>392</v>
          </cell>
          <cell r="I328">
            <v>266.95999999999998</v>
          </cell>
          <cell r="J328">
            <v>259</v>
          </cell>
          <cell r="K328">
            <v>218.94</v>
          </cell>
          <cell r="L328">
            <v>259</v>
          </cell>
          <cell r="M328">
            <v>328.98</v>
          </cell>
          <cell r="N328">
            <v>361</v>
          </cell>
          <cell r="O328">
            <v>422.01</v>
          </cell>
          <cell r="P328">
            <v>423</v>
          </cell>
          <cell r="Q328">
            <v>422.01</v>
          </cell>
          <cell r="R328">
            <v>453</v>
          </cell>
          <cell r="S328">
            <v>436.01</v>
          </cell>
          <cell r="T328">
            <v>433.5</v>
          </cell>
          <cell r="U328">
            <v>318.97000000000003</v>
          </cell>
          <cell r="V328">
            <v>330</v>
          </cell>
          <cell r="W328">
            <v>446.02</v>
          </cell>
          <cell r="X328"/>
          <cell r="Y328">
            <v>349.98</v>
          </cell>
          <cell r="Z328"/>
          <cell r="AA328">
            <v>294.01</v>
          </cell>
          <cell r="AB328"/>
          <cell r="AC328">
            <v>4882.6100000000006</v>
          </cell>
          <cell r="AD328">
            <v>3803.5</v>
          </cell>
        </row>
        <row r="329">
          <cell r="A329" t="str">
            <v>7303</v>
          </cell>
          <cell r="B329" t="str">
            <v>7303 - Service des bénévoles</v>
          </cell>
          <cell r="C329">
            <v>59.78</v>
          </cell>
          <cell r="D329">
            <v>70</v>
          </cell>
          <cell r="E329">
            <v>69.72</v>
          </cell>
          <cell r="F329">
            <v>70</v>
          </cell>
          <cell r="G329">
            <v>69.72</v>
          </cell>
          <cell r="H329">
            <v>70</v>
          </cell>
          <cell r="I329">
            <v>69.72</v>
          </cell>
          <cell r="J329">
            <v>70</v>
          </cell>
          <cell r="K329">
            <v>34.78</v>
          </cell>
          <cell r="L329">
            <v>28</v>
          </cell>
          <cell r="M329">
            <v>69.72</v>
          </cell>
          <cell r="N329">
            <v>70</v>
          </cell>
          <cell r="O329">
            <v>69.72</v>
          </cell>
          <cell r="P329">
            <v>70</v>
          </cell>
          <cell r="Q329">
            <v>69.72</v>
          </cell>
          <cell r="R329">
            <v>70</v>
          </cell>
          <cell r="S329">
            <v>69.72</v>
          </cell>
          <cell r="T329">
            <v>70</v>
          </cell>
          <cell r="U329">
            <v>69.72</v>
          </cell>
          <cell r="V329">
            <v>63</v>
          </cell>
          <cell r="W329">
            <v>69.72</v>
          </cell>
          <cell r="X329"/>
          <cell r="Y329">
            <v>69.72</v>
          </cell>
          <cell r="Z329"/>
          <cell r="AA329">
            <v>79.739999999999995</v>
          </cell>
          <cell r="AB329"/>
          <cell r="AC329">
            <v>871.50000000000023</v>
          </cell>
          <cell r="AD329">
            <v>651</v>
          </cell>
        </row>
        <row r="330">
          <cell r="A330" t="str">
            <v>7304</v>
          </cell>
          <cell r="B330" t="str">
            <v>7304 - Direction générale - Relations/clientèle</v>
          </cell>
          <cell r="C330">
            <v>504</v>
          </cell>
          <cell r="D330">
            <v>448</v>
          </cell>
          <cell r="E330">
            <v>399</v>
          </cell>
          <cell r="F330">
            <v>392</v>
          </cell>
          <cell r="G330">
            <v>399</v>
          </cell>
          <cell r="H330">
            <v>385</v>
          </cell>
          <cell r="I330">
            <v>259</v>
          </cell>
          <cell r="J330">
            <v>343</v>
          </cell>
          <cell r="K330">
            <v>217</v>
          </cell>
          <cell r="L330">
            <v>280</v>
          </cell>
          <cell r="M330">
            <v>315</v>
          </cell>
          <cell r="N330">
            <v>355.5</v>
          </cell>
          <cell r="O330">
            <v>399</v>
          </cell>
          <cell r="P330">
            <v>346.5</v>
          </cell>
          <cell r="Q330">
            <v>399</v>
          </cell>
          <cell r="R330">
            <v>343</v>
          </cell>
          <cell r="S330">
            <v>413</v>
          </cell>
          <cell r="T330">
            <v>371</v>
          </cell>
          <cell r="U330">
            <v>308</v>
          </cell>
          <cell r="V330">
            <v>273</v>
          </cell>
          <cell r="W330">
            <v>420</v>
          </cell>
          <cell r="X330"/>
          <cell r="Y330">
            <v>336</v>
          </cell>
          <cell r="Z330"/>
          <cell r="AA330">
            <v>280</v>
          </cell>
          <cell r="AB330"/>
          <cell r="AC330">
            <v>4648</v>
          </cell>
          <cell r="AD330">
            <v>3537</v>
          </cell>
        </row>
        <row r="331">
          <cell r="A331" t="str">
            <v>7305</v>
          </cell>
          <cell r="B331" t="str">
            <v>7305 - Adm. du personnel - Communications</v>
          </cell>
          <cell r="C331">
            <v>504</v>
          </cell>
          <cell r="D331">
            <v>406</v>
          </cell>
          <cell r="E331">
            <v>399</v>
          </cell>
          <cell r="F331">
            <v>399</v>
          </cell>
          <cell r="G331">
            <v>399</v>
          </cell>
          <cell r="H331">
            <v>399</v>
          </cell>
          <cell r="I331">
            <v>294</v>
          </cell>
          <cell r="J331">
            <v>399</v>
          </cell>
          <cell r="K331">
            <v>252</v>
          </cell>
          <cell r="L331">
            <v>280</v>
          </cell>
          <cell r="M331">
            <v>336</v>
          </cell>
          <cell r="N331">
            <v>301</v>
          </cell>
          <cell r="O331">
            <v>399</v>
          </cell>
          <cell r="P331">
            <v>399</v>
          </cell>
          <cell r="Q331">
            <v>399</v>
          </cell>
          <cell r="R331">
            <v>427</v>
          </cell>
          <cell r="S331">
            <v>399</v>
          </cell>
          <cell r="T331">
            <v>532</v>
          </cell>
          <cell r="U331">
            <v>315</v>
          </cell>
          <cell r="V331">
            <v>343</v>
          </cell>
          <cell r="W331">
            <v>420</v>
          </cell>
          <cell r="X331"/>
          <cell r="Y331">
            <v>336</v>
          </cell>
          <cell r="Z331"/>
          <cell r="AA331">
            <v>294</v>
          </cell>
          <cell r="AB331"/>
          <cell r="AC331">
            <v>4746</v>
          </cell>
          <cell r="AD331">
            <v>3885</v>
          </cell>
        </row>
        <row r="332">
          <cell r="A332" t="str">
            <v>7306</v>
          </cell>
          <cell r="B332" t="str">
            <v>7306 - Affaires académiques</v>
          </cell>
          <cell r="C332">
            <v>268.79999999999995</v>
          </cell>
          <cell r="D332">
            <v>238</v>
          </cell>
          <cell r="E332">
            <v>212.80000000000004</v>
          </cell>
          <cell r="F332">
            <v>210</v>
          </cell>
          <cell r="G332">
            <v>212.79999999999998</v>
          </cell>
          <cell r="H332">
            <v>175</v>
          </cell>
          <cell r="I332">
            <v>146.30000000000001</v>
          </cell>
          <cell r="J332">
            <v>154</v>
          </cell>
          <cell r="K332">
            <v>123.9</v>
          </cell>
          <cell r="L332">
            <v>140</v>
          </cell>
          <cell r="M332">
            <v>172.9</v>
          </cell>
          <cell r="N332">
            <v>210</v>
          </cell>
          <cell r="O332">
            <v>212.79999999999998</v>
          </cell>
          <cell r="P332">
            <v>210</v>
          </cell>
          <cell r="Q332">
            <v>212.79999999999998</v>
          </cell>
          <cell r="R332">
            <v>161</v>
          </cell>
          <cell r="S332">
            <v>217</v>
          </cell>
          <cell r="T332">
            <v>217</v>
          </cell>
          <cell r="U332">
            <v>165.9</v>
          </cell>
          <cell r="V332">
            <v>154</v>
          </cell>
          <cell r="W332">
            <v>224.00000000000003</v>
          </cell>
          <cell r="X332"/>
          <cell r="Y332">
            <v>179.20000000000002</v>
          </cell>
          <cell r="Z332"/>
          <cell r="AA332">
            <v>152.6</v>
          </cell>
          <cell r="AB332"/>
          <cell r="AC332">
            <v>2501.7999999999997</v>
          </cell>
          <cell r="AD332">
            <v>1869</v>
          </cell>
        </row>
        <row r="333">
          <cell r="A333" t="str">
            <v>7308</v>
          </cell>
          <cell r="B333" t="str">
            <v>7308 - Distribution invalide</v>
          </cell>
          <cell r="C333"/>
          <cell r="D333">
            <v>0</v>
          </cell>
          <cell r="E333"/>
          <cell r="F333">
            <v>0</v>
          </cell>
          <cell r="G333"/>
          <cell r="H333">
            <v>437.40000000000003</v>
          </cell>
          <cell r="I333"/>
          <cell r="J333">
            <v>-429.56</v>
          </cell>
          <cell r="K333"/>
          <cell r="L333">
            <v>-7</v>
          </cell>
          <cell r="M333"/>
          <cell r="N333">
            <v>-0.83999999999999986</v>
          </cell>
          <cell r="O333"/>
          <cell r="P333"/>
          <cell r="Q333"/>
          <cell r="R333">
            <v>0</v>
          </cell>
          <cell r="S333"/>
          <cell r="T333">
            <v>0</v>
          </cell>
          <cell r="U333"/>
          <cell r="V333"/>
          <cell r="W333"/>
          <cell r="X333"/>
          <cell r="Y333"/>
          <cell r="Z333"/>
          <cell r="AA333"/>
          <cell r="AB333"/>
          <cell r="AC333"/>
          <cell r="AD333">
            <v>3.1974423109204508E-14</v>
          </cell>
        </row>
        <row r="334">
          <cell r="A334" t="str">
            <v>7309</v>
          </cell>
          <cell r="B334" t="str">
            <v>7309 - Direction générale adjointe</v>
          </cell>
          <cell r="C334">
            <v>315.03999999999996</v>
          </cell>
          <cell r="D334">
            <v>399</v>
          </cell>
          <cell r="E334">
            <v>399.14</v>
          </cell>
          <cell r="F334">
            <v>354</v>
          </cell>
          <cell r="G334">
            <v>399.14</v>
          </cell>
          <cell r="H334">
            <v>378</v>
          </cell>
          <cell r="I334">
            <v>307.56</v>
          </cell>
          <cell r="J334">
            <v>294</v>
          </cell>
          <cell r="K334">
            <v>280.39</v>
          </cell>
          <cell r="L334">
            <v>245</v>
          </cell>
          <cell r="M334">
            <v>188.49</v>
          </cell>
          <cell r="N334">
            <v>364</v>
          </cell>
          <cell r="O334">
            <v>384.94</v>
          </cell>
          <cell r="P334">
            <v>392</v>
          </cell>
          <cell r="Q334">
            <v>399.14</v>
          </cell>
          <cell r="R334">
            <v>402.5</v>
          </cell>
          <cell r="S334">
            <v>399.14</v>
          </cell>
          <cell r="T334">
            <v>420</v>
          </cell>
          <cell r="U334">
            <v>350.12</v>
          </cell>
          <cell r="V334">
            <v>262</v>
          </cell>
          <cell r="W334">
            <v>378.08</v>
          </cell>
          <cell r="X334"/>
          <cell r="Y334">
            <v>371.02</v>
          </cell>
          <cell r="Z334"/>
          <cell r="AA334">
            <v>475.79999999999995</v>
          </cell>
          <cell r="AB334"/>
          <cell r="AC334">
            <v>4647.9999999999991</v>
          </cell>
          <cell r="AD334">
            <v>3510.5</v>
          </cell>
        </row>
        <row r="335">
          <cell r="A335" t="str">
            <v>7316</v>
          </cell>
          <cell r="B335" t="str">
            <v>7316 - Adm fin et du pers - Magasin Joliette</v>
          </cell>
          <cell r="C335">
            <v>168</v>
          </cell>
          <cell r="D335">
            <v>185.58</v>
          </cell>
          <cell r="E335">
            <v>133</v>
          </cell>
          <cell r="F335">
            <v>155.5</v>
          </cell>
          <cell r="G335">
            <v>133</v>
          </cell>
          <cell r="H335">
            <v>156.75</v>
          </cell>
          <cell r="I335">
            <v>133</v>
          </cell>
          <cell r="J335">
            <v>144.91999999999999</v>
          </cell>
          <cell r="K335">
            <v>140</v>
          </cell>
          <cell r="L335">
            <v>152.5</v>
          </cell>
          <cell r="M335">
            <v>133</v>
          </cell>
          <cell r="N335">
            <v>140</v>
          </cell>
          <cell r="O335">
            <v>133</v>
          </cell>
          <cell r="P335">
            <v>153.42000000000002</v>
          </cell>
          <cell r="Q335">
            <v>133</v>
          </cell>
          <cell r="R335">
            <v>134.5</v>
          </cell>
          <cell r="S335">
            <v>140</v>
          </cell>
          <cell r="T335">
            <v>179.5</v>
          </cell>
          <cell r="U335">
            <v>112</v>
          </cell>
          <cell r="V335">
            <v>160.08000000000001</v>
          </cell>
          <cell r="W335">
            <v>140</v>
          </cell>
          <cell r="X335"/>
          <cell r="Y335">
            <v>133</v>
          </cell>
          <cell r="Z335"/>
          <cell r="AA335">
            <v>112</v>
          </cell>
          <cell r="AB335"/>
          <cell r="AC335">
            <v>1743</v>
          </cell>
          <cell r="AD335">
            <v>1562.75</v>
          </cell>
        </row>
        <row r="336">
          <cell r="A336" t="str">
            <v>7317</v>
          </cell>
          <cell r="B336" t="str">
            <v>7317 - Adm fin et du pers - Foyer St-Donat Inac</v>
          </cell>
          <cell r="C336"/>
          <cell r="D336">
            <v>7</v>
          </cell>
          <cell r="E336"/>
          <cell r="F336">
            <v>-7</v>
          </cell>
          <cell r="G336"/>
          <cell r="H336"/>
          <cell r="I336"/>
          <cell r="J336"/>
          <cell r="K336"/>
          <cell r="L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W336"/>
          <cell r="X336"/>
          <cell r="Y336"/>
          <cell r="Z336"/>
          <cell r="AA336"/>
          <cell r="AB336"/>
          <cell r="AC336"/>
          <cell r="AD336">
            <v>0</v>
          </cell>
        </row>
        <row r="337">
          <cell r="A337" t="str">
            <v>7319</v>
          </cell>
          <cell r="B337" t="str">
            <v>7319 - Lean Santé - Phase II</v>
          </cell>
          <cell r="C337"/>
          <cell r="D337"/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/>
          <cell r="Q337"/>
          <cell r="R337"/>
          <cell r="S337"/>
          <cell r="T337"/>
          <cell r="U337"/>
          <cell r="V337">
            <v>21</v>
          </cell>
          <cell r="W337"/>
          <cell r="X337"/>
          <cell r="Y337"/>
          <cell r="Z337"/>
          <cell r="AA337"/>
          <cell r="AB337"/>
          <cell r="AC337"/>
          <cell r="AD337">
            <v>21</v>
          </cell>
        </row>
        <row r="338">
          <cell r="A338" t="str">
            <v>7320</v>
          </cell>
          <cell r="B338" t="str">
            <v>7320 - Coord. des serv. tech. et hôteliers</v>
          </cell>
          <cell r="C338">
            <v>537.6</v>
          </cell>
          <cell r="D338">
            <v>512</v>
          </cell>
          <cell r="E338">
            <v>425.6</v>
          </cell>
          <cell r="F338">
            <v>371</v>
          </cell>
          <cell r="G338">
            <v>425.6</v>
          </cell>
          <cell r="H338">
            <v>403</v>
          </cell>
          <cell r="I338">
            <v>259.35000000000002</v>
          </cell>
          <cell r="J338">
            <v>203</v>
          </cell>
          <cell r="K338">
            <v>213.85</v>
          </cell>
          <cell r="L338">
            <v>336</v>
          </cell>
          <cell r="M338">
            <v>325.85000000000002</v>
          </cell>
          <cell r="N338">
            <v>431</v>
          </cell>
          <cell r="O338">
            <v>425.6</v>
          </cell>
          <cell r="P338">
            <v>378</v>
          </cell>
          <cell r="Q338">
            <v>425.6</v>
          </cell>
          <cell r="R338">
            <v>417.5</v>
          </cell>
          <cell r="S338">
            <v>446.6</v>
          </cell>
          <cell r="T338">
            <v>438</v>
          </cell>
          <cell r="U338">
            <v>325.14999999999998</v>
          </cell>
          <cell r="V338">
            <v>263</v>
          </cell>
          <cell r="W338">
            <v>448</v>
          </cell>
          <cell r="X338"/>
          <cell r="Y338">
            <v>357.7</v>
          </cell>
          <cell r="Z338"/>
          <cell r="AA338">
            <v>291.89999999999998</v>
          </cell>
          <cell r="AB338"/>
          <cell r="AC338">
            <v>4908.3999999999987</v>
          </cell>
          <cell r="AD338">
            <v>3752.5</v>
          </cell>
        </row>
        <row r="339">
          <cell r="A339" t="str">
            <v>7322</v>
          </cell>
          <cell r="B339" t="str">
            <v>7322 - Dir. des serv. tech.et hôteliers</v>
          </cell>
          <cell r="C339">
            <v>336</v>
          </cell>
          <cell r="D339">
            <v>287</v>
          </cell>
          <cell r="E339">
            <v>266</v>
          </cell>
          <cell r="F339">
            <v>259</v>
          </cell>
          <cell r="G339">
            <v>266</v>
          </cell>
          <cell r="H339">
            <v>259</v>
          </cell>
          <cell r="I339">
            <v>178.5</v>
          </cell>
          <cell r="J339">
            <v>213</v>
          </cell>
          <cell r="K339">
            <v>150.5</v>
          </cell>
          <cell r="L339">
            <v>98</v>
          </cell>
          <cell r="M339">
            <v>213.5</v>
          </cell>
          <cell r="N339">
            <v>252</v>
          </cell>
          <cell r="O339">
            <v>266</v>
          </cell>
          <cell r="P339">
            <v>264.5</v>
          </cell>
          <cell r="Q339">
            <v>266</v>
          </cell>
          <cell r="R339">
            <v>268</v>
          </cell>
          <cell r="S339">
            <v>273</v>
          </cell>
          <cell r="T339">
            <v>198</v>
          </cell>
          <cell r="U339">
            <v>206.5</v>
          </cell>
          <cell r="V339">
            <v>216</v>
          </cell>
          <cell r="W339">
            <v>280</v>
          </cell>
          <cell r="X339"/>
          <cell r="Y339">
            <v>224</v>
          </cell>
          <cell r="Z339"/>
          <cell r="AA339">
            <v>189</v>
          </cell>
          <cell r="AB339"/>
          <cell r="AC339">
            <v>3115</v>
          </cell>
          <cell r="AD339">
            <v>2314.5</v>
          </cell>
        </row>
        <row r="340">
          <cell r="A340" t="str">
            <v>7324</v>
          </cell>
          <cell r="B340" t="str">
            <v>7324 - Activités de remplacement - CLSC</v>
          </cell>
          <cell r="C340">
            <v>350</v>
          </cell>
          <cell r="D340">
            <v>557</v>
          </cell>
          <cell r="E340">
            <v>280</v>
          </cell>
          <cell r="F340">
            <v>380.33000000000004</v>
          </cell>
          <cell r="G340">
            <v>280</v>
          </cell>
          <cell r="H340">
            <v>231.75</v>
          </cell>
          <cell r="I340">
            <v>280</v>
          </cell>
          <cell r="J340">
            <v>281</v>
          </cell>
          <cell r="K340">
            <v>280</v>
          </cell>
          <cell r="L340">
            <v>202.75</v>
          </cell>
          <cell r="M340">
            <v>280</v>
          </cell>
          <cell r="N340">
            <v>-76</v>
          </cell>
          <cell r="O340">
            <v>280</v>
          </cell>
          <cell r="P340">
            <v>240.75</v>
          </cell>
          <cell r="Q340">
            <v>280</v>
          </cell>
          <cell r="R340">
            <v>243.75</v>
          </cell>
          <cell r="S340">
            <v>280</v>
          </cell>
          <cell r="T340">
            <v>270</v>
          </cell>
          <cell r="U340">
            <v>280</v>
          </cell>
          <cell r="V340">
            <v>133.17000000000002</v>
          </cell>
          <cell r="W340">
            <v>280</v>
          </cell>
          <cell r="X340"/>
          <cell r="Y340">
            <v>280</v>
          </cell>
          <cell r="Z340"/>
          <cell r="AA340">
            <v>224</v>
          </cell>
          <cell r="AB340"/>
          <cell r="AC340">
            <v>3654</v>
          </cell>
          <cell r="AD340">
            <v>2464.5</v>
          </cell>
        </row>
        <row r="341">
          <cell r="A341" t="str">
            <v>7325</v>
          </cell>
          <cell r="B341" t="str">
            <v>7325 - Formation organisationnelle</v>
          </cell>
          <cell r="C341"/>
          <cell r="D341"/>
          <cell r="E341"/>
          <cell r="F341">
            <v>7</v>
          </cell>
          <cell r="G341"/>
          <cell r="H341">
            <v>-7</v>
          </cell>
          <cell r="I341"/>
          <cell r="J341">
            <v>7</v>
          </cell>
          <cell r="K341"/>
          <cell r="L341"/>
          <cell r="M341"/>
          <cell r="N341"/>
          <cell r="O341"/>
          <cell r="P341">
            <v>7</v>
          </cell>
          <cell r="Q341"/>
          <cell r="R341"/>
          <cell r="S341"/>
          <cell r="T341"/>
          <cell r="U341"/>
          <cell r="V341">
            <v>7</v>
          </cell>
          <cell r="W341"/>
          <cell r="X341"/>
          <cell r="Y341"/>
          <cell r="Z341"/>
          <cell r="AA341"/>
          <cell r="AB341"/>
          <cell r="AC341"/>
          <cell r="AD341">
            <v>21</v>
          </cell>
        </row>
        <row r="342">
          <cell r="A342" t="str">
            <v>7330</v>
          </cell>
          <cell r="B342" t="str">
            <v>7330 - Adm. du personnel (DRH) - Direction</v>
          </cell>
          <cell r="C342">
            <v>549.36</v>
          </cell>
          <cell r="D342">
            <v>567</v>
          </cell>
          <cell r="E342">
            <v>430.82</v>
          </cell>
          <cell r="F342">
            <v>469</v>
          </cell>
          <cell r="G342">
            <v>454.09</v>
          </cell>
          <cell r="H342">
            <v>448.5</v>
          </cell>
          <cell r="I342">
            <v>237.94</v>
          </cell>
          <cell r="J342">
            <v>321.5</v>
          </cell>
          <cell r="K342">
            <v>186.15</v>
          </cell>
          <cell r="L342">
            <v>189</v>
          </cell>
          <cell r="M342">
            <v>301</v>
          </cell>
          <cell r="N342">
            <v>358</v>
          </cell>
          <cell r="O342">
            <v>350.27</v>
          </cell>
          <cell r="P342">
            <v>389.5</v>
          </cell>
          <cell r="Q342">
            <v>350.27</v>
          </cell>
          <cell r="R342">
            <v>371.25</v>
          </cell>
          <cell r="S342">
            <v>338.76</v>
          </cell>
          <cell r="T342">
            <v>397.5</v>
          </cell>
          <cell r="U342">
            <v>286.23</v>
          </cell>
          <cell r="V342">
            <v>238</v>
          </cell>
          <cell r="W342">
            <v>345.76</v>
          </cell>
          <cell r="X342"/>
          <cell r="Y342">
            <v>302.5</v>
          </cell>
          <cell r="Z342"/>
          <cell r="AA342">
            <v>254.47</v>
          </cell>
          <cell r="AB342"/>
          <cell r="AC342">
            <v>4387.62</v>
          </cell>
          <cell r="AD342">
            <v>3749.25</v>
          </cell>
        </row>
        <row r="343">
          <cell r="A343" t="str">
            <v>7331</v>
          </cell>
          <cell r="B343" t="str">
            <v>7331 - Comité paritaire SST</v>
          </cell>
          <cell r="C343"/>
          <cell r="D343"/>
          <cell r="E343"/>
          <cell r="F343"/>
          <cell r="G343"/>
          <cell r="H343"/>
          <cell r="I343"/>
          <cell r="J343"/>
          <cell r="K343"/>
          <cell r="L343"/>
          <cell r="M343"/>
          <cell r="N343"/>
          <cell r="O343"/>
          <cell r="P343">
            <v>4</v>
          </cell>
          <cell r="Q343"/>
          <cell r="R343">
            <v>7</v>
          </cell>
          <cell r="S343"/>
          <cell r="T343">
            <v>7</v>
          </cell>
          <cell r="U343"/>
          <cell r="V343"/>
          <cell r="W343"/>
          <cell r="X343"/>
          <cell r="Y343"/>
          <cell r="Z343"/>
          <cell r="AA343"/>
          <cell r="AB343"/>
          <cell r="AC343"/>
          <cell r="AD343">
            <v>18</v>
          </cell>
        </row>
        <row r="344">
          <cell r="A344" t="str">
            <v>7332</v>
          </cell>
          <cell r="B344" t="str">
            <v>7332 - Adm. du personnel - Serv. de santé</v>
          </cell>
          <cell r="C344">
            <v>2182.3200000000002</v>
          </cell>
          <cell r="D344">
            <v>1811.75</v>
          </cell>
          <cell r="E344">
            <v>1731.56</v>
          </cell>
          <cell r="F344">
            <v>1582.25</v>
          </cell>
          <cell r="G344">
            <v>1731.81</v>
          </cell>
          <cell r="H344">
            <v>1617</v>
          </cell>
          <cell r="I344">
            <v>1282.31</v>
          </cell>
          <cell r="J344">
            <v>1229.75</v>
          </cell>
          <cell r="K344">
            <v>1109.71</v>
          </cell>
          <cell r="L344">
            <v>1256.75</v>
          </cell>
          <cell r="M344">
            <v>1462.81</v>
          </cell>
          <cell r="N344">
            <v>1296.75</v>
          </cell>
          <cell r="O344">
            <v>1731.81</v>
          </cell>
          <cell r="P344">
            <v>1450</v>
          </cell>
          <cell r="Q344">
            <v>1731.81</v>
          </cell>
          <cell r="R344">
            <v>1830</v>
          </cell>
          <cell r="S344">
            <v>1738.76</v>
          </cell>
          <cell r="T344">
            <v>1941.2</v>
          </cell>
          <cell r="U344">
            <v>1430.76</v>
          </cell>
          <cell r="V344">
            <v>1263</v>
          </cell>
          <cell r="W344">
            <v>1802.01</v>
          </cell>
          <cell r="X344"/>
          <cell r="Y344">
            <v>1488.9</v>
          </cell>
          <cell r="Z344"/>
          <cell r="AA344">
            <v>1262</v>
          </cell>
          <cell r="AB344"/>
          <cell r="AC344">
            <v>20686.57</v>
          </cell>
          <cell r="AD344">
            <v>15278.45</v>
          </cell>
        </row>
        <row r="345">
          <cell r="A345" t="str">
            <v>7333</v>
          </cell>
          <cell r="B345" t="str">
            <v>7333 - Adm. du personnel - Liste de rappel</v>
          </cell>
          <cell r="C345">
            <v>3537.26</v>
          </cell>
          <cell r="D345">
            <v>2433.4899999999998</v>
          </cell>
          <cell r="E345">
            <v>2801.75</v>
          </cell>
          <cell r="F345">
            <v>2190.9899999999998</v>
          </cell>
          <cell r="G345">
            <v>2801</v>
          </cell>
          <cell r="H345">
            <v>2875.6000000000004</v>
          </cell>
          <cell r="I345">
            <v>2747</v>
          </cell>
          <cell r="J345">
            <v>2821.17</v>
          </cell>
          <cell r="K345">
            <v>2869.16</v>
          </cell>
          <cell r="L345">
            <v>2671.6</v>
          </cell>
          <cell r="M345">
            <v>2770.9000000000005</v>
          </cell>
          <cell r="N345">
            <v>4824.04</v>
          </cell>
          <cell r="O345">
            <v>2804</v>
          </cell>
          <cell r="P345">
            <v>2516.2799999999997</v>
          </cell>
          <cell r="Q345">
            <v>2802</v>
          </cell>
          <cell r="R345">
            <v>2613.16</v>
          </cell>
          <cell r="S345">
            <v>2941.1100000000006</v>
          </cell>
          <cell r="T345">
            <v>2692.5</v>
          </cell>
          <cell r="U345">
            <v>2372.3200000000002</v>
          </cell>
          <cell r="V345">
            <v>2459.64</v>
          </cell>
          <cell r="W345">
            <v>2938.1100000000006</v>
          </cell>
          <cell r="X345"/>
          <cell r="Y345">
            <v>2783.3</v>
          </cell>
          <cell r="Z345"/>
          <cell r="AA345">
            <v>2333.89</v>
          </cell>
          <cell r="AB345"/>
          <cell r="AC345">
            <v>36501.800000000003</v>
          </cell>
          <cell r="AD345">
            <v>28098.469999999998</v>
          </cell>
        </row>
        <row r="346">
          <cell r="A346" t="str">
            <v>7334</v>
          </cell>
          <cell r="B346" t="str">
            <v>7334 - Adm. du pers Coord dév org  Formation</v>
          </cell>
          <cell r="C346">
            <v>1095.01</v>
          </cell>
          <cell r="D346">
            <v>963.25</v>
          </cell>
          <cell r="E346">
            <v>869.27</v>
          </cell>
          <cell r="F346">
            <v>797.5</v>
          </cell>
          <cell r="G346">
            <v>869.02</v>
          </cell>
          <cell r="H346">
            <v>738.5</v>
          </cell>
          <cell r="I346">
            <v>573.64</v>
          </cell>
          <cell r="J346">
            <v>654</v>
          </cell>
          <cell r="K346">
            <v>476.69</v>
          </cell>
          <cell r="L346">
            <v>317.75</v>
          </cell>
          <cell r="M346">
            <v>692.29</v>
          </cell>
          <cell r="N346">
            <v>636</v>
          </cell>
          <cell r="O346">
            <v>869.02</v>
          </cell>
          <cell r="P346">
            <v>689.5</v>
          </cell>
          <cell r="Q346">
            <v>869.02</v>
          </cell>
          <cell r="R346">
            <v>710</v>
          </cell>
          <cell r="S346">
            <v>889.86999999999989</v>
          </cell>
          <cell r="T346">
            <v>784</v>
          </cell>
          <cell r="U346">
            <v>704.86</v>
          </cell>
          <cell r="V346">
            <v>639</v>
          </cell>
          <cell r="W346">
            <v>903.86999999999989</v>
          </cell>
          <cell r="X346"/>
          <cell r="Y346">
            <v>736.89</v>
          </cell>
          <cell r="Z346"/>
          <cell r="AA346">
            <v>605.14</v>
          </cell>
          <cell r="AB346"/>
          <cell r="AC346">
            <v>10154.59</v>
          </cell>
          <cell r="AD346">
            <v>6929.5</v>
          </cell>
        </row>
        <row r="347">
          <cell r="A347" t="str">
            <v>7335</v>
          </cell>
          <cell r="B347" t="str">
            <v>7335 - Adm. du pers-Coord. relations de travail</v>
          </cell>
          <cell r="C347">
            <v>1749.31</v>
          </cell>
          <cell r="D347">
            <v>1243.25</v>
          </cell>
          <cell r="E347">
            <v>1386.8</v>
          </cell>
          <cell r="F347">
            <v>1094.5</v>
          </cell>
          <cell r="G347">
            <v>1387.05</v>
          </cell>
          <cell r="H347">
            <v>1299.5</v>
          </cell>
          <cell r="I347">
            <v>949.05</v>
          </cell>
          <cell r="J347">
            <v>953</v>
          </cell>
          <cell r="K347">
            <v>809.05</v>
          </cell>
          <cell r="L347">
            <v>957</v>
          </cell>
          <cell r="M347">
            <v>1124.55</v>
          </cell>
          <cell r="N347">
            <v>1143</v>
          </cell>
          <cell r="O347">
            <v>1387.05</v>
          </cell>
          <cell r="P347">
            <v>1378.25</v>
          </cell>
          <cell r="Q347">
            <v>1387.05</v>
          </cell>
          <cell r="R347">
            <v>1396.5</v>
          </cell>
          <cell r="S347">
            <v>1421.8</v>
          </cell>
          <cell r="T347">
            <v>1331</v>
          </cell>
          <cell r="U347">
            <v>1089.25</v>
          </cell>
          <cell r="V347">
            <v>956.75</v>
          </cell>
          <cell r="W347">
            <v>1456.8</v>
          </cell>
          <cell r="X347"/>
          <cell r="Y347">
            <v>1176.75</v>
          </cell>
          <cell r="Z347"/>
          <cell r="AA347">
            <v>991.68</v>
          </cell>
          <cell r="AB347"/>
          <cell r="AC347">
            <v>16316.189999999999</v>
          </cell>
          <cell r="AD347">
            <v>11752.75</v>
          </cell>
        </row>
        <row r="348">
          <cell r="A348" t="str">
            <v>7338</v>
          </cell>
          <cell r="B348" t="str">
            <v>7338 - Adm. du personnel - Coord dot rém av soc</v>
          </cell>
          <cell r="C348">
            <v>2924.19</v>
          </cell>
          <cell r="D348">
            <v>2729.33</v>
          </cell>
          <cell r="E348">
            <v>2315.23</v>
          </cell>
          <cell r="F348">
            <v>2409</v>
          </cell>
          <cell r="G348">
            <v>1591.98</v>
          </cell>
          <cell r="H348">
            <v>1384.92</v>
          </cell>
          <cell r="I348">
            <v>1106.03</v>
          </cell>
          <cell r="J348">
            <v>1112.75</v>
          </cell>
          <cell r="K348">
            <v>933.05</v>
          </cell>
          <cell r="L348">
            <v>1108</v>
          </cell>
          <cell r="M348">
            <v>1300.71</v>
          </cell>
          <cell r="N348">
            <v>1537.5</v>
          </cell>
          <cell r="O348">
            <v>1591.98</v>
          </cell>
          <cell r="P348">
            <v>1549.5</v>
          </cell>
          <cell r="Q348">
            <v>1591.98</v>
          </cell>
          <cell r="R348">
            <v>1476.5</v>
          </cell>
          <cell r="S348">
            <v>1612.83</v>
          </cell>
          <cell r="T348">
            <v>1588.5</v>
          </cell>
          <cell r="U348">
            <v>1263.71</v>
          </cell>
          <cell r="V348">
            <v>1113.5</v>
          </cell>
          <cell r="W348">
            <v>1668.83</v>
          </cell>
          <cell r="X348"/>
          <cell r="Y348">
            <v>1341.62</v>
          </cell>
          <cell r="Z348"/>
          <cell r="AA348">
            <v>1140.28</v>
          </cell>
          <cell r="AB348"/>
          <cell r="AC348">
            <v>20382.419999999995</v>
          </cell>
          <cell r="AD348">
            <v>16009.5</v>
          </cell>
        </row>
        <row r="349">
          <cell r="A349" t="str">
            <v>7339</v>
          </cell>
          <cell r="B349" t="str">
            <v>7339 - Adm. du personnel NE</v>
          </cell>
          <cell r="C349"/>
          <cell r="D349"/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/>
          <cell r="P349">
            <v>16.5</v>
          </cell>
          <cell r="Q349"/>
          <cell r="R349"/>
          <cell r="S349"/>
          <cell r="T349"/>
          <cell r="U349"/>
          <cell r="V349"/>
          <cell r="W349"/>
          <cell r="X349"/>
          <cell r="Y349"/>
          <cell r="Z349"/>
          <cell r="AA349"/>
          <cell r="AB349"/>
          <cell r="AC349"/>
          <cell r="AD349">
            <v>16.5</v>
          </cell>
        </row>
        <row r="350">
          <cell r="A350" t="str">
            <v>7340</v>
          </cell>
          <cell r="B350" t="str">
            <v>7340 - Informatique</v>
          </cell>
          <cell r="C350">
            <v>1460.9199999999998</v>
          </cell>
          <cell r="D350">
            <v>1326</v>
          </cell>
          <cell r="E350">
            <v>1153.8699999999999</v>
          </cell>
          <cell r="F350">
            <v>916.5</v>
          </cell>
          <cell r="G350">
            <v>1168.1199999999999</v>
          </cell>
          <cell r="H350">
            <v>941</v>
          </cell>
          <cell r="I350">
            <v>852.99</v>
          </cell>
          <cell r="J350">
            <v>653</v>
          </cell>
          <cell r="K350">
            <v>778.3900000000001</v>
          </cell>
          <cell r="L350">
            <v>569.5</v>
          </cell>
          <cell r="M350">
            <v>990.62</v>
          </cell>
          <cell r="N350">
            <v>836.5</v>
          </cell>
          <cell r="O350">
            <v>1168.1199999999999</v>
          </cell>
          <cell r="P350">
            <v>938.25</v>
          </cell>
          <cell r="Q350">
            <v>1168.1199999999999</v>
          </cell>
          <cell r="R350">
            <v>923</v>
          </cell>
          <cell r="S350">
            <v>1214.67</v>
          </cell>
          <cell r="T350">
            <v>988</v>
          </cell>
          <cell r="U350">
            <v>928.84999999999991</v>
          </cell>
          <cell r="V350">
            <v>701.5</v>
          </cell>
          <cell r="W350">
            <v>1214.67</v>
          </cell>
          <cell r="X350"/>
          <cell r="Y350">
            <v>1044.07</v>
          </cell>
          <cell r="Z350"/>
          <cell r="AA350">
            <v>859.79000000000008</v>
          </cell>
          <cell r="AB350"/>
          <cell r="AC350">
            <v>14003.2</v>
          </cell>
          <cell r="AD350">
            <v>8793.25</v>
          </cell>
        </row>
        <row r="351">
          <cell r="A351" t="str">
            <v>7349</v>
          </cell>
          <cell r="B351" t="str">
            <v>7349 - Projet OACIS</v>
          </cell>
          <cell r="C351"/>
          <cell r="D351">
            <v>329</v>
          </cell>
          <cell r="E351"/>
          <cell r="F351">
            <v>252</v>
          </cell>
          <cell r="G351"/>
          <cell r="H351">
            <v>182</v>
          </cell>
          <cell r="I351"/>
          <cell r="J351">
            <v>182</v>
          </cell>
          <cell r="K351"/>
          <cell r="L351">
            <v>161</v>
          </cell>
          <cell r="M351"/>
          <cell r="N351">
            <v>259</v>
          </cell>
          <cell r="O351"/>
          <cell r="P351">
            <v>252</v>
          </cell>
          <cell r="Q351"/>
          <cell r="R351">
            <v>231</v>
          </cell>
          <cell r="S351"/>
          <cell r="T351">
            <v>273</v>
          </cell>
          <cell r="U351"/>
          <cell r="V351">
            <v>168</v>
          </cell>
          <cell r="W351"/>
          <cell r="X351"/>
          <cell r="Y351"/>
          <cell r="Z351"/>
          <cell r="AA351"/>
          <cell r="AB351"/>
          <cell r="AC351"/>
          <cell r="AD351">
            <v>2289</v>
          </cell>
        </row>
        <row r="352">
          <cell r="A352" t="str">
            <v>7350</v>
          </cell>
          <cell r="B352" t="str">
            <v>7350 - DRI - Projets informatique financés</v>
          </cell>
          <cell r="C352">
            <v>784.7</v>
          </cell>
          <cell r="D352">
            <v>738.75</v>
          </cell>
          <cell r="E352">
            <v>615.86</v>
          </cell>
          <cell r="F352">
            <v>514</v>
          </cell>
          <cell r="G352">
            <v>640.79</v>
          </cell>
          <cell r="H352">
            <v>739.5</v>
          </cell>
          <cell r="I352">
            <v>459.65</v>
          </cell>
          <cell r="J352">
            <v>634.5</v>
          </cell>
          <cell r="K352">
            <v>401.79</v>
          </cell>
          <cell r="L352">
            <v>505.25</v>
          </cell>
          <cell r="M352">
            <v>551.71</v>
          </cell>
          <cell r="N352">
            <v>551.5</v>
          </cell>
          <cell r="O352">
            <v>640.79</v>
          </cell>
          <cell r="P352">
            <v>787.17</v>
          </cell>
          <cell r="Q352">
            <v>640.79</v>
          </cell>
          <cell r="R352">
            <v>575.83000000000004</v>
          </cell>
          <cell r="S352">
            <v>649.59</v>
          </cell>
          <cell r="T352">
            <v>520.75</v>
          </cell>
          <cell r="U352">
            <v>518.02</v>
          </cell>
          <cell r="V352">
            <v>400.75</v>
          </cell>
          <cell r="W352">
            <v>649.59</v>
          </cell>
          <cell r="X352"/>
          <cell r="Y352">
            <v>572.58999999999992</v>
          </cell>
          <cell r="Z352"/>
          <cell r="AA352">
            <v>471.75</v>
          </cell>
          <cell r="AB352"/>
          <cell r="AC352">
            <v>7597.6200000000008</v>
          </cell>
          <cell r="AD352">
            <v>5968</v>
          </cell>
        </row>
        <row r="353">
          <cell r="A353" t="str">
            <v>7360</v>
          </cell>
          <cell r="B353" t="str">
            <v>7360 - Administration financière - Direction</v>
          </cell>
          <cell r="C353">
            <v>2202.42</v>
          </cell>
          <cell r="D353">
            <v>2158</v>
          </cell>
          <cell r="E353">
            <v>1743.97</v>
          </cell>
          <cell r="F353">
            <v>1551.75</v>
          </cell>
          <cell r="G353">
            <v>1743.97</v>
          </cell>
          <cell r="H353">
            <v>1641</v>
          </cell>
          <cell r="I353">
            <v>1233.07</v>
          </cell>
          <cell r="J353">
            <v>1482.75</v>
          </cell>
          <cell r="K353">
            <v>1062.47</v>
          </cell>
          <cell r="L353">
            <v>938</v>
          </cell>
          <cell r="M353">
            <v>1437.42</v>
          </cell>
          <cell r="N353">
            <v>1484</v>
          </cell>
          <cell r="O353">
            <v>1743.97</v>
          </cell>
          <cell r="P353">
            <v>1678.5</v>
          </cell>
          <cell r="Q353">
            <v>1743.97</v>
          </cell>
          <cell r="R353">
            <v>1747.5</v>
          </cell>
          <cell r="S353">
            <v>1777.79</v>
          </cell>
          <cell r="T353">
            <v>1795</v>
          </cell>
          <cell r="U353">
            <v>1372.41</v>
          </cell>
          <cell r="V353">
            <v>1090.5</v>
          </cell>
          <cell r="W353">
            <v>1833.79</v>
          </cell>
          <cell r="X353"/>
          <cell r="Y353">
            <v>1483.62</v>
          </cell>
          <cell r="Z353"/>
          <cell r="AA353">
            <v>1262.6100000000001</v>
          </cell>
          <cell r="AB353"/>
          <cell r="AC353">
            <v>20641.48</v>
          </cell>
          <cell r="AD353">
            <v>15567</v>
          </cell>
        </row>
        <row r="354">
          <cell r="A354" t="str">
            <v>7362</v>
          </cell>
          <cell r="B354" t="str">
            <v>7362 - Adm. financière - CH - Comptabilité</v>
          </cell>
          <cell r="C354">
            <v>2436.52</v>
          </cell>
          <cell r="D354">
            <v>2279</v>
          </cell>
          <cell r="E354">
            <v>1925.48</v>
          </cell>
          <cell r="F354">
            <v>1785</v>
          </cell>
          <cell r="G354">
            <v>1939.73</v>
          </cell>
          <cell r="H354">
            <v>1630</v>
          </cell>
          <cell r="I354">
            <v>1643.2</v>
          </cell>
          <cell r="J354">
            <v>1457.75</v>
          </cell>
          <cell r="K354">
            <v>1518.1599999999999</v>
          </cell>
          <cell r="L354">
            <v>1768</v>
          </cell>
          <cell r="M354">
            <v>1772.89</v>
          </cell>
          <cell r="N354">
            <v>1781</v>
          </cell>
          <cell r="O354">
            <v>1939.73</v>
          </cell>
          <cell r="P354">
            <v>1680.75</v>
          </cell>
          <cell r="Q354">
            <v>1939.73</v>
          </cell>
          <cell r="R354">
            <v>1737</v>
          </cell>
          <cell r="S354">
            <v>1930.53</v>
          </cell>
          <cell r="T354">
            <v>1776</v>
          </cell>
          <cell r="U354">
            <v>1590.04</v>
          </cell>
          <cell r="V354">
            <v>1569.68</v>
          </cell>
          <cell r="W354">
            <v>2025.31</v>
          </cell>
          <cell r="X354"/>
          <cell r="Y354">
            <v>1728.9099999999999</v>
          </cell>
          <cell r="Z354"/>
          <cell r="AA354">
            <v>1515.06</v>
          </cell>
          <cell r="AB354"/>
          <cell r="AC354">
            <v>23905.29</v>
          </cell>
          <cell r="AD354">
            <v>17464.18</v>
          </cell>
        </row>
        <row r="355">
          <cell r="A355" t="str">
            <v>7363</v>
          </cell>
          <cell r="B355" t="str">
            <v>7363 - Adm. financière - CH - Salaire</v>
          </cell>
          <cell r="C355">
            <v>1951.6</v>
          </cell>
          <cell r="D355">
            <v>1820.43</v>
          </cell>
          <cell r="E355">
            <v>1541.8300000000002</v>
          </cell>
          <cell r="F355">
            <v>1409.08</v>
          </cell>
          <cell r="G355">
            <v>1556.0800000000002</v>
          </cell>
          <cell r="H355">
            <v>1506.33</v>
          </cell>
          <cell r="I355">
            <v>1346.93</v>
          </cell>
          <cell r="J355">
            <v>1306.5900000000001</v>
          </cell>
          <cell r="K355">
            <v>1259.97</v>
          </cell>
          <cell r="L355">
            <v>1162</v>
          </cell>
          <cell r="M355">
            <v>1441.7</v>
          </cell>
          <cell r="N355">
            <v>1387.83</v>
          </cell>
          <cell r="O355">
            <v>1556.0800000000002</v>
          </cell>
          <cell r="P355">
            <v>1439</v>
          </cell>
          <cell r="Q355">
            <v>1556.0800000000002</v>
          </cell>
          <cell r="R355">
            <v>1612.5</v>
          </cell>
          <cell r="S355">
            <v>1549.9</v>
          </cell>
          <cell r="T355">
            <v>1443.5</v>
          </cell>
          <cell r="U355">
            <v>1276.42</v>
          </cell>
          <cell r="V355">
            <v>1278.99</v>
          </cell>
          <cell r="W355">
            <v>1624.1</v>
          </cell>
          <cell r="X355"/>
          <cell r="Y355">
            <v>1400.7600000000002</v>
          </cell>
          <cell r="Z355"/>
          <cell r="AA355">
            <v>1229.5899999999999</v>
          </cell>
          <cell r="AB355"/>
          <cell r="AC355">
            <v>19291.039999999997</v>
          </cell>
          <cell r="AD355">
            <v>14366.25</v>
          </cell>
        </row>
        <row r="356">
          <cell r="A356" t="str">
            <v>7364</v>
          </cell>
          <cell r="B356" t="str">
            <v>7364 - Adm. financière - Avantages Sociaux</v>
          </cell>
          <cell r="C356">
            <v>15.4</v>
          </cell>
          <cell r="D356"/>
          <cell r="E356">
            <v>12.32</v>
          </cell>
          <cell r="F356"/>
          <cell r="G356">
            <v>12.32</v>
          </cell>
          <cell r="H356"/>
          <cell r="I356">
            <v>9.17</v>
          </cell>
          <cell r="J356"/>
          <cell r="K356">
            <v>7.91</v>
          </cell>
          <cell r="L356"/>
          <cell r="M356">
            <v>10.43</v>
          </cell>
          <cell r="N356"/>
          <cell r="O356">
            <v>12.32</v>
          </cell>
          <cell r="P356"/>
          <cell r="Q356">
            <v>12.32</v>
          </cell>
          <cell r="R356"/>
          <cell r="S356">
            <v>12.32</v>
          </cell>
          <cell r="T356"/>
          <cell r="U356">
            <v>11.69</v>
          </cell>
          <cell r="V356"/>
          <cell r="W356">
            <v>12.32</v>
          </cell>
          <cell r="X356"/>
          <cell r="Y356">
            <v>11.06</v>
          </cell>
          <cell r="Z356"/>
          <cell r="AA356">
            <v>8.6</v>
          </cell>
          <cell r="AB356"/>
          <cell r="AC356">
            <v>148.17999999999998</v>
          </cell>
          <cell r="AD356"/>
        </row>
        <row r="357">
          <cell r="A357" t="str">
            <v>7365</v>
          </cell>
          <cell r="B357" t="str">
            <v>7365 - Adm. financière - rém. et avantages soc.</v>
          </cell>
          <cell r="C357"/>
          <cell r="D357"/>
          <cell r="E357"/>
          <cell r="F357"/>
          <cell r="G357">
            <v>721</v>
          </cell>
          <cell r="H357">
            <v>798</v>
          </cell>
          <cell r="I357">
            <v>721</v>
          </cell>
          <cell r="J357">
            <v>709</v>
          </cell>
          <cell r="K357">
            <v>763</v>
          </cell>
          <cell r="L357">
            <v>679</v>
          </cell>
          <cell r="M357">
            <v>721</v>
          </cell>
          <cell r="N357">
            <v>823</v>
          </cell>
          <cell r="O357">
            <v>721</v>
          </cell>
          <cell r="P357">
            <v>904.5</v>
          </cell>
          <cell r="Q357">
            <v>721</v>
          </cell>
          <cell r="R357">
            <v>608</v>
          </cell>
          <cell r="S357">
            <v>763</v>
          </cell>
          <cell r="T357">
            <v>781</v>
          </cell>
          <cell r="U357">
            <v>595.4</v>
          </cell>
          <cell r="V357">
            <v>770.74999999999989</v>
          </cell>
          <cell r="W357">
            <v>763</v>
          </cell>
          <cell r="X357"/>
          <cell r="Y357">
            <v>721</v>
          </cell>
          <cell r="Z357"/>
          <cell r="AA357">
            <v>612.98</v>
          </cell>
          <cell r="AB357"/>
          <cell r="AC357">
            <v>7823.3799999999992</v>
          </cell>
          <cell r="AD357">
            <v>6073.25</v>
          </cell>
        </row>
        <row r="358">
          <cell r="A358" t="str">
            <v>7367</v>
          </cell>
          <cell r="B358" t="str">
            <v>7367 - Programme transport hébergement</v>
          </cell>
          <cell r="C358">
            <v>225.41</v>
          </cell>
          <cell r="D358">
            <v>140</v>
          </cell>
          <cell r="E358">
            <v>190.1</v>
          </cell>
          <cell r="F358">
            <v>141</v>
          </cell>
          <cell r="G358">
            <v>190.1</v>
          </cell>
          <cell r="H358">
            <v>98</v>
          </cell>
          <cell r="I358">
            <v>190.1</v>
          </cell>
          <cell r="J358">
            <v>133</v>
          </cell>
          <cell r="K358">
            <v>196.96</v>
          </cell>
          <cell r="L358">
            <v>133</v>
          </cell>
          <cell r="M358">
            <v>190.1</v>
          </cell>
          <cell r="N358">
            <v>132</v>
          </cell>
          <cell r="O358">
            <v>190.1</v>
          </cell>
          <cell r="P358">
            <v>130</v>
          </cell>
          <cell r="Q358">
            <v>190.1</v>
          </cell>
          <cell r="R358">
            <v>133.83000000000001</v>
          </cell>
          <cell r="S358">
            <v>196.96</v>
          </cell>
          <cell r="T358">
            <v>140</v>
          </cell>
          <cell r="U358">
            <v>169.73</v>
          </cell>
          <cell r="V358">
            <v>112</v>
          </cell>
          <cell r="W358">
            <v>198.19</v>
          </cell>
          <cell r="X358"/>
          <cell r="Y358">
            <v>183.96</v>
          </cell>
          <cell r="Z358"/>
          <cell r="AA358">
            <v>140.99</v>
          </cell>
          <cell r="AB358"/>
          <cell r="AC358">
            <v>2452.8000000000002</v>
          </cell>
          <cell r="AD358">
            <v>1292.83</v>
          </cell>
        </row>
        <row r="359">
          <cell r="A359" t="str">
            <v>7370</v>
          </cell>
          <cell r="B359" t="str">
            <v>7370 - Approv. et services - CH - Achats</v>
          </cell>
          <cell r="C359">
            <v>1913.13</v>
          </cell>
          <cell r="D359">
            <v>1624.9099999999999</v>
          </cell>
          <cell r="E359">
            <v>1508.31</v>
          </cell>
          <cell r="F359">
            <v>1351.75</v>
          </cell>
          <cell r="G359">
            <v>1536.81</v>
          </cell>
          <cell r="H359">
            <v>1283.25</v>
          </cell>
          <cell r="I359">
            <v>1285.19</v>
          </cell>
          <cell r="J359">
            <v>1166.75</v>
          </cell>
          <cell r="K359">
            <v>1243.19</v>
          </cell>
          <cell r="L359">
            <v>1280.5</v>
          </cell>
          <cell r="M359">
            <v>1409.38</v>
          </cell>
          <cell r="N359">
            <v>1233</v>
          </cell>
          <cell r="O359">
            <v>1536.81</v>
          </cell>
          <cell r="P359">
            <v>1427.25</v>
          </cell>
          <cell r="Q359">
            <v>1536.81</v>
          </cell>
          <cell r="R359">
            <v>1441.83</v>
          </cell>
          <cell r="S359">
            <v>1588.59</v>
          </cell>
          <cell r="T359">
            <v>1394</v>
          </cell>
          <cell r="U359">
            <v>1260.9899999999998</v>
          </cell>
          <cell r="V359">
            <v>987.59</v>
          </cell>
          <cell r="W359">
            <v>1588.59</v>
          </cell>
          <cell r="X359"/>
          <cell r="Y359">
            <v>1441.52</v>
          </cell>
          <cell r="Z359"/>
          <cell r="AA359">
            <v>999.23</v>
          </cell>
          <cell r="AB359"/>
          <cell r="AC359">
            <v>18848.55</v>
          </cell>
          <cell r="AD359">
            <v>13190.83</v>
          </cell>
        </row>
        <row r="360">
          <cell r="A360" t="str">
            <v>7371</v>
          </cell>
          <cell r="B360" t="str">
            <v>7371 - Approv. et services - CH - Magasin</v>
          </cell>
          <cell r="C360">
            <v>1699.24</v>
          </cell>
          <cell r="D360">
            <v>1656.5</v>
          </cell>
          <cell r="E360">
            <v>1319.71</v>
          </cell>
          <cell r="F360">
            <v>1297.08</v>
          </cell>
          <cell r="G360">
            <v>1319.71</v>
          </cell>
          <cell r="H360">
            <v>1357.25</v>
          </cell>
          <cell r="I360">
            <v>1319.71</v>
          </cell>
          <cell r="J360">
            <v>1304.5</v>
          </cell>
          <cell r="K360">
            <v>1381.82</v>
          </cell>
          <cell r="L360">
            <v>1277.67</v>
          </cell>
          <cell r="M360">
            <v>1319.71</v>
          </cell>
          <cell r="N360">
            <v>1362</v>
          </cell>
          <cell r="O360">
            <v>1319.71</v>
          </cell>
          <cell r="P360">
            <v>1347</v>
          </cell>
          <cell r="Q360">
            <v>1347.29</v>
          </cell>
          <cell r="R360">
            <v>1345.5</v>
          </cell>
          <cell r="S360">
            <v>1381.82</v>
          </cell>
          <cell r="T360">
            <v>1379.5</v>
          </cell>
          <cell r="U360">
            <v>1174.79</v>
          </cell>
          <cell r="V360">
            <v>1292.92</v>
          </cell>
          <cell r="W360">
            <v>1381.82</v>
          </cell>
          <cell r="X360"/>
          <cell r="Y360">
            <v>1347.29</v>
          </cell>
          <cell r="Z360"/>
          <cell r="AA360">
            <v>1290.3699999999999</v>
          </cell>
          <cell r="AB360"/>
          <cell r="AC360">
            <v>17602.990000000002</v>
          </cell>
          <cell r="AD360">
            <v>13619.92</v>
          </cell>
        </row>
        <row r="361">
          <cell r="A361" t="str">
            <v>7372</v>
          </cell>
          <cell r="B361" t="str">
            <v>7372 - Approv. et services - CH - Imprimerie</v>
          </cell>
          <cell r="C361">
            <v>230.71</v>
          </cell>
          <cell r="D361">
            <v>227</v>
          </cell>
          <cell r="E361">
            <v>185.51</v>
          </cell>
          <cell r="F361">
            <v>203</v>
          </cell>
          <cell r="G361">
            <v>184.1</v>
          </cell>
          <cell r="H361">
            <v>189</v>
          </cell>
          <cell r="I361">
            <v>168.34</v>
          </cell>
          <cell r="J361">
            <v>140</v>
          </cell>
          <cell r="K361">
            <v>169.26</v>
          </cell>
          <cell r="L361">
            <v>140</v>
          </cell>
          <cell r="M361">
            <v>178.28</v>
          </cell>
          <cell r="N361">
            <v>203</v>
          </cell>
          <cell r="O361">
            <v>188.47</v>
          </cell>
          <cell r="P361">
            <v>161</v>
          </cell>
          <cell r="Q361">
            <v>185.96</v>
          </cell>
          <cell r="R361">
            <v>180.5</v>
          </cell>
          <cell r="S361">
            <v>184.31</v>
          </cell>
          <cell r="T361">
            <v>196</v>
          </cell>
          <cell r="U361">
            <v>177.54</v>
          </cell>
          <cell r="V361">
            <v>108.5</v>
          </cell>
          <cell r="W361">
            <v>180.99</v>
          </cell>
          <cell r="X361"/>
          <cell r="Y361">
            <v>181.59</v>
          </cell>
          <cell r="Z361"/>
          <cell r="AA361">
            <v>141.10000000000002</v>
          </cell>
          <cell r="AB361"/>
          <cell r="AC361">
            <v>2356.16</v>
          </cell>
          <cell r="AD361">
            <v>1748</v>
          </cell>
        </row>
        <row r="362">
          <cell r="A362" t="str">
            <v>7376</v>
          </cell>
          <cell r="B362" t="str">
            <v>7376 - Approv. et services - CH - Transports</v>
          </cell>
          <cell r="C362">
            <v>960.53</v>
          </cell>
          <cell r="D362">
            <v>971.25</v>
          </cell>
          <cell r="E362">
            <v>755.54</v>
          </cell>
          <cell r="F362">
            <v>788.5</v>
          </cell>
          <cell r="G362">
            <v>755.54</v>
          </cell>
          <cell r="H362">
            <v>784.5</v>
          </cell>
          <cell r="I362">
            <v>755.54</v>
          </cell>
          <cell r="J362">
            <v>762.25</v>
          </cell>
          <cell r="K362">
            <v>786.75</v>
          </cell>
          <cell r="L362">
            <v>790.5</v>
          </cell>
          <cell r="M362">
            <v>755.54</v>
          </cell>
          <cell r="N362">
            <v>762.25</v>
          </cell>
          <cell r="O362">
            <v>755.54</v>
          </cell>
          <cell r="P362">
            <v>772.5</v>
          </cell>
          <cell r="Q362">
            <v>755.54</v>
          </cell>
          <cell r="R362">
            <v>810</v>
          </cell>
          <cell r="S362">
            <v>786.75</v>
          </cell>
          <cell r="T362">
            <v>804.75</v>
          </cell>
          <cell r="U362">
            <v>660.85</v>
          </cell>
          <cell r="V362">
            <v>678</v>
          </cell>
          <cell r="W362">
            <v>786.75</v>
          </cell>
          <cell r="X362"/>
          <cell r="Y362">
            <v>755.54</v>
          </cell>
          <cell r="Z362"/>
          <cell r="AA362">
            <v>517.05000000000007</v>
          </cell>
          <cell r="AB362"/>
          <cell r="AC362">
            <v>9787.4599999999991</v>
          </cell>
          <cell r="AD362">
            <v>7924.5</v>
          </cell>
        </row>
        <row r="363">
          <cell r="A363" t="str">
            <v>7379</v>
          </cell>
          <cell r="B363" t="str">
            <v>7379 - Direction des Ress. Informationnelles</v>
          </cell>
          <cell r="C363">
            <v>326.93</v>
          </cell>
          <cell r="D363">
            <v>343</v>
          </cell>
          <cell r="E363">
            <v>255.72</v>
          </cell>
          <cell r="F363">
            <v>217</v>
          </cell>
          <cell r="G363">
            <v>269.97000000000003</v>
          </cell>
          <cell r="H363">
            <v>266</v>
          </cell>
          <cell r="I363">
            <v>191.84</v>
          </cell>
          <cell r="J363">
            <v>231</v>
          </cell>
          <cell r="K363">
            <v>163.75</v>
          </cell>
          <cell r="L363">
            <v>105</v>
          </cell>
          <cell r="M363">
            <v>234.26</v>
          </cell>
          <cell r="N363">
            <v>231</v>
          </cell>
          <cell r="O363">
            <v>269.97000000000003</v>
          </cell>
          <cell r="P363">
            <v>101.5</v>
          </cell>
          <cell r="Q363">
            <v>269.97000000000003</v>
          </cell>
          <cell r="R363">
            <v>164.5</v>
          </cell>
          <cell r="S363">
            <v>270.01</v>
          </cell>
          <cell r="T363">
            <v>210</v>
          </cell>
          <cell r="U363">
            <v>220.10000000000002</v>
          </cell>
          <cell r="V363">
            <v>171.5</v>
          </cell>
          <cell r="W363">
            <v>270.01</v>
          </cell>
          <cell r="X363"/>
          <cell r="Y363">
            <v>241.2</v>
          </cell>
          <cell r="Z363"/>
          <cell r="AA363">
            <v>198.75</v>
          </cell>
          <cell r="AB363"/>
          <cell r="AC363">
            <v>3182.4799999999996</v>
          </cell>
          <cell r="AD363">
            <v>2040.5</v>
          </cell>
        </row>
        <row r="364">
          <cell r="A364" t="str">
            <v>7380</v>
          </cell>
          <cell r="B364" t="str">
            <v>7380 - Adm. des services prof. - DSP</v>
          </cell>
          <cell r="C364">
            <v>1472.22</v>
          </cell>
          <cell r="D364">
            <v>1346.91</v>
          </cell>
          <cell r="E364">
            <v>1154.79</v>
          </cell>
          <cell r="F364">
            <v>991.82999999999993</v>
          </cell>
          <cell r="G364">
            <v>1211.79</v>
          </cell>
          <cell r="H364">
            <v>828</v>
          </cell>
          <cell r="I364">
            <v>858.71</v>
          </cell>
          <cell r="J364">
            <v>747</v>
          </cell>
          <cell r="K364">
            <v>698.53</v>
          </cell>
          <cell r="L364">
            <v>723</v>
          </cell>
          <cell r="M364">
            <v>1044.33</v>
          </cell>
          <cell r="N364">
            <v>886</v>
          </cell>
          <cell r="O364">
            <v>1153.51</v>
          </cell>
          <cell r="P364">
            <v>910.5</v>
          </cell>
          <cell r="Q364">
            <v>1095.1599999999999</v>
          </cell>
          <cell r="R364">
            <v>1069.5</v>
          </cell>
          <cell r="S364">
            <v>1064.8900000000001</v>
          </cell>
          <cell r="T364">
            <v>1230</v>
          </cell>
          <cell r="U364">
            <v>896.48</v>
          </cell>
          <cell r="V364">
            <v>946.25</v>
          </cell>
          <cell r="W364">
            <v>1092.8900000000001</v>
          </cell>
          <cell r="X364"/>
          <cell r="Y364">
            <v>936.15000000000009</v>
          </cell>
          <cell r="Z364"/>
          <cell r="AA364">
            <v>736.16</v>
          </cell>
          <cell r="AB364"/>
          <cell r="AC364">
            <v>13415.609999999999</v>
          </cell>
          <cell r="AD364">
            <v>9678.99</v>
          </cell>
        </row>
        <row r="365">
          <cell r="A365" t="str">
            <v>7383</v>
          </cell>
          <cell r="B365" t="str">
            <v>7383 - Gestion des patients orphelins</v>
          </cell>
          <cell r="C365">
            <v>90.63</v>
          </cell>
          <cell r="D365">
            <v>70</v>
          </cell>
          <cell r="E365">
            <v>72.5</v>
          </cell>
          <cell r="F365">
            <v>56</v>
          </cell>
          <cell r="G365">
            <v>72.5</v>
          </cell>
          <cell r="H365">
            <v>56</v>
          </cell>
          <cell r="I365">
            <v>54.37</v>
          </cell>
          <cell r="J365">
            <v>56</v>
          </cell>
          <cell r="K365">
            <v>47.12</v>
          </cell>
          <cell r="L365">
            <v>56</v>
          </cell>
          <cell r="M365">
            <v>61.62</v>
          </cell>
          <cell r="N365">
            <v>28</v>
          </cell>
          <cell r="O365">
            <v>72.5</v>
          </cell>
          <cell r="P365">
            <v>56</v>
          </cell>
          <cell r="Q365">
            <v>72.5</v>
          </cell>
          <cell r="R365">
            <v>56</v>
          </cell>
          <cell r="S365">
            <v>72.5</v>
          </cell>
          <cell r="T365">
            <v>56</v>
          </cell>
          <cell r="U365">
            <v>68.87</v>
          </cell>
          <cell r="V365">
            <v>28</v>
          </cell>
          <cell r="W365">
            <v>72.5</v>
          </cell>
          <cell r="X365"/>
          <cell r="Y365">
            <v>65.25</v>
          </cell>
          <cell r="Z365"/>
          <cell r="AA365">
            <v>50.77</v>
          </cell>
          <cell r="AB365"/>
          <cell r="AC365">
            <v>873.63</v>
          </cell>
          <cell r="AD365">
            <v>518</v>
          </cell>
        </row>
        <row r="366">
          <cell r="A366" t="str">
            <v>7417</v>
          </cell>
          <cell r="B366" t="str">
            <v>7417 - Dépl des US - Escortes</v>
          </cell>
          <cell r="C366">
            <v>821.85</v>
          </cell>
          <cell r="D366">
            <v>767.51</v>
          </cell>
          <cell r="E366">
            <v>675.64</v>
          </cell>
          <cell r="F366">
            <v>581.16000000000008</v>
          </cell>
          <cell r="G366">
            <v>675.64</v>
          </cell>
          <cell r="H366">
            <v>606.57999999999993</v>
          </cell>
          <cell r="I366">
            <v>675.64</v>
          </cell>
          <cell r="J366">
            <v>649.74</v>
          </cell>
          <cell r="K366">
            <v>675.64</v>
          </cell>
          <cell r="L366">
            <v>449.33</v>
          </cell>
          <cell r="M366">
            <v>675.64</v>
          </cell>
          <cell r="N366">
            <v>532.32999999999993</v>
          </cell>
          <cell r="O366">
            <v>675.64</v>
          </cell>
          <cell r="P366">
            <v>691.0200000000001</v>
          </cell>
          <cell r="Q366">
            <v>675.64</v>
          </cell>
          <cell r="R366">
            <v>578.24000000000012</v>
          </cell>
          <cell r="S366">
            <v>675.64</v>
          </cell>
          <cell r="T366">
            <v>508.01</v>
          </cell>
          <cell r="U366">
            <v>675.64</v>
          </cell>
          <cell r="V366">
            <v>383.17</v>
          </cell>
          <cell r="W366">
            <v>675.64</v>
          </cell>
          <cell r="X366"/>
          <cell r="Y366">
            <v>675.64</v>
          </cell>
          <cell r="Z366"/>
          <cell r="AA366">
            <v>554.86</v>
          </cell>
          <cell r="AB366"/>
          <cell r="AC366">
            <v>8808.7500000000018</v>
          </cell>
          <cell r="AD366">
            <v>5747.09</v>
          </cell>
        </row>
        <row r="367">
          <cell r="A367" t="str">
            <v>7420</v>
          </cell>
          <cell r="B367" t="str">
            <v>7420 - Déplacement des US - DAPSP</v>
          </cell>
          <cell r="C367"/>
          <cell r="D367">
            <v>29.83</v>
          </cell>
          <cell r="E367"/>
          <cell r="F367">
            <v>37.25</v>
          </cell>
          <cell r="G367"/>
          <cell r="H367">
            <v>54.34</v>
          </cell>
          <cell r="I367"/>
          <cell r="J367">
            <v>51.17</v>
          </cell>
          <cell r="K367"/>
          <cell r="L367">
            <v>149.26999999999998</v>
          </cell>
          <cell r="M367"/>
          <cell r="N367">
            <v>294.02999999999997</v>
          </cell>
          <cell r="O367"/>
          <cell r="P367">
            <v>-147.94999999999999</v>
          </cell>
          <cell r="Q367"/>
          <cell r="R367">
            <v>141.82999999999998</v>
          </cell>
          <cell r="S367"/>
          <cell r="T367">
            <v>134.49</v>
          </cell>
          <cell r="U367"/>
          <cell r="V367">
            <v>81</v>
          </cell>
          <cell r="W367"/>
          <cell r="X367"/>
          <cell r="Y367"/>
          <cell r="Z367"/>
          <cell r="AA367"/>
          <cell r="AB367"/>
          <cell r="AC367"/>
          <cell r="AD367">
            <v>825.26</v>
          </cell>
        </row>
        <row r="368">
          <cell r="A368" t="str">
            <v>7501</v>
          </cell>
          <cell r="B368" t="str">
            <v>7501 - Réception - Berthier</v>
          </cell>
          <cell r="C368">
            <v>383.38</v>
          </cell>
          <cell r="D368">
            <v>315</v>
          </cell>
          <cell r="E368">
            <v>304.38</v>
          </cell>
          <cell r="F368">
            <v>261.75</v>
          </cell>
          <cell r="G368">
            <v>304.38</v>
          </cell>
          <cell r="H368">
            <v>312.5</v>
          </cell>
          <cell r="I368">
            <v>294.38</v>
          </cell>
          <cell r="J368">
            <v>285.58</v>
          </cell>
          <cell r="K368">
            <v>301</v>
          </cell>
          <cell r="L368">
            <v>278</v>
          </cell>
          <cell r="M368">
            <v>298.38</v>
          </cell>
          <cell r="N368">
            <v>276</v>
          </cell>
          <cell r="O368">
            <v>304.38</v>
          </cell>
          <cell r="P368">
            <v>274</v>
          </cell>
          <cell r="Q368">
            <v>304.38</v>
          </cell>
          <cell r="R368">
            <v>311.75</v>
          </cell>
          <cell r="S368">
            <v>316</v>
          </cell>
          <cell r="T368">
            <v>314.08000000000004</v>
          </cell>
          <cell r="U368">
            <v>267.42</v>
          </cell>
          <cell r="V368">
            <v>231.16</v>
          </cell>
          <cell r="W368">
            <v>316</v>
          </cell>
          <cell r="X368"/>
          <cell r="Y368">
            <v>300.38</v>
          </cell>
          <cell r="Z368"/>
          <cell r="AA368">
            <v>248.6</v>
          </cell>
          <cell r="AB368"/>
          <cell r="AC368">
            <v>3943.0600000000004</v>
          </cell>
          <cell r="AD368">
            <v>2859.8199999999997</v>
          </cell>
        </row>
        <row r="369">
          <cell r="A369" t="str">
            <v>7502</v>
          </cell>
          <cell r="B369" t="str">
            <v>7502 - Réception - St-Gabriel de Brandon</v>
          </cell>
          <cell r="C369">
            <v>712.23</v>
          </cell>
          <cell r="D369">
            <v>665.5</v>
          </cell>
          <cell r="E369">
            <v>564.73</v>
          </cell>
          <cell r="F369">
            <v>574.75</v>
          </cell>
          <cell r="G369">
            <v>564.73</v>
          </cell>
          <cell r="H369">
            <v>592</v>
          </cell>
          <cell r="I369">
            <v>543.73</v>
          </cell>
          <cell r="J369">
            <v>536</v>
          </cell>
          <cell r="K369">
            <v>560.6</v>
          </cell>
          <cell r="L369">
            <v>533</v>
          </cell>
          <cell r="M369">
            <v>552.13</v>
          </cell>
          <cell r="N369">
            <v>563</v>
          </cell>
          <cell r="O369">
            <v>564.73</v>
          </cell>
          <cell r="P369">
            <v>554.75</v>
          </cell>
          <cell r="Q369">
            <v>564.73</v>
          </cell>
          <cell r="R369">
            <v>539.75</v>
          </cell>
          <cell r="S369">
            <v>590</v>
          </cell>
          <cell r="T369">
            <v>583.92000000000007</v>
          </cell>
          <cell r="U369">
            <v>484.72</v>
          </cell>
          <cell r="V369">
            <v>446.75</v>
          </cell>
          <cell r="W369">
            <v>590</v>
          </cell>
          <cell r="X369"/>
          <cell r="Y369">
            <v>556.33000000000004</v>
          </cell>
          <cell r="Z369"/>
          <cell r="AA369">
            <v>463.6</v>
          </cell>
          <cell r="AB369"/>
          <cell r="AC369">
            <v>7312.2600000000011</v>
          </cell>
          <cell r="AD369">
            <v>5589.42</v>
          </cell>
        </row>
        <row r="370">
          <cell r="A370" t="str">
            <v>7503</v>
          </cell>
          <cell r="B370" t="str">
            <v>7503 - Réception - Lavaltrie</v>
          </cell>
          <cell r="C370">
            <v>285.60000000000002</v>
          </cell>
          <cell r="D370">
            <v>283</v>
          </cell>
          <cell r="E370">
            <v>226.1</v>
          </cell>
          <cell r="F370">
            <v>225.5</v>
          </cell>
          <cell r="G370">
            <v>226.1</v>
          </cell>
          <cell r="H370">
            <v>260.25</v>
          </cell>
          <cell r="I370">
            <v>226.1</v>
          </cell>
          <cell r="J370">
            <v>227</v>
          </cell>
          <cell r="K370">
            <v>238</v>
          </cell>
          <cell r="L370">
            <v>241</v>
          </cell>
          <cell r="M370">
            <v>226.1</v>
          </cell>
          <cell r="N370">
            <v>209.25</v>
          </cell>
          <cell r="O370">
            <v>226.1</v>
          </cell>
          <cell r="P370">
            <v>228.67</v>
          </cell>
          <cell r="Q370">
            <v>226.1</v>
          </cell>
          <cell r="R370">
            <v>225.75</v>
          </cell>
          <cell r="S370">
            <v>238</v>
          </cell>
          <cell r="T370">
            <v>248</v>
          </cell>
          <cell r="U370">
            <v>190.4</v>
          </cell>
          <cell r="V370">
            <v>191</v>
          </cell>
          <cell r="W370">
            <v>238</v>
          </cell>
          <cell r="X370"/>
          <cell r="Y370">
            <v>226.1</v>
          </cell>
          <cell r="Z370"/>
          <cell r="AA370">
            <v>190.4</v>
          </cell>
          <cell r="AB370"/>
          <cell r="AC370">
            <v>2963.1</v>
          </cell>
          <cell r="AD370">
            <v>2339.42</v>
          </cell>
        </row>
        <row r="371">
          <cell r="A371" t="str">
            <v>7504</v>
          </cell>
          <cell r="B371" t="str">
            <v>7504 - Secrétariat CHSLD Désy</v>
          </cell>
          <cell r="C371">
            <v>175.03</v>
          </cell>
          <cell r="D371">
            <v>315</v>
          </cell>
          <cell r="E371">
            <v>139.94</v>
          </cell>
          <cell r="F371">
            <v>277.75</v>
          </cell>
          <cell r="G371">
            <v>139.94</v>
          </cell>
          <cell r="H371">
            <v>155.5</v>
          </cell>
          <cell r="I371">
            <v>140.13</v>
          </cell>
          <cell r="J371">
            <v>140.5</v>
          </cell>
          <cell r="K371">
            <v>139.94</v>
          </cell>
          <cell r="L371">
            <v>140.25</v>
          </cell>
          <cell r="M371">
            <v>139.94</v>
          </cell>
          <cell r="N371">
            <v>-188.25</v>
          </cell>
          <cell r="O371">
            <v>140.13</v>
          </cell>
          <cell r="P371">
            <v>143.25</v>
          </cell>
          <cell r="Q371">
            <v>139.94</v>
          </cell>
          <cell r="R371">
            <v>176</v>
          </cell>
          <cell r="S371">
            <v>139.94</v>
          </cell>
          <cell r="T371">
            <v>98</v>
          </cell>
          <cell r="U371">
            <v>140.13</v>
          </cell>
          <cell r="V371">
            <v>91</v>
          </cell>
          <cell r="W371">
            <v>139.94</v>
          </cell>
          <cell r="X371"/>
          <cell r="Y371">
            <v>139.94</v>
          </cell>
          <cell r="Z371"/>
          <cell r="AA371">
            <v>112.06</v>
          </cell>
          <cell r="AB371"/>
          <cell r="AC371">
            <v>1827</v>
          </cell>
          <cell r="AD371">
            <v>1349</v>
          </cell>
        </row>
        <row r="372">
          <cell r="A372" t="str">
            <v>7505</v>
          </cell>
          <cell r="B372" t="str">
            <v>7505 - Secrétariat CHSLD Ste-Élisabeth</v>
          </cell>
          <cell r="C372">
            <v>169.5</v>
          </cell>
          <cell r="D372">
            <v>443</v>
          </cell>
          <cell r="E372">
            <v>135.53</v>
          </cell>
          <cell r="F372">
            <v>370</v>
          </cell>
          <cell r="G372">
            <v>135.53</v>
          </cell>
          <cell r="H372">
            <v>228</v>
          </cell>
          <cell r="I372">
            <v>123.71000000000001</v>
          </cell>
          <cell r="J372">
            <v>163.5</v>
          </cell>
          <cell r="K372">
            <v>121.63999999999999</v>
          </cell>
          <cell r="L372">
            <v>175</v>
          </cell>
          <cell r="M372">
            <v>128.09</v>
          </cell>
          <cell r="N372">
            <v>-459.04999999999995</v>
          </cell>
          <cell r="O372">
            <v>135.53</v>
          </cell>
          <cell r="P372">
            <v>183.25</v>
          </cell>
          <cell r="Q372">
            <v>135.53</v>
          </cell>
          <cell r="R372">
            <v>196</v>
          </cell>
          <cell r="S372">
            <v>137.65</v>
          </cell>
          <cell r="T372">
            <v>182</v>
          </cell>
          <cell r="U372">
            <v>126.28</v>
          </cell>
          <cell r="V372">
            <v>157.75</v>
          </cell>
          <cell r="W372">
            <v>137.59</v>
          </cell>
          <cell r="X372"/>
          <cell r="Y372">
            <v>131.15</v>
          </cell>
          <cell r="Z372"/>
          <cell r="AA372">
            <v>105.08000000000001</v>
          </cell>
          <cell r="AB372"/>
          <cell r="AC372">
            <v>1722.81</v>
          </cell>
          <cell r="AD372">
            <v>1639.45</v>
          </cell>
        </row>
        <row r="373">
          <cell r="A373" t="str">
            <v>7506</v>
          </cell>
          <cell r="B373" t="str">
            <v>7506 - Secrétariat CHSLD Alphonse-Rondeau</v>
          </cell>
          <cell r="C373">
            <v>164.58</v>
          </cell>
          <cell r="D373">
            <v>307.5</v>
          </cell>
          <cell r="E373">
            <v>130.27000000000001</v>
          </cell>
          <cell r="F373">
            <v>243.5</v>
          </cell>
          <cell r="G373">
            <v>130.27000000000001</v>
          </cell>
          <cell r="H373">
            <v>173.75</v>
          </cell>
          <cell r="I373">
            <v>130.27000000000001</v>
          </cell>
          <cell r="J373">
            <v>132.83000000000001</v>
          </cell>
          <cell r="K373">
            <v>137.09</v>
          </cell>
          <cell r="L373">
            <v>113.83</v>
          </cell>
          <cell r="M373">
            <v>130.27000000000001</v>
          </cell>
          <cell r="N373">
            <v>-120.43</v>
          </cell>
          <cell r="O373">
            <v>130.27000000000001</v>
          </cell>
          <cell r="P373">
            <v>140</v>
          </cell>
          <cell r="Q373">
            <v>130.27000000000001</v>
          </cell>
          <cell r="R373">
            <v>113</v>
          </cell>
          <cell r="S373">
            <v>137.09</v>
          </cell>
          <cell r="T373">
            <v>125</v>
          </cell>
          <cell r="U373">
            <v>109.78</v>
          </cell>
          <cell r="V373">
            <v>88.5</v>
          </cell>
          <cell r="W373">
            <v>137.09</v>
          </cell>
          <cell r="X373"/>
          <cell r="Y373">
            <v>130.27000000000001</v>
          </cell>
          <cell r="Z373"/>
          <cell r="AA373">
            <v>109.8</v>
          </cell>
          <cell r="AB373"/>
          <cell r="AC373">
            <v>1707.3199999999997</v>
          </cell>
          <cell r="AD373">
            <v>1317.48</v>
          </cell>
        </row>
        <row r="374">
          <cell r="A374" t="str">
            <v>7507</v>
          </cell>
          <cell r="B374" t="str">
            <v>7507 - Archives - CH</v>
          </cell>
          <cell r="C374">
            <v>6411.17</v>
          </cell>
          <cell r="D374">
            <v>7602.2199999999993</v>
          </cell>
          <cell r="E374">
            <v>5008.51</v>
          </cell>
          <cell r="F374">
            <v>6292.2800000000007</v>
          </cell>
          <cell r="G374">
            <v>5052.4400000000005</v>
          </cell>
          <cell r="H374">
            <v>5810</v>
          </cell>
          <cell r="I374">
            <v>4483.99</v>
          </cell>
          <cell r="J374">
            <v>5328</v>
          </cell>
          <cell r="K374">
            <v>4534.8</v>
          </cell>
          <cell r="L374">
            <v>5057.25</v>
          </cell>
          <cell r="M374">
            <v>4685.72</v>
          </cell>
          <cell r="N374">
            <v>5404.25</v>
          </cell>
          <cell r="O374">
            <v>4819.5600000000004</v>
          </cell>
          <cell r="P374">
            <v>5739.5</v>
          </cell>
          <cell r="Q374">
            <v>5121.6500000000005</v>
          </cell>
          <cell r="R374">
            <v>6083.5</v>
          </cell>
          <cell r="S374">
            <v>4951.4800000000005</v>
          </cell>
          <cell r="T374">
            <v>6130.17</v>
          </cell>
          <cell r="U374">
            <v>4755.9399999999996</v>
          </cell>
          <cell r="V374">
            <v>5081.25</v>
          </cell>
          <cell r="W374">
            <v>4837.3300000000008</v>
          </cell>
          <cell r="X374"/>
          <cell r="Y374">
            <v>4743.6200000000008</v>
          </cell>
          <cell r="Z374"/>
          <cell r="AA374">
            <v>3751.6499999999996</v>
          </cell>
          <cell r="AB374"/>
          <cell r="AC374">
            <v>63157.860000000015</v>
          </cell>
          <cell r="AD374">
            <v>58528.42</v>
          </cell>
        </row>
        <row r="375">
          <cell r="A375" t="str">
            <v>7508</v>
          </cell>
          <cell r="B375" t="str">
            <v>7508 - Récep/Archives/Télécom (NR)CLSC Chertsey</v>
          </cell>
          <cell r="C375">
            <v>573.05999999999995</v>
          </cell>
          <cell r="D375">
            <v>597</v>
          </cell>
          <cell r="E375">
            <v>455.05999999999995</v>
          </cell>
          <cell r="F375">
            <v>464.25</v>
          </cell>
          <cell r="G375">
            <v>455.05999999999995</v>
          </cell>
          <cell r="H375">
            <v>456.5</v>
          </cell>
          <cell r="I375">
            <v>440.55999999999995</v>
          </cell>
          <cell r="J375">
            <v>440.75</v>
          </cell>
          <cell r="K375">
            <v>452.4</v>
          </cell>
          <cell r="L375">
            <v>492</v>
          </cell>
          <cell r="M375">
            <v>446.65999999999997</v>
          </cell>
          <cell r="N375">
            <v>451.75</v>
          </cell>
          <cell r="O375">
            <v>455.05999999999995</v>
          </cell>
          <cell r="P375">
            <v>478.75</v>
          </cell>
          <cell r="Q375">
            <v>455.05999999999995</v>
          </cell>
          <cell r="R375">
            <v>486.17</v>
          </cell>
          <cell r="S375">
            <v>471.5</v>
          </cell>
          <cell r="T375">
            <v>497.82000000000005</v>
          </cell>
          <cell r="U375">
            <v>400.94</v>
          </cell>
          <cell r="V375">
            <v>409.83000000000004</v>
          </cell>
          <cell r="W375">
            <v>472</v>
          </cell>
          <cell r="X375"/>
          <cell r="Y375">
            <v>448.96000000000004</v>
          </cell>
          <cell r="Z375"/>
          <cell r="AA375">
            <v>372</v>
          </cell>
          <cell r="AB375"/>
          <cell r="AC375">
            <v>5898.32</v>
          </cell>
          <cell r="AD375">
            <v>4774.82</v>
          </cell>
        </row>
        <row r="376">
          <cell r="A376" t="str">
            <v>7509</v>
          </cell>
          <cell r="B376" t="str">
            <v>7509 - Récep/Archives/Télécom(NR)-CLSC St-Donat</v>
          </cell>
          <cell r="C376">
            <v>415.02</v>
          </cell>
          <cell r="D376">
            <v>416.66</v>
          </cell>
          <cell r="E376">
            <v>331.27</v>
          </cell>
          <cell r="F376">
            <v>331.33</v>
          </cell>
          <cell r="G376">
            <v>331.27</v>
          </cell>
          <cell r="H376">
            <v>319.75</v>
          </cell>
          <cell r="I376">
            <v>331.27</v>
          </cell>
          <cell r="J376">
            <v>339.41999999999996</v>
          </cell>
          <cell r="K376">
            <v>334</v>
          </cell>
          <cell r="L376">
            <v>317.5</v>
          </cell>
          <cell r="M376">
            <v>331.27</v>
          </cell>
          <cell r="N376">
            <v>247</v>
          </cell>
          <cell r="O376">
            <v>331.27</v>
          </cell>
          <cell r="P376">
            <v>314.75</v>
          </cell>
          <cell r="Q376">
            <v>331.27</v>
          </cell>
          <cell r="R376">
            <v>315.5</v>
          </cell>
          <cell r="S376">
            <v>334</v>
          </cell>
          <cell r="T376">
            <v>333.5</v>
          </cell>
          <cell r="U376">
            <v>323.08</v>
          </cell>
          <cell r="V376">
            <v>301</v>
          </cell>
          <cell r="W376">
            <v>334</v>
          </cell>
          <cell r="X376"/>
          <cell r="Y376">
            <v>331.27</v>
          </cell>
          <cell r="Z376"/>
          <cell r="AA376">
            <v>267.2</v>
          </cell>
          <cell r="AB376"/>
          <cell r="AC376">
            <v>4326.1899999999996</v>
          </cell>
          <cell r="AD376">
            <v>3236.41</v>
          </cell>
        </row>
        <row r="377">
          <cell r="A377" t="str">
            <v>7510</v>
          </cell>
          <cell r="B377" t="str">
            <v>7510 - Réception/Archives/Télécom (NR) - GMF</v>
          </cell>
          <cell r="C377">
            <v>84</v>
          </cell>
          <cell r="D377">
            <v>81</v>
          </cell>
          <cell r="E377">
            <v>66.5</v>
          </cell>
          <cell r="F377">
            <v>65.75</v>
          </cell>
          <cell r="G377">
            <v>66.5</v>
          </cell>
          <cell r="H377">
            <v>59.5</v>
          </cell>
          <cell r="I377">
            <v>66.5</v>
          </cell>
          <cell r="J377">
            <v>38.75</v>
          </cell>
          <cell r="K377">
            <v>70</v>
          </cell>
          <cell r="L377">
            <v>56</v>
          </cell>
          <cell r="M377">
            <v>66.5</v>
          </cell>
          <cell r="N377">
            <v>61</v>
          </cell>
          <cell r="O377">
            <v>66.5</v>
          </cell>
          <cell r="P377">
            <v>69.25</v>
          </cell>
          <cell r="Q377">
            <v>66.5</v>
          </cell>
          <cell r="R377">
            <v>66.5</v>
          </cell>
          <cell r="S377">
            <v>70</v>
          </cell>
          <cell r="T377">
            <v>70</v>
          </cell>
          <cell r="U377">
            <v>56</v>
          </cell>
          <cell r="V377">
            <v>24.5</v>
          </cell>
          <cell r="W377">
            <v>70</v>
          </cell>
          <cell r="X377"/>
          <cell r="Y377">
            <v>66.5</v>
          </cell>
          <cell r="Z377"/>
          <cell r="AA377">
            <v>56</v>
          </cell>
          <cell r="AB377"/>
          <cell r="AC377">
            <v>871.5</v>
          </cell>
          <cell r="AD377">
            <v>592.25</v>
          </cell>
        </row>
        <row r="378">
          <cell r="A378" t="str">
            <v>7511</v>
          </cell>
          <cell r="B378" t="str">
            <v>7511 - Archives - CLSC</v>
          </cell>
          <cell r="C378">
            <v>1219.0999999999999</v>
          </cell>
          <cell r="D378">
            <v>1562.75</v>
          </cell>
          <cell r="E378">
            <v>967.48</v>
          </cell>
          <cell r="F378">
            <v>1565.0900000000001</v>
          </cell>
          <cell r="G378">
            <v>967.48</v>
          </cell>
          <cell r="H378">
            <v>1509.25</v>
          </cell>
          <cell r="I378">
            <v>757.48</v>
          </cell>
          <cell r="J378">
            <v>1144.25</v>
          </cell>
          <cell r="K378">
            <v>673.48</v>
          </cell>
          <cell r="L378">
            <v>1009.5</v>
          </cell>
          <cell r="M378">
            <v>841.2</v>
          </cell>
          <cell r="N378">
            <v>1549</v>
          </cell>
          <cell r="O378">
            <v>967.48</v>
          </cell>
          <cell r="P378">
            <v>1514</v>
          </cell>
          <cell r="Q378">
            <v>967.48</v>
          </cell>
          <cell r="R378">
            <v>1357</v>
          </cell>
          <cell r="S378">
            <v>967.48</v>
          </cell>
          <cell r="T378">
            <v>1502.08</v>
          </cell>
          <cell r="U378">
            <v>799.48</v>
          </cell>
          <cell r="V378">
            <v>970.75</v>
          </cell>
          <cell r="W378">
            <v>1009.48</v>
          </cell>
          <cell r="X378"/>
          <cell r="Y378">
            <v>841.48</v>
          </cell>
          <cell r="Z378"/>
          <cell r="AA378">
            <v>723.36</v>
          </cell>
          <cell r="AB378"/>
          <cell r="AC378">
            <v>11702.46</v>
          </cell>
          <cell r="AD378">
            <v>13683.67</v>
          </cell>
        </row>
        <row r="379">
          <cell r="A379" t="str">
            <v>7512</v>
          </cell>
          <cell r="B379" t="str">
            <v>7512 - Secrétariat CHSLD Piedmont</v>
          </cell>
          <cell r="C379">
            <v>178.53</v>
          </cell>
          <cell r="D379">
            <v>166.5</v>
          </cell>
          <cell r="E379">
            <v>142.74</v>
          </cell>
          <cell r="F379">
            <v>133</v>
          </cell>
          <cell r="G379">
            <v>142.74</v>
          </cell>
          <cell r="H379">
            <v>133</v>
          </cell>
          <cell r="I379">
            <v>142.93</v>
          </cell>
          <cell r="J379">
            <v>129</v>
          </cell>
          <cell r="K379">
            <v>142.74</v>
          </cell>
          <cell r="L379">
            <v>126</v>
          </cell>
          <cell r="M379">
            <v>142.74</v>
          </cell>
          <cell r="N379">
            <v>133</v>
          </cell>
          <cell r="O379">
            <v>142.93</v>
          </cell>
          <cell r="P379">
            <v>140</v>
          </cell>
          <cell r="Q379">
            <v>142.74</v>
          </cell>
          <cell r="R379">
            <v>122</v>
          </cell>
          <cell r="S379">
            <v>142.74</v>
          </cell>
          <cell r="T379">
            <v>140</v>
          </cell>
          <cell r="U379">
            <v>142.93</v>
          </cell>
          <cell r="V379">
            <v>93</v>
          </cell>
          <cell r="W379">
            <v>142.74</v>
          </cell>
          <cell r="X379"/>
          <cell r="Y379">
            <v>142.74</v>
          </cell>
          <cell r="Z379"/>
          <cell r="AA379">
            <v>114.3</v>
          </cell>
          <cell r="AB379"/>
          <cell r="AC379">
            <v>1863.5400000000002</v>
          </cell>
          <cell r="AD379">
            <v>1315.5</v>
          </cell>
        </row>
        <row r="380">
          <cell r="A380" t="str">
            <v>7514</v>
          </cell>
          <cell r="B380" t="str">
            <v>7514 - Secrétariat CHSLD Paphilia-Ferland</v>
          </cell>
          <cell r="C380">
            <v>420.07</v>
          </cell>
          <cell r="D380">
            <v>432</v>
          </cell>
          <cell r="E380">
            <v>335.88</v>
          </cell>
          <cell r="F380">
            <v>350</v>
          </cell>
          <cell r="G380">
            <v>335.88</v>
          </cell>
          <cell r="H380">
            <v>308</v>
          </cell>
          <cell r="I380">
            <v>336.32</v>
          </cell>
          <cell r="J380">
            <v>315</v>
          </cell>
          <cell r="K380">
            <v>335.88</v>
          </cell>
          <cell r="L380">
            <v>311</v>
          </cell>
          <cell r="M380">
            <v>335.88</v>
          </cell>
          <cell r="N380">
            <v>145.78</v>
          </cell>
          <cell r="O380">
            <v>336.32</v>
          </cell>
          <cell r="P380">
            <v>336</v>
          </cell>
          <cell r="Q380">
            <v>335.88</v>
          </cell>
          <cell r="R380">
            <v>336</v>
          </cell>
          <cell r="S380">
            <v>335.88</v>
          </cell>
          <cell r="T380">
            <v>336</v>
          </cell>
          <cell r="U380">
            <v>336.32</v>
          </cell>
          <cell r="V380">
            <v>224</v>
          </cell>
          <cell r="W380">
            <v>335.88</v>
          </cell>
          <cell r="X380"/>
          <cell r="Y380">
            <v>335.88</v>
          </cell>
          <cell r="Z380"/>
          <cell r="AA380">
            <v>268.73</v>
          </cell>
          <cell r="AB380"/>
          <cell r="AC380">
            <v>4384.8000000000011</v>
          </cell>
          <cell r="AD380">
            <v>3093.7799999999997</v>
          </cell>
        </row>
        <row r="381">
          <cell r="A381" t="str">
            <v>7516</v>
          </cell>
          <cell r="B381" t="str">
            <v>7516 - Secrétariat CHSLD St-Eusèbe</v>
          </cell>
          <cell r="C381">
            <v>408.65999999999997</v>
          </cell>
          <cell r="D381">
            <v>408.25</v>
          </cell>
          <cell r="E381">
            <v>336.33</v>
          </cell>
          <cell r="F381">
            <v>325.5</v>
          </cell>
          <cell r="G381">
            <v>336.33</v>
          </cell>
          <cell r="H381">
            <v>280</v>
          </cell>
          <cell r="I381">
            <v>336.33</v>
          </cell>
          <cell r="J381">
            <v>221</v>
          </cell>
          <cell r="K381">
            <v>336.33</v>
          </cell>
          <cell r="L381">
            <v>262.5</v>
          </cell>
          <cell r="M381">
            <v>336.33</v>
          </cell>
          <cell r="N381">
            <v>8.5600000000000023</v>
          </cell>
          <cell r="O381">
            <v>336.33</v>
          </cell>
          <cell r="P381">
            <v>294</v>
          </cell>
          <cell r="Q381">
            <v>336.33</v>
          </cell>
          <cell r="R381">
            <v>313</v>
          </cell>
          <cell r="S381">
            <v>336.33</v>
          </cell>
          <cell r="T381">
            <v>335.5</v>
          </cell>
          <cell r="U381">
            <v>336.33</v>
          </cell>
          <cell r="V381">
            <v>290</v>
          </cell>
          <cell r="W381">
            <v>336.33</v>
          </cell>
          <cell r="X381"/>
          <cell r="Y381">
            <v>336.33</v>
          </cell>
          <cell r="Z381"/>
          <cell r="AA381">
            <v>276.51</v>
          </cell>
          <cell r="AB381"/>
          <cell r="AC381">
            <v>4384.8</v>
          </cell>
          <cell r="AD381">
            <v>2738.31</v>
          </cell>
        </row>
        <row r="382">
          <cell r="A382" t="str">
            <v>7518</v>
          </cell>
          <cell r="B382" t="str">
            <v>7518 - Gestion des patients orphelins - secr.</v>
          </cell>
          <cell r="C382">
            <v>168</v>
          </cell>
          <cell r="D382">
            <v>126</v>
          </cell>
          <cell r="E382">
            <v>133</v>
          </cell>
          <cell r="F382">
            <v>91</v>
          </cell>
          <cell r="G382">
            <v>133</v>
          </cell>
          <cell r="H382">
            <v>91</v>
          </cell>
          <cell r="I382">
            <v>98</v>
          </cell>
          <cell r="J382">
            <v>42</v>
          </cell>
          <cell r="K382">
            <v>84</v>
          </cell>
          <cell r="L382">
            <v>112</v>
          </cell>
          <cell r="M382">
            <v>112</v>
          </cell>
          <cell r="N382">
            <v>91</v>
          </cell>
          <cell r="O382">
            <v>133</v>
          </cell>
          <cell r="P382">
            <v>98</v>
          </cell>
          <cell r="Q382">
            <v>133</v>
          </cell>
          <cell r="R382">
            <v>84</v>
          </cell>
          <cell r="S382">
            <v>133</v>
          </cell>
          <cell r="T382">
            <v>84</v>
          </cell>
          <cell r="U382">
            <v>105</v>
          </cell>
          <cell r="V382">
            <v>98</v>
          </cell>
          <cell r="W382">
            <v>140</v>
          </cell>
          <cell r="X382"/>
          <cell r="Y382">
            <v>112</v>
          </cell>
          <cell r="Z382"/>
          <cell r="AA382">
            <v>98</v>
          </cell>
          <cell r="AB382"/>
          <cell r="AC382">
            <v>1582</v>
          </cell>
          <cell r="AD382">
            <v>917</v>
          </cell>
        </row>
        <row r="383">
          <cell r="A383" t="str">
            <v>7520</v>
          </cell>
          <cell r="B383" t="str">
            <v>7520 - Récep/Archives/Télécom (NR) - St-Michel</v>
          </cell>
          <cell r="C383">
            <v>431.61</v>
          </cell>
          <cell r="D383">
            <v>424</v>
          </cell>
          <cell r="E383">
            <v>343.88</v>
          </cell>
          <cell r="F383">
            <v>347.5</v>
          </cell>
          <cell r="G383">
            <v>343.88</v>
          </cell>
          <cell r="H383">
            <v>363.5</v>
          </cell>
          <cell r="I383">
            <v>343.88</v>
          </cell>
          <cell r="J383">
            <v>343.25</v>
          </cell>
          <cell r="K383">
            <v>350.88</v>
          </cell>
          <cell r="L383">
            <v>334.5</v>
          </cell>
          <cell r="M383">
            <v>343.88</v>
          </cell>
          <cell r="N383">
            <v>366.5</v>
          </cell>
          <cell r="O383">
            <v>343.88</v>
          </cell>
          <cell r="P383">
            <v>387.5</v>
          </cell>
          <cell r="Q383">
            <v>343.88</v>
          </cell>
          <cell r="R383">
            <v>370.75</v>
          </cell>
          <cell r="S383">
            <v>350.88</v>
          </cell>
          <cell r="T383">
            <v>414.5</v>
          </cell>
          <cell r="U383">
            <v>322.88</v>
          </cell>
          <cell r="V383">
            <v>302</v>
          </cell>
          <cell r="W383">
            <v>350.88</v>
          </cell>
          <cell r="X383"/>
          <cell r="Y383">
            <v>343.88</v>
          </cell>
          <cell r="Z383"/>
          <cell r="AA383">
            <v>280.7</v>
          </cell>
          <cell r="AB383"/>
          <cell r="AC383">
            <v>4494.9900000000007</v>
          </cell>
          <cell r="AD383">
            <v>3654</v>
          </cell>
        </row>
        <row r="384">
          <cell r="A384" t="str">
            <v>7521</v>
          </cell>
          <cell r="B384" t="str">
            <v>7521 - Réception/Archives/Télécom (NR) - Matha</v>
          </cell>
          <cell r="C384">
            <v>364.03</v>
          </cell>
          <cell r="D384">
            <v>385</v>
          </cell>
          <cell r="E384">
            <v>289.02999999999997</v>
          </cell>
          <cell r="F384">
            <v>291.16999999999996</v>
          </cell>
          <cell r="G384">
            <v>289.02999999999997</v>
          </cell>
          <cell r="H384">
            <v>285.5</v>
          </cell>
          <cell r="I384">
            <v>289.02999999999997</v>
          </cell>
          <cell r="J384">
            <v>315</v>
          </cell>
          <cell r="K384">
            <v>301</v>
          </cell>
          <cell r="L384">
            <v>279</v>
          </cell>
          <cell r="M384">
            <v>289.02999999999997</v>
          </cell>
          <cell r="N384">
            <v>293</v>
          </cell>
          <cell r="O384">
            <v>289.02999999999997</v>
          </cell>
          <cell r="P384">
            <v>305.41999999999996</v>
          </cell>
          <cell r="Q384">
            <v>289.02999999999997</v>
          </cell>
          <cell r="R384">
            <v>291.25</v>
          </cell>
          <cell r="S384">
            <v>301</v>
          </cell>
          <cell r="T384">
            <v>331.75</v>
          </cell>
          <cell r="U384">
            <v>253.12</v>
          </cell>
          <cell r="V384">
            <v>238</v>
          </cell>
          <cell r="W384">
            <v>301</v>
          </cell>
          <cell r="X384"/>
          <cell r="Y384">
            <v>289.02999999999997</v>
          </cell>
          <cell r="Z384"/>
          <cell r="AA384">
            <v>240.8</v>
          </cell>
          <cell r="AB384"/>
          <cell r="AC384">
            <v>3784.16</v>
          </cell>
          <cell r="AD384">
            <v>3015.09</v>
          </cell>
        </row>
        <row r="385">
          <cell r="A385" t="str">
            <v>7523</v>
          </cell>
          <cell r="B385" t="str">
            <v>7523 - Secrétariat CHSLD St-Jacques</v>
          </cell>
          <cell r="C385">
            <v>168</v>
          </cell>
          <cell r="D385">
            <v>161</v>
          </cell>
          <cell r="E385">
            <v>133</v>
          </cell>
          <cell r="F385">
            <v>137</v>
          </cell>
          <cell r="G385">
            <v>133</v>
          </cell>
          <cell r="H385">
            <v>133</v>
          </cell>
          <cell r="I385">
            <v>98</v>
          </cell>
          <cell r="J385">
            <v>133</v>
          </cell>
          <cell r="K385">
            <v>84</v>
          </cell>
          <cell r="L385">
            <v>140</v>
          </cell>
          <cell r="M385">
            <v>112</v>
          </cell>
          <cell r="N385">
            <v>133</v>
          </cell>
          <cell r="O385">
            <v>133</v>
          </cell>
          <cell r="P385">
            <v>133</v>
          </cell>
          <cell r="Q385">
            <v>133</v>
          </cell>
          <cell r="R385">
            <v>133</v>
          </cell>
          <cell r="S385">
            <v>133</v>
          </cell>
          <cell r="T385">
            <v>98</v>
          </cell>
          <cell r="U385">
            <v>105</v>
          </cell>
          <cell r="V385">
            <v>105</v>
          </cell>
          <cell r="W385">
            <v>140</v>
          </cell>
          <cell r="X385"/>
          <cell r="Y385">
            <v>112</v>
          </cell>
          <cell r="Z385"/>
          <cell r="AA385">
            <v>98</v>
          </cell>
          <cell r="AB385"/>
          <cell r="AC385">
            <v>1582</v>
          </cell>
          <cell r="AD385">
            <v>1306</v>
          </cell>
        </row>
        <row r="386">
          <cell r="A386" t="str">
            <v>7524</v>
          </cell>
          <cell r="B386" t="str">
            <v>7524 - Secrétariat CHSLD St-Liguori</v>
          </cell>
          <cell r="C386">
            <v>168</v>
          </cell>
          <cell r="D386">
            <v>153</v>
          </cell>
          <cell r="E386">
            <v>133</v>
          </cell>
          <cell r="F386">
            <v>137</v>
          </cell>
          <cell r="G386">
            <v>133</v>
          </cell>
          <cell r="H386">
            <v>133</v>
          </cell>
          <cell r="I386">
            <v>89.25</v>
          </cell>
          <cell r="J386">
            <v>96</v>
          </cell>
          <cell r="K386">
            <v>71.75</v>
          </cell>
          <cell r="L386">
            <v>133</v>
          </cell>
          <cell r="M386">
            <v>106.75</v>
          </cell>
          <cell r="N386">
            <v>140.75</v>
          </cell>
          <cell r="O386">
            <v>133</v>
          </cell>
          <cell r="P386">
            <v>133</v>
          </cell>
          <cell r="Q386">
            <v>133</v>
          </cell>
          <cell r="R386">
            <v>134</v>
          </cell>
          <cell r="S386">
            <v>133</v>
          </cell>
          <cell r="T386">
            <v>123</v>
          </cell>
          <cell r="U386">
            <v>103.25</v>
          </cell>
          <cell r="V386">
            <v>94</v>
          </cell>
          <cell r="W386">
            <v>140</v>
          </cell>
          <cell r="X386"/>
          <cell r="Y386">
            <v>108.5</v>
          </cell>
          <cell r="Z386"/>
          <cell r="AA386">
            <v>94.5</v>
          </cell>
          <cell r="AB386"/>
          <cell r="AC386">
            <v>1547</v>
          </cell>
          <cell r="AD386">
            <v>1276.75</v>
          </cell>
        </row>
        <row r="387">
          <cell r="A387" t="str">
            <v>7525</v>
          </cell>
          <cell r="B387" t="str">
            <v>7525 - Secrétariat CHSLD St-Antoine-de-Padoue</v>
          </cell>
          <cell r="C387">
            <v>170.28</v>
          </cell>
          <cell r="D387">
            <v>203.25</v>
          </cell>
          <cell r="E387">
            <v>140.13</v>
          </cell>
          <cell r="F387">
            <v>161</v>
          </cell>
          <cell r="G387">
            <v>140.13</v>
          </cell>
          <cell r="H387">
            <v>144.25</v>
          </cell>
          <cell r="I387">
            <v>140.13</v>
          </cell>
          <cell r="J387">
            <v>119</v>
          </cell>
          <cell r="K387">
            <v>140.13</v>
          </cell>
          <cell r="L387">
            <v>158.5</v>
          </cell>
          <cell r="M387">
            <v>140.13</v>
          </cell>
          <cell r="N387">
            <v>-14.539999999999992</v>
          </cell>
          <cell r="O387">
            <v>140.13</v>
          </cell>
          <cell r="P387">
            <v>133.25</v>
          </cell>
          <cell r="Q387">
            <v>140.13</v>
          </cell>
          <cell r="R387">
            <v>176</v>
          </cell>
          <cell r="S387">
            <v>140.13</v>
          </cell>
          <cell r="T387">
            <v>131.75</v>
          </cell>
          <cell r="U387">
            <v>140.13</v>
          </cell>
          <cell r="V387">
            <v>126</v>
          </cell>
          <cell r="W387">
            <v>140.13</v>
          </cell>
          <cell r="X387"/>
          <cell r="Y387">
            <v>140.13</v>
          </cell>
          <cell r="Z387"/>
          <cell r="AA387">
            <v>115.29</v>
          </cell>
          <cell r="AB387"/>
          <cell r="AC387">
            <v>1827.0000000000005</v>
          </cell>
          <cell r="AD387">
            <v>1338.46</v>
          </cell>
        </row>
        <row r="388">
          <cell r="A388" t="str">
            <v>7526</v>
          </cell>
          <cell r="B388" t="str">
            <v>7526 - Secrétariat CHSLD Brassard</v>
          </cell>
          <cell r="C388">
            <v>176.13</v>
          </cell>
          <cell r="D388">
            <v>161</v>
          </cell>
          <cell r="E388">
            <v>140.82</v>
          </cell>
          <cell r="F388">
            <v>130.5</v>
          </cell>
          <cell r="G388">
            <v>140.82</v>
          </cell>
          <cell r="H388">
            <v>126</v>
          </cell>
          <cell r="I388">
            <v>141.02000000000001</v>
          </cell>
          <cell r="J388">
            <v>140</v>
          </cell>
          <cell r="K388">
            <v>140.82</v>
          </cell>
          <cell r="L388">
            <v>140</v>
          </cell>
          <cell r="M388">
            <v>140.82</v>
          </cell>
          <cell r="N388">
            <v>133</v>
          </cell>
          <cell r="O388">
            <v>141.02000000000001</v>
          </cell>
          <cell r="P388">
            <v>133</v>
          </cell>
          <cell r="Q388">
            <v>140.82</v>
          </cell>
          <cell r="R388">
            <v>133</v>
          </cell>
          <cell r="S388">
            <v>140.82</v>
          </cell>
          <cell r="T388">
            <v>140</v>
          </cell>
          <cell r="U388">
            <v>141.02000000000001</v>
          </cell>
          <cell r="V388">
            <v>112</v>
          </cell>
          <cell r="W388">
            <v>140.82</v>
          </cell>
          <cell r="X388"/>
          <cell r="Y388">
            <v>140.82</v>
          </cell>
          <cell r="Z388"/>
          <cell r="AA388">
            <v>112.73</v>
          </cell>
          <cell r="AB388"/>
          <cell r="AC388">
            <v>1838.4799999999996</v>
          </cell>
          <cell r="AD388">
            <v>1348.5</v>
          </cell>
        </row>
        <row r="389">
          <cell r="A389" t="str">
            <v>7529</v>
          </cell>
          <cell r="B389" t="str">
            <v>7529 - Secrétariat CHSLD St-Donat</v>
          </cell>
          <cell r="C389">
            <v>168</v>
          </cell>
          <cell r="D389">
            <v>159.25</v>
          </cell>
          <cell r="E389">
            <v>133</v>
          </cell>
          <cell r="F389">
            <v>111.25</v>
          </cell>
          <cell r="G389">
            <v>133</v>
          </cell>
          <cell r="H389">
            <v>139</v>
          </cell>
          <cell r="I389">
            <v>89.25</v>
          </cell>
          <cell r="J389">
            <v>134</v>
          </cell>
          <cell r="K389">
            <v>71.75</v>
          </cell>
          <cell r="L389">
            <v>158.25</v>
          </cell>
          <cell r="M389">
            <v>106.75</v>
          </cell>
          <cell r="N389">
            <v>127.5</v>
          </cell>
          <cell r="O389">
            <v>133</v>
          </cell>
          <cell r="P389">
            <v>132</v>
          </cell>
          <cell r="Q389">
            <v>133</v>
          </cell>
          <cell r="R389">
            <v>150.25</v>
          </cell>
          <cell r="S389">
            <v>133</v>
          </cell>
          <cell r="T389">
            <v>146.5</v>
          </cell>
          <cell r="U389">
            <v>103.25</v>
          </cell>
          <cell r="V389">
            <v>114</v>
          </cell>
          <cell r="W389">
            <v>140</v>
          </cell>
          <cell r="X389"/>
          <cell r="Y389">
            <v>108.5</v>
          </cell>
          <cell r="Z389"/>
          <cell r="AA389">
            <v>94.5</v>
          </cell>
          <cell r="AB389"/>
          <cell r="AC389">
            <v>1547</v>
          </cell>
          <cell r="AD389">
            <v>1372</v>
          </cell>
        </row>
        <row r="390">
          <cell r="A390" t="str">
            <v>7530</v>
          </cell>
          <cell r="B390" t="str">
            <v>7530 - Récept/Archiv/Télécom (NR) - Montcalm</v>
          </cell>
          <cell r="C390">
            <v>859.43</v>
          </cell>
          <cell r="D390">
            <v>976.5</v>
          </cell>
          <cell r="E390">
            <v>684.67</v>
          </cell>
          <cell r="F390">
            <v>878.5</v>
          </cell>
          <cell r="G390">
            <v>684.67</v>
          </cell>
          <cell r="H390">
            <v>693.82999999999993</v>
          </cell>
          <cell r="I390">
            <v>681.87</v>
          </cell>
          <cell r="J390">
            <v>676.67000000000007</v>
          </cell>
          <cell r="K390">
            <v>695.1</v>
          </cell>
          <cell r="L390">
            <v>708</v>
          </cell>
          <cell r="M390">
            <v>682.99</v>
          </cell>
          <cell r="N390">
            <v>403.5</v>
          </cell>
          <cell r="O390">
            <v>684.67</v>
          </cell>
          <cell r="P390">
            <v>698.5</v>
          </cell>
          <cell r="Q390">
            <v>684.67</v>
          </cell>
          <cell r="R390">
            <v>698.5</v>
          </cell>
          <cell r="S390">
            <v>699.02</v>
          </cell>
          <cell r="T390">
            <v>732</v>
          </cell>
          <cell r="U390">
            <v>641.05999999999995</v>
          </cell>
          <cell r="V390">
            <v>544</v>
          </cell>
          <cell r="W390">
            <v>699.02</v>
          </cell>
          <cell r="X390"/>
          <cell r="Y390">
            <v>683.55</v>
          </cell>
          <cell r="Z390"/>
          <cell r="AA390">
            <v>558.1</v>
          </cell>
          <cell r="AB390"/>
          <cell r="AC390">
            <v>8938.82</v>
          </cell>
          <cell r="AD390">
            <v>7010</v>
          </cell>
        </row>
        <row r="391">
          <cell r="A391" t="str">
            <v>7531</v>
          </cell>
          <cell r="B391" t="str">
            <v>7531 - Réception - Accueil externe</v>
          </cell>
          <cell r="C391">
            <v>2135.8000000000002</v>
          </cell>
          <cell r="D391">
            <v>2133</v>
          </cell>
          <cell r="E391">
            <v>1708.19</v>
          </cell>
          <cell r="F391">
            <v>1610.5</v>
          </cell>
          <cell r="G391">
            <v>1708.19</v>
          </cell>
          <cell r="H391">
            <v>1668.75</v>
          </cell>
          <cell r="I391">
            <v>1708.19</v>
          </cell>
          <cell r="J391">
            <v>1636.67</v>
          </cell>
          <cell r="K391">
            <v>1708.19</v>
          </cell>
          <cell r="L391">
            <v>1680</v>
          </cell>
          <cell r="M391">
            <v>1708.19</v>
          </cell>
          <cell r="N391">
            <v>1635</v>
          </cell>
          <cell r="O391">
            <v>1708.19</v>
          </cell>
          <cell r="P391">
            <v>1728</v>
          </cell>
          <cell r="Q391">
            <v>1708.19</v>
          </cell>
          <cell r="R391">
            <v>1683.25</v>
          </cell>
          <cell r="S391">
            <v>1708.19</v>
          </cell>
          <cell r="T391">
            <v>1755</v>
          </cell>
          <cell r="U391">
            <v>1708.19</v>
          </cell>
          <cell r="V391">
            <v>1585</v>
          </cell>
          <cell r="W391">
            <v>1708.19</v>
          </cell>
          <cell r="X391"/>
          <cell r="Y391">
            <v>1708.19</v>
          </cell>
          <cell r="Z391"/>
          <cell r="AA391">
            <v>1345.24</v>
          </cell>
          <cell r="AB391"/>
          <cell r="AC391">
            <v>22271.13</v>
          </cell>
          <cell r="AD391">
            <v>17115.169999999998</v>
          </cell>
        </row>
        <row r="392">
          <cell r="A392" t="str">
            <v>7532</v>
          </cell>
          <cell r="B392" t="str">
            <v>7532 - Réception - Accueil hospitalisation</v>
          </cell>
          <cell r="C392">
            <v>1516</v>
          </cell>
          <cell r="D392">
            <v>1322</v>
          </cell>
          <cell r="E392">
            <v>1220.82</v>
          </cell>
          <cell r="F392">
            <v>1137.5</v>
          </cell>
          <cell r="G392">
            <v>1144.6500000000001</v>
          </cell>
          <cell r="H392">
            <v>1254</v>
          </cell>
          <cell r="I392">
            <v>1099.8</v>
          </cell>
          <cell r="J392">
            <v>1185.43</v>
          </cell>
          <cell r="K392">
            <v>1179.1199999999999</v>
          </cell>
          <cell r="L392">
            <v>1187.5</v>
          </cell>
          <cell r="M392">
            <v>1218.1300000000001</v>
          </cell>
          <cell r="N392">
            <v>1144.5</v>
          </cell>
          <cell r="O392">
            <v>1232.23</v>
          </cell>
          <cell r="P392">
            <v>1254</v>
          </cell>
          <cell r="Q392">
            <v>1232.23</v>
          </cell>
          <cell r="R392">
            <v>1417.23</v>
          </cell>
          <cell r="S392">
            <v>1235.07</v>
          </cell>
          <cell r="T392">
            <v>1258.5</v>
          </cell>
          <cell r="U392">
            <v>1181.58</v>
          </cell>
          <cell r="V392">
            <v>1141</v>
          </cell>
          <cell r="W392">
            <v>1235.07</v>
          </cell>
          <cell r="X392"/>
          <cell r="Y392">
            <v>1210.9099999999999</v>
          </cell>
          <cell r="Z392"/>
          <cell r="AA392">
            <v>955.44</v>
          </cell>
          <cell r="AB392"/>
          <cell r="AC392">
            <v>15661.05</v>
          </cell>
          <cell r="AD392">
            <v>12301.66</v>
          </cell>
        </row>
        <row r="393">
          <cell r="A393" t="str">
            <v>7533</v>
          </cell>
          <cell r="B393" t="str">
            <v>7533 - Réception/Archives/Télécom (NR)</v>
          </cell>
          <cell r="C393">
            <v>1283.4100000000001</v>
          </cell>
          <cell r="D393">
            <v>1261</v>
          </cell>
          <cell r="E393">
            <v>1023.73</v>
          </cell>
          <cell r="F393">
            <v>1026</v>
          </cell>
          <cell r="G393">
            <v>1023.73</v>
          </cell>
          <cell r="H393">
            <v>981.5</v>
          </cell>
          <cell r="I393">
            <v>1024.08</v>
          </cell>
          <cell r="J393">
            <v>1029.67</v>
          </cell>
          <cell r="K393">
            <v>1036</v>
          </cell>
          <cell r="L393">
            <v>1039.75</v>
          </cell>
          <cell r="M393">
            <v>1024.03</v>
          </cell>
          <cell r="N393">
            <v>1009.59</v>
          </cell>
          <cell r="O393">
            <v>1023.73</v>
          </cell>
          <cell r="P393">
            <v>1012.33</v>
          </cell>
          <cell r="Q393">
            <v>1023.73</v>
          </cell>
          <cell r="R393">
            <v>1040.83</v>
          </cell>
          <cell r="S393">
            <v>1035.7</v>
          </cell>
          <cell r="T393">
            <v>1050.25</v>
          </cell>
          <cell r="U393">
            <v>988.49</v>
          </cell>
          <cell r="V393">
            <v>929.49</v>
          </cell>
          <cell r="W393">
            <v>1035.7</v>
          </cell>
          <cell r="X393"/>
          <cell r="Y393">
            <v>1024.07</v>
          </cell>
          <cell r="Z393"/>
          <cell r="AA393">
            <v>828.8</v>
          </cell>
          <cell r="AB393"/>
          <cell r="AC393">
            <v>13375.2</v>
          </cell>
          <cell r="AD393">
            <v>10380.41</v>
          </cell>
        </row>
        <row r="394">
          <cell r="A394" t="str">
            <v>7534</v>
          </cell>
          <cell r="B394" t="str">
            <v>7534 - Télécommunications - Messagerie</v>
          </cell>
          <cell r="C394">
            <v>354.05</v>
          </cell>
          <cell r="D394">
            <v>354</v>
          </cell>
          <cell r="E394">
            <v>280.22000000000003</v>
          </cell>
          <cell r="F394">
            <v>280.25</v>
          </cell>
          <cell r="G394">
            <v>280.22000000000003</v>
          </cell>
          <cell r="H394">
            <v>280.25</v>
          </cell>
          <cell r="I394">
            <v>280.22000000000003</v>
          </cell>
          <cell r="J394">
            <v>280.25</v>
          </cell>
          <cell r="K394">
            <v>294.92</v>
          </cell>
          <cell r="L394">
            <v>295</v>
          </cell>
          <cell r="M394">
            <v>280.22000000000003</v>
          </cell>
          <cell r="N394">
            <v>280.25</v>
          </cell>
          <cell r="O394">
            <v>280.22000000000003</v>
          </cell>
          <cell r="P394">
            <v>279.75</v>
          </cell>
          <cell r="Q394">
            <v>280.22000000000003</v>
          </cell>
          <cell r="R394">
            <v>287.75</v>
          </cell>
          <cell r="S394">
            <v>294.92</v>
          </cell>
          <cell r="T394">
            <v>295</v>
          </cell>
          <cell r="U394">
            <v>236.15</v>
          </cell>
          <cell r="V394">
            <v>235.5</v>
          </cell>
          <cell r="W394">
            <v>294.92</v>
          </cell>
          <cell r="X394"/>
          <cell r="Y394">
            <v>280.22000000000003</v>
          </cell>
          <cell r="Z394"/>
          <cell r="AA394">
            <v>236.25</v>
          </cell>
          <cell r="AB394"/>
          <cell r="AC394">
            <v>3672.75</v>
          </cell>
          <cell r="AD394">
            <v>2868</v>
          </cell>
        </row>
        <row r="395">
          <cell r="A395" t="str">
            <v>7535</v>
          </cell>
          <cell r="B395" t="str">
            <v>7535 - Télécommunications - Téléphone</v>
          </cell>
          <cell r="C395">
            <v>1002.19</v>
          </cell>
          <cell r="D395">
            <v>914</v>
          </cell>
          <cell r="E395">
            <v>802.35</v>
          </cell>
          <cell r="F395">
            <v>746.5</v>
          </cell>
          <cell r="G395">
            <v>802.35</v>
          </cell>
          <cell r="H395">
            <v>750</v>
          </cell>
          <cell r="I395">
            <v>802.35</v>
          </cell>
          <cell r="J395">
            <v>756</v>
          </cell>
          <cell r="K395">
            <v>802.35</v>
          </cell>
          <cell r="L395">
            <v>746</v>
          </cell>
          <cell r="M395">
            <v>802.35</v>
          </cell>
          <cell r="N395">
            <v>756</v>
          </cell>
          <cell r="O395">
            <v>802.35</v>
          </cell>
          <cell r="P395">
            <v>758.5</v>
          </cell>
          <cell r="Q395">
            <v>802.35</v>
          </cell>
          <cell r="R395">
            <v>758.5</v>
          </cell>
          <cell r="S395">
            <v>802.35</v>
          </cell>
          <cell r="T395">
            <v>760</v>
          </cell>
          <cell r="U395">
            <v>802.35</v>
          </cell>
          <cell r="V395">
            <v>724</v>
          </cell>
          <cell r="W395">
            <v>802.35</v>
          </cell>
          <cell r="X395"/>
          <cell r="Y395">
            <v>802.35</v>
          </cell>
          <cell r="Z395"/>
          <cell r="AA395">
            <v>633.12</v>
          </cell>
          <cell r="AB395"/>
          <cell r="AC395">
            <v>10461.160000000003</v>
          </cell>
          <cell r="AD395">
            <v>7669.5</v>
          </cell>
        </row>
        <row r="396">
          <cell r="A396" t="str">
            <v>7536</v>
          </cell>
          <cell r="B396" t="str">
            <v>7536 - Télécommunications - Téléphone - Service</v>
          </cell>
          <cell r="C396">
            <v>332.68</v>
          </cell>
          <cell r="D396">
            <v>336</v>
          </cell>
          <cell r="E396">
            <v>263.49</v>
          </cell>
          <cell r="F396">
            <v>269</v>
          </cell>
          <cell r="G396">
            <v>263.49</v>
          </cell>
          <cell r="H396">
            <v>266</v>
          </cell>
          <cell r="I396">
            <v>193.96</v>
          </cell>
          <cell r="J396">
            <v>266</v>
          </cell>
          <cell r="K396">
            <v>180.32</v>
          </cell>
          <cell r="L396">
            <v>206.5</v>
          </cell>
          <cell r="M396">
            <v>221.89</v>
          </cell>
          <cell r="N396">
            <v>343</v>
          </cell>
          <cell r="O396">
            <v>263.49</v>
          </cell>
          <cell r="P396">
            <v>243</v>
          </cell>
          <cell r="Q396">
            <v>263.49</v>
          </cell>
          <cell r="R396">
            <v>272.75</v>
          </cell>
          <cell r="S396">
            <v>277.14</v>
          </cell>
          <cell r="T396">
            <v>283</v>
          </cell>
          <cell r="U396">
            <v>207.93</v>
          </cell>
          <cell r="V396">
            <v>206</v>
          </cell>
          <cell r="W396">
            <v>277.14</v>
          </cell>
          <cell r="X396"/>
          <cell r="Y396">
            <v>235.54</v>
          </cell>
          <cell r="Z396"/>
          <cell r="AA396">
            <v>193.94</v>
          </cell>
          <cell r="AB396"/>
          <cell r="AC396">
            <v>3174.4999999999995</v>
          </cell>
          <cell r="AD396">
            <v>2691.25</v>
          </cell>
        </row>
        <row r="397">
          <cell r="A397" t="str">
            <v>7537</v>
          </cell>
          <cell r="B397" t="str">
            <v>7537 - Services alimentaires CHSLD St-Jacques</v>
          </cell>
          <cell r="C397">
            <v>903.04</v>
          </cell>
          <cell r="D397">
            <v>916</v>
          </cell>
          <cell r="E397">
            <v>743.15</v>
          </cell>
          <cell r="F397">
            <v>746</v>
          </cell>
          <cell r="G397">
            <v>743.15</v>
          </cell>
          <cell r="H397">
            <v>737</v>
          </cell>
          <cell r="I397">
            <v>743.15</v>
          </cell>
          <cell r="J397">
            <v>738</v>
          </cell>
          <cell r="K397">
            <v>743.15</v>
          </cell>
          <cell r="L397">
            <v>711.75</v>
          </cell>
          <cell r="M397">
            <v>743.15</v>
          </cell>
          <cell r="N397">
            <v>731</v>
          </cell>
          <cell r="O397">
            <v>743.15</v>
          </cell>
          <cell r="P397">
            <v>765</v>
          </cell>
          <cell r="Q397">
            <v>743.15</v>
          </cell>
          <cell r="R397">
            <v>741.25</v>
          </cell>
          <cell r="S397">
            <v>743.15</v>
          </cell>
          <cell r="T397">
            <v>736.25</v>
          </cell>
          <cell r="U397">
            <v>743.15</v>
          </cell>
          <cell r="V397">
            <v>718.5</v>
          </cell>
          <cell r="W397">
            <v>743.15</v>
          </cell>
          <cell r="X397"/>
          <cell r="Y397">
            <v>743.15</v>
          </cell>
          <cell r="Z397"/>
          <cell r="AA397">
            <v>611.41999999999996</v>
          </cell>
          <cell r="AB397"/>
          <cell r="AC397">
            <v>9689.1099999999988</v>
          </cell>
          <cell r="AD397">
            <v>7540.75</v>
          </cell>
        </row>
        <row r="398">
          <cell r="A398" t="str">
            <v>7538</v>
          </cell>
          <cell r="B398" t="str">
            <v>7538 - Services alimentaires CHSLD St-Liguori</v>
          </cell>
          <cell r="C398">
            <v>635.34</v>
          </cell>
          <cell r="D398">
            <v>718.5</v>
          </cell>
          <cell r="E398">
            <v>522.84</v>
          </cell>
          <cell r="F398">
            <v>516</v>
          </cell>
          <cell r="G398">
            <v>522.84</v>
          </cell>
          <cell r="H398">
            <v>523.25</v>
          </cell>
          <cell r="I398">
            <v>522.84</v>
          </cell>
          <cell r="J398">
            <v>521</v>
          </cell>
          <cell r="K398">
            <v>522.84</v>
          </cell>
          <cell r="L398">
            <v>527</v>
          </cell>
          <cell r="M398">
            <v>522.84</v>
          </cell>
          <cell r="N398">
            <v>527</v>
          </cell>
          <cell r="O398">
            <v>522.84</v>
          </cell>
          <cell r="P398">
            <v>520.75</v>
          </cell>
          <cell r="Q398">
            <v>522.84</v>
          </cell>
          <cell r="R398">
            <v>531.25</v>
          </cell>
          <cell r="S398">
            <v>522.84</v>
          </cell>
          <cell r="T398">
            <v>523.25</v>
          </cell>
          <cell r="U398">
            <v>522.84</v>
          </cell>
          <cell r="V398">
            <v>526</v>
          </cell>
          <cell r="W398">
            <v>522.84</v>
          </cell>
          <cell r="X398"/>
          <cell r="Y398">
            <v>522.84</v>
          </cell>
          <cell r="Z398"/>
          <cell r="AA398">
            <v>430.22</v>
          </cell>
          <cell r="AB398"/>
          <cell r="AC398">
            <v>6816.8000000000011</v>
          </cell>
          <cell r="AD398">
            <v>5434</v>
          </cell>
        </row>
        <row r="399">
          <cell r="A399" t="str">
            <v>7539</v>
          </cell>
          <cell r="B399" t="str">
            <v>7539 - Serv. alim. CHSLD St-Antoine-de-Padoue</v>
          </cell>
          <cell r="C399">
            <v>1323.42</v>
          </cell>
          <cell r="D399">
            <v>1339</v>
          </cell>
          <cell r="E399">
            <v>1089.0999999999999</v>
          </cell>
          <cell r="F399">
            <v>1106</v>
          </cell>
          <cell r="G399">
            <v>1089.0999999999999</v>
          </cell>
          <cell r="H399">
            <v>1081.58</v>
          </cell>
          <cell r="I399">
            <v>1089.0999999999999</v>
          </cell>
          <cell r="J399">
            <v>1073.5</v>
          </cell>
          <cell r="K399">
            <v>1089.0999999999999</v>
          </cell>
          <cell r="L399">
            <v>1064.75</v>
          </cell>
          <cell r="M399">
            <v>1089.0999999999999</v>
          </cell>
          <cell r="N399">
            <v>1082</v>
          </cell>
          <cell r="O399">
            <v>1089.0999999999999</v>
          </cell>
          <cell r="P399">
            <v>1085.5</v>
          </cell>
          <cell r="Q399">
            <v>1089.0999999999999</v>
          </cell>
          <cell r="R399">
            <v>1076.5</v>
          </cell>
          <cell r="S399">
            <v>1089.0999999999999</v>
          </cell>
          <cell r="T399">
            <v>1115.08</v>
          </cell>
          <cell r="U399">
            <v>1089.0999999999999</v>
          </cell>
          <cell r="V399">
            <v>1086.25</v>
          </cell>
          <cell r="W399">
            <v>1089.0999999999999</v>
          </cell>
          <cell r="X399"/>
          <cell r="Y399">
            <v>1089.0999999999999</v>
          </cell>
          <cell r="Z399"/>
          <cell r="AA399">
            <v>896.19</v>
          </cell>
          <cell r="AB399"/>
          <cell r="AC399">
            <v>14199.710000000003</v>
          </cell>
          <cell r="AD399">
            <v>11110.16</v>
          </cell>
        </row>
        <row r="400">
          <cell r="A400" t="str">
            <v>7540</v>
          </cell>
          <cell r="B400" t="str">
            <v>7540 - Nutrition clinique - diét. (CH et CSE)</v>
          </cell>
          <cell r="C400">
            <v>1783.76</v>
          </cell>
          <cell r="D400">
            <v>1708.5</v>
          </cell>
          <cell r="E400">
            <v>1458.17</v>
          </cell>
          <cell r="F400">
            <v>1442</v>
          </cell>
          <cell r="G400">
            <v>1458.17</v>
          </cell>
          <cell r="H400">
            <v>1376</v>
          </cell>
          <cell r="I400">
            <v>1458.17</v>
          </cell>
          <cell r="J400">
            <v>1218</v>
          </cell>
          <cell r="K400">
            <v>1513.18</v>
          </cell>
          <cell r="L400">
            <v>1351</v>
          </cell>
          <cell r="M400">
            <v>1458.17</v>
          </cell>
          <cell r="N400">
            <v>1386</v>
          </cell>
          <cell r="O400">
            <v>1521.14</v>
          </cell>
          <cell r="P400">
            <v>1316</v>
          </cell>
          <cell r="Q400">
            <v>1535.15</v>
          </cell>
          <cell r="R400">
            <v>1519</v>
          </cell>
          <cell r="S400">
            <v>1527.19</v>
          </cell>
          <cell r="T400">
            <v>1613</v>
          </cell>
          <cell r="U400">
            <v>1345.54</v>
          </cell>
          <cell r="V400">
            <v>1312</v>
          </cell>
          <cell r="W400">
            <v>1527.19</v>
          </cell>
          <cell r="X400"/>
          <cell r="Y400">
            <v>1463.25</v>
          </cell>
          <cell r="Z400"/>
          <cell r="AA400">
            <v>1272.8799999999999</v>
          </cell>
          <cell r="AB400"/>
          <cell r="AC400">
            <v>19321.96</v>
          </cell>
          <cell r="AD400">
            <v>14241.5</v>
          </cell>
        </row>
        <row r="401">
          <cell r="A401" t="str">
            <v>7541</v>
          </cell>
          <cell r="B401" t="str">
            <v>7541 - Services alimentaires CHSLD St-Donat</v>
          </cell>
          <cell r="C401">
            <v>659.86</v>
          </cell>
          <cell r="D401">
            <v>658</v>
          </cell>
          <cell r="E401">
            <v>543</v>
          </cell>
          <cell r="F401">
            <v>549.75</v>
          </cell>
          <cell r="G401">
            <v>543</v>
          </cell>
          <cell r="H401">
            <v>542.75</v>
          </cell>
          <cell r="I401">
            <v>543</v>
          </cell>
          <cell r="J401">
            <v>541.75</v>
          </cell>
          <cell r="K401">
            <v>543</v>
          </cell>
          <cell r="L401">
            <v>547.25</v>
          </cell>
          <cell r="M401">
            <v>543</v>
          </cell>
          <cell r="N401">
            <v>541</v>
          </cell>
          <cell r="O401">
            <v>543</v>
          </cell>
          <cell r="P401">
            <v>541.25</v>
          </cell>
          <cell r="Q401">
            <v>543</v>
          </cell>
          <cell r="R401">
            <v>542.25</v>
          </cell>
          <cell r="S401">
            <v>543</v>
          </cell>
          <cell r="T401">
            <v>560.25</v>
          </cell>
          <cell r="U401">
            <v>543</v>
          </cell>
          <cell r="V401">
            <v>542</v>
          </cell>
          <cell r="W401">
            <v>543</v>
          </cell>
          <cell r="X401"/>
          <cell r="Y401">
            <v>543</v>
          </cell>
          <cell r="Z401"/>
          <cell r="AA401">
            <v>447.04</v>
          </cell>
          <cell r="AB401"/>
          <cell r="AC401">
            <v>7079.9000000000005</v>
          </cell>
          <cell r="AD401">
            <v>5566.25</v>
          </cell>
        </row>
        <row r="402">
          <cell r="A402" t="str">
            <v>7542</v>
          </cell>
          <cell r="B402" t="str">
            <v>7542 - Services alimentaires CHSLD Brassard</v>
          </cell>
          <cell r="C402">
            <v>544.82000000000005</v>
          </cell>
          <cell r="D402">
            <v>527.75</v>
          </cell>
          <cell r="E402">
            <v>448.38</v>
          </cell>
          <cell r="F402">
            <v>434.25</v>
          </cell>
          <cell r="G402">
            <v>448.38</v>
          </cell>
          <cell r="H402">
            <v>434</v>
          </cell>
          <cell r="I402">
            <v>448.38</v>
          </cell>
          <cell r="J402">
            <v>434</v>
          </cell>
          <cell r="K402">
            <v>448.38</v>
          </cell>
          <cell r="L402">
            <v>435</v>
          </cell>
          <cell r="M402">
            <v>448.38</v>
          </cell>
          <cell r="N402">
            <v>425.75</v>
          </cell>
          <cell r="O402">
            <v>448.38</v>
          </cell>
          <cell r="P402">
            <v>434</v>
          </cell>
          <cell r="Q402">
            <v>448.38</v>
          </cell>
          <cell r="R402">
            <v>434</v>
          </cell>
          <cell r="S402">
            <v>448.38</v>
          </cell>
          <cell r="T402">
            <v>441.75</v>
          </cell>
          <cell r="U402">
            <v>448.38</v>
          </cell>
          <cell r="V402">
            <v>434</v>
          </cell>
          <cell r="W402">
            <v>448.38</v>
          </cell>
          <cell r="X402"/>
          <cell r="Y402">
            <v>448.38</v>
          </cell>
          <cell r="Z402"/>
          <cell r="AA402">
            <v>368.88</v>
          </cell>
          <cell r="AB402"/>
          <cell r="AC402">
            <v>5845.880000000001</v>
          </cell>
          <cell r="AD402">
            <v>4434.5</v>
          </cell>
        </row>
        <row r="403">
          <cell r="A403" t="str">
            <v>7543</v>
          </cell>
          <cell r="B403" t="str">
            <v>7543 - Alimentation - Autres - Production - CH</v>
          </cell>
          <cell r="C403">
            <v>5060.7700000000004</v>
          </cell>
          <cell r="D403">
            <v>5289.16</v>
          </cell>
          <cell r="E403">
            <v>4161.13</v>
          </cell>
          <cell r="F403">
            <v>4199.84</v>
          </cell>
          <cell r="G403">
            <v>4160.8599999999997</v>
          </cell>
          <cell r="H403">
            <v>3811.66</v>
          </cell>
          <cell r="I403">
            <v>4106.29</v>
          </cell>
          <cell r="J403">
            <v>3872.92</v>
          </cell>
          <cell r="K403">
            <v>4089.92</v>
          </cell>
          <cell r="L403">
            <v>3954.08</v>
          </cell>
          <cell r="M403">
            <v>4130.3900000000003</v>
          </cell>
          <cell r="N403">
            <v>4058.5</v>
          </cell>
          <cell r="O403">
            <v>4163.25</v>
          </cell>
          <cell r="P403">
            <v>4155.92</v>
          </cell>
          <cell r="Q403">
            <v>4161.46</v>
          </cell>
          <cell r="R403">
            <v>4278.08</v>
          </cell>
          <cell r="S403">
            <v>4161.0700000000006</v>
          </cell>
          <cell r="T403">
            <v>4336.17</v>
          </cell>
          <cell r="U403">
            <v>4147.6899999999996</v>
          </cell>
          <cell r="V403">
            <v>4148.99</v>
          </cell>
          <cell r="W403">
            <v>4158.79</v>
          </cell>
          <cell r="X403"/>
          <cell r="Y403">
            <v>4142.25</v>
          </cell>
          <cell r="Z403"/>
          <cell r="AA403">
            <v>3398.81</v>
          </cell>
          <cell r="AB403"/>
          <cell r="AC403">
            <v>54042.68</v>
          </cell>
          <cell r="AD403">
            <v>42105.32</v>
          </cell>
        </row>
        <row r="404">
          <cell r="A404" t="str">
            <v>7544</v>
          </cell>
          <cell r="B404" t="str">
            <v>7544 - Alimentation - Autres - Dist. - CH</v>
          </cell>
          <cell r="C404">
            <v>6034.09</v>
          </cell>
          <cell r="D404">
            <v>6025.25</v>
          </cell>
          <cell r="E404">
            <v>4962.12</v>
          </cell>
          <cell r="F404">
            <v>4957.16</v>
          </cell>
          <cell r="G404">
            <v>4961.8499999999995</v>
          </cell>
          <cell r="H404">
            <v>4935.7299999999996</v>
          </cell>
          <cell r="I404">
            <v>4907.28</v>
          </cell>
          <cell r="J404">
            <v>4918.18</v>
          </cell>
          <cell r="K404">
            <v>4890.91</v>
          </cell>
          <cell r="L404">
            <v>4882.67</v>
          </cell>
          <cell r="M404">
            <v>4931.38</v>
          </cell>
          <cell r="N404">
            <v>4939.59</v>
          </cell>
          <cell r="O404">
            <v>4964.24</v>
          </cell>
          <cell r="P404">
            <v>4965.09</v>
          </cell>
          <cell r="Q404">
            <v>4962.45</v>
          </cell>
          <cell r="R404">
            <v>4956.3100000000004</v>
          </cell>
          <cell r="S404">
            <v>4962.0599999999995</v>
          </cell>
          <cell r="T404">
            <v>4979.24</v>
          </cell>
          <cell r="U404">
            <v>4948.6799999999994</v>
          </cell>
          <cell r="V404">
            <v>4954.67</v>
          </cell>
          <cell r="W404">
            <v>4959.78</v>
          </cell>
          <cell r="X404"/>
          <cell r="Y404">
            <v>4943.24</v>
          </cell>
          <cell r="Z404"/>
          <cell r="AA404">
            <v>4058.16</v>
          </cell>
          <cell r="AB404"/>
          <cell r="AC404">
            <v>64486.239999999991</v>
          </cell>
          <cell r="AD404">
            <v>50513.889999999992</v>
          </cell>
        </row>
        <row r="405">
          <cell r="A405" t="str">
            <v>7545</v>
          </cell>
          <cell r="B405" t="str">
            <v>7545 - Alimentation - Autres - Cafétéria - CH</v>
          </cell>
          <cell r="C405">
            <v>1599.58</v>
          </cell>
          <cell r="D405">
            <v>1600.25</v>
          </cell>
          <cell r="E405">
            <v>1312.7399999999998</v>
          </cell>
          <cell r="F405">
            <v>1260.25</v>
          </cell>
          <cell r="G405">
            <v>1312.4699999999998</v>
          </cell>
          <cell r="H405">
            <v>1224.75</v>
          </cell>
          <cell r="I405">
            <v>1257.8999999999999</v>
          </cell>
          <cell r="J405">
            <v>1225.17</v>
          </cell>
          <cell r="K405">
            <v>1241.53</v>
          </cell>
          <cell r="L405">
            <v>1304.75</v>
          </cell>
          <cell r="M405">
            <v>1282</v>
          </cell>
          <cell r="N405">
            <v>1289.17</v>
          </cell>
          <cell r="O405">
            <v>1314.86</v>
          </cell>
          <cell r="P405">
            <v>1286.5</v>
          </cell>
          <cell r="Q405">
            <v>1313.07</v>
          </cell>
          <cell r="R405">
            <v>1293.5</v>
          </cell>
          <cell r="S405">
            <v>1312.6799999999998</v>
          </cell>
          <cell r="T405">
            <v>1330</v>
          </cell>
          <cell r="U405">
            <v>1299.3</v>
          </cell>
          <cell r="V405">
            <v>1226</v>
          </cell>
          <cell r="W405">
            <v>1310.3999999999999</v>
          </cell>
          <cell r="X405"/>
          <cell r="Y405">
            <v>1293.8599999999999</v>
          </cell>
          <cell r="Z405"/>
          <cell r="AA405">
            <v>1055.52</v>
          </cell>
          <cell r="AB405"/>
          <cell r="AC405">
            <v>16905.909999999996</v>
          </cell>
          <cell r="AD405">
            <v>13040.34</v>
          </cell>
        </row>
        <row r="406">
          <cell r="A406" t="str">
            <v>7546</v>
          </cell>
          <cell r="B406" t="str">
            <v>7546 - Nutrition clinique - tech. (CH et CSE)</v>
          </cell>
          <cell r="C406">
            <v>1818.0300000000002</v>
          </cell>
          <cell r="D406">
            <v>1887.75</v>
          </cell>
          <cell r="E406">
            <v>1484.33</v>
          </cell>
          <cell r="F406">
            <v>1560</v>
          </cell>
          <cell r="G406">
            <v>1484.33</v>
          </cell>
          <cell r="H406">
            <v>1533.5</v>
          </cell>
          <cell r="I406">
            <v>1484.33</v>
          </cell>
          <cell r="J406">
            <v>1529.5</v>
          </cell>
          <cell r="K406">
            <v>1484.33</v>
          </cell>
          <cell r="L406">
            <v>1516.25</v>
          </cell>
          <cell r="M406">
            <v>1484.33</v>
          </cell>
          <cell r="N406">
            <v>1526</v>
          </cell>
          <cell r="O406">
            <v>1486.26</v>
          </cell>
          <cell r="P406">
            <v>1538.5</v>
          </cell>
          <cell r="Q406">
            <v>1486.26</v>
          </cell>
          <cell r="R406">
            <v>1546.75</v>
          </cell>
          <cell r="S406">
            <v>1486.26</v>
          </cell>
          <cell r="T406">
            <v>1484</v>
          </cell>
          <cell r="U406">
            <v>1509.54</v>
          </cell>
          <cell r="V406">
            <v>1500</v>
          </cell>
          <cell r="W406">
            <v>1486.26</v>
          </cell>
          <cell r="X406"/>
          <cell r="Y406">
            <v>1486.26</v>
          </cell>
          <cell r="Z406"/>
          <cell r="AA406">
            <v>1222.22</v>
          </cell>
          <cell r="AB406"/>
          <cell r="AC406">
            <v>19402.739999999998</v>
          </cell>
          <cell r="AD406">
            <v>15622.25</v>
          </cell>
        </row>
        <row r="407">
          <cell r="A407" t="str">
            <v>7547</v>
          </cell>
          <cell r="B407" t="str">
            <v>7547 - Alimentation - Autres - Adm. - CH</v>
          </cell>
          <cell r="C407">
            <v>1447.27</v>
          </cell>
          <cell r="D407">
            <v>1329.5</v>
          </cell>
          <cell r="E407">
            <v>1146.5999999999999</v>
          </cell>
          <cell r="F407">
            <v>1109</v>
          </cell>
          <cell r="G407">
            <v>1146.33</v>
          </cell>
          <cell r="H407">
            <v>1164.1599999999999</v>
          </cell>
          <cell r="I407">
            <v>1091.6899999999998</v>
          </cell>
          <cell r="J407">
            <v>1021</v>
          </cell>
          <cell r="K407">
            <v>1131.08</v>
          </cell>
          <cell r="L407">
            <v>1000.25</v>
          </cell>
          <cell r="M407">
            <v>1115.8599999999999</v>
          </cell>
          <cell r="N407">
            <v>1083.17</v>
          </cell>
          <cell r="O407">
            <v>1148.6499999999999</v>
          </cell>
          <cell r="P407">
            <v>1160.5</v>
          </cell>
          <cell r="Q407">
            <v>1146.9299999999998</v>
          </cell>
          <cell r="R407">
            <v>1149.5</v>
          </cell>
          <cell r="S407">
            <v>1202.2299999999998</v>
          </cell>
          <cell r="T407">
            <v>1135</v>
          </cell>
          <cell r="U407">
            <v>965.93000000000006</v>
          </cell>
          <cell r="V407">
            <v>991.33</v>
          </cell>
          <cell r="W407">
            <v>1199.9499999999998</v>
          </cell>
          <cell r="X407"/>
          <cell r="Y407">
            <v>1127.7199999999998</v>
          </cell>
          <cell r="Z407"/>
          <cell r="AA407">
            <v>941.36</v>
          </cell>
          <cell r="AB407"/>
          <cell r="AC407">
            <v>14811.6</v>
          </cell>
          <cell r="AD407">
            <v>11143.41</v>
          </cell>
        </row>
        <row r="408">
          <cell r="A408" t="str">
            <v>7549</v>
          </cell>
          <cell r="B408" t="str">
            <v>7549 - Alimentation - Autres - CSE</v>
          </cell>
          <cell r="C408">
            <v>2222.6799999999998</v>
          </cell>
          <cell r="D408">
            <v>2218.42</v>
          </cell>
          <cell r="E408">
            <v>1829.18</v>
          </cell>
          <cell r="F408">
            <v>1817.58</v>
          </cell>
          <cell r="G408">
            <v>1829.18</v>
          </cell>
          <cell r="H408">
            <v>1812.58</v>
          </cell>
          <cell r="I408">
            <v>1829.18</v>
          </cell>
          <cell r="J408">
            <v>1832.17</v>
          </cell>
          <cell r="K408">
            <v>1829.18</v>
          </cell>
          <cell r="L408">
            <v>1827.5</v>
          </cell>
          <cell r="M408">
            <v>1829.18</v>
          </cell>
          <cell r="N408">
            <v>1819.25</v>
          </cell>
          <cell r="O408">
            <v>1829.18</v>
          </cell>
          <cell r="P408">
            <v>1832.0700000000002</v>
          </cell>
          <cell r="Q408">
            <v>1829.18</v>
          </cell>
          <cell r="R408">
            <v>1822.83</v>
          </cell>
          <cell r="S408">
            <v>1829.18</v>
          </cell>
          <cell r="T408">
            <v>1823.3200000000002</v>
          </cell>
          <cell r="U408">
            <v>1829.18</v>
          </cell>
          <cell r="V408">
            <v>1830.74</v>
          </cell>
          <cell r="W408">
            <v>1829.18</v>
          </cell>
          <cell r="X408"/>
          <cell r="Y408">
            <v>1829.18</v>
          </cell>
          <cell r="Z408"/>
          <cell r="AA408">
            <v>1505.03</v>
          </cell>
          <cell r="AB408"/>
          <cell r="AC408">
            <v>23848.69</v>
          </cell>
          <cell r="AD408">
            <v>18636.460000000003</v>
          </cell>
        </row>
        <row r="409">
          <cell r="A409" t="str">
            <v>7551</v>
          </cell>
          <cell r="B409" t="str">
            <v>7551 - Services alimentaires CHSLD Désy</v>
          </cell>
          <cell r="C409">
            <v>661.69</v>
          </cell>
          <cell r="D409">
            <v>569</v>
          </cell>
          <cell r="E409">
            <v>544.54</v>
          </cell>
          <cell r="F409">
            <v>499.5</v>
          </cell>
          <cell r="G409">
            <v>544.54</v>
          </cell>
          <cell r="H409">
            <v>527.75</v>
          </cell>
          <cell r="I409">
            <v>544.54</v>
          </cell>
          <cell r="J409">
            <v>518.25</v>
          </cell>
          <cell r="K409">
            <v>544.54</v>
          </cell>
          <cell r="L409">
            <v>436.17</v>
          </cell>
          <cell r="M409">
            <v>544.54</v>
          </cell>
          <cell r="N409">
            <v>456.33</v>
          </cell>
          <cell r="O409">
            <v>544.54</v>
          </cell>
          <cell r="P409">
            <v>466.75000000000006</v>
          </cell>
          <cell r="Q409">
            <v>544.54</v>
          </cell>
          <cell r="R409">
            <v>472.5</v>
          </cell>
          <cell r="S409">
            <v>544.54</v>
          </cell>
          <cell r="T409">
            <v>507</v>
          </cell>
          <cell r="U409">
            <v>544.54</v>
          </cell>
          <cell r="V409">
            <v>491.25</v>
          </cell>
          <cell r="W409">
            <v>544.54</v>
          </cell>
          <cell r="X409"/>
          <cell r="Y409">
            <v>544.54</v>
          </cell>
          <cell r="Z409"/>
          <cell r="AA409">
            <v>448.09</v>
          </cell>
          <cell r="AB409"/>
          <cell r="AC409">
            <v>7099.7199999999993</v>
          </cell>
          <cell r="AD409">
            <v>4944.5</v>
          </cell>
        </row>
        <row r="410">
          <cell r="A410" t="str">
            <v>7552</v>
          </cell>
          <cell r="B410" t="str">
            <v>7552 - Serv. alimentaires CHSLD Ste-Élisabeth</v>
          </cell>
          <cell r="C410">
            <v>861.44</v>
          </cell>
          <cell r="D410">
            <v>854.42</v>
          </cell>
          <cell r="E410">
            <v>708.88</v>
          </cell>
          <cell r="F410">
            <v>689.5</v>
          </cell>
          <cell r="G410">
            <v>708.88</v>
          </cell>
          <cell r="H410">
            <v>728.5</v>
          </cell>
          <cell r="I410">
            <v>708.88</v>
          </cell>
          <cell r="J410">
            <v>697.5</v>
          </cell>
          <cell r="K410">
            <v>708.88</v>
          </cell>
          <cell r="L410">
            <v>691</v>
          </cell>
          <cell r="M410">
            <v>708.88</v>
          </cell>
          <cell r="N410">
            <v>708.75</v>
          </cell>
          <cell r="O410">
            <v>708.88</v>
          </cell>
          <cell r="P410">
            <v>706.5</v>
          </cell>
          <cell r="Q410">
            <v>708.88</v>
          </cell>
          <cell r="R410">
            <v>728.75</v>
          </cell>
          <cell r="S410">
            <v>708.88</v>
          </cell>
          <cell r="T410">
            <v>734</v>
          </cell>
          <cell r="U410">
            <v>708.88</v>
          </cell>
          <cell r="V410">
            <v>695.25</v>
          </cell>
          <cell r="W410">
            <v>708.88</v>
          </cell>
          <cell r="X410"/>
          <cell r="Y410">
            <v>708.88</v>
          </cell>
          <cell r="Z410"/>
          <cell r="AA410">
            <v>583.53</v>
          </cell>
          <cell r="AB410"/>
          <cell r="AC410">
            <v>9242.6500000000015</v>
          </cell>
          <cell r="AD410">
            <v>7234.17</v>
          </cell>
        </row>
        <row r="411">
          <cell r="A411" t="str">
            <v>7553</v>
          </cell>
          <cell r="B411" t="str">
            <v>7553 - Service. aliment. CHSLD Alphonse-Rondeau</v>
          </cell>
          <cell r="C411">
            <v>793.1</v>
          </cell>
          <cell r="D411">
            <v>790.33</v>
          </cell>
          <cell r="E411">
            <v>652.66</v>
          </cell>
          <cell r="F411">
            <v>655.5</v>
          </cell>
          <cell r="G411">
            <v>652.66</v>
          </cell>
          <cell r="H411">
            <v>636.75</v>
          </cell>
          <cell r="I411">
            <v>652.66</v>
          </cell>
          <cell r="J411">
            <v>631</v>
          </cell>
          <cell r="K411">
            <v>652.66</v>
          </cell>
          <cell r="L411">
            <v>664.5</v>
          </cell>
          <cell r="M411">
            <v>652.66</v>
          </cell>
          <cell r="N411">
            <v>652</v>
          </cell>
          <cell r="O411">
            <v>652.66</v>
          </cell>
          <cell r="P411">
            <v>660.75</v>
          </cell>
          <cell r="Q411">
            <v>652.66</v>
          </cell>
          <cell r="R411">
            <v>652.03</v>
          </cell>
          <cell r="S411">
            <v>652.66</v>
          </cell>
          <cell r="T411">
            <v>655.5</v>
          </cell>
          <cell r="U411">
            <v>652.66</v>
          </cell>
          <cell r="V411">
            <v>645</v>
          </cell>
          <cell r="W411">
            <v>652.66</v>
          </cell>
          <cell r="X411"/>
          <cell r="Y411">
            <v>652.66</v>
          </cell>
          <cell r="Z411"/>
          <cell r="AA411">
            <v>537.29999999999995</v>
          </cell>
          <cell r="AB411"/>
          <cell r="AC411">
            <v>8509.659999999998</v>
          </cell>
          <cell r="AD411">
            <v>6643.36</v>
          </cell>
        </row>
        <row r="412">
          <cell r="A412" t="str">
            <v>7554</v>
          </cell>
          <cell r="B412" t="str">
            <v>7554 - Nutrition clinique Autray</v>
          </cell>
          <cell r="C412">
            <v>100.8</v>
          </cell>
          <cell r="D412">
            <v>77</v>
          </cell>
          <cell r="E412">
            <v>79.8</v>
          </cell>
          <cell r="F412">
            <v>77</v>
          </cell>
          <cell r="G412">
            <v>79.8</v>
          </cell>
          <cell r="H412">
            <v>77</v>
          </cell>
          <cell r="I412">
            <v>58.8</v>
          </cell>
          <cell r="J412">
            <v>56</v>
          </cell>
          <cell r="K412">
            <v>50.4</v>
          </cell>
          <cell r="L412">
            <v>63</v>
          </cell>
          <cell r="M412">
            <v>67.2</v>
          </cell>
          <cell r="N412">
            <v>77</v>
          </cell>
          <cell r="O412">
            <v>79.8</v>
          </cell>
          <cell r="P412">
            <v>77</v>
          </cell>
          <cell r="Q412">
            <v>79.8</v>
          </cell>
          <cell r="R412">
            <v>84</v>
          </cell>
          <cell r="S412">
            <v>79.8</v>
          </cell>
          <cell r="T412">
            <v>84</v>
          </cell>
          <cell r="U412">
            <v>63</v>
          </cell>
          <cell r="V412">
            <v>49.92</v>
          </cell>
          <cell r="W412">
            <v>84</v>
          </cell>
          <cell r="X412"/>
          <cell r="Y412">
            <v>67.2</v>
          </cell>
          <cell r="Z412"/>
          <cell r="AA412">
            <v>58.8</v>
          </cell>
          <cell r="AB412"/>
          <cell r="AC412">
            <v>949.19999999999982</v>
          </cell>
          <cell r="AD412">
            <v>721.92</v>
          </cell>
        </row>
        <row r="413">
          <cell r="A413" t="str">
            <v>7558</v>
          </cell>
          <cell r="B413" t="str">
            <v>7558 - Services alimentaires CHSLD Piedmont</v>
          </cell>
          <cell r="C413">
            <v>980.32</v>
          </cell>
          <cell r="D413">
            <v>937.25</v>
          </cell>
          <cell r="E413">
            <v>806.74</v>
          </cell>
          <cell r="F413">
            <v>789.25</v>
          </cell>
          <cell r="G413">
            <v>806.74</v>
          </cell>
          <cell r="H413">
            <v>789</v>
          </cell>
          <cell r="I413">
            <v>806.74</v>
          </cell>
          <cell r="J413">
            <v>774.75</v>
          </cell>
          <cell r="K413">
            <v>806.74</v>
          </cell>
          <cell r="L413">
            <v>775.33</v>
          </cell>
          <cell r="M413">
            <v>806.74</v>
          </cell>
          <cell r="N413">
            <v>776.75</v>
          </cell>
          <cell r="O413">
            <v>806.74</v>
          </cell>
          <cell r="P413">
            <v>811</v>
          </cell>
          <cell r="Q413">
            <v>806.74</v>
          </cell>
          <cell r="R413">
            <v>805.5</v>
          </cell>
          <cell r="S413">
            <v>806.74</v>
          </cell>
          <cell r="T413">
            <v>780.25</v>
          </cell>
          <cell r="U413">
            <v>806.74</v>
          </cell>
          <cell r="V413">
            <v>788.25</v>
          </cell>
          <cell r="W413">
            <v>806.74</v>
          </cell>
          <cell r="X413"/>
          <cell r="Y413">
            <v>806.74</v>
          </cell>
          <cell r="Z413"/>
          <cell r="AA413">
            <v>663.84</v>
          </cell>
          <cell r="AB413"/>
          <cell r="AC413">
            <v>10518.3</v>
          </cell>
          <cell r="AD413">
            <v>8027.33</v>
          </cell>
        </row>
        <row r="414">
          <cell r="A414" t="str">
            <v>7601</v>
          </cell>
          <cell r="B414" t="str">
            <v>7601 - Buanderie - CH</v>
          </cell>
          <cell r="C414">
            <v>9793.92</v>
          </cell>
          <cell r="D414">
            <v>9980.1</v>
          </cell>
          <cell r="E414">
            <v>8046.02</v>
          </cell>
          <cell r="F414">
            <v>8040.08</v>
          </cell>
          <cell r="G414">
            <v>8045.35</v>
          </cell>
          <cell r="H414">
            <v>8048.33</v>
          </cell>
          <cell r="I414">
            <v>7914.62</v>
          </cell>
          <cell r="J414">
            <v>8000.59</v>
          </cell>
          <cell r="K414">
            <v>7875.1</v>
          </cell>
          <cell r="L414">
            <v>7840.59</v>
          </cell>
          <cell r="M414">
            <v>7972.2300000000005</v>
          </cell>
          <cell r="N414">
            <v>7741.35</v>
          </cell>
          <cell r="O414">
            <v>8051.33</v>
          </cell>
          <cell r="P414">
            <v>7980.5</v>
          </cell>
          <cell r="Q414">
            <v>8046.81</v>
          </cell>
          <cell r="R414">
            <v>8256.98</v>
          </cell>
          <cell r="S414">
            <v>8045.87</v>
          </cell>
          <cell r="T414">
            <v>8205.66</v>
          </cell>
          <cell r="U414">
            <v>8013.99</v>
          </cell>
          <cell r="V414">
            <v>7812.74</v>
          </cell>
          <cell r="W414">
            <v>8040.39</v>
          </cell>
          <cell r="X414"/>
          <cell r="Y414">
            <v>8000.7</v>
          </cell>
          <cell r="Z414"/>
          <cell r="AA414">
            <v>6556.5599999999995</v>
          </cell>
          <cell r="AB414"/>
          <cell r="AC414">
            <v>104402.89</v>
          </cell>
          <cell r="AD414">
            <v>81906.920000000013</v>
          </cell>
        </row>
        <row r="415">
          <cell r="A415" t="str">
            <v>7604</v>
          </cell>
          <cell r="B415" t="str">
            <v>7604 - Buanderie (Linge vert) - CH</v>
          </cell>
          <cell r="C415">
            <v>1296.4599999999998</v>
          </cell>
          <cell r="D415">
            <v>1501.33</v>
          </cell>
          <cell r="E415">
            <v>1066.2</v>
          </cell>
          <cell r="F415">
            <v>1273</v>
          </cell>
          <cell r="G415">
            <v>1066.1400000000001</v>
          </cell>
          <cell r="H415">
            <v>1153</v>
          </cell>
          <cell r="I415">
            <v>1055.23</v>
          </cell>
          <cell r="J415">
            <v>1112.83</v>
          </cell>
          <cell r="K415">
            <v>1051.95</v>
          </cell>
          <cell r="L415">
            <v>1182.92</v>
          </cell>
          <cell r="M415">
            <v>1060.05</v>
          </cell>
          <cell r="N415">
            <v>1133.3499999999999</v>
          </cell>
          <cell r="O415">
            <v>1066.6200000000001</v>
          </cell>
          <cell r="P415">
            <v>1197.25</v>
          </cell>
          <cell r="Q415">
            <v>1066.26</v>
          </cell>
          <cell r="R415">
            <v>1251</v>
          </cell>
          <cell r="S415">
            <v>1066.18</v>
          </cell>
          <cell r="T415">
            <v>1280</v>
          </cell>
          <cell r="U415">
            <v>1063.51</v>
          </cell>
          <cell r="V415">
            <v>980.82999999999993</v>
          </cell>
          <cell r="W415">
            <v>1065.73</v>
          </cell>
          <cell r="X415"/>
          <cell r="Y415">
            <v>1062.42</v>
          </cell>
          <cell r="Z415"/>
          <cell r="AA415">
            <v>872.28</v>
          </cell>
          <cell r="AB415"/>
          <cell r="AC415">
            <v>13859.03</v>
          </cell>
          <cell r="AD415">
            <v>12065.51</v>
          </cell>
        </row>
        <row r="416">
          <cell r="A416" t="str">
            <v>7605</v>
          </cell>
          <cell r="B416" t="str">
            <v>7605 - Buanderie  CHSLD Parphilia-Ferland</v>
          </cell>
          <cell r="C416">
            <v>362.57</v>
          </cell>
          <cell r="D416"/>
          <cell r="E416">
            <v>289.89</v>
          </cell>
          <cell r="F416">
            <v>6.25</v>
          </cell>
          <cell r="G416">
            <v>289.89</v>
          </cell>
          <cell r="H416">
            <v>290</v>
          </cell>
          <cell r="I416">
            <v>290.27</v>
          </cell>
          <cell r="J416">
            <v>290</v>
          </cell>
          <cell r="K416">
            <v>289.89</v>
          </cell>
          <cell r="L416">
            <v>290</v>
          </cell>
          <cell r="M416">
            <v>289.89</v>
          </cell>
          <cell r="N416">
            <v>898.5</v>
          </cell>
          <cell r="O416">
            <v>290.27</v>
          </cell>
          <cell r="P416">
            <v>290</v>
          </cell>
          <cell r="Q416">
            <v>289.89</v>
          </cell>
          <cell r="R416">
            <v>290</v>
          </cell>
          <cell r="S416">
            <v>289.89</v>
          </cell>
          <cell r="T416">
            <v>282.75</v>
          </cell>
          <cell r="U416">
            <v>290.27</v>
          </cell>
          <cell r="V416">
            <v>285.33000000000004</v>
          </cell>
          <cell r="W416">
            <v>289.89</v>
          </cell>
          <cell r="X416"/>
          <cell r="Y416">
            <v>289.89</v>
          </cell>
          <cell r="Z416"/>
          <cell r="AA416">
            <v>232</v>
          </cell>
          <cell r="AB416"/>
          <cell r="AC416">
            <v>3784.4999999999991</v>
          </cell>
          <cell r="AD416">
            <v>2922.83</v>
          </cell>
        </row>
        <row r="417">
          <cell r="A417" t="str">
            <v>7606</v>
          </cell>
          <cell r="B417" t="str">
            <v>7606 - Cueillette - Distribution et Autres - CH</v>
          </cell>
          <cell r="C417">
            <v>854.88</v>
          </cell>
          <cell r="D417">
            <v>837.92000000000007</v>
          </cell>
          <cell r="E417">
            <v>702.06000000000006</v>
          </cell>
          <cell r="F417">
            <v>658.32999999999993</v>
          </cell>
          <cell r="G417">
            <v>701.94</v>
          </cell>
          <cell r="H417">
            <v>674.5</v>
          </cell>
          <cell r="I417">
            <v>680.12</v>
          </cell>
          <cell r="J417">
            <v>596.66999999999996</v>
          </cell>
          <cell r="K417">
            <v>673.56000000000006</v>
          </cell>
          <cell r="L417">
            <v>637</v>
          </cell>
          <cell r="M417">
            <v>689.76</v>
          </cell>
          <cell r="N417">
            <v>674.35</v>
          </cell>
          <cell r="O417">
            <v>702.9</v>
          </cell>
          <cell r="P417">
            <v>652.75</v>
          </cell>
          <cell r="Q417">
            <v>702.18000000000006</v>
          </cell>
          <cell r="R417">
            <v>665.25</v>
          </cell>
          <cell r="S417">
            <v>702.02</v>
          </cell>
          <cell r="T417">
            <v>666.25</v>
          </cell>
          <cell r="U417">
            <v>696.68000000000006</v>
          </cell>
          <cell r="V417">
            <v>608.75</v>
          </cell>
          <cell r="W417">
            <v>701.12</v>
          </cell>
          <cell r="X417"/>
          <cell r="Y417">
            <v>694.5</v>
          </cell>
          <cell r="Z417"/>
          <cell r="AA417">
            <v>567.88</v>
          </cell>
          <cell r="AB417"/>
          <cell r="AC417">
            <v>9069.6</v>
          </cell>
          <cell r="AD417">
            <v>6671.77</v>
          </cell>
        </row>
        <row r="418">
          <cell r="A418" t="str">
            <v>7610</v>
          </cell>
          <cell r="B418" t="str">
            <v>7610 - Buanderie CHSLD St-Jacques</v>
          </cell>
          <cell r="C418">
            <v>100.76</v>
          </cell>
          <cell r="D418">
            <v>100</v>
          </cell>
          <cell r="E418">
            <v>80.569999999999993</v>
          </cell>
          <cell r="F418">
            <v>80</v>
          </cell>
          <cell r="G418">
            <v>80.569999999999993</v>
          </cell>
          <cell r="H418">
            <v>84</v>
          </cell>
          <cell r="I418">
            <v>80.680000000000007</v>
          </cell>
          <cell r="J418">
            <v>87.25</v>
          </cell>
          <cell r="K418">
            <v>80.569999999999993</v>
          </cell>
          <cell r="L418">
            <v>80</v>
          </cell>
          <cell r="M418">
            <v>80.569999999999993</v>
          </cell>
          <cell r="N418">
            <v>80</v>
          </cell>
          <cell r="O418">
            <v>80.680000000000007</v>
          </cell>
          <cell r="P418">
            <v>80</v>
          </cell>
          <cell r="Q418">
            <v>80.569999999999993</v>
          </cell>
          <cell r="R418">
            <v>80</v>
          </cell>
          <cell r="S418">
            <v>80.569999999999993</v>
          </cell>
          <cell r="T418">
            <v>80</v>
          </cell>
          <cell r="U418">
            <v>80.680000000000007</v>
          </cell>
          <cell r="V418">
            <v>84</v>
          </cell>
          <cell r="W418">
            <v>80.569999999999993</v>
          </cell>
          <cell r="X418"/>
          <cell r="Y418">
            <v>80.569999999999993</v>
          </cell>
          <cell r="Z418"/>
          <cell r="AA418">
            <v>64.47</v>
          </cell>
          <cell r="AB418"/>
          <cell r="AC418">
            <v>1051.83</v>
          </cell>
          <cell r="AD418">
            <v>835.25</v>
          </cell>
        </row>
        <row r="419">
          <cell r="A419" t="str">
            <v>7611</v>
          </cell>
          <cell r="B419" t="str">
            <v>7611 - Buanderie CHSLD St-Liguori</v>
          </cell>
          <cell r="C419">
            <v>86.87</v>
          </cell>
          <cell r="D419">
            <v>84.5</v>
          </cell>
          <cell r="E419">
            <v>69.459999999999994</v>
          </cell>
          <cell r="F419">
            <v>70</v>
          </cell>
          <cell r="G419">
            <v>69.459999999999994</v>
          </cell>
          <cell r="H419">
            <v>70</v>
          </cell>
          <cell r="I419">
            <v>69.55</v>
          </cell>
          <cell r="J419">
            <v>70</v>
          </cell>
          <cell r="K419">
            <v>69.459999999999994</v>
          </cell>
          <cell r="L419">
            <v>70</v>
          </cell>
          <cell r="M419">
            <v>69.459999999999994</v>
          </cell>
          <cell r="N419">
            <v>77</v>
          </cell>
          <cell r="O419">
            <v>69.55</v>
          </cell>
          <cell r="P419">
            <v>58.5</v>
          </cell>
          <cell r="Q419">
            <v>69.459999999999994</v>
          </cell>
          <cell r="R419">
            <v>68.5</v>
          </cell>
          <cell r="S419">
            <v>69.459999999999994</v>
          </cell>
          <cell r="T419">
            <v>70</v>
          </cell>
          <cell r="U419">
            <v>69.55</v>
          </cell>
          <cell r="V419">
            <v>68.5</v>
          </cell>
          <cell r="W419">
            <v>69.459999999999994</v>
          </cell>
          <cell r="X419"/>
          <cell r="Y419">
            <v>69.459999999999994</v>
          </cell>
          <cell r="Z419"/>
          <cell r="AA419">
            <v>55.58</v>
          </cell>
          <cell r="AB419"/>
          <cell r="AC419">
            <v>906.78000000000009</v>
          </cell>
          <cell r="AD419">
            <v>707</v>
          </cell>
        </row>
        <row r="420">
          <cell r="A420" t="str">
            <v>7612</v>
          </cell>
          <cell r="B420" t="str">
            <v>7612 - Buanderie CHSLD St-Antoine-de-Padoue</v>
          </cell>
          <cell r="C420">
            <v>193.78</v>
          </cell>
          <cell r="D420">
            <v>193.7</v>
          </cell>
          <cell r="E420">
            <v>154.94</v>
          </cell>
          <cell r="F420">
            <v>153.5</v>
          </cell>
          <cell r="G420">
            <v>154.94</v>
          </cell>
          <cell r="H420">
            <v>155</v>
          </cell>
          <cell r="I420">
            <v>155.13999999999999</v>
          </cell>
          <cell r="J420">
            <v>157</v>
          </cell>
          <cell r="K420">
            <v>154.94</v>
          </cell>
          <cell r="L420">
            <v>155</v>
          </cell>
          <cell r="M420">
            <v>154.94</v>
          </cell>
          <cell r="N420">
            <v>155</v>
          </cell>
          <cell r="O420">
            <v>155.13999999999999</v>
          </cell>
          <cell r="P420">
            <v>155</v>
          </cell>
          <cell r="Q420">
            <v>154.94</v>
          </cell>
          <cell r="R420">
            <v>155</v>
          </cell>
          <cell r="S420">
            <v>154.94</v>
          </cell>
          <cell r="T420">
            <v>155</v>
          </cell>
          <cell r="U420">
            <v>155.13999999999999</v>
          </cell>
          <cell r="V420">
            <v>155</v>
          </cell>
          <cell r="W420">
            <v>154.94</v>
          </cell>
          <cell r="X420"/>
          <cell r="Y420">
            <v>154.94</v>
          </cell>
          <cell r="Z420"/>
          <cell r="AA420">
            <v>124.03</v>
          </cell>
          <cell r="AB420"/>
          <cell r="AC420">
            <v>2022.7500000000002</v>
          </cell>
          <cell r="AD420">
            <v>1589.2</v>
          </cell>
        </row>
        <row r="421">
          <cell r="A421" t="str">
            <v>7613</v>
          </cell>
          <cell r="B421" t="str">
            <v>7613 - Buanderie CHSLD St-Donat</v>
          </cell>
          <cell r="C421">
            <v>116.27</v>
          </cell>
          <cell r="D421">
            <v>114.25</v>
          </cell>
          <cell r="E421">
            <v>92.96</v>
          </cell>
          <cell r="F421">
            <v>94.5</v>
          </cell>
          <cell r="G421">
            <v>92.96</v>
          </cell>
          <cell r="H421">
            <v>91.25</v>
          </cell>
          <cell r="I421">
            <v>93.08</v>
          </cell>
          <cell r="J421">
            <v>95</v>
          </cell>
          <cell r="K421">
            <v>92.96</v>
          </cell>
          <cell r="L421">
            <v>88</v>
          </cell>
          <cell r="M421">
            <v>92.96</v>
          </cell>
          <cell r="N421">
            <v>89</v>
          </cell>
          <cell r="O421">
            <v>93.08</v>
          </cell>
          <cell r="P421">
            <v>69.75</v>
          </cell>
          <cell r="Q421">
            <v>92.96</v>
          </cell>
          <cell r="R421">
            <v>90</v>
          </cell>
          <cell r="S421">
            <v>92.96</v>
          </cell>
          <cell r="T421">
            <v>92</v>
          </cell>
          <cell r="U421">
            <v>93.08</v>
          </cell>
          <cell r="V421">
            <v>85.25</v>
          </cell>
          <cell r="W421">
            <v>92.96</v>
          </cell>
          <cell r="X421"/>
          <cell r="Y421">
            <v>92.96</v>
          </cell>
          <cell r="Z421"/>
          <cell r="AA421">
            <v>74.459999999999994</v>
          </cell>
          <cell r="AB421"/>
          <cell r="AC421">
            <v>1213.6500000000001</v>
          </cell>
          <cell r="AD421">
            <v>909</v>
          </cell>
        </row>
        <row r="422">
          <cell r="A422" t="str">
            <v>7614</v>
          </cell>
          <cell r="B422" t="str">
            <v>7614 - Buanderie CHSLD Brassard</v>
          </cell>
          <cell r="C422">
            <v>226.23</v>
          </cell>
          <cell r="D422">
            <v>263.5</v>
          </cell>
          <cell r="E422">
            <v>186.17</v>
          </cell>
          <cell r="F422">
            <v>217</v>
          </cell>
          <cell r="G422">
            <v>186.17</v>
          </cell>
          <cell r="H422">
            <v>218</v>
          </cell>
          <cell r="I422">
            <v>186.17</v>
          </cell>
          <cell r="J422">
            <v>217</v>
          </cell>
          <cell r="K422">
            <v>186.17</v>
          </cell>
          <cell r="L422">
            <v>216.5</v>
          </cell>
          <cell r="M422">
            <v>186.17</v>
          </cell>
          <cell r="N422">
            <v>217</v>
          </cell>
          <cell r="O422">
            <v>186.17</v>
          </cell>
          <cell r="P422">
            <v>217</v>
          </cell>
          <cell r="Q422">
            <v>186.17</v>
          </cell>
          <cell r="R422">
            <v>217</v>
          </cell>
          <cell r="S422">
            <v>186.17</v>
          </cell>
          <cell r="T422">
            <v>217</v>
          </cell>
          <cell r="U422">
            <v>186.17</v>
          </cell>
          <cell r="V422">
            <v>209.25</v>
          </cell>
          <cell r="W422">
            <v>186.17</v>
          </cell>
          <cell r="X422"/>
          <cell r="Y422">
            <v>186.17</v>
          </cell>
          <cell r="Z422"/>
          <cell r="AA422">
            <v>153.19999999999999</v>
          </cell>
          <cell r="AB422"/>
          <cell r="AC422">
            <v>2427.3000000000002</v>
          </cell>
          <cell r="AD422">
            <v>2209.25</v>
          </cell>
        </row>
        <row r="423">
          <cell r="A423" t="str">
            <v>7615</v>
          </cell>
          <cell r="B423" t="str">
            <v>7615 - Buanderie CHSLD St-Eusèbe</v>
          </cell>
          <cell r="C423">
            <v>301.63</v>
          </cell>
          <cell r="D423">
            <v>294.5</v>
          </cell>
          <cell r="E423">
            <v>248.22</v>
          </cell>
          <cell r="F423">
            <v>248</v>
          </cell>
          <cell r="G423">
            <v>248.22</v>
          </cell>
          <cell r="H423">
            <v>248</v>
          </cell>
          <cell r="I423">
            <v>248.22</v>
          </cell>
          <cell r="J423">
            <v>254.75</v>
          </cell>
          <cell r="K423">
            <v>248.22</v>
          </cell>
          <cell r="L423">
            <v>241</v>
          </cell>
          <cell r="M423">
            <v>248.22</v>
          </cell>
          <cell r="N423">
            <v>255.75</v>
          </cell>
          <cell r="O423">
            <v>248.22</v>
          </cell>
          <cell r="P423">
            <v>248</v>
          </cell>
          <cell r="Q423">
            <v>248.22</v>
          </cell>
          <cell r="R423">
            <v>248</v>
          </cell>
          <cell r="S423">
            <v>248.22</v>
          </cell>
          <cell r="T423">
            <v>248</v>
          </cell>
          <cell r="U423">
            <v>248.22</v>
          </cell>
          <cell r="V423">
            <v>248</v>
          </cell>
          <cell r="W423">
            <v>248.22</v>
          </cell>
          <cell r="X423"/>
          <cell r="Y423">
            <v>248.22</v>
          </cell>
          <cell r="Z423"/>
          <cell r="AA423">
            <v>204.35</v>
          </cell>
          <cell r="AB423"/>
          <cell r="AC423">
            <v>3236.3999999999992</v>
          </cell>
          <cell r="AD423">
            <v>2534</v>
          </cell>
        </row>
        <row r="424">
          <cell r="A424" t="str">
            <v>7618</v>
          </cell>
          <cell r="B424" t="str">
            <v>7618 - Buanderie CHSLD Alphonse-Rondeau</v>
          </cell>
          <cell r="C424">
            <v>116.27</v>
          </cell>
          <cell r="D424">
            <v>112.5</v>
          </cell>
          <cell r="E424">
            <v>92.96</v>
          </cell>
          <cell r="F424">
            <v>97.5</v>
          </cell>
          <cell r="G424">
            <v>92.96</v>
          </cell>
          <cell r="H424">
            <v>97.5</v>
          </cell>
          <cell r="I424">
            <v>93.08</v>
          </cell>
          <cell r="J424">
            <v>98.25</v>
          </cell>
          <cell r="K424">
            <v>92.96</v>
          </cell>
          <cell r="L424">
            <v>90.75</v>
          </cell>
          <cell r="M424">
            <v>92.96</v>
          </cell>
          <cell r="N424">
            <v>92</v>
          </cell>
          <cell r="O424">
            <v>93.08</v>
          </cell>
          <cell r="P424">
            <v>92.25</v>
          </cell>
          <cell r="Q424">
            <v>92.96</v>
          </cell>
          <cell r="R424">
            <v>90</v>
          </cell>
          <cell r="S424">
            <v>92.96</v>
          </cell>
          <cell r="T424">
            <v>98.25</v>
          </cell>
          <cell r="U424">
            <v>93.08</v>
          </cell>
          <cell r="V424">
            <v>83.5</v>
          </cell>
          <cell r="W424">
            <v>92.96</v>
          </cell>
          <cell r="X424"/>
          <cell r="Y424">
            <v>92.96</v>
          </cell>
          <cell r="Z424"/>
          <cell r="AA424">
            <v>74.459999999999994</v>
          </cell>
          <cell r="AB424"/>
          <cell r="AC424">
            <v>1213.6500000000001</v>
          </cell>
          <cell r="AD424">
            <v>952.5</v>
          </cell>
        </row>
        <row r="425">
          <cell r="A425" t="str">
            <v>7619</v>
          </cell>
          <cell r="B425" t="str">
            <v>7619 - Buanderie CHSLD Piedmont</v>
          </cell>
          <cell r="C425">
            <v>193.78</v>
          </cell>
          <cell r="D425">
            <v>192.25</v>
          </cell>
          <cell r="E425">
            <v>154.93</v>
          </cell>
          <cell r="F425">
            <v>155</v>
          </cell>
          <cell r="G425">
            <v>154.93</v>
          </cell>
          <cell r="H425">
            <v>155</v>
          </cell>
          <cell r="I425">
            <v>155.13999999999999</v>
          </cell>
          <cell r="J425">
            <v>155</v>
          </cell>
          <cell r="K425">
            <v>154.93</v>
          </cell>
          <cell r="L425">
            <v>155</v>
          </cell>
          <cell r="M425">
            <v>154.93</v>
          </cell>
          <cell r="N425">
            <v>153</v>
          </cell>
          <cell r="O425">
            <v>155.13999999999999</v>
          </cell>
          <cell r="P425">
            <v>155</v>
          </cell>
          <cell r="Q425">
            <v>154.93</v>
          </cell>
          <cell r="R425">
            <v>155</v>
          </cell>
          <cell r="S425">
            <v>154.93</v>
          </cell>
          <cell r="T425">
            <v>162.75</v>
          </cell>
          <cell r="U425">
            <v>155.13999999999999</v>
          </cell>
          <cell r="V425">
            <v>155</v>
          </cell>
          <cell r="W425">
            <v>154.93</v>
          </cell>
          <cell r="X425"/>
          <cell r="Y425">
            <v>154.93</v>
          </cell>
          <cell r="Z425"/>
          <cell r="AA425">
            <v>124.11</v>
          </cell>
          <cell r="AB425"/>
          <cell r="AC425">
            <v>2022.7500000000002</v>
          </cell>
          <cell r="AD425">
            <v>1593</v>
          </cell>
        </row>
        <row r="426">
          <cell r="A426" t="str">
            <v>7626</v>
          </cell>
          <cell r="B426" t="str">
            <v>7626 - Entretien ménager CHSLD St-Jacques</v>
          </cell>
          <cell r="C426">
            <v>424.06</v>
          </cell>
          <cell r="D426">
            <v>466.75</v>
          </cell>
          <cell r="E426">
            <v>348.99</v>
          </cell>
          <cell r="F426">
            <v>358.75</v>
          </cell>
          <cell r="G426">
            <v>348.99</v>
          </cell>
          <cell r="H426">
            <v>353.5</v>
          </cell>
          <cell r="I426">
            <v>348.99</v>
          </cell>
          <cell r="J426">
            <v>394.25</v>
          </cell>
          <cell r="K426">
            <v>348.99</v>
          </cell>
          <cell r="L426">
            <v>344.5</v>
          </cell>
          <cell r="M426">
            <v>348.99</v>
          </cell>
          <cell r="N426">
            <v>372.75</v>
          </cell>
          <cell r="O426">
            <v>348.99</v>
          </cell>
          <cell r="P426">
            <v>364</v>
          </cell>
          <cell r="Q426">
            <v>348.99</v>
          </cell>
          <cell r="R426">
            <v>361</v>
          </cell>
          <cell r="S426">
            <v>348.99</v>
          </cell>
          <cell r="T426">
            <v>354.5</v>
          </cell>
          <cell r="U426">
            <v>348.99</v>
          </cell>
          <cell r="V426">
            <v>381.25</v>
          </cell>
          <cell r="W426">
            <v>348.99</v>
          </cell>
          <cell r="X426"/>
          <cell r="Y426">
            <v>348.99</v>
          </cell>
          <cell r="Z426"/>
          <cell r="AA426">
            <v>287.08</v>
          </cell>
          <cell r="AB426"/>
          <cell r="AC426">
            <v>4550.0299999999988</v>
          </cell>
          <cell r="AD426">
            <v>3751.25</v>
          </cell>
        </row>
        <row r="427">
          <cell r="A427" t="str">
            <v>7627</v>
          </cell>
          <cell r="B427" t="str">
            <v>7627 - Entretien ménager CHSLD St-Liguori</v>
          </cell>
          <cell r="C427">
            <v>360.76</v>
          </cell>
          <cell r="D427">
            <v>361.25</v>
          </cell>
          <cell r="E427">
            <v>287.18</v>
          </cell>
          <cell r="F427">
            <v>295.5</v>
          </cell>
          <cell r="G427">
            <v>287.18</v>
          </cell>
          <cell r="H427">
            <v>289</v>
          </cell>
          <cell r="I427">
            <v>287.18</v>
          </cell>
          <cell r="J427">
            <v>286.5</v>
          </cell>
          <cell r="K427">
            <v>294.68</v>
          </cell>
          <cell r="L427">
            <v>285</v>
          </cell>
          <cell r="M427">
            <v>287.18</v>
          </cell>
          <cell r="N427">
            <v>285.25</v>
          </cell>
          <cell r="O427">
            <v>287.18</v>
          </cell>
          <cell r="P427">
            <v>277.25</v>
          </cell>
          <cell r="Q427">
            <v>287.18</v>
          </cell>
          <cell r="R427">
            <v>282</v>
          </cell>
          <cell r="S427">
            <v>294.68</v>
          </cell>
          <cell r="T427">
            <v>280.25</v>
          </cell>
          <cell r="U427">
            <v>264.27999999999997</v>
          </cell>
          <cell r="V427">
            <v>291</v>
          </cell>
          <cell r="W427">
            <v>294.68</v>
          </cell>
          <cell r="X427"/>
          <cell r="Y427">
            <v>287.18</v>
          </cell>
          <cell r="Z427"/>
          <cell r="AA427">
            <v>234.61</v>
          </cell>
          <cell r="AB427"/>
          <cell r="AC427">
            <v>3753.9499999999994</v>
          </cell>
          <cell r="AD427">
            <v>2933</v>
          </cell>
        </row>
        <row r="428">
          <cell r="A428" t="str">
            <v>7628</v>
          </cell>
          <cell r="B428" t="str">
            <v>7628 - Entr. mén. CHSLD St-Antoine-de-Padoue</v>
          </cell>
          <cell r="C428">
            <v>833.22</v>
          </cell>
          <cell r="D428">
            <v>814.5</v>
          </cell>
          <cell r="E428">
            <v>666.24</v>
          </cell>
          <cell r="F428">
            <v>655</v>
          </cell>
          <cell r="G428">
            <v>666.24</v>
          </cell>
          <cell r="H428">
            <v>633</v>
          </cell>
          <cell r="I428">
            <v>667.14</v>
          </cell>
          <cell r="J428">
            <v>657.5</v>
          </cell>
          <cell r="K428">
            <v>666.24</v>
          </cell>
          <cell r="L428">
            <v>659.5</v>
          </cell>
          <cell r="M428">
            <v>666.24</v>
          </cell>
          <cell r="N428">
            <v>609.75</v>
          </cell>
          <cell r="O428">
            <v>667.14</v>
          </cell>
          <cell r="P428">
            <v>683.75</v>
          </cell>
          <cell r="Q428">
            <v>666.24</v>
          </cell>
          <cell r="R428">
            <v>654.5</v>
          </cell>
          <cell r="S428">
            <v>666.24</v>
          </cell>
          <cell r="T428">
            <v>651</v>
          </cell>
          <cell r="U428">
            <v>667.14</v>
          </cell>
          <cell r="V428">
            <v>643</v>
          </cell>
          <cell r="W428">
            <v>666.24</v>
          </cell>
          <cell r="X428"/>
          <cell r="Y428">
            <v>666.24</v>
          </cell>
          <cell r="Z428"/>
          <cell r="AA428">
            <v>533.28</v>
          </cell>
          <cell r="AB428"/>
          <cell r="AC428">
            <v>8697.84</v>
          </cell>
          <cell r="AD428">
            <v>6661.5</v>
          </cell>
        </row>
        <row r="429">
          <cell r="A429" t="str">
            <v>7633</v>
          </cell>
          <cell r="B429" t="str">
            <v>7633 - Entretien ménager CHSLD St-Donat</v>
          </cell>
          <cell r="C429">
            <v>327.82</v>
          </cell>
          <cell r="D429">
            <v>332.5</v>
          </cell>
          <cell r="E429">
            <v>269.8</v>
          </cell>
          <cell r="F429">
            <v>293.25</v>
          </cell>
          <cell r="G429">
            <v>269.8</v>
          </cell>
          <cell r="H429">
            <v>288</v>
          </cell>
          <cell r="I429">
            <v>269.8</v>
          </cell>
          <cell r="J429">
            <v>281</v>
          </cell>
          <cell r="K429">
            <v>269.8</v>
          </cell>
          <cell r="L429">
            <v>268.5</v>
          </cell>
          <cell r="M429">
            <v>269.8</v>
          </cell>
          <cell r="N429">
            <v>270.5</v>
          </cell>
          <cell r="O429">
            <v>269.8</v>
          </cell>
          <cell r="P429">
            <v>298</v>
          </cell>
          <cell r="Q429">
            <v>269.8</v>
          </cell>
          <cell r="R429">
            <v>292.5</v>
          </cell>
          <cell r="S429">
            <v>363.65</v>
          </cell>
          <cell r="T429">
            <v>266.5</v>
          </cell>
          <cell r="U429">
            <v>363.65</v>
          </cell>
          <cell r="V429">
            <v>241.25</v>
          </cell>
          <cell r="W429">
            <v>363.65</v>
          </cell>
          <cell r="X429"/>
          <cell r="Y429">
            <v>363.65</v>
          </cell>
          <cell r="Z429"/>
          <cell r="AA429">
            <v>222.38</v>
          </cell>
          <cell r="AB429"/>
          <cell r="AC429">
            <v>3893.4000000000005</v>
          </cell>
          <cell r="AD429">
            <v>2832</v>
          </cell>
        </row>
        <row r="430">
          <cell r="A430" t="str">
            <v>7634</v>
          </cell>
          <cell r="B430" t="str">
            <v>7634 - Entretien ménager CHSLD Brassard</v>
          </cell>
          <cell r="C430">
            <v>193.67</v>
          </cell>
          <cell r="D430">
            <v>187.5</v>
          </cell>
          <cell r="E430">
            <v>154.94999999999999</v>
          </cell>
          <cell r="F430">
            <v>149</v>
          </cell>
          <cell r="G430">
            <v>154.94999999999999</v>
          </cell>
          <cell r="H430">
            <v>129.25</v>
          </cell>
          <cell r="I430">
            <v>154.94999999999999</v>
          </cell>
          <cell r="J430">
            <v>170.5</v>
          </cell>
          <cell r="K430">
            <v>154.94999999999999</v>
          </cell>
          <cell r="L430">
            <v>129.75</v>
          </cell>
          <cell r="M430">
            <v>154.94999999999999</v>
          </cell>
          <cell r="N430">
            <v>139.5</v>
          </cell>
          <cell r="O430">
            <v>154.94999999999999</v>
          </cell>
          <cell r="P430">
            <v>133.25</v>
          </cell>
          <cell r="Q430">
            <v>154.94999999999999</v>
          </cell>
          <cell r="R430">
            <v>150.75</v>
          </cell>
          <cell r="S430">
            <v>209.13</v>
          </cell>
          <cell r="T430">
            <v>155</v>
          </cell>
          <cell r="U430">
            <v>209.13</v>
          </cell>
          <cell r="V430">
            <v>131.75</v>
          </cell>
          <cell r="W430">
            <v>209.13</v>
          </cell>
          <cell r="X430"/>
          <cell r="Y430">
            <v>209.13</v>
          </cell>
          <cell r="Z430"/>
          <cell r="AA430">
            <v>124.21</v>
          </cell>
          <cell r="AB430"/>
          <cell r="AC430">
            <v>2239.0500000000006</v>
          </cell>
          <cell r="AD430">
            <v>1476.25</v>
          </cell>
        </row>
        <row r="431">
          <cell r="A431" t="str">
            <v>7635</v>
          </cell>
          <cell r="B431" t="str">
            <v>7635 - Entretien ménager CHSLD St-Eusèbe</v>
          </cell>
          <cell r="C431">
            <v>1715.53</v>
          </cell>
          <cell r="D431">
            <v>1618.83</v>
          </cell>
          <cell r="E431">
            <v>1411.84</v>
          </cell>
          <cell r="F431">
            <v>1570.75</v>
          </cell>
          <cell r="G431">
            <v>1411.84</v>
          </cell>
          <cell r="H431">
            <v>1367</v>
          </cell>
          <cell r="I431">
            <v>1411.84</v>
          </cell>
          <cell r="J431">
            <v>1388.08</v>
          </cell>
          <cell r="K431">
            <v>1411.84</v>
          </cell>
          <cell r="L431">
            <v>1301.08</v>
          </cell>
          <cell r="M431">
            <v>1411.84</v>
          </cell>
          <cell r="N431">
            <v>1324.33</v>
          </cell>
          <cell r="O431">
            <v>1411.84</v>
          </cell>
          <cell r="P431">
            <v>1324.5</v>
          </cell>
          <cell r="Q431">
            <v>1411.84</v>
          </cell>
          <cell r="R431">
            <v>1334.25</v>
          </cell>
          <cell r="S431">
            <v>1411.84</v>
          </cell>
          <cell r="T431">
            <v>1315.75</v>
          </cell>
          <cell r="U431">
            <v>1411.84</v>
          </cell>
          <cell r="V431">
            <v>1319.83</v>
          </cell>
          <cell r="W431">
            <v>1411.84</v>
          </cell>
          <cell r="X431"/>
          <cell r="Y431">
            <v>1411.84</v>
          </cell>
          <cell r="Z431"/>
          <cell r="AA431">
            <v>1161.26</v>
          </cell>
          <cell r="AB431"/>
          <cell r="AC431">
            <v>18407.03</v>
          </cell>
          <cell r="AD431">
            <v>13864.4</v>
          </cell>
        </row>
        <row r="432">
          <cell r="A432" t="str">
            <v>7636</v>
          </cell>
          <cell r="B432" t="str">
            <v>7636 - Entretien ménager - St-Gabriel</v>
          </cell>
          <cell r="C432">
            <v>280</v>
          </cell>
          <cell r="D432">
            <v>272.5</v>
          </cell>
          <cell r="E432">
            <v>224</v>
          </cell>
          <cell r="F432">
            <v>222</v>
          </cell>
          <cell r="G432">
            <v>224</v>
          </cell>
          <cell r="H432">
            <v>225</v>
          </cell>
          <cell r="I432">
            <v>187.25</v>
          </cell>
          <cell r="J432">
            <v>221</v>
          </cell>
          <cell r="K432">
            <v>172.55</v>
          </cell>
          <cell r="L432">
            <v>179.5</v>
          </cell>
          <cell r="M432">
            <v>201.95</v>
          </cell>
          <cell r="N432">
            <v>191</v>
          </cell>
          <cell r="O432">
            <v>224</v>
          </cell>
          <cell r="P432">
            <v>209.25</v>
          </cell>
          <cell r="Q432">
            <v>224</v>
          </cell>
          <cell r="R432">
            <v>213</v>
          </cell>
          <cell r="S432">
            <v>224</v>
          </cell>
          <cell r="T432">
            <v>235.75</v>
          </cell>
          <cell r="U432">
            <v>216.65</v>
          </cell>
          <cell r="V432">
            <v>165</v>
          </cell>
          <cell r="W432">
            <v>224</v>
          </cell>
          <cell r="X432"/>
          <cell r="Y432">
            <v>209.31</v>
          </cell>
          <cell r="Z432"/>
          <cell r="AA432">
            <v>164.49</v>
          </cell>
          <cell r="AB432"/>
          <cell r="AC432">
            <v>2776.2</v>
          </cell>
          <cell r="AD432">
            <v>2134</v>
          </cell>
        </row>
        <row r="433">
          <cell r="A433" t="str">
            <v>7637</v>
          </cell>
          <cell r="B433" t="str">
            <v>7637 - Entretien ménager CHSLD Désy</v>
          </cell>
          <cell r="C433">
            <v>285.33</v>
          </cell>
          <cell r="D433">
            <v>328.75</v>
          </cell>
          <cell r="E433">
            <v>234.94</v>
          </cell>
          <cell r="F433">
            <v>296</v>
          </cell>
          <cell r="G433">
            <v>234.94</v>
          </cell>
          <cell r="H433">
            <v>258.25</v>
          </cell>
          <cell r="I433">
            <v>234.94</v>
          </cell>
          <cell r="J433">
            <v>319.75</v>
          </cell>
          <cell r="K433">
            <v>234.94</v>
          </cell>
          <cell r="L433">
            <v>243</v>
          </cell>
          <cell r="M433">
            <v>234.94</v>
          </cell>
          <cell r="N433">
            <v>236.75</v>
          </cell>
          <cell r="O433">
            <v>234.94</v>
          </cell>
          <cell r="P433">
            <v>245.5</v>
          </cell>
          <cell r="Q433">
            <v>234.94</v>
          </cell>
          <cell r="R433">
            <v>248</v>
          </cell>
          <cell r="S433">
            <v>281.75</v>
          </cell>
          <cell r="T433">
            <v>264.75</v>
          </cell>
          <cell r="U433">
            <v>281.75</v>
          </cell>
          <cell r="V433">
            <v>236.75</v>
          </cell>
          <cell r="W433">
            <v>281.75</v>
          </cell>
          <cell r="X433"/>
          <cell r="Y433">
            <v>281.75</v>
          </cell>
          <cell r="Z433"/>
          <cell r="AA433">
            <v>192.83</v>
          </cell>
          <cell r="AB433"/>
          <cell r="AC433">
            <v>3249.7400000000002</v>
          </cell>
          <cell r="AD433">
            <v>2677.5</v>
          </cell>
        </row>
        <row r="434">
          <cell r="A434" t="str">
            <v>7638</v>
          </cell>
          <cell r="B434" t="str">
            <v>7638 - Entretien ménager CHSLD Ste-Élisabeth</v>
          </cell>
          <cell r="C434">
            <v>754.09</v>
          </cell>
          <cell r="D434">
            <v>801.25</v>
          </cell>
          <cell r="E434">
            <v>620.57000000000005</v>
          </cell>
          <cell r="F434">
            <v>628.75</v>
          </cell>
          <cell r="G434">
            <v>620.57000000000005</v>
          </cell>
          <cell r="H434">
            <v>612.82999999999993</v>
          </cell>
          <cell r="I434">
            <v>620.57000000000005</v>
          </cell>
          <cell r="J434">
            <v>599.25</v>
          </cell>
          <cell r="K434">
            <v>620.57000000000005</v>
          </cell>
          <cell r="L434">
            <v>658.75</v>
          </cell>
          <cell r="M434">
            <v>620.57000000000005</v>
          </cell>
          <cell r="N434">
            <v>632.75</v>
          </cell>
          <cell r="O434">
            <v>620.57000000000005</v>
          </cell>
          <cell r="P434">
            <v>633.75</v>
          </cell>
          <cell r="Q434">
            <v>620.57000000000005</v>
          </cell>
          <cell r="R434">
            <v>625.75</v>
          </cell>
          <cell r="S434">
            <v>620.57000000000005</v>
          </cell>
          <cell r="T434">
            <v>623.25</v>
          </cell>
          <cell r="U434">
            <v>620.57000000000005</v>
          </cell>
          <cell r="V434">
            <v>630</v>
          </cell>
          <cell r="W434">
            <v>620.57000000000005</v>
          </cell>
          <cell r="X434"/>
          <cell r="Y434">
            <v>620.57000000000005</v>
          </cell>
          <cell r="Z434"/>
          <cell r="AA434">
            <v>510.64</v>
          </cell>
          <cell r="AB434"/>
          <cell r="AC434">
            <v>8090.9999999999991</v>
          </cell>
          <cell r="AD434">
            <v>6446.33</v>
          </cell>
        </row>
        <row r="435">
          <cell r="A435" t="str">
            <v>7639</v>
          </cell>
          <cell r="B435" t="str">
            <v>7639 - Entretien ménager CHSLD Alphonse-Rondeau</v>
          </cell>
          <cell r="C435">
            <v>432.63</v>
          </cell>
          <cell r="D435">
            <v>629.75</v>
          </cell>
          <cell r="E435">
            <v>356.34</v>
          </cell>
          <cell r="F435">
            <v>372</v>
          </cell>
          <cell r="G435">
            <v>356.34</v>
          </cell>
          <cell r="H435">
            <v>353.5</v>
          </cell>
          <cell r="I435">
            <v>356.34</v>
          </cell>
          <cell r="J435">
            <v>341</v>
          </cell>
          <cell r="K435">
            <v>356.34</v>
          </cell>
          <cell r="L435">
            <v>354</v>
          </cell>
          <cell r="M435">
            <v>356.34</v>
          </cell>
          <cell r="N435">
            <v>344.25</v>
          </cell>
          <cell r="O435">
            <v>356.34</v>
          </cell>
          <cell r="P435">
            <v>372</v>
          </cell>
          <cell r="Q435">
            <v>356.34</v>
          </cell>
          <cell r="R435">
            <v>387.25</v>
          </cell>
          <cell r="S435">
            <v>449.69</v>
          </cell>
          <cell r="T435">
            <v>372</v>
          </cell>
          <cell r="U435">
            <v>449.69</v>
          </cell>
          <cell r="V435">
            <v>348.75</v>
          </cell>
          <cell r="W435">
            <v>449.69</v>
          </cell>
          <cell r="X435"/>
          <cell r="Y435">
            <v>449.69</v>
          </cell>
          <cell r="Z435"/>
          <cell r="AA435">
            <v>293.13</v>
          </cell>
          <cell r="AB435"/>
          <cell r="AC435">
            <v>5018.8999999999996</v>
          </cell>
          <cell r="AD435">
            <v>3874.5</v>
          </cell>
        </row>
        <row r="436">
          <cell r="A436" t="str">
            <v>7641</v>
          </cell>
          <cell r="B436" t="str">
            <v>7641 - Hygiène/salubrité - Tâches opérat. 5J-CH</v>
          </cell>
          <cell r="C436">
            <v>4657.8</v>
          </cell>
          <cell r="D436">
            <v>4416.6000000000004</v>
          </cell>
          <cell r="E436">
            <v>3757.69</v>
          </cell>
          <cell r="F436">
            <v>3453.04</v>
          </cell>
          <cell r="G436">
            <v>3757.69</v>
          </cell>
          <cell r="H436">
            <v>3651.82</v>
          </cell>
          <cell r="I436">
            <v>3757.69</v>
          </cell>
          <cell r="J436">
            <v>3593.75</v>
          </cell>
          <cell r="K436">
            <v>3806.59</v>
          </cell>
          <cell r="L436">
            <v>3787.33</v>
          </cell>
          <cell r="M436">
            <v>3757.69</v>
          </cell>
          <cell r="N436">
            <v>3727.41</v>
          </cell>
          <cell r="O436">
            <v>3757.69</v>
          </cell>
          <cell r="P436">
            <v>3565.46</v>
          </cell>
          <cell r="Q436">
            <v>3757.69</v>
          </cell>
          <cell r="R436">
            <v>3689.16</v>
          </cell>
          <cell r="S436">
            <v>3806.59</v>
          </cell>
          <cell r="T436">
            <v>3870.66</v>
          </cell>
          <cell r="U436">
            <v>3606.02</v>
          </cell>
          <cell r="V436">
            <v>3134.84</v>
          </cell>
          <cell r="W436">
            <v>3806.59</v>
          </cell>
          <cell r="X436"/>
          <cell r="Y436">
            <v>3757.69</v>
          </cell>
          <cell r="Z436"/>
          <cell r="AA436">
            <v>2939.88</v>
          </cell>
          <cell r="AB436"/>
          <cell r="AC436">
            <v>48927.299999999996</v>
          </cell>
          <cell r="AD436">
            <v>36890.069999999992</v>
          </cell>
        </row>
        <row r="437">
          <cell r="A437" t="str">
            <v>7642</v>
          </cell>
          <cell r="B437" t="str">
            <v>7642 - Entretien ménager CHSLD Piedmont</v>
          </cell>
          <cell r="C437">
            <v>565.57000000000005</v>
          </cell>
          <cell r="D437">
            <v>571.25</v>
          </cell>
          <cell r="E437">
            <v>465.44</v>
          </cell>
          <cell r="F437">
            <v>464</v>
          </cell>
          <cell r="G437">
            <v>465.44</v>
          </cell>
          <cell r="H437">
            <v>449.5</v>
          </cell>
          <cell r="I437">
            <v>465.44</v>
          </cell>
          <cell r="J437">
            <v>484.5</v>
          </cell>
          <cell r="K437">
            <v>465.44</v>
          </cell>
          <cell r="L437">
            <v>441.75</v>
          </cell>
          <cell r="M437">
            <v>465.44</v>
          </cell>
          <cell r="N437">
            <v>449.5</v>
          </cell>
          <cell r="O437">
            <v>465.44</v>
          </cell>
          <cell r="P437">
            <v>459.25</v>
          </cell>
          <cell r="Q437">
            <v>465.44</v>
          </cell>
          <cell r="R437">
            <v>470.5</v>
          </cell>
          <cell r="S437">
            <v>465.44</v>
          </cell>
          <cell r="T437">
            <v>480.5</v>
          </cell>
          <cell r="U437">
            <v>465.44</v>
          </cell>
          <cell r="V437">
            <v>465</v>
          </cell>
          <cell r="W437">
            <v>465.44</v>
          </cell>
          <cell r="X437"/>
          <cell r="Y437">
            <v>465.44</v>
          </cell>
          <cell r="Z437"/>
          <cell r="AA437">
            <v>382.84</v>
          </cell>
          <cell r="AB437"/>
          <cell r="AC437">
            <v>6068.2499999999991</v>
          </cell>
          <cell r="AD437">
            <v>4735.75</v>
          </cell>
        </row>
        <row r="438">
          <cell r="A438" t="str">
            <v>7643</v>
          </cell>
          <cell r="B438" t="str">
            <v>7643 - Salubrité - Équipe volante</v>
          </cell>
          <cell r="C438">
            <v>1715.36</v>
          </cell>
          <cell r="D438">
            <v>2363.6799999999998</v>
          </cell>
          <cell r="E438">
            <v>1383.89</v>
          </cell>
          <cell r="F438">
            <v>2345.0100000000002</v>
          </cell>
          <cell r="G438">
            <v>1383.89</v>
          </cell>
          <cell r="H438">
            <v>2066.0099999999998</v>
          </cell>
          <cell r="I438">
            <v>1383.89</v>
          </cell>
          <cell r="J438">
            <v>2075.08</v>
          </cell>
          <cell r="K438">
            <v>1401.89</v>
          </cell>
          <cell r="L438">
            <v>2026</v>
          </cell>
          <cell r="M438">
            <v>1383.89</v>
          </cell>
          <cell r="N438">
            <v>1814.6699999999998</v>
          </cell>
          <cell r="O438">
            <v>1383.89</v>
          </cell>
          <cell r="P438">
            <v>1928.47</v>
          </cell>
          <cell r="Q438">
            <v>1383.89</v>
          </cell>
          <cell r="R438">
            <v>2032.58</v>
          </cell>
          <cell r="S438">
            <v>1401.89</v>
          </cell>
          <cell r="T438">
            <v>1886.0900000000001</v>
          </cell>
          <cell r="U438">
            <v>1328.02</v>
          </cell>
          <cell r="V438">
            <v>1888.5300000000002</v>
          </cell>
          <cell r="W438">
            <v>1401.89</v>
          </cell>
          <cell r="X438"/>
          <cell r="Y438">
            <v>1383.89</v>
          </cell>
          <cell r="Z438"/>
          <cell r="AA438">
            <v>1082.47</v>
          </cell>
          <cell r="AB438"/>
          <cell r="AC438">
            <v>18018.75</v>
          </cell>
          <cell r="AD438">
            <v>20426.12</v>
          </cell>
        </row>
        <row r="439">
          <cell r="A439" t="str">
            <v>7644</v>
          </cell>
          <cell r="B439" t="str">
            <v>7644 - Hygiène/salubrité - Tâches opérat. CH</v>
          </cell>
          <cell r="C439">
            <v>12330.380000000001</v>
          </cell>
          <cell r="D439">
            <v>12019.710000000001</v>
          </cell>
          <cell r="E439">
            <v>9944.5399999999991</v>
          </cell>
          <cell r="F439">
            <v>8955.1500000000015</v>
          </cell>
          <cell r="G439">
            <v>9943.73</v>
          </cell>
          <cell r="H439">
            <v>9177.64</v>
          </cell>
          <cell r="I439">
            <v>9780.02</v>
          </cell>
          <cell r="J439">
            <v>8825.16</v>
          </cell>
          <cell r="K439">
            <v>9855.1200000000008</v>
          </cell>
          <cell r="L439">
            <v>8811.74</v>
          </cell>
          <cell r="M439">
            <v>9852.32</v>
          </cell>
          <cell r="N439">
            <v>8887.4</v>
          </cell>
          <cell r="O439">
            <v>9950.9</v>
          </cell>
          <cell r="P439">
            <v>9308.49</v>
          </cell>
          <cell r="Q439">
            <v>9945.5299999999988</v>
          </cell>
          <cell r="R439">
            <v>9281.59</v>
          </cell>
          <cell r="S439">
            <v>10068.57</v>
          </cell>
          <cell r="T439">
            <v>9286.8799999999992</v>
          </cell>
          <cell r="U439">
            <v>9519.0299999999988</v>
          </cell>
          <cell r="V439">
            <v>9352.48</v>
          </cell>
          <cell r="W439">
            <v>10061.730000000001</v>
          </cell>
          <cell r="X439"/>
          <cell r="Y439">
            <v>9887.9</v>
          </cell>
          <cell r="Z439"/>
          <cell r="AA439">
            <v>7723.64</v>
          </cell>
          <cell r="AB439"/>
          <cell r="AC439">
            <v>128863.40999999997</v>
          </cell>
          <cell r="AD439">
            <v>93906.240000000005</v>
          </cell>
        </row>
        <row r="440">
          <cell r="A440" t="str">
            <v>7650</v>
          </cell>
          <cell r="B440" t="str">
            <v>7650 - Gestion des déchets biomédicaux</v>
          </cell>
          <cell r="C440">
            <v>155</v>
          </cell>
          <cell r="D440">
            <v>155</v>
          </cell>
          <cell r="E440">
            <v>124</v>
          </cell>
          <cell r="F440">
            <v>100.75</v>
          </cell>
          <cell r="G440">
            <v>124</v>
          </cell>
          <cell r="H440">
            <v>116.08</v>
          </cell>
          <cell r="I440">
            <v>124</v>
          </cell>
          <cell r="J440">
            <v>54.25</v>
          </cell>
          <cell r="K440">
            <v>124</v>
          </cell>
          <cell r="L440">
            <v>62</v>
          </cell>
          <cell r="M440">
            <v>124</v>
          </cell>
          <cell r="N440">
            <v>124</v>
          </cell>
          <cell r="O440">
            <v>124</v>
          </cell>
          <cell r="P440">
            <v>123</v>
          </cell>
          <cell r="Q440">
            <v>124</v>
          </cell>
          <cell r="R440">
            <v>131.75</v>
          </cell>
          <cell r="S440">
            <v>124</v>
          </cell>
          <cell r="T440">
            <v>131.75</v>
          </cell>
          <cell r="U440">
            <v>124</v>
          </cell>
          <cell r="V440">
            <v>108.5</v>
          </cell>
          <cell r="W440">
            <v>124</v>
          </cell>
          <cell r="X440"/>
          <cell r="Y440">
            <v>124</v>
          </cell>
          <cell r="Z440"/>
          <cell r="AA440">
            <v>99.2</v>
          </cell>
          <cell r="AB440"/>
          <cell r="AC440">
            <v>1618.2</v>
          </cell>
          <cell r="AD440">
            <v>1107.08</v>
          </cell>
        </row>
        <row r="441">
          <cell r="A441" t="str">
            <v>7690</v>
          </cell>
          <cell r="B441" t="str">
            <v>7690 - Transport usagers  CHSLD Parphilia-Ferla</v>
          </cell>
          <cell r="C441">
            <v>186.02</v>
          </cell>
          <cell r="D441">
            <v>178.75</v>
          </cell>
          <cell r="E441">
            <v>147.24</v>
          </cell>
          <cell r="F441">
            <v>147.25</v>
          </cell>
          <cell r="G441">
            <v>147.24</v>
          </cell>
          <cell r="H441">
            <v>151.5</v>
          </cell>
          <cell r="I441">
            <v>147.24</v>
          </cell>
          <cell r="J441">
            <v>149.25</v>
          </cell>
          <cell r="K441">
            <v>154.97</v>
          </cell>
          <cell r="L441">
            <v>172</v>
          </cell>
          <cell r="M441">
            <v>147.24</v>
          </cell>
          <cell r="N441">
            <v>145</v>
          </cell>
          <cell r="O441">
            <v>147.24</v>
          </cell>
          <cell r="P441">
            <v>124</v>
          </cell>
          <cell r="Q441">
            <v>147.24</v>
          </cell>
          <cell r="R441">
            <v>148.25</v>
          </cell>
          <cell r="S441">
            <v>154.97</v>
          </cell>
          <cell r="T441">
            <v>141</v>
          </cell>
          <cell r="U441">
            <v>124.08</v>
          </cell>
          <cell r="V441">
            <v>124</v>
          </cell>
          <cell r="W441">
            <v>154.97</v>
          </cell>
          <cell r="X441"/>
          <cell r="Y441">
            <v>147.24</v>
          </cell>
          <cell r="Z441"/>
          <cell r="AA441">
            <v>124.06</v>
          </cell>
          <cell r="AB441"/>
          <cell r="AC441">
            <v>1929.75</v>
          </cell>
          <cell r="AD441">
            <v>1481</v>
          </cell>
        </row>
        <row r="442">
          <cell r="A442" t="str">
            <v>7692</v>
          </cell>
          <cell r="B442" t="str">
            <v>7692 - Transport usagers CDJ Matawinie Est</v>
          </cell>
          <cell r="C442">
            <v>193.75</v>
          </cell>
          <cell r="D442">
            <v>170.5</v>
          </cell>
          <cell r="E442">
            <v>155</v>
          </cell>
          <cell r="F442">
            <v>139.5</v>
          </cell>
          <cell r="G442">
            <v>155</v>
          </cell>
          <cell r="H442">
            <v>146.25</v>
          </cell>
          <cell r="I442">
            <v>155</v>
          </cell>
          <cell r="J442">
            <v>147.25</v>
          </cell>
          <cell r="K442">
            <v>155</v>
          </cell>
          <cell r="L442">
            <v>155</v>
          </cell>
          <cell r="M442">
            <v>155</v>
          </cell>
          <cell r="N442">
            <v>162.75</v>
          </cell>
          <cell r="O442">
            <v>155</v>
          </cell>
          <cell r="P442">
            <v>147.25</v>
          </cell>
          <cell r="Q442">
            <v>155</v>
          </cell>
          <cell r="R442">
            <v>100.75</v>
          </cell>
          <cell r="S442">
            <v>155</v>
          </cell>
          <cell r="T442">
            <v>155</v>
          </cell>
          <cell r="U442">
            <v>155</v>
          </cell>
          <cell r="V442">
            <v>99.25</v>
          </cell>
          <cell r="W442">
            <v>155</v>
          </cell>
          <cell r="X442"/>
          <cell r="Y442">
            <v>155</v>
          </cell>
          <cell r="Z442"/>
          <cell r="AA442">
            <v>124</v>
          </cell>
          <cell r="AB442"/>
          <cell r="AC442">
            <v>2022.75</v>
          </cell>
          <cell r="AD442">
            <v>1423.5</v>
          </cell>
        </row>
        <row r="443">
          <cell r="A443" t="str">
            <v>7701</v>
          </cell>
          <cell r="B443" t="str">
            <v>7701 - Fonct. des inst. - Autres - CH</v>
          </cell>
          <cell r="C443">
            <v>753.52</v>
          </cell>
          <cell r="D443">
            <v>783.75</v>
          </cell>
          <cell r="E443">
            <v>604.86</v>
          </cell>
          <cell r="F443">
            <v>580</v>
          </cell>
          <cell r="G443">
            <v>603.26</v>
          </cell>
          <cell r="H443">
            <v>560.25</v>
          </cell>
          <cell r="I443">
            <v>429.02</v>
          </cell>
          <cell r="J443">
            <v>416.75</v>
          </cell>
          <cell r="K443">
            <v>383.27</v>
          </cell>
          <cell r="L443">
            <v>409.08</v>
          </cell>
          <cell r="M443">
            <v>509.33</v>
          </cell>
          <cell r="N443">
            <v>553.25</v>
          </cell>
          <cell r="O443">
            <v>614.16999999999996</v>
          </cell>
          <cell r="P443">
            <v>491.17</v>
          </cell>
          <cell r="Q443">
            <v>606.14</v>
          </cell>
          <cell r="R443">
            <v>625</v>
          </cell>
          <cell r="S443">
            <v>603.29999999999995</v>
          </cell>
          <cell r="T443">
            <v>658.5</v>
          </cell>
          <cell r="U443">
            <v>556.55999999999995</v>
          </cell>
          <cell r="V443">
            <v>433.25</v>
          </cell>
          <cell r="W443">
            <v>591.70000000000005</v>
          </cell>
          <cell r="X443"/>
          <cell r="Y443">
            <v>544.32000000000005</v>
          </cell>
          <cell r="Z443"/>
          <cell r="AA443">
            <v>413.05</v>
          </cell>
          <cell r="AB443"/>
          <cell r="AC443">
            <v>7212.5</v>
          </cell>
          <cell r="AD443">
            <v>5511</v>
          </cell>
        </row>
        <row r="444">
          <cell r="A444" t="str">
            <v>7729</v>
          </cell>
          <cell r="B444" t="str">
            <v>7729 - Sécurité CH</v>
          </cell>
          <cell r="C444">
            <v>4888.91</v>
          </cell>
          <cell r="D444">
            <v>4503.7500000000009</v>
          </cell>
          <cell r="E444">
            <v>3948.1</v>
          </cell>
          <cell r="F444">
            <v>3826.0099999999998</v>
          </cell>
          <cell r="G444">
            <v>3571.53</v>
          </cell>
          <cell r="H444">
            <v>3827.49</v>
          </cell>
          <cell r="I444">
            <v>3516.96</v>
          </cell>
          <cell r="J444">
            <v>3832.5000000000005</v>
          </cell>
          <cell r="K444">
            <v>3500.59</v>
          </cell>
          <cell r="L444">
            <v>4249.3500000000004</v>
          </cell>
          <cell r="M444">
            <v>3541.06</v>
          </cell>
          <cell r="N444">
            <v>3360.0600000000013</v>
          </cell>
          <cell r="O444">
            <v>3573.61</v>
          </cell>
          <cell r="P444">
            <v>3853.52</v>
          </cell>
          <cell r="Q444">
            <v>3091.23</v>
          </cell>
          <cell r="R444">
            <v>3834.2700000000004</v>
          </cell>
          <cell r="S444">
            <v>3090.84</v>
          </cell>
          <cell r="T444">
            <v>2252.0700000000006</v>
          </cell>
          <cell r="U444">
            <v>3077.46</v>
          </cell>
          <cell r="V444">
            <v>1400.9700000000003</v>
          </cell>
          <cell r="W444">
            <v>3088.56</v>
          </cell>
          <cell r="X444"/>
          <cell r="Y444">
            <v>3072.02</v>
          </cell>
          <cell r="Z444"/>
          <cell r="AA444">
            <v>2418.5100000000002</v>
          </cell>
          <cell r="AB444"/>
          <cell r="AC444">
            <v>44379.38</v>
          </cell>
          <cell r="AD444">
            <v>34939.990000000005</v>
          </cell>
        </row>
        <row r="445">
          <cell r="A445" t="str">
            <v>7730</v>
          </cell>
          <cell r="B445" t="str">
            <v>7730 - Sécurité - CSE</v>
          </cell>
          <cell r="C445"/>
          <cell r="D445">
            <v>616</v>
          </cell>
          <cell r="E445"/>
          <cell r="F445">
            <v>520.01</v>
          </cell>
          <cell r="G445"/>
          <cell r="H445">
            <v>520.99</v>
          </cell>
          <cell r="I445"/>
          <cell r="J445">
            <v>521</v>
          </cell>
          <cell r="K445"/>
          <cell r="L445">
            <v>150.5</v>
          </cell>
          <cell r="M445"/>
          <cell r="N445">
            <v>0</v>
          </cell>
          <cell r="O445"/>
          <cell r="P445"/>
          <cell r="Q445"/>
          <cell r="R445"/>
          <cell r="S445"/>
          <cell r="T445"/>
          <cell r="U445"/>
          <cell r="V445"/>
          <cell r="W445"/>
          <cell r="X445"/>
          <cell r="Y445"/>
          <cell r="Z445"/>
          <cell r="AA445"/>
          <cell r="AB445"/>
          <cell r="AC445"/>
          <cell r="AD445">
            <v>2328.5</v>
          </cell>
        </row>
        <row r="446">
          <cell r="A446" t="str">
            <v>7801</v>
          </cell>
          <cell r="B446" t="str">
            <v>7801 - Ent./rép. des inst. - Bâtiments/Terrains</v>
          </cell>
          <cell r="C446">
            <v>2012.9800000000002</v>
          </cell>
          <cell r="D446">
            <v>2079.75</v>
          </cell>
          <cell r="E446">
            <v>1615.87</v>
          </cell>
          <cell r="F446">
            <v>1756.92</v>
          </cell>
          <cell r="G446">
            <v>1611.84</v>
          </cell>
          <cell r="H446">
            <v>1553.25</v>
          </cell>
          <cell r="I446">
            <v>1108.6099999999999</v>
          </cell>
          <cell r="J446">
            <v>1576.75</v>
          </cell>
          <cell r="K446">
            <v>969.42</v>
          </cell>
          <cell r="L446">
            <v>1151.75</v>
          </cell>
          <cell r="M446">
            <v>1336.11</v>
          </cell>
          <cell r="N446">
            <v>1408.25</v>
          </cell>
          <cell r="O446">
            <v>1641.21</v>
          </cell>
          <cell r="P446">
            <v>1240.5</v>
          </cell>
          <cell r="Q446">
            <v>1620.45</v>
          </cell>
          <cell r="R446">
            <v>1325.25</v>
          </cell>
          <cell r="S446">
            <v>1612.8999999999999</v>
          </cell>
          <cell r="T446">
            <v>1398.75</v>
          </cell>
          <cell r="U446">
            <v>1479.96</v>
          </cell>
          <cell r="V446">
            <v>1155.5</v>
          </cell>
          <cell r="W446">
            <v>1580.65</v>
          </cell>
          <cell r="X446"/>
          <cell r="Y446">
            <v>1441.2</v>
          </cell>
          <cell r="Z446"/>
          <cell r="AA446">
            <v>1087.48</v>
          </cell>
          <cell r="AB446"/>
          <cell r="AC446">
            <v>19118.680000000004</v>
          </cell>
          <cell r="AD446">
            <v>14646.67</v>
          </cell>
        </row>
        <row r="447">
          <cell r="A447" t="str">
            <v>7802</v>
          </cell>
          <cell r="B447" t="str">
            <v>7802 - Ent./rép. des inst. - Équip. méd. - CH</v>
          </cell>
          <cell r="C447">
            <v>1928.23</v>
          </cell>
          <cell r="D447">
            <v>1695.75</v>
          </cell>
          <cell r="E447">
            <v>1549.53</v>
          </cell>
          <cell r="F447">
            <v>1328.75</v>
          </cell>
          <cell r="G447">
            <v>1553.82</v>
          </cell>
          <cell r="H447">
            <v>1458</v>
          </cell>
          <cell r="I447">
            <v>1087.07</v>
          </cell>
          <cell r="J447">
            <v>1043.25</v>
          </cell>
          <cell r="K447">
            <v>832.07999999999993</v>
          </cell>
          <cell r="L447">
            <v>1285.25</v>
          </cell>
          <cell r="M447">
            <v>1220.9100000000001</v>
          </cell>
          <cell r="N447">
            <v>1450.25</v>
          </cell>
          <cell r="O447">
            <v>1550.45</v>
          </cell>
          <cell r="P447">
            <v>1416.2</v>
          </cell>
          <cell r="Q447">
            <v>1570.49</v>
          </cell>
          <cell r="R447">
            <v>1364.5</v>
          </cell>
          <cell r="S447">
            <v>1566.86</v>
          </cell>
          <cell r="T447">
            <v>1403.75</v>
          </cell>
          <cell r="U447">
            <v>1471.01</v>
          </cell>
          <cell r="V447">
            <v>966.75</v>
          </cell>
          <cell r="W447">
            <v>1543.7800000000002</v>
          </cell>
          <cell r="X447"/>
          <cell r="Y447">
            <v>1369.47</v>
          </cell>
          <cell r="Z447"/>
          <cell r="AA447">
            <v>1012.42</v>
          </cell>
          <cell r="AB447"/>
          <cell r="AC447">
            <v>18256.12</v>
          </cell>
          <cell r="AD447">
            <v>13412.45</v>
          </cell>
        </row>
        <row r="448">
          <cell r="A448" t="str">
            <v>7811</v>
          </cell>
          <cell r="B448" t="str">
            <v>7811 - Ent./rép. des inst. - Électricité</v>
          </cell>
          <cell r="C448">
            <v>1171.57</v>
          </cell>
          <cell r="D448">
            <v>1503.75</v>
          </cell>
          <cell r="E448">
            <v>940.53</v>
          </cell>
          <cell r="F448">
            <v>1176.75</v>
          </cell>
          <cell r="G448">
            <v>937.86</v>
          </cell>
          <cell r="H448">
            <v>1180.75</v>
          </cell>
          <cell r="I448">
            <v>745.8</v>
          </cell>
          <cell r="J448">
            <v>901.58</v>
          </cell>
          <cell r="K448">
            <v>710.53000000000009</v>
          </cell>
          <cell r="L448">
            <v>693.25</v>
          </cell>
          <cell r="M448">
            <v>840.8900000000001</v>
          </cell>
          <cell r="N448">
            <v>935</v>
          </cell>
          <cell r="O448">
            <v>956.48</v>
          </cell>
          <cell r="P448">
            <v>970</v>
          </cell>
          <cell r="Q448">
            <v>942.78</v>
          </cell>
          <cell r="R448">
            <v>1014.25</v>
          </cell>
          <cell r="S448">
            <v>938.12999999999988</v>
          </cell>
          <cell r="T448">
            <v>1057.75</v>
          </cell>
          <cell r="U448">
            <v>879.31</v>
          </cell>
          <cell r="V448">
            <v>850.75</v>
          </cell>
          <cell r="W448">
            <v>918.45</v>
          </cell>
          <cell r="X448"/>
          <cell r="Y448">
            <v>880.44999999999993</v>
          </cell>
          <cell r="Z448"/>
          <cell r="AA448">
            <v>674.47</v>
          </cell>
          <cell r="AB448"/>
          <cell r="AC448">
            <v>11537.25</v>
          </cell>
          <cell r="AD448">
            <v>10283.83</v>
          </cell>
        </row>
        <row r="449">
          <cell r="A449" t="str">
            <v>7813</v>
          </cell>
          <cell r="B449" t="str">
            <v>7813 - Ent./rép. des inst. - Sec. serv. aux.</v>
          </cell>
          <cell r="C449">
            <v>165.77</v>
          </cell>
          <cell r="D449">
            <v>154</v>
          </cell>
          <cell r="E449">
            <v>132.91999999999999</v>
          </cell>
          <cell r="F449">
            <v>140</v>
          </cell>
          <cell r="G449">
            <v>132.61000000000001</v>
          </cell>
          <cell r="H449">
            <v>133</v>
          </cell>
          <cell r="I449">
            <v>108.84</v>
          </cell>
          <cell r="J449">
            <v>133</v>
          </cell>
          <cell r="K449">
            <v>104.76</v>
          </cell>
          <cell r="L449">
            <v>126</v>
          </cell>
          <cell r="M449">
            <v>120.68</v>
          </cell>
          <cell r="N449">
            <v>133</v>
          </cell>
          <cell r="O449">
            <v>135.03</v>
          </cell>
          <cell r="P449">
            <v>140</v>
          </cell>
          <cell r="Q449">
            <v>133.22999999999999</v>
          </cell>
          <cell r="R449">
            <v>140</v>
          </cell>
          <cell r="S449">
            <v>132.71</v>
          </cell>
          <cell r="T449">
            <v>140</v>
          </cell>
          <cell r="U449">
            <v>125.38</v>
          </cell>
          <cell r="V449">
            <v>119</v>
          </cell>
          <cell r="W449">
            <v>130.26</v>
          </cell>
          <cell r="X449"/>
          <cell r="Y449">
            <v>125.93</v>
          </cell>
          <cell r="Z449"/>
          <cell r="AA449">
            <v>96.88</v>
          </cell>
          <cell r="AB449"/>
          <cell r="AC449">
            <v>1645</v>
          </cell>
          <cell r="AD449">
            <v>1358</v>
          </cell>
        </row>
        <row r="450">
          <cell r="A450" t="str">
            <v>7814</v>
          </cell>
          <cell r="B450" t="str">
            <v>7814 - Ent./rép. des inst. - Étude et Const.</v>
          </cell>
          <cell r="C450">
            <v>1734</v>
          </cell>
          <cell r="D450">
            <v>1595.75</v>
          </cell>
          <cell r="E450">
            <v>1372.75</v>
          </cell>
          <cell r="F450">
            <v>1405.75</v>
          </cell>
          <cell r="G450">
            <v>1372.75</v>
          </cell>
          <cell r="H450">
            <v>1435.75</v>
          </cell>
          <cell r="I450">
            <v>941.5</v>
          </cell>
          <cell r="J450">
            <v>996.5</v>
          </cell>
          <cell r="K450">
            <v>797</v>
          </cell>
          <cell r="L450">
            <v>848.75</v>
          </cell>
          <cell r="M450">
            <v>1114</v>
          </cell>
          <cell r="N450">
            <v>1123</v>
          </cell>
          <cell r="O450">
            <v>1372.75</v>
          </cell>
          <cell r="P450">
            <v>1387.75</v>
          </cell>
          <cell r="Q450">
            <v>1372.75</v>
          </cell>
          <cell r="R450">
            <v>1381.75</v>
          </cell>
          <cell r="S450">
            <v>1400.75</v>
          </cell>
          <cell r="T450">
            <v>1394</v>
          </cell>
          <cell r="U450">
            <v>1069.75</v>
          </cell>
          <cell r="V450">
            <v>950.5</v>
          </cell>
          <cell r="W450">
            <v>1445</v>
          </cell>
          <cell r="X450"/>
          <cell r="Y450">
            <v>1156</v>
          </cell>
          <cell r="Z450"/>
          <cell r="AA450">
            <v>983.49999999999989</v>
          </cell>
          <cell r="AB450"/>
          <cell r="AC450">
            <v>16132.5</v>
          </cell>
          <cell r="AD450">
            <v>12519.5</v>
          </cell>
        </row>
        <row r="451">
          <cell r="A451" t="str">
            <v>7817</v>
          </cell>
          <cell r="B451" t="str">
            <v>7817 - Ent./rép. des inst. - Mécanique</v>
          </cell>
          <cell r="C451">
            <v>3241.81</v>
          </cell>
          <cell r="D451">
            <v>2548.75</v>
          </cell>
          <cell r="E451">
            <v>2568.9</v>
          </cell>
          <cell r="F451">
            <v>1860.25</v>
          </cell>
          <cell r="G451">
            <v>2568.9</v>
          </cell>
          <cell r="H451">
            <v>1934.33</v>
          </cell>
          <cell r="I451">
            <v>1971.94</v>
          </cell>
          <cell r="J451">
            <v>1615</v>
          </cell>
          <cell r="K451">
            <v>1747.76</v>
          </cell>
          <cell r="L451">
            <v>1640.25</v>
          </cell>
          <cell r="M451">
            <v>2210.66</v>
          </cell>
          <cell r="N451">
            <v>1994.25</v>
          </cell>
          <cell r="O451">
            <v>2569.0200000000004</v>
          </cell>
          <cell r="P451">
            <v>2219.75</v>
          </cell>
          <cell r="Q451">
            <v>2568.9</v>
          </cell>
          <cell r="R451">
            <v>2272.25</v>
          </cell>
          <cell r="S451">
            <v>2583.65</v>
          </cell>
          <cell r="T451">
            <v>2414.75</v>
          </cell>
          <cell r="U451">
            <v>2082.09</v>
          </cell>
          <cell r="V451">
            <v>2011.3400000000001</v>
          </cell>
          <cell r="W451">
            <v>2691.4</v>
          </cell>
          <cell r="X451"/>
          <cell r="Y451">
            <v>2222.31</v>
          </cell>
          <cell r="Z451"/>
          <cell r="AA451">
            <v>1914.4099999999999</v>
          </cell>
          <cell r="AB451"/>
          <cell r="AC451">
            <v>30941.750000000007</v>
          </cell>
          <cell r="AD451">
            <v>20510.920000000002</v>
          </cell>
        </row>
        <row r="452">
          <cell r="A452" t="str">
            <v>7818</v>
          </cell>
          <cell r="B452" t="str">
            <v>7818 - Entr/répar install. CHSLD St-Eusèbe</v>
          </cell>
          <cell r="C452">
            <v>196.84</v>
          </cell>
          <cell r="D452">
            <v>193.75</v>
          </cell>
          <cell r="E452">
            <v>161.97999999999999</v>
          </cell>
          <cell r="F452">
            <v>155</v>
          </cell>
          <cell r="G452">
            <v>161.97999999999999</v>
          </cell>
          <cell r="H452">
            <v>147.25</v>
          </cell>
          <cell r="I452">
            <v>161.97999999999999</v>
          </cell>
          <cell r="J452">
            <v>147.25</v>
          </cell>
          <cell r="K452">
            <v>161.97999999999999</v>
          </cell>
          <cell r="L452">
            <v>155</v>
          </cell>
          <cell r="M452">
            <v>161.97999999999999</v>
          </cell>
          <cell r="N452">
            <v>147.25</v>
          </cell>
          <cell r="O452">
            <v>161.97999999999999</v>
          </cell>
          <cell r="P452">
            <v>155</v>
          </cell>
          <cell r="Q452">
            <v>161.97999999999999</v>
          </cell>
          <cell r="R452">
            <v>147.25</v>
          </cell>
          <cell r="S452">
            <v>161.97999999999999</v>
          </cell>
          <cell r="T452">
            <v>155</v>
          </cell>
          <cell r="U452">
            <v>161.97999999999999</v>
          </cell>
          <cell r="V452">
            <v>124</v>
          </cell>
          <cell r="W452">
            <v>161.97999999999999</v>
          </cell>
          <cell r="X452"/>
          <cell r="Y452">
            <v>161.97999999999999</v>
          </cell>
          <cell r="Z452"/>
          <cell r="AA452">
            <v>133.31</v>
          </cell>
          <cell r="AB452"/>
          <cell r="AC452">
            <v>2111.9300000000003</v>
          </cell>
          <cell r="AD452">
            <v>1526.75</v>
          </cell>
        </row>
        <row r="453">
          <cell r="A453" t="str">
            <v>7820</v>
          </cell>
          <cell r="B453" t="str">
            <v>7820 - Entr/répar install. CHSLD St-Jacques</v>
          </cell>
          <cell r="C453">
            <v>87.21</v>
          </cell>
          <cell r="D453">
            <v>77.5</v>
          </cell>
          <cell r="E453">
            <v>69.73</v>
          </cell>
          <cell r="F453">
            <v>61.75</v>
          </cell>
          <cell r="G453">
            <v>69.73</v>
          </cell>
          <cell r="H453">
            <v>58.5</v>
          </cell>
          <cell r="I453">
            <v>69.819999999999993</v>
          </cell>
          <cell r="J453">
            <v>64.75</v>
          </cell>
          <cell r="K453">
            <v>69.73</v>
          </cell>
          <cell r="L453">
            <v>65</v>
          </cell>
          <cell r="M453">
            <v>69.73</v>
          </cell>
          <cell r="N453">
            <v>66.25</v>
          </cell>
          <cell r="O453">
            <v>69.819999999999993</v>
          </cell>
          <cell r="P453">
            <v>82.5</v>
          </cell>
          <cell r="Q453">
            <v>69.73</v>
          </cell>
          <cell r="R453">
            <v>58.5</v>
          </cell>
          <cell r="S453">
            <v>69.73</v>
          </cell>
          <cell r="T453">
            <v>69</v>
          </cell>
          <cell r="U453">
            <v>69.819999999999993</v>
          </cell>
          <cell r="V453">
            <v>72.5</v>
          </cell>
          <cell r="W453">
            <v>69.73</v>
          </cell>
          <cell r="X453"/>
          <cell r="Y453">
            <v>69.73</v>
          </cell>
          <cell r="Z453"/>
          <cell r="AA453">
            <v>55.86</v>
          </cell>
          <cell r="AB453"/>
          <cell r="AC453">
            <v>910.37</v>
          </cell>
          <cell r="AD453">
            <v>676.25</v>
          </cell>
        </row>
        <row r="454">
          <cell r="A454" t="str">
            <v>7821</v>
          </cell>
          <cell r="B454" t="str">
            <v>7821 - Entr/répar install. CHSLD St-Liguori</v>
          </cell>
          <cell r="C454">
            <v>116.27</v>
          </cell>
          <cell r="D454">
            <v>62</v>
          </cell>
          <cell r="E454">
            <v>92.97</v>
          </cell>
          <cell r="F454">
            <v>97.25</v>
          </cell>
          <cell r="G454">
            <v>92.97</v>
          </cell>
          <cell r="H454">
            <v>93</v>
          </cell>
          <cell r="I454">
            <v>93.09</v>
          </cell>
          <cell r="J454">
            <v>45.75</v>
          </cell>
          <cell r="K454">
            <v>92.97</v>
          </cell>
          <cell r="L454">
            <v>100</v>
          </cell>
          <cell r="M454">
            <v>92.97</v>
          </cell>
          <cell r="N454">
            <v>85.25</v>
          </cell>
          <cell r="O454">
            <v>93.09</v>
          </cell>
          <cell r="P454">
            <v>96.25</v>
          </cell>
          <cell r="Q454">
            <v>92.97</v>
          </cell>
          <cell r="R454">
            <v>93</v>
          </cell>
          <cell r="S454">
            <v>92.97</v>
          </cell>
          <cell r="T454">
            <v>96</v>
          </cell>
          <cell r="U454">
            <v>93.09</v>
          </cell>
          <cell r="V454">
            <v>87.25</v>
          </cell>
          <cell r="W454">
            <v>92.97</v>
          </cell>
          <cell r="X454"/>
          <cell r="Y454">
            <v>92.97</v>
          </cell>
          <cell r="Z454"/>
          <cell r="AA454">
            <v>74.349999999999994</v>
          </cell>
          <cell r="AB454"/>
          <cell r="AC454">
            <v>1213.6500000000001</v>
          </cell>
          <cell r="AD454">
            <v>855.75</v>
          </cell>
        </row>
        <row r="455">
          <cell r="A455" t="str">
            <v>7822</v>
          </cell>
          <cell r="B455" t="str">
            <v>7822 - Ent/rép.inst. CHSLD St-Antoine-de-Padoue</v>
          </cell>
          <cell r="C455">
            <v>187.69</v>
          </cell>
          <cell r="D455">
            <v>196.5</v>
          </cell>
          <cell r="E455">
            <v>148.55000000000001</v>
          </cell>
          <cell r="F455">
            <v>153.66999999999999</v>
          </cell>
          <cell r="G455">
            <v>148.55000000000001</v>
          </cell>
          <cell r="H455">
            <v>156</v>
          </cell>
          <cell r="I455">
            <v>148.55000000000001</v>
          </cell>
          <cell r="J455">
            <v>171.25</v>
          </cell>
          <cell r="K455">
            <v>156.34</v>
          </cell>
          <cell r="L455">
            <v>64.75</v>
          </cell>
          <cell r="M455">
            <v>148.55000000000001</v>
          </cell>
          <cell r="N455">
            <v>155.5</v>
          </cell>
          <cell r="O455">
            <v>148.55000000000001</v>
          </cell>
          <cell r="P455">
            <v>120.5</v>
          </cell>
          <cell r="Q455">
            <v>148.55000000000001</v>
          </cell>
          <cell r="R455">
            <v>171.75</v>
          </cell>
          <cell r="S455">
            <v>156.34</v>
          </cell>
          <cell r="T455">
            <v>159</v>
          </cell>
          <cell r="U455">
            <v>125.19</v>
          </cell>
          <cell r="V455">
            <v>126.25</v>
          </cell>
          <cell r="W455">
            <v>156.34</v>
          </cell>
          <cell r="X455"/>
          <cell r="Y455">
            <v>148.55000000000001</v>
          </cell>
          <cell r="Z455"/>
          <cell r="AA455">
            <v>125.21</v>
          </cell>
          <cell r="AB455"/>
          <cell r="AC455">
            <v>1946.9599999999998</v>
          </cell>
          <cell r="AD455">
            <v>1475.17</v>
          </cell>
        </row>
        <row r="456">
          <cell r="A456" t="str">
            <v>7836</v>
          </cell>
          <cell r="B456" t="str">
            <v>7836 - Entr/rép install. CHSLD St-Donat</v>
          </cell>
          <cell r="C456">
            <v>187.84</v>
          </cell>
          <cell r="D456">
            <v>181.42</v>
          </cell>
          <cell r="E456">
            <v>150.19999999999999</v>
          </cell>
          <cell r="F456">
            <v>155</v>
          </cell>
          <cell r="G456">
            <v>150.19999999999999</v>
          </cell>
          <cell r="H456">
            <v>154</v>
          </cell>
          <cell r="I456">
            <v>150.38999999999999</v>
          </cell>
          <cell r="J456">
            <v>155</v>
          </cell>
          <cell r="K456">
            <v>150.19999999999999</v>
          </cell>
          <cell r="L456">
            <v>116.25</v>
          </cell>
          <cell r="M456">
            <v>150.19999999999999</v>
          </cell>
          <cell r="N456">
            <v>155</v>
          </cell>
          <cell r="O456">
            <v>150.38999999999999</v>
          </cell>
          <cell r="P456">
            <v>155</v>
          </cell>
          <cell r="Q456">
            <v>150.19999999999999</v>
          </cell>
          <cell r="R456">
            <v>155</v>
          </cell>
          <cell r="S456">
            <v>150.19999999999999</v>
          </cell>
          <cell r="T456">
            <v>155</v>
          </cell>
          <cell r="U456">
            <v>150.38999999999999</v>
          </cell>
          <cell r="V456">
            <v>139.5</v>
          </cell>
          <cell r="W456">
            <v>150.19999999999999</v>
          </cell>
          <cell r="X456"/>
          <cell r="Y456">
            <v>150.19999999999999</v>
          </cell>
          <cell r="Z456"/>
          <cell r="AA456">
            <v>120.14</v>
          </cell>
          <cell r="AB456"/>
          <cell r="AC456">
            <v>1960.7500000000002</v>
          </cell>
          <cell r="AD456">
            <v>1521.17</v>
          </cell>
        </row>
        <row r="457">
          <cell r="A457" t="str">
            <v>7837</v>
          </cell>
          <cell r="B457" t="str">
            <v>7837 - Entr/rép install. CHSLD Brassard</v>
          </cell>
          <cell r="C457">
            <v>182.32</v>
          </cell>
          <cell r="D457">
            <v>160.75</v>
          </cell>
          <cell r="E457">
            <v>146.37</v>
          </cell>
          <cell r="F457">
            <v>147</v>
          </cell>
          <cell r="G457">
            <v>145.97</v>
          </cell>
          <cell r="H457">
            <v>139.5</v>
          </cell>
          <cell r="I457">
            <v>110.64</v>
          </cell>
          <cell r="J457">
            <v>147.5</v>
          </cell>
          <cell r="K457">
            <v>102.5</v>
          </cell>
          <cell r="L457">
            <v>111</v>
          </cell>
          <cell r="M457">
            <v>127.43</v>
          </cell>
          <cell r="N457">
            <v>132.25</v>
          </cell>
          <cell r="O457">
            <v>148.69</v>
          </cell>
          <cell r="P457">
            <v>147.25</v>
          </cell>
          <cell r="Q457">
            <v>146.69</v>
          </cell>
          <cell r="R457">
            <v>155.5</v>
          </cell>
          <cell r="S457">
            <v>145.97999999999999</v>
          </cell>
          <cell r="T457">
            <v>168.08</v>
          </cell>
          <cell r="U457">
            <v>135.93</v>
          </cell>
          <cell r="V457">
            <v>127.08</v>
          </cell>
          <cell r="W457">
            <v>143.08000000000001</v>
          </cell>
          <cell r="X457"/>
          <cell r="Y457">
            <v>134.53</v>
          </cell>
          <cell r="Z457"/>
          <cell r="AA457">
            <v>102.68</v>
          </cell>
          <cell r="AB457"/>
          <cell r="AC457">
            <v>1772.8100000000002</v>
          </cell>
          <cell r="AD457">
            <v>1435.9099999999999</v>
          </cell>
        </row>
        <row r="458">
          <cell r="A458" t="str">
            <v>7838</v>
          </cell>
          <cell r="B458" t="str">
            <v>7838 - Entretien/rép des espaces loués</v>
          </cell>
          <cell r="C458">
            <v>164.69</v>
          </cell>
          <cell r="D458">
            <v>167.75</v>
          </cell>
          <cell r="E458">
            <v>132.19999999999999</v>
          </cell>
          <cell r="F458">
            <v>129</v>
          </cell>
          <cell r="G458">
            <v>131.85</v>
          </cell>
          <cell r="H458">
            <v>133</v>
          </cell>
          <cell r="I458">
            <v>95.12</v>
          </cell>
          <cell r="J458">
            <v>49</v>
          </cell>
          <cell r="K458">
            <v>85.84</v>
          </cell>
          <cell r="L458">
            <v>105</v>
          </cell>
          <cell r="M458">
            <v>112.21</v>
          </cell>
          <cell r="N458">
            <v>35</v>
          </cell>
          <cell r="O458">
            <v>134.30000000000001</v>
          </cell>
          <cell r="P458">
            <v>117.02000000000001</v>
          </cell>
          <cell r="Q458">
            <v>132.5</v>
          </cell>
          <cell r="R458">
            <v>133</v>
          </cell>
          <cell r="S458">
            <v>131.85</v>
          </cell>
          <cell r="T458">
            <v>126</v>
          </cell>
          <cell r="U458">
            <v>121.81</v>
          </cell>
          <cell r="V458">
            <v>35</v>
          </cell>
          <cell r="W458">
            <v>129.22999999999999</v>
          </cell>
          <cell r="X458"/>
          <cell r="Y458">
            <v>119.6</v>
          </cell>
          <cell r="Z458"/>
          <cell r="AA458">
            <v>90.8</v>
          </cell>
          <cell r="AB458"/>
          <cell r="AC458">
            <v>1581.9999999999998</v>
          </cell>
          <cell r="AD458">
            <v>1029.77</v>
          </cell>
        </row>
        <row r="459">
          <cell r="A459" t="str">
            <v>7840</v>
          </cell>
          <cell r="B459" t="str">
            <v>7840 - Entr/répar inst (NR) - Brandon</v>
          </cell>
          <cell r="C459">
            <v>17.5</v>
          </cell>
          <cell r="D459"/>
          <cell r="E459">
            <v>14</v>
          </cell>
          <cell r="F459"/>
          <cell r="G459">
            <v>14</v>
          </cell>
          <cell r="H459"/>
          <cell r="I459">
            <v>11.38</v>
          </cell>
          <cell r="J459"/>
          <cell r="K459">
            <v>10.32</v>
          </cell>
          <cell r="L459"/>
          <cell r="M459">
            <v>12.42</v>
          </cell>
          <cell r="N459"/>
          <cell r="O459">
            <v>14</v>
          </cell>
          <cell r="P459"/>
          <cell r="Q459">
            <v>14</v>
          </cell>
          <cell r="R459"/>
          <cell r="S459">
            <v>14</v>
          </cell>
          <cell r="T459"/>
          <cell r="U459">
            <v>13.48</v>
          </cell>
          <cell r="V459"/>
          <cell r="W459">
            <v>14</v>
          </cell>
          <cell r="X459"/>
          <cell r="Y459">
            <v>12.96</v>
          </cell>
          <cell r="Z459"/>
          <cell r="AA459">
            <v>10.14</v>
          </cell>
          <cell r="AB459"/>
          <cell r="AC459">
            <v>172.2</v>
          </cell>
          <cell r="AD459"/>
        </row>
        <row r="460">
          <cell r="A460" t="str">
            <v>7842</v>
          </cell>
          <cell r="B460" t="str">
            <v>7842 - Entr/répar install. CHSLD Désy</v>
          </cell>
          <cell r="C460">
            <v>193.78</v>
          </cell>
          <cell r="D460">
            <v>147.25</v>
          </cell>
          <cell r="E460">
            <v>154.94</v>
          </cell>
          <cell r="F460">
            <v>100.75</v>
          </cell>
          <cell r="G460">
            <v>154.94</v>
          </cell>
          <cell r="H460">
            <v>117.25</v>
          </cell>
          <cell r="I460">
            <v>155.13999999999999</v>
          </cell>
          <cell r="J460">
            <v>63.75</v>
          </cell>
          <cell r="K460">
            <v>154.94</v>
          </cell>
          <cell r="L460">
            <v>47.75</v>
          </cell>
          <cell r="M460">
            <v>154.94</v>
          </cell>
          <cell r="N460">
            <v>125</v>
          </cell>
          <cell r="O460">
            <v>155.13999999999999</v>
          </cell>
          <cell r="P460">
            <v>122.75</v>
          </cell>
          <cell r="Q460">
            <v>154.94</v>
          </cell>
          <cell r="R460">
            <v>117.25</v>
          </cell>
          <cell r="S460">
            <v>154.94</v>
          </cell>
          <cell r="T460">
            <v>124</v>
          </cell>
          <cell r="U460">
            <v>155.13999999999999</v>
          </cell>
          <cell r="V460">
            <v>108.5</v>
          </cell>
          <cell r="W460">
            <v>154.94</v>
          </cell>
          <cell r="X460"/>
          <cell r="Y460">
            <v>154.94</v>
          </cell>
          <cell r="Z460"/>
          <cell r="AA460">
            <v>124.03</v>
          </cell>
          <cell r="AB460"/>
          <cell r="AC460">
            <v>2022.7500000000002</v>
          </cell>
          <cell r="AD460">
            <v>1074.25</v>
          </cell>
        </row>
        <row r="461">
          <cell r="A461" t="str">
            <v>7843</v>
          </cell>
          <cell r="B461" t="str">
            <v>7843 - Entr/répar install. CHSLD Ste-Élisabeth</v>
          </cell>
          <cell r="C461">
            <v>186</v>
          </cell>
          <cell r="D461">
            <v>192.25</v>
          </cell>
          <cell r="E461">
            <v>147.25</v>
          </cell>
          <cell r="F461">
            <v>96</v>
          </cell>
          <cell r="G461">
            <v>147.25</v>
          </cell>
          <cell r="H461">
            <v>147.25</v>
          </cell>
          <cell r="I461">
            <v>98.81</v>
          </cell>
          <cell r="J461">
            <v>111.5</v>
          </cell>
          <cell r="K461">
            <v>79.44</v>
          </cell>
          <cell r="L461">
            <v>46.5</v>
          </cell>
          <cell r="M461">
            <v>118.19</v>
          </cell>
          <cell r="N461">
            <v>155</v>
          </cell>
          <cell r="O461">
            <v>147.25</v>
          </cell>
          <cell r="P461">
            <v>137.75</v>
          </cell>
          <cell r="Q461">
            <v>147.25</v>
          </cell>
          <cell r="R461">
            <v>108.5</v>
          </cell>
          <cell r="S461">
            <v>147.25</v>
          </cell>
          <cell r="T461">
            <v>155</v>
          </cell>
          <cell r="U461">
            <v>114.31</v>
          </cell>
          <cell r="V461">
            <v>133.75</v>
          </cell>
          <cell r="W461">
            <v>155</v>
          </cell>
          <cell r="X461"/>
          <cell r="Y461">
            <v>120.12</v>
          </cell>
          <cell r="Z461"/>
          <cell r="AA461">
            <v>104.63</v>
          </cell>
          <cell r="AB461"/>
          <cell r="AC461">
            <v>1712.75</v>
          </cell>
          <cell r="AD461">
            <v>1283.5</v>
          </cell>
        </row>
        <row r="462">
          <cell r="A462" t="str">
            <v>7844</v>
          </cell>
          <cell r="B462" t="str">
            <v>7844 - Entr/répar  inst CHSLD Alphonse-Rondeau</v>
          </cell>
          <cell r="C462">
            <v>181.17</v>
          </cell>
          <cell r="D462">
            <v>178.25</v>
          </cell>
          <cell r="E462">
            <v>143.4</v>
          </cell>
          <cell r="F462">
            <v>150.25</v>
          </cell>
          <cell r="G462">
            <v>143.4</v>
          </cell>
          <cell r="H462">
            <v>151.75</v>
          </cell>
          <cell r="I462">
            <v>143.4</v>
          </cell>
          <cell r="J462">
            <v>131.75</v>
          </cell>
          <cell r="K462">
            <v>150.91</v>
          </cell>
          <cell r="L462">
            <v>116.25</v>
          </cell>
          <cell r="M462">
            <v>143.4</v>
          </cell>
          <cell r="N462">
            <v>156</v>
          </cell>
          <cell r="O462">
            <v>143.4</v>
          </cell>
          <cell r="P462">
            <v>143.5</v>
          </cell>
          <cell r="Q462">
            <v>143.4</v>
          </cell>
          <cell r="R462">
            <v>155</v>
          </cell>
          <cell r="S462">
            <v>150.91</v>
          </cell>
          <cell r="T462">
            <v>155</v>
          </cell>
          <cell r="U462">
            <v>120.85</v>
          </cell>
          <cell r="V462">
            <v>129</v>
          </cell>
          <cell r="W462">
            <v>150.91</v>
          </cell>
          <cell r="X462"/>
          <cell r="Y462">
            <v>143.4</v>
          </cell>
          <cell r="Z462"/>
          <cell r="AA462">
            <v>120.83</v>
          </cell>
          <cell r="AB462"/>
          <cell r="AC462">
            <v>1879.38</v>
          </cell>
          <cell r="AD462">
            <v>1466.75</v>
          </cell>
        </row>
        <row r="463">
          <cell r="A463" t="str">
            <v>7846</v>
          </cell>
          <cell r="B463" t="str">
            <v>7846 - Entretien/rép install.  CHSLD Piedmont</v>
          </cell>
          <cell r="C463">
            <v>193.78</v>
          </cell>
          <cell r="D463">
            <v>162.75</v>
          </cell>
          <cell r="E463">
            <v>154.94</v>
          </cell>
          <cell r="F463">
            <v>162</v>
          </cell>
          <cell r="G463">
            <v>154.94</v>
          </cell>
          <cell r="H463">
            <v>155</v>
          </cell>
          <cell r="I463">
            <v>155.13999999999999</v>
          </cell>
          <cell r="J463">
            <v>155.25</v>
          </cell>
          <cell r="K463">
            <v>154.94</v>
          </cell>
          <cell r="L463">
            <v>155</v>
          </cell>
          <cell r="M463">
            <v>154.94</v>
          </cell>
          <cell r="N463">
            <v>116.25</v>
          </cell>
          <cell r="O463">
            <v>155.13999999999999</v>
          </cell>
          <cell r="P463">
            <v>158</v>
          </cell>
          <cell r="Q463">
            <v>154.94</v>
          </cell>
          <cell r="R463">
            <v>116.25</v>
          </cell>
          <cell r="S463">
            <v>154.94</v>
          </cell>
          <cell r="T463">
            <v>155</v>
          </cell>
          <cell r="U463">
            <v>155.13999999999999</v>
          </cell>
          <cell r="V463">
            <v>155</v>
          </cell>
          <cell r="W463">
            <v>154.94</v>
          </cell>
          <cell r="X463"/>
          <cell r="Y463">
            <v>154.94</v>
          </cell>
          <cell r="Z463"/>
          <cell r="AA463">
            <v>124.03</v>
          </cell>
          <cell r="AB463"/>
          <cell r="AC463">
            <v>2022.7500000000002</v>
          </cell>
          <cell r="AD463">
            <v>1490.5</v>
          </cell>
        </row>
        <row r="464">
          <cell r="A464" t="str">
            <v>7910</v>
          </cell>
          <cell r="B464" t="str">
            <v>7910 - Dentiste CHSLD Parphilia-Ferland</v>
          </cell>
          <cell r="C464">
            <v>175.03</v>
          </cell>
          <cell r="D464">
            <v>154</v>
          </cell>
          <cell r="E464">
            <v>139.94</v>
          </cell>
          <cell r="F464">
            <v>119</v>
          </cell>
          <cell r="G464">
            <v>139.94</v>
          </cell>
          <cell r="H464">
            <v>133</v>
          </cell>
          <cell r="I464">
            <v>140.13999999999999</v>
          </cell>
          <cell r="J464">
            <v>133</v>
          </cell>
          <cell r="K464">
            <v>139.94</v>
          </cell>
          <cell r="L464">
            <v>70</v>
          </cell>
          <cell r="M464">
            <v>139.94</v>
          </cell>
          <cell r="N464">
            <v>126</v>
          </cell>
          <cell r="O464">
            <v>140.13999999999999</v>
          </cell>
          <cell r="P464">
            <v>133</v>
          </cell>
          <cell r="Q464">
            <v>139.94</v>
          </cell>
          <cell r="R464">
            <v>119</v>
          </cell>
          <cell r="S464">
            <v>139.94</v>
          </cell>
          <cell r="T464">
            <v>140</v>
          </cell>
          <cell r="U464">
            <v>140.13999999999999</v>
          </cell>
          <cell r="V464">
            <v>140</v>
          </cell>
          <cell r="W464">
            <v>139.94</v>
          </cell>
          <cell r="X464"/>
          <cell r="Y464">
            <v>139.94</v>
          </cell>
          <cell r="Z464"/>
          <cell r="AA464">
            <v>112.03</v>
          </cell>
          <cell r="AB464"/>
          <cell r="AC464">
            <v>1827.0000000000002</v>
          </cell>
          <cell r="AD464">
            <v>1267</v>
          </cell>
        </row>
        <row r="465">
          <cell r="A465" t="str">
            <v>7931</v>
          </cell>
          <cell r="B465" t="str">
            <v>7931 - Pers. en prêt de service CJ Laurentides</v>
          </cell>
          <cell r="C465"/>
          <cell r="D465">
            <v>164</v>
          </cell>
          <cell r="E465"/>
          <cell r="F465">
            <v>132</v>
          </cell>
          <cell r="G465"/>
          <cell r="H465">
            <v>148</v>
          </cell>
          <cell r="I465"/>
          <cell r="J465">
            <v>148</v>
          </cell>
          <cell r="K465"/>
          <cell r="L465">
            <v>74</v>
          </cell>
          <cell r="M465"/>
          <cell r="N465">
            <v>148</v>
          </cell>
          <cell r="O465"/>
          <cell r="P465">
            <v>132</v>
          </cell>
          <cell r="Q465"/>
          <cell r="R465">
            <v>148</v>
          </cell>
          <cell r="S465"/>
          <cell r="T465">
            <v>140</v>
          </cell>
          <cell r="U465"/>
          <cell r="V465">
            <v>118</v>
          </cell>
          <cell r="W465"/>
          <cell r="X465"/>
          <cell r="Y465"/>
          <cell r="Z465"/>
          <cell r="AA465"/>
          <cell r="AB465"/>
          <cell r="AC465"/>
          <cell r="AD465">
            <v>1352</v>
          </cell>
        </row>
        <row r="466">
          <cell r="A466" t="str">
            <v>7933</v>
          </cell>
          <cell r="B466" t="str">
            <v>7933 - Prêt du service de pastorale</v>
          </cell>
          <cell r="C466"/>
          <cell r="D466">
            <v>28</v>
          </cell>
          <cell r="E466"/>
          <cell r="F466">
            <v>63</v>
          </cell>
          <cell r="G466"/>
          <cell r="H466">
            <v>56</v>
          </cell>
          <cell r="I466"/>
          <cell r="J466">
            <v>63</v>
          </cell>
          <cell r="K466"/>
          <cell r="L466">
            <v>21</v>
          </cell>
          <cell r="M466"/>
          <cell r="N466"/>
          <cell r="O466"/>
          <cell r="P466"/>
          <cell r="Q466"/>
          <cell r="R466"/>
          <cell r="S466"/>
          <cell r="T466"/>
          <cell r="U466"/>
          <cell r="V466"/>
          <cell r="W466"/>
          <cell r="X466"/>
          <cell r="Y466"/>
          <cell r="Z466"/>
          <cell r="AA466"/>
          <cell r="AB466"/>
          <cell r="AC466"/>
          <cell r="AD466">
            <v>231</v>
          </cell>
        </row>
        <row r="467">
          <cell r="A467" t="str">
            <v>7934</v>
          </cell>
          <cell r="B467" t="str">
            <v>7934 - Prêt de service Santé mentale</v>
          </cell>
          <cell r="C467"/>
          <cell r="D467">
            <v>168</v>
          </cell>
          <cell r="E467"/>
          <cell r="F467">
            <v>133</v>
          </cell>
          <cell r="G467"/>
          <cell r="H467">
            <v>133</v>
          </cell>
          <cell r="I467"/>
          <cell r="J467">
            <v>133</v>
          </cell>
          <cell r="K467"/>
          <cell r="L467">
            <v>35</v>
          </cell>
          <cell r="M467"/>
          <cell r="N467">
            <v>133</v>
          </cell>
          <cell r="O467"/>
          <cell r="P467">
            <v>133</v>
          </cell>
          <cell r="Q467"/>
          <cell r="R467">
            <v>133</v>
          </cell>
          <cell r="S467"/>
          <cell r="T467">
            <v>112</v>
          </cell>
          <cell r="U467"/>
          <cell r="V467">
            <v>112</v>
          </cell>
          <cell r="W467"/>
          <cell r="X467"/>
          <cell r="Y467"/>
          <cell r="Z467"/>
          <cell r="AA467"/>
          <cell r="AB467"/>
          <cell r="AC467"/>
          <cell r="AD467">
            <v>1225</v>
          </cell>
        </row>
        <row r="468">
          <cell r="A468" t="str">
            <v>7935</v>
          </cell>
          <cell r="B468" t="str">
            <v>7935 - Prêt de service Agence SSSNL</v>
          </cell>
          <cell r="C468"/>
          <cell r="D468"/>
          <cell r="E468"/>
          <cell r="F468"/>
          <cell r="G468"/>
          <cell r="H468"/>
          <cell r="I468"/>
          <cell r="J468"/>
          <cell r="K468"/>
          <cell r="L468"/>
          <cell r="M468"/>
          <cell r="N468"/>
          <cell r="O468"/>
          <cell r="P468">
            <v>171.5</v>
          </cell>
          <cell r="Q468"/>
          <cell r="R468">
            <v>101.5</v>
          </cell>
          <cell r="S468"/>
          <cell r="T468">
            <v>70</v>
          </cell>
          <cell r="U468"/>
          <cell r="V468">
            <v>45.5</v>
          </cell>
          <cell r="W468"/>
          <cell r="X468"/>
          <cell r="Y468"/>
          <cell r="Z468"/>
          <cell r="AA468"/>
          <cell r="AB468"/>
          <cell r="AC468"/>
          <cell r="AD468">
            <v>388.5</v>
          </cell>
        </row>
        <row r="469">
          <cell r="A469" t="str">
            <v>7994</v>
          </cell>
          <cell r="B469" t="str">
            <v>7994 - Gestion services généraux Joliette</v>
          </cell>
          <cell r="C469">
            <v>672</v>
          </cell>
          <cell r="D469">
            <v>665</v>
          </cell>
          <cell r="E469">
            <v>532</v>
          </cell>
          <cell r="F469">
            <v>518</v>
          </cell>
          <cell r="G469">
            <v>532</v>
          </cell>
          <cell r="H469">
            <v>483</v>
          </cell>
          <cell r="I469">
            <v>384.13</v>
          </cell>
          <cell r="J469">
            <v>490</v>
          </cell>
          <cell r="K469">
            <v>345.98</v>
          </cell>
          <cell r="L469">
            <v>420.75</v>
          </cell>
          <cell r="M469">
            <v>443.28</v>
          </cell>
          <cell r="N469">
            <v>503.74</v>
          </cell>
          <cell r="O469">
            <v>532</v>
          </cell>
          <cell r="P469">
            <v>511</v>
          </cell>
          <cell r="Q469">
            <v>532</v>
          </cell>
          <cell r="R469">
            <v>521.5</v>
          </cell>
          <cell r="S469">
            <v>553</v>
          </cell>
          <cell r="T469">
            <v>537</v>
          </cell>
          <cell r="U469">
            <v>418.43</v>
          </cell>
          <cell r="V469">
            <v>301</v>
          </cell>
          <cell r="W469">
            <v>560</v>
          </cell>
          <cell r="X469"/>
          <cell r="Y469">
            <v>465.85</v>
          </cell>
          <cell r="Z469"/>
          <cell r="AA469">
            <v>388.83000000000004</v>
          </cell>
          <cell r="AB469"/>
          <cell r="AC469">
            <v>6359.5000000000009</v>
          </cell>
          <cell r="AD469">
            <v>4950.99</v>
          </cell>
        </row>
        <row r="470">
          <cell r="A470" t="str">
            <v>7999</v>
          </cell>
          <cell r="B470" t="str">
            <v>7999 - Progr. conditions d'exercice des cadres</v>
          </cell>
          <cell r="C470">
            <v>336</v>
          </cell>
          <cell r="D470">
            <v>336</v>
          </cell>
          <cell r="E470">
            <v>266</v>
          </cell>
          <cell r="F470">
            <v>232</v>
          </cell>
          <cell r="G470">
            <v>266</v>
          </cell>
          <cell r="H470">
            <v>266</v>
          </cell>
          <cell r="I470">
            <v>161</v>
          </cell>
          <cell r="J470">
            <v>266</v>
          </cell>
          <cell r="K470">
            <v>133</v>
          </cell>
          <cell r="L470">
            <v>105</v>
          </cell>
          <cell r="M470">
            <v>203</v>
          </cell>
          <cell r="N470">
            <v>231</v>
          </cell>
          <cell r="O470">
            <v>266</v>
          </cell>
          <cell r="P470">
            <v>259</v>
          </cell>
          <cell r="Q470">
            <v>266</v>
          </cell>
          <cell r="R470">
            <v>273</v>
          </cell>
          <cell r="S470">
            <v>280</v>
          </cell>
          <cell r="T470">
            <v>238</v>
          </cell>
          <cell r="U470">
            <v>203</v>
          </cell>
          <cell r="V470">
            <v>154</v>
          </cell>
          <cell r="W470">
            <v>280</v>
          </cell>
          <cell r="X470"/>
          <cell r="Y470">
            <v>224</v>
          </cell>
          <cell r="Z470"/>
          <cell r="AA470">
            <v>182</v>
          </cell>
          <cell r="AB470"/>
          <cell r="AC470">
            <v>3066</v>
          </cell>
          <cell r="AD470">
            <v>2360</v>
          </cell>
        </row>
        <row r="471">
          <cell r="A471" t="str">
            <v>8060</v>
          </cell>
          <cell r="B471" t="str">
            <v>8060 - Soins infirmiers CHSLD Désy</v>
          </cell>
          <cell r="C471">
            <v>1545.58</v>
          </cell>
          <cell r="D471">
            <v>1610.16</v>
          </cell>
          <cell r="E471">
            <v>1271.96</v>
          </cell>
          <cell r="F471">
            <v>1387.25</v>
          </cell>
          <cell r="G471">
            <v>1271.96</v>
          </cell>
          <cell r="H471">
            <v>1463.42</v>
          </cell>
          <cell r="I471">
            <v>1271.96</v>
          </cell>
          <cell r="J471">
            <v>1335.5</v>
          </cell>
          <cell r="K471">
            <v>1271.96</v>
          </cell>
          <cell r="L471">
            <v>1329.5</v>
          </cell>
          <cell r="M471">
            <v>1271.96</v>
          </cell>
          <cell r="N471">
            <v>1433</v>
          </cell>
          <cell r="O471">
            <v>1271.96</v>
          </cell>
          <cell r="P471">
            <v>1408.17</v>
          </cell>
          <cell r="Q471">
            <v>1271.96</v>
          </cell>
          <cell r="R471">
            <v>1453.25</v>
          </cell>
          <cell r="S471">
            <v>1271.96</v>
          </cell>
          <cell r="T471">
            <v>1385.08</v>
          </cell>
          <cell r="U471">
            <v>1271.96</v>
          </cell>
          <cell r="V471">
            <v>1342.5</v>
          </cell>
          <cell r="W471">
            <v>1271.96</v>
          </cell>
          <cell r="X471">
            <v>-75.5</v>
          </cell>
          <cell r="Y471">
            <v>1271.96</v>
          </cell>
          <cell r="Z471"/>
          <cell r="AA471">
            <v>1046.4099999999999</v>
          </cell>
          <cell r="AB471"/>
          <cell r="AC471">
            <v>16583.549999999996</v>
          </cell>
          <cell r="AD471">
            <v>14072.33</v>
          </cell>
        </row>
        <row r="472">
          <cell r="A472" t="str">
            <v>8151</v>
          </cell>
          <cell r="B472" t="str">
            <v>8151 - Gest/soutien autres programmes Matawinie</v>
          </cell>
          <cell r="C472">
            <v>252</v>
          </cell>
          <cell r="D472">
            <v>193</v>
          </cell>
          <cell r="E472">
            <v>199.5</v>
          </cell>
          <cell r="F472">
            <v>178.5</v>
          </cell>
          <cell r="G472">
            <v>199.5</v>
          </cell>
          <cell r="H472">
            <v>98</v>
          </cell>
          <cell r="I472">
            <v>199.5</v>
          </cell>
          <cell r="J472">
            <v>112</v>
          </cell>
          <cell r="K472">
            <v>210</v>
          </cell>
          <cell r="L472">
            <v>139.5</v>
          </cell>
          <cell r="M472">
            <v>199.5</v>
          </cell>
          <cell r="N472">
            <v>164.5</v>
          </cell>
          <cell r="O472">
            <v>199.5</v>
          </cell>
          <cell r="P472">
            <v>178.5</v>
          </cell>
          <cell r="Q472">
            <v>199.5</v>
          </cell>
          <cell r="R472">
            <v>178.5</v>
          </cell>
          <cell r="S472">
            <v>210</v>
          </cell>
          <cell r="T472">
            <v>183.25</v>
          </cell>
          <cell r="U472">
            <v>168</v>
          </cell>
          <cell r="V472">
            <v>140</v>
          </cell>
          <cell r="W472">
            <v>210</v>
          </cell>
          <cell r="X472"/>
          <cell r="Y472">
            <v>199.5</v>
          </cell>
          <cell r="Z472"/>
          <cell r="AA472">
            <v>168</v>
          </cell>
          <cell r="AB472"/>
          <cell r="AC472">
            <v>2614.5</v>
          </cell>
          <cell r="AD472">
            <v>1565.75</v>
          </cell>
        </row>
        <row r="473">
          <cell r="A473" t="str">
            <v>8152</v>
          </cell>
          <cell r="B473" t="str">
            <v>8152 - Administration des soins CHSLD St-Donat</v>
          </cell>
          <cell r="C473">
            <v>154.07</v>
          </cell>
          <cell r="D473">
            <v>166.5</v>
          </cell>
          <cell r="E473">
            <v>118.81</v>
          </cell>
          <cell r="F473">
            <v>133</v>
          </cell>
          <cell r="G473">
            <v>133.06</v>
          </cell>
          <cell r="H473">
            <v>133</v>
          </cell>
          <cell r="I473">
            <v>91.06</v>
          </cell>
          <cell r="J473">
            <v>140</v>
          </cell>
          <cell r="K473">
            <v>70.06</v>
          </cell>
          <cell r="L473">
            <v>70</v>
          </cell>
          <cell r="M473">
            <v>118.96</v>
          </cell>
          <cell r="N473">
            <v>98</v>
          </cell>
          <cell r="O473">
            <v>133.06</v>
          </cell>
          <cell r="P473">
            <v>133</v>
          </cell>
          <cell r="Q473">
            <v>133.06</v>
          </cell>
          <cell r="R473">
            <v>126</v>
          </cell>
          <cell r="S473">
            <v>126.01</v>
          </cell>
          <cell r="T473">
            <v>140</v>
          </cell>
          <cell r="U473">
            <v>112.06</v>
          </cell>
          <cell r="V473">
            <v>98</v>
          </cell>
          <cell r="W473">
            <v>126.01</v>
          </cell>
          <cell r="X473"/>
          <cell r="Y473">
            <v>118.81</v>
          </cell>
          <cell r="Z473"/>
          <cell r="AA473">
            <v>97.97</v>
          </cell>
          <cell r="AB473"/>
          <cell r="AC473">
            <v>1532.9999999999998</v>
          </cell>
          <cell r="AD473">
            <v>1237.5</v>
          </cell>
        </row>
        <row r="474">
          <cell r="A474" t="str">
            <v>8153</v>
          </cell>
          <cell r="B474" t="str">
            <v>8153 - Administration des soins CHSLD Brassard</v>
          </cell>
          <cell r="C474">
            <v>154.07</v>
          </cell>
          <cell r="D474">
            <v>35</v>
          </cell>
          <cell r="E474">
            <v>118.81</v>
          </cell>
          <cell r="F474">
            <v>45</v>
          </cell>
          <cell r="G474">
            <v>133.06</v>
          </cell>
          <cell r="H474">
            <v>90</v>
          </cell>
          <cell r="I474">
            <v>91.06</v>
          </cell>
          <cell r="J474">
            <v>30</v>
          </cell>
          <cell r="K474">
            <v>70.06</v>
          </cell>
          <cell r="L474">
            <v>120</v>
          </cell>
          <cell r="M474">
            <v>118.96</v>
          </cell>
          <cell r="N474">
            <v>118.5</v>
          </cell>
          <cell r="O474">
            <v>133.06</v>
          </cell>
          <cell r="P474">
            <v>120</v>
          </cell>
          <cell r="Q474">
            <v>133.06</v>
          </cell>
          <cell r="R474">
            <v>120</v>
          </cell>
          <cell r="S474">
            <v>126.01</v>
          </cell>
          <cell r="T474">
            <v>120</v>
          </cell>
          <cell r="U474">
            <v>112.06</v>
          </cell>
          <cell r="V474">
            <v>120</v>
          </cell>
          <cell r="W474">
            <v>126.01</v>
          </cell>
          <cell r="X474"/>
          <cell r="Y474">
            <v>118.81</v>
          </cell>
          <cell r="Z474"/>
          <cell r="AA474">
            <v>97.97</v>
          </cell>
          <cell r="AB474"/>
          <cell r="AC474">
            <v>1532.9999999999998</v>
          </cell>
          <cell r="AD474">
            <v>918.5</v>
          </cell>
        </row>
        <row r="475">
          <cell r="A475" t="str">
            <v>8155</v>
          </cell>
          <cell r="B475" t="str">
            <v>8155 - Gest/sout autres progr FEJ - 5 à 17 ans</v>
          </cell>
          <cell r="C475">
            <v>630.21</v>
          </cell>
          <cell r="D475">
            <v>672</v>
          </cell>
          <cell r="E475">
            <v>489.43</v>
          </cell>
          <cell r="F475">
            <v>521</v>
          </cell>
          <cell r="G475">
            <v>532.18000000000006</v>
          </cell>
          <cell r="H475">
            <v>549.5</v>
          </cell>
          <cell r="I475">
            <v>371.18</v>
          </cell>
          <cell r="J475">
            <v>530.5</v>
          </cell>
          <cell r="K475">
            <v>294.18</v>
          </cell>
          <cell r="L475">
            <v>411.5</v>
          </cell>
          <cell r="M475">
            <v>468.88</v>
          </cell>
          <cell r="N475">
            <v>493.5</v>
          </cell>
          <cell r="O475">
            <v>532.18000000000006</v>
          </cell>
          <cell r="P475">
            <v>498.5</v>
          </cell>
          <cell r="Q475">
            <v>532.18000000000006</v>
          </cell>
          <cell r="R475">
            <v>476</v>
          </cell>
          <cell r="S475">
            <v>511.03</v>
          </cell>
          <cell r="T475">
            <v>553</v>
          </cell>
          <cell r="U475">
            <v>441.18</v>
          </cell>
          <cell r="V475">
            <v>312</v>
          </cell>
          <cell r="W475">
            <v>518.03</v>
          </cell>
          <cell r="X475"/>
          <cell r="Y475">
            <v>468.43</v>
          </cell>
          <cell r="Z475"/>
          <cell r="AA475">
            <v>391.91</v>
          </cell>
          <cell r="AB475"/>
          <cell r="AC475">
            <v>6181.0000000000009</v>
          </cell>
          <cell r="AD475">
            <v>5017.5</v>
          </cell>
        </row>
        <row r="476">
          <cell r="A476" t="str">
            <v>8156</v>
          </cell>
          <cell r="B476" t="str">
            <v>8156 - Adm des soins CHSLD Piedmont</v>
          </cell>
          <cell r="C476">
            <v>154.07</v>
          </cell>
          <cell r="D476">
            <v>42</v>
          </cell>
          <cell r="E476">
            <v>118.81</v>
          </cell>
          <cell r="F476">
            <v>91</v>
          </cell>
          <cell r="G476">
            <v>133.06</v>
          </cell>
          <cell r="H476">
            <v>112</v>
          </cell>
          <cell r="I476">
            <v>91.06</v>
          </cell>
          <cell r="J476">
            <v>133</v>
          </cell>
          <cell r="K476">
            <v>70.06</v>
          </cell>
          <cell r="L476">
            <v>63</v>
          </cell>
          <cell r="M476">
            <v>118.96</v>
          </cell>
          <cell r="N476">
            <v>126</v>
          </cell>
          <cell r="O476">
            <v>133.06</v>
          </cell>
          <cell r="P476">
            <v>56</v>
          </cell>
          <cell r="Q476">
            <v>133.06</v>
          </cell>
          <cell r="R476">
            <v>119</v>
          </cell>
          <cell r="S476">
            <v>126.01</v>
          </cell>
          <cell r="T476">
            <v>133</v>
          </cell>
          <cell r="U476">
            <v>112.06</v>
          </cell>
          <cell r="V476">
            <v>70</v>
          </cell>
          <cell r="W476">
            <v>126.01</v>
          </cell>
          <cell r="X476"/>
          <cell r="Y476">
            <v>118.81</v>
          </cell>
          <cell r="Z476"/>
          <cell r="AA476">
            <v>97.97</v>
          </cell>
          <cell r="AB476"/>
          <cell r="AC476">
            <v>1532.9999999999998</v>
          </cell>
          <cell r="AD476">
            <v>945</v>
          </cell>
        </row>
        <row r="477">
          <cell r="A477" t="str">
            <v>8157</v>
          </cell>
          <cell r="B477" t="str">
            <v>8157 - Gestion soutien d'une centrale</v>
          </cell>
          <cell r="C477">
            <v>896.25</v>
          </cell>
          <cell r="D477">
            <v>591</v>
          </cell>
          <cell r="E477">
            <v>714.15</v>
          </cell>
          <cell r="F477">
            <v>491</v>
          </cell>
          <cell r="G477">
            <v>714.15</v>
          </cell>
          <cell r="H477">
            <v>471.08000000000004</v>
          </cell>
          <cell r="I477">
            <v>568.49</v>
          </cell>
          <cell r="J477">
            <v>364.5</v>
          </cell>
          <cell r="K477">
            <v>517.22</v>
          </cell>
          <cell r="L477">
            <v>304.75</v>
          </cell>
          <cell r="M477">
            <v>626.75</v>
          </cell>
          <cell r="N477">
            <v>312</v>
          </cell>
          <cell r="O477">
            <v>714.15</v>
          </cell>
          <cell r="P477">
            <v>417.16999999999996</v>
          </cell>
          <cell r="Q477">
            <v>714.15</v>
          </cell>
          <cell r="R477">
            <v>370.75</v>
          </cell>
          <cell r="S477">
            <v>721.15</v>
          </cell>
          <cell r="T477">
            <v>385.91999999999996</v>
          </cell>
          <cell r="U477">
            <v>642.27</v>
          </cell>
          <cell r="V477">
            <v>366.5</v>
          </cell>
          <cell r="W477">
            <v>728.4</v>
          </cell>
          <cell r="X477"/>
          <cell r="Y477">
            <v>648.63</v>
          </cell>
          <cell r="Z477"/>
          <cell r="AA477">
            <v>524.46</v>
          </cell>
          <cell r="AB477"/>
          <cell r="AC477">
            <v>8730.2199999999975</v>
          </cell>
          <cell r="AD477">
            <v>4074.67</v>
          </cell>
        </row>
        <row r="478">
          <cell r="A478" t="str">
            <v>8159</v>
          </cell>
          <cell r="B478" t="str">
            <v>8159 - Gestion-Soutien à domicile</v>
          </cell>
          <cell r="C478">
            <v>349.2</v>
          </cell>
          <cell r="D478">
            <v>321.5</v>
          </cell>
          <cell r="E478">
            <v>273.51</v>
          </cell>
          <cell r="F478">
            <v>267.5</v>
          </cell>
          <cell r="G478">
            <v>287.76</v>
          </cell>
          <cell r="H478">
            <v>259</v>
          </cell>
          <cell r="I478">
            <v>205.16</v>
          </cell>
          <cell r="J478">
            <v>196</v>
          </cell>
          <cell r="K478">
            <v>167.92000000000002</v>
          </cell>
          <cell r="L478">
            <v>210</v>
          </cell>
          <cell r="M478">
            <v>249.3</v>
          </cell>
          <cell r="N478">
            <v>203</v>
          </cell>
          <cell r="O478">
            <v>287.76</v>
          </cell>
          <cell r="P478">
            <v>259</v>
          </cell>
          <cell r="Q478">
            <v>287.76</v>
          </cell>
          <cell r="R478">
            <v>266</v>
          </cell>
          <cell r="S478">
            <v>280.70999999999998</v>
          </cell>
          <cell r="T478">
            <v>280</v>
          </cell>
          <cell r="U478">
            <v>237.64</v>
          </cell>
          <cell r="V478">
            <v>147</v>
          </cell>
          <cell r="W478">
            <v>287.70999999999998</v>
          </cell>
          <cell r="X478"/>
          <cell r="Y478">
            <v>250.27</v>
          </cell>
          <cell r="Z478"/>
          <cell r="AA478">
            <v>211.09</v>
          </cell>
          <cell r="AB478"/>
          <cell r="AC478">
            <v>3375.79</v>
          </cell>
          <cell r="AD478">
            <v>2409</v>
          </cell>
        </row>
        <row r="479">
          <cell r="A479" t="str">
            <v>8160</v>
          </cell>
          <cell r="B479" t="str">
            <v>8160 - Soins assistance CHSLD Désy</v>
          </cell>
          <cell r="C479">
            <v>3641.4300000000003</v>
          </cell>
          <cell r="D479">
            <v>3633.83</v>
          </cell>
          <cell r="E479">
            <v>2996.74</v>
          </cell>
          <cell r="F479">
            <v>2956</v>
          </cell>
          <cell r="G479">
            <v>2996.74</v>
          </cell>
          <cell r="H479">
            <v>2982.25</v>
          </cell>
          <cell r="I479">
            <v>2996.74</v>
          </cell>
          <cell r="J479">
            <v>2969.75</v>
          </cell>
          <cell r="K479">
            <v>2996.74</v>
          </cell>
          <cell r="L479">
            <v>3000.25</v>
          </cell>
          <cell r="M479">
            <v>2996.74</v>
          </cell>
          <cell r="N479">
            <v>3001.08</v>
          </cell>
          <cell r="O479">
            <v>2996.74</v>
          </cell>
          <cell r="P479">
            <v>3024.25</v>
          </cell>
          <cell r="Q479">
            <v>2996.74</v>
          </cell>
          <cell r="R479">
            <v>3092.5</v>
          </cell>
          <cell r="S479">
            <v>2996.74</v>
          </cell>
          <cell r="T479">
            <v>2990.45</v>
          </cell>
          <cell r="U479">
            <v>2996.74</v>
          </cell>
          <cell r="V479">
            <v>3008.08</v>
          </cell>
          <cell r="W479">
            <v>2996.74</v>
          </cell>
          <cell r="X479">
            <v>-36.75</v>
          </cell>
          <cell r="Y479">
            <v>2996.74</v>
          </cell>
          <cell r="Z479"/>
          <cell r="AA479">
            <v>2465.08</v>
          </cell>
          <cell r="AB479"/>
          <cell r="AC479">
            <v>39070.649999999987</v>
          </cell>
          <cell r="AD479">
            <v>30621.690000000002</v>
          </cell>
        </row>
        <row r="480">
          <cell r="A480" t="str">
            <v>8513</v>
          </cell>
          <cell r="B480" t="str">
            <v>8513 - SPI Matawinie-Montcalm</v>
          </cell>
          <cell r="C480">
            <v>981.95</v>
          </cell>
          <cell r="D480">
            <v>1042.75</v>
          </cell>
          <cell r="E480">
            <v>777.23</v>
          </cell>
          <cell r="F480">
            <v>774.5</v>
          </cell>
          <cell r="G480">
            <v>777.23</v>
          </cell>
          <cell r="H480">
            <v>787.5</v>
          </cell>
          <cell r="I480">
            <v>777.43</v>
          </cell>
          <cell r="J480">
            <v>585.5</v>
          </cell>
          <cell r="K480">
            <v>818.15</v>
          </cell>
          <cell r="L480">
            <v>474.5</v>
          </cell>
          <cell r="M480">
            <v>777.43000000000006</v>
          </cell>
          <cell r="N480">
            <v>662.5</v>
          </cell>
          <cell r="O480">
            <v>777.23</v>
          </cell>
          <cell r="P480">
            <v>759.75</v>
          </cell>
          <cell r="Q480">
            <v>777.23</v>
          </cell>
          <cell r="R480">
            <v>780.25</v>
          </cell>
          <cell r="S480">
            <v>818.6</v>
          </cell>
          <cell r="T480">
            <v>798.75</v>
          </cell>
          <cell r="U480">
            <v>654.97</v>
          </cell>
          <cell r="V480">
            <v>493.58</v>
          </cell>
          <cell r="W480">
            <v>818.15</v>
          </cell>
          <cell r="X480"/>
          <cell r="Y480">
            <v>777.83999999999992</v>
          </cell>
          <cell r="Z480"/>
          <cell r="AA480">
            <v>655.11</v>
          </cell>
          <cell r="AB480"/>
          <cell r="AC480">
            <v>10188.550000000001</v>
          </cell>
          <cell r="AD480">
            <v>7159.58</v>
          </cell>
        </row>
        <row r="481">
          <cell r="A481" t="str">
            <v>8530</v>
          </cell>
          <cell r="B481" t="str">
            <v>8530 - Aide à domicile Autray</v>
          </cell>
          <cell r="C481">
            <v>2734.96</v>
          </cell>
          <cell r="D481">
            <v>2532</v>
          </cell>
          <cell r="E481">
            <v>2205.21</v>
          </cell>
          <cell r="F481">
            <v>2230.75</v>
          </cell>
          <cell r="G481">
            <v>2205.21</v>
          </cell>
          <cell r="H481">
            <v>2158.75</v>
          </cell>
          <cell r="I481">
            <v>2205.21</v>
          </cell>
          <cell r="J481">
            <v>2058</v>
          </cell>
          <cell r="K481">
            <v>2208.1099999999997</v>
          </cell>
          <cell r="L481">
            <v>2067.17</v>
          </cell>
          <cell r="M481">
            <v>2205.21</v>
          </cell>
          <cell r="N481">
            <v>2103.17</v>
          </cell>
          <cell r="O481">
            <v>2205.21</v>
          </cell>
          <cell r="P481">
            <v>1940.5</v>
          </cell>
          <cell r="Q481">
            <v>2205.21</v>
          </cell>
          <cell r="R481">
            <v>2088.75</v>
          </cell>
          <cell r="S481">
            <v>2208.1099999999997</v>
          </cell>
          <cell r="T481">
            <v>2173.58</v>
          </cell>
          <cell r="U481">
            <v>2202.31</v>
          </cell>
          <cell r="V481">
            <v>1864.08</v>
          </cell>
          <cell r="W481">
            <v>2208.1099999999997</v>
          </cell>
          <cell r="X481"/>
          <cell r="Y481">
            <v>2205.21</v>
          </cell>
          <cell r="Z481"/>
          <cell r="AA481">
            <v>1790.75</v>
          </cell>
          <cell r="AB481"/>
          <cell r="AC481">
            <v>28788.82</v>
          </cell>
          <cell r="AD481">
            <v>21216.75</v>
          </cell>
        </row>
        <row r="482">
          <cell r="A482" t="str">
            <v>8536</v>
          </cell>
          <cell r="B482" t="str">
            <v>8536 - Transcription des dictées médicales</v>
          </cell>
          <cell r="C482">
            <v>1127.95</v>
          </cell>
          <cell r="D482"/>
          <cell r="E482">
            <v>880.96</v>
          </cell>
          <cell r="F482"/>
          <cell r="G482">
            <v>888.38</v>
          </cell>
          <cell r="H482"/>
          <cell r="I482">
            <v>788.76</v>
          </cell>
          <cell r="J482"/>
          <cell r="K482">
            <v>797.66</v>
          </cell>
          <cell r="L482"/>
          <cell r="M482">
            <v>824.29</v>
          </cell>
          <cell r="N482"/>
          <cell r="O482">
            <v>847.67</v>
          </cell>
          <cell r="P482"/>
          <cell r="Q482">
            <v>900.97</v>
          </cell>
          <cell r="R482"/>
          <cell r="S482">
            <v>870.98</v>
          </cell>
          <cell r="T482"/>
          <cell r="U482">
            <v>836.51</v>
          </cell>
          <cell r="V482"/>
          <cell r="W482">
            <v>850.97</v>
          </cell>
          <cell r="X482"/>
          <cell r="Y482">
            <v>834.32</v>
          </cell>
          <cell r="Z482"/>
          <cell r="AA482">
            <v>659.94</v>
          </cell>
          <cell r="AB482"/>
          <cell r="AC482">
            <v>11109.36</v>
          </cell>
          <cell r="AD482"/>
        </row>
        <row r="483">
          <cell r="A483" t="str">
            <v>8540</v>
          </cell>
          <cell r="B483" t="str">
            <v>8540 - Services dent préventifs - CLSC Joliette</v>
          </cell>
          <cell r="C483">
            <v>249.2</v>
          </cell>
          <cell r="D483">
            <v>231</v>
          </cell>
          <cell r="E483">
            <v>215.6</v>
          </cell>
          <cell r="F483">
            <v>224</v>
          </cell>
          <cell r="G483">
            <v>215.6</v>
          </cell>
          <cell r="H483">
            <v>185.5</v>
          </cell>
          <cell r="I483">
            <v>148.4</v>
          </cell>
          <cell r="J483">
            <v>42</v>
          </cell>
          <cell r="K483">
            <v>137.19999999999999</v>
          </cell>
          <cell r="L483">
            <v>126</v>
          </cell>
          <cell r="M483">
            <v>215.6</v>
          </cell>
          <cell r="N483">
            <v>210</v>
          </cell>
          <cell r="O483">
            <v>215.6</v>
          </cell>
          <cell r="P483">
            <v>210</v>
          </cell>
          <cell r="Q483">
            <v>215.6</v>
          </cell>
          <cell r="R483">
            <v>217</v>
          </cell>
          <cell r="S483">
            <v>215.6</v>
          </cell>
          <cell r="T483">
            <v>224</v>
          </cell>
          <cell r="U483">
            <v>168</v>
          </cell>
          <cell r="V483">
            <v>103</v>
          </cell>
          <cell r="W483">
            <v>224</v>
          </cell>
          <cell r="X483"/>
          <cell r="Y483">
            <v>184.8</v>
          </cell>
          <cell r="Z483"/>
          <cell r="AA483">
            <v>168</v>
          </cell>
          <cell r="AB483"/>
          <cell r="AC483">
            <v>2573.1999999999998</v>
          </cell>
          <cell r="AD483">
            <v>1772.5</v>
          </cell>
        </row>
        <row r="484">
          <cell r="A484" t="str">
            <v>8561</v>
          </cell>
          <cell r="B484" t="str">
            <v>8561 - Mécanisme d'accès PALV servl social</v>
          </cell>
          <cell r="C484">
            <v>175.03</v>
          </cell>
          <cell r="D484">
            <v>231</v>
          </cell>
          <cell r="E484">
            <v>139.94</v>
          </cell>
          <cell r="F484">
            <v>162.5</v>
          </cell>
          <cell r="G484">
            <v>139.94</v>
          </cell>
          <cell r="H484">
            <v>157.5</v>
          </cell>
          <cell r="I484">
            <v>140.13</v>
          </cell>
          <cell r="J484">
            <v>97.5</v>
          </cell>
          <cell r="K484">
            <v>139.94</v>
          </cell>
          <cell r="L484">
            <v>144.5</v>
          </cell>
          <cell r="M484">
            <v>139.94</v>
          </cell>
          <cell r="N484">
            <v>-36.5</v>
          </cell>
          <cell r="O484">
            <v>140.13</v>
          </cell>
          <cell r="P484">
            <v>140</v>
          </cell>
          <cell r="Q484">
            <v>139.94</v>
          </cell>
          <cell r="R484">
            <v>132</v>
          </cell>
          <cell r="S484">
            <v>139.94</v>
          </cell>
          <cell r="T484">
            <v>140</v>
          </cell>
          <cell r="U484">
            <v>140.13</v>
          </cell>
          <cell r="V484">
            <v>109.5</v>
          </cell>
          <cell r="W484">
            <v>139.94</v>
          </cell>
          <cell r="X484"/>
          <cell r="Y484">
            <v>139.94</v>
          </cell>
          <cell r="Z484"/>
          <cell r="AA484">
            <v>112.06</v>
          </cell>
          <cell r="AB484"/>
          <cell r="AC484">
            <v>1827</v>
          </cell>
          <cell r="AD484">
            <v>1278</v>
          </cell>
        </row>
        <row r="485">
          <cell r="A485" t="str">
            <v>8562</v>
          </cell>
          <cell r="B485" t="str">
            <v>8562 - Serv psychosoc Autres  que SAD  Autray</v>
          </cell>
          <cell r="C485">
            <v>755.86</v>
          </cell>
          <cell r="D485">
            <v>1018</v>
          </cell>
          <cell r="E485">
            <v>603.29999999999995</v>
          </cell>
          <cell r="F485">
            <v>808.5</v>
          </cell>
          <cell r="G485">
            <v>603.29999999999995</v>
          </cell>
          <cell r="H485">
            <v>777</v>
          </cell>
          <cell r="I485">
            <v>576.71</v>
          </cell>
          <cell r="J485">
            <v>561.75</v>
          </cell>
          <cell r="K485">
            <v>566.1099999999999</v>
          </cell>
          <cell r="L485">
            <v>447.5</v>
          </cell>
          <cell r="M485">
            <v>586.91</v>
          </cell>
          <cell r="N485">
            <v>575</v>
          </cell>
          <cell r="O485">
            <v>603.27</v>
          </cell>
          <cell r="P485">
            <v>544.25</v>
          </cell>
          <cell r="Q485">
            <v>603.29999999999995</v>
          </cell>
          <cell r="R485">
            <v>506</v>
          </cell>
          <cell r="S485">
            <v>603.29999999999995</v>
          </cell>
          <cell r="T485">
            <v>478.25</v>
          </cell>
          <cell r="U485">
            <v>576.80999999999995</v>
          </cell>
          <cell r="V485">
            <v>413.5</v>
          </cell>
          <cell r="W485">
            <v>610.29999999999995</v>
          </cell>
          <cell r="X485"/>
          <cell r="Y485">
            <v>585.37</v>
          </cell>
          <cell r="Z485"/>
          <cell r="AA485">
            <v>477.54999999999995</v>
          </cell>
          <cell r="AB485"/>
          <cell r="AC485">
            <v>7752.0899999999992</v>
          </cell>
          <cell r="AD485">
            <v>6129.75</v>
          </cell>
        </row>
        <row r="486">
          <cell r="A486" t="str">
            <v>8563</v>
          </cell>
          <cell r="B486" t="str">
            <v>8563 - Serv psychosoc. à domicile Montcalm</v>
          </cell>
          <cell r="C486">
            <v>969.5</v>
          </cell>
          <cell r="D486">
            <v>930.5</v>
          </cell>
          <cell r="E486">
            <v>770</v>
          </cell>
          <cell r="F486">
            <v>743</v>
          </cell>
          <cell r="G486">
            <v>770</v>
          </cell>
          <cell r="H486">
            <v>717</v>
          </cell>
          <cell r="I486">
            <v>605.5</v>
          </cell>
          <cell r="J486">
            <v>591</v>
          </cell>
          <cell r="K486">
            <v>539.70000000000005</v>
          </cell>
          <cell r="L486">
            <v>511</v>
          </cell>
          <cell r="M486">
            <v>671.3</v>
          </cell>
          <cell r="N486">
            <v>665</v>
          </cell>
          <cell r="O486">
            <v>770</v>
          </cell>
          <cell r="P486">
            <v>781.5</v>
          </cell>
          <cell r="Q486">
            <v>770</v>
          </cell>
          <cell r="R486">
            <v>775</v>
          </cell>
          <cell r="S486">
            <v>770</v>
          </cell>
          <cell r="T486">
            <v>792</v>
          </cell>
          <cell r="U486">
            <v>653.1</v>
          </cell>
          <cell r="V486">
            <v>479.75</v>
          </cell>
          <cell r="W486">
            <v>798</v>
          </cell>
          <cell r="X486"/>
          <cell r="Y486">
            <v>676.2</v>
          </cell>
          <cell r="Z486"/>
          <cell r="AA486">
            <v>572.6</v>
          </cell>
          <cell r="AB486"/>
          <cell r="AC486">
            <v>9335.9000000000015</v>
          </cell>
          <cell r="AD486">
            <v>6985.75</v>
          </cell>
        </row>
        <row r="487">
          <cell r="A487" t="str">
            <v>8565</v>
          </cell>
          <cell r="B487" t="str">
            <v>8565 - Service social CH</v>
          </cell>
          <cell r="C487">
            <v>2029.44</v>
          </cell>
          <cell r="D487">
            <v>2080.75</v>
          </cell>
          <cell r="E487">
            <v>1672.43</v>
          </cell>
          <cell r="F487">
            <v>1490.5</v>
          </cell>
          <cell r="G487">
            <v>1672.43</v>
          </cell>
          <cell r="H487">
            <v>1594</v>
          </cell>
          <cell r="I487">
            <v>1417.71</v>
          </cell>
          <cell r="J487">
            <v>1580.5</v>
          </cell>
          <cell r="K487">
            <v>1240.22</v>
          </cell>
          <cell r="L487">
            <v>1232</v>
          </cell>
          <cell r="M487">
            <v>1542.96</v>
          </cell>
          <cell r="N487">
            <v>1432.5</v>
          </cell>
          <cell r="O487">
            <v>1672.43</v>
          </cell>
          <cell r="P487">
            <v>1537</v>
          </cell>
          <cell r="Q487">
            <v>1639.05</v>
          </cell>
          <cell r="R487">
            <v>1661.5</v>
          </cell>
          <cell r="S487">
            <v>1601.42</v>
          </cell>
          <cell r="T487">
            <v>1686.25</v>
          </cell>
          <cell r="U487">
            <v>1672.43</v>
          </cell>
          <cell r="V487">
            <v>1243</v>
          </cell>
          <cell r="W487">
            <v>1672.43</v>
          </cell>
          <cell r="X487"/>
          <cell r="Y487">
            <v>1672.43</v>
          </cell>
          <cell r="Z487"/>
          <cell r="AA487">
            <v>1373.73</v>
          </cell>
          <cell r="AB487"/>
          <cell r="AC487">
            <v>20879.11</v>
          </cell>
          <cell r="AD487">
            <v>15538</v>
          </cell>
        </row>
        <row r="488">
          <cell r="A488" t="str">
            <v>8566</v>
          </cell>
          <cell r="B488" t="str">
            <v>8566 - Services sociaux - CH - PAPA</v>
          </cell>
          <cell r="C488">
            <v>343</v>
          </cell>
          <cell r="D488">
            <v>276.5</v>
          </cell>
          <cell r="E488">
            <v>273</v>
          </cell>
          <cell r="F488">
            <v>242</v>
          </cell>
          <cell r="G488">
            <v>273</v>
          </cell>
          <cell r="H488">
            <v>203.5</v>
          </cell>
          <cell r="I488">
            <v>197.75</v>
          </cell>
          <cell r="J488">
            <v>149.5</v>
          </cell>
          <cell r="K488">
            <v>167.65</v>
          </cell>
          <cell r="L488">
            <v>144.5</v>
          </cell>
          <cell r="M488">
            <v>227.85</v>
          </cell>
          <cell r="N488">
            <v>221</v>
          </cell>
          <cell r="O488">
            <v>273</v>
          </cell>
          <cell r="P488">
            <v>231</v>
          </cell>
          <cell r="Q488">
            <v>273</v>
          </cell>
          <cell r="R488">
            <v>210</v>
          </cell>
          <cell r="S488">
            <v>273</v>
          </cell>
          <cell r="T488">
            <v>221.5</v>
          </cell>
          <cell r="U488">
            <v>236.95</v>
          </cell>
          <cell r="V488">
            <v>189</v>
          </cell>
          <cell r="W488">
            <v>280</v>
          </cell>
          <cell r="X488"/>
          <cell r="Y488">
            <v>235.9</v>
          </cell>
          <cell r="Z488"/>
          <cell r="AA488">
            <v>193.9</v>
          </cell>
          <cell r="AB488"/>
          <cell r="AC488">
            <v>3248</v>
          </cell>
          <cell r="AD488">
            <v>2088.5</v>
          </cell>
        </row>
        <row r="489">
          <cell r="A489" t="str">
            <v>8567</v>
          </cell>
          <cell r="B489" t="str">
            <v>8567 - Services sociaux CHSLD Désy</v>
          </cell>
          <cell r="C489">
            <v>227.5</v>
          </cell>
          <cell r="D489">
            <v>118.75</v>
          </cell>
          <cell r="E489">
            <v>182</v>
          </cell>
          <cell r="F489">
            <v>126</v>
          </cell>
          <cell r="G489">
            <v>182</v>
          </cell>
          <cell r="H489">
            <v>165</v>
          </cell>
          <cell r="I489">
            <v>136.5</v>
          </cell>
          <cell r="J489">
            <v>147</v>
          </cell>
          <cell r="K489">
            <v>118.3</v>
          </cell>
          <cell r="L489">
            <v>98</v>
          </cell>
          <cell r="M489">
            <v>154.69999999999999</v>
          </cell>
          <cell r="N489">
            <v>154</v>
          </cell>
          <cell r="O489">
            <v>182</v>
          </cell>
          <cell r="P489">
            <v>175</v>
          </cell>
          <cell r="Q489">
            <v>182</v>
          </cell>
          <cell r="R489">
            <v>175</v>
          </cell>
          <cell r="S489">
            <v>182</v>
          </cell>
          <cell r="T489">
            <v>129</v>
          </cell>
          <cell r="U489">
            <v>172.9</v>
          </cell>
          <cell r="V489">
            <v>133</v>
          </cell>
          <cell r="W489">
            <v>182</v>
          </cell>
          <cell r="X489"/>
          <cell r="Y489">
            <v>163.80000000000001</v>
          </cell>
          <cell r="Z489"/>
          <cell r="AA489">
            <v>127.4</v>
          </cell>
          <cell r="AB489"/>
          <cell r="AC489">
            <v>2193.1000000000004</v>
          </cell>
          <cell r="AD489">
            <v>1420.75</v>
          </cell>
        </row>
        <row r="490">
          <cell r="A490" t="str">
            <v>8570</v>
          </cell>
          <cell r="B490" t="str">
            <v>8570 - Services sociaux CHSLD St-Eusèbe</v>
          </cell>
          <cell r="C490">
            <v>168</v>
          </cell>
          <cell r="D490">
            <v>168</v>
          </cell>
          <cell r="E490">
            <v>133</v>
          </cell>
          <cell r="F490">
            <v>106</v>
          </cell>
          <cell r="G490">
            <v>133</v>
          </cell>
          <cell r="H490">
            <v>91</v>
          </cell>
          <cell r="I490">
            <v>98</v>
          </cell>
          <cell r="J490">
            <v>98</v>
          </cell>
          <cell r="K490">
            <v>84</v>
          </cell>
          <cell r="L490">
            <v>98</v>
          </cell>
          <cell r="M490">
            <v>112</v>
          </cell>
          <cell r="N490">
            <v>133</v>
          </cell>
          <cell r="O490">
            <v>133</v>
          </cell>
          <cell r="P490">
            <v>133</v>
          </cell>
          <cell r="Q490">
            <v>133</v>
          </cell>
          <cell r="R490">
            <v>91</v>
          </cell>
          <cell r="S490">
            <v>133</v>
          </cell>
          <cell r="T490">
            <v>140</v>
          </cell>
          <cell r="U490">
            <v>105</v>
          </cell>
          <cell r="V490">
            <v>105</v>
          </cell>
          <cell r="W490">
            <v>140</v>
          </cell>
          <cell r="X490"/>
          <cell r="Y490">
            <v>112</v>
          </cell>
          <cell r="Z490"/>
          <cell r="AA490">
            <v>98</v>
          </cell>
          <cell r="AB490"/>
          <cell r="AC490">
            <v>1582</v>
          </cell>
          <cell r="AD490">
            <v>1163</v>
          </cell>
        </row>
        <row r="491">
          <cell r="A491" t="str">
            <v>8586</v>
          </cell>
          <cell r="B491" t="str">
            <v>8586 - Prév/prot SP vacc. antigr. - CLSC</v>
          </cell>
          <cell r="C491"/>
          <cell r="D491"/>
          <cell r="E491"/>
          <cell r="F491"/>
          <cell r="G491"/>
          <cell r="H491"/>
          <cell r="I491"/>
          <cell r="J491"/>
          <cell r="K491"/>
          <cell r="L491"/>
          <cell r="M491"/>
          <cell r="N491">
            <v>35.25</v>
          </cell>
          <cell r="O491"/>
          <cell r="P491">
            <v>240.75</v>
          </cell>
          <cell r="Q491">
            <v>1084.2</v>
          </cell>
          <cell r="R491">
            <v>1940</v>
          </cell>
          <cell r="S491">
            <v>1554.02</v>
          </cell>
          <cell r="T491">
            <v>1764.25</v>
          </cell>
          <cell r="U491">
            <v>758.94</v>
          </cell>
          <cell r="V491">
            <v>636.66999999999996</v>
          </cell>
          <cell r="W491">
            <v>108.42000000000002</v>
          </cell>
          <cell r="X491"/>
          <cell r="Y491">
            <v>72.28</v>
          </cell>
          <cell r="Z491"/>
          <cell r="AA491">
            <v>36.14</v>
          </cell>
          <cell r="AB491"/>
          <cell r="AC491">
            <v>3614.0000000000005</v>
          </cell>
          <cell r="AD491">
            <v>4616.92</v>
          </cell>
        </row>
        <row r="492">
          <cell r="A492" t="str">
            <v>8588</v>
          </cell>
          <cell r="B492" t="str">
            <v>8588 - Prévention ITSS (SIDEP)</v>
          </cell>
          <cell r="C492">
            <v>168</v>
          </cell>
          <cell r="D492">
            <v>224</v>
          </cell>
          <cell r="E492">
            <v>133</v>
          </cell>
          <cell r="F492">
            <v>154</v>
          </cell>
          <cell r="G492">
            <v>133</v>
          </cell>
          <cell r="H492">
            <v>183</v>
          </cell>
          <cell r="I492">
            <v>98</v>
          </cell>
          <cell r="J492">
            <v>56.5</v>
          </cell>
          <cell r="K492">
            <v>84</v>
          </cell>
          <cell r="L492">
            <v>132.5</v>
          </cell>
          <cell r="M492">
            <v>112</v>
          </cell>
          <cell r="N492">
            <v>-62.5</v>
          </cell>
          <cell r="O492">
            <v>133</v>
          </cell>
          <cell r="P492">
            <v>133</v>
          </cell>
          <cell r="Q492">
            <v>133</v>
          </cell>
          <cell r="R492">
            <v>140</v>
          </cell>
          <cell r="S492">
            <v>133</v>
          </cell>
          <cell r="T492">
            <v>140.5</v>
          </cell>
          <cell r="U492">
            <v>105</v>
          </cell>
          <cell r="V492">
            <v>87.58</v>
          </cell>
          <cell r="W492">
            <v>140</v>
          </cell>
          <cell r="X492"/>
          <cell r="Y492">
            <v>112</v>
          </cell>
          <cell r="Z492"/>
          <cell r="AA492">
            <v>98</v>
          </cell>
          <cell r="AB492"/>
          <cell r="AC492">
            <v>1582</v>
          </cell>
          <cell r="AD492">
            <v>1188.58</v>
          </cell>
        </row>
        <row r="493">
          <cell r="A493" t="str">
            <v>8591</v>
          </cell>
          <cell r="B493" t="str">
            <v>8591 - Santé scolaire - Autray</v>
          </cell>
          <cell r="C493">
            <v>607.6</v>
          </cell>
          <cell r="D493">
            <v>604.20000000000005</v>
          </cell>
          <cell r="E493">
            <v>481.6</v>
          </cell>
          <cell r="F493">
            <v>423.1</v>
          </cell>
          <cell r="G493">
            <v>452.69</v>
          </cell>
          <cell r="H493">
            <v>455.70000000000005</v>
          </cell>
          <cell r="I493">
            <v>365.96</v>
          </cell>
          <cell r="J493">
            <v>249.2</v>
          </cell>
          <cell r="K493">
            <v>279.23</v>
          </cell>
          <cell r="L493">
            <v>182.5</v>
          </cell>
          <cell r="M493">
            <v>423.78</v>
          </cell>
          <cell r="N493">
            <v>402.5</v>
          </cell>
          <cell r="O493">
            <v>481.6</v>
          </cell>
          <cell r="P493">
            <v>440.15</v>
          </cell>
          <cell r="Q493">
            <v>481.6</v>
          </cell>
          <cell r="R493">
            <v>486.1</v>
          </cell>
          <cell r="S493">
            <v>481.6</v>
          </cell>
          <cell r="T493">
            <v>518.16999999999996</v>
          </cell>
          <cell r="U493">
            <v>327.67</v>
          </cell>
          <cell r="V493">
            <v>318.89999999999998</v>
          </cell>
          <cell r="W493">
            <v>504</v>
          </cell>
          <cell r="X493">
            <v>-16.5</v>
          </cell>
          <cell r="Y493">
            <v>372.47</v>
          </cell>
          <cell r="Z493"/>
          <cell r="AA493">
            <v>403.2</v>
          </cell>
          <cell r="AB493"/>
          <cell r="AC493">
            <v>5662.9999999999991</v>
          </cell>
          <cell r="AD493">
            <v>4064.0200000000004</v>
          </cell>
        </row>
        <row r="494">
          <cell r="A494" t="str">
            <v>8605</v>
          </cell>
          <cell r="B494" t="str">
            <v>8605 - Prélèvements - St-Gabriel</v>
          </cell>
          <cell r="C494">
            <v>64.989999999999995</v>
          </cell>
          <cell r="D494">
            <v>75.5</v>
          </cell>
          <cell r="E494">
            <v>50.99</v>
          </cell>
          <cell r="F494">
            <v>26.5</v>
          </cell>
          <cell r="G494">
            <v>50.99</v>
          </cell>
          <cell r="H494">
            <v>60</v>
          </cell>
          <cell r="I494">
            <v>39.18</v>
          </cell>
          <cell r="J494">
            <v>58</v>
          </cell>
          <cell r="K494">
            <v>33.9</v>
          </cell>
          <cell r="L494">
            <v>60</v>
          </cell>
          <cell r="M494">
            <v>44.38</v>
          </cell>
          <cell r="N494">
            <v>75.25</v>
          </cell>
          <cell r="O494">
            <v>50.99</v>
          </cell>
          <cell r="P494">
            <v>61</v>
          </cell>
          <cell r="Q494">
            <v>50.99</v>
          </cell>
          <cell r="R494">
            <v>57</v>
          </cell>
          <cell r="S494">
            <v>50.99</v>
          </cell>
          <cell r="T494">
            <v>60</v>
          </cell>
          <cell r="U494">
            <v>41.09</v>
          </cell>
          <cell r="V494">
            <v>50.75</v>
          </cell>
          <cell r="W494">
            <v>54</v>
          </cell>
          <cell r="X494"/>
          <cell r="Y494">
            <v>44.24</v>
          </cell>
          <cell r="Z494"/>
          <cell r="AA494">
            <v>38.32</v>
          </cell>
          <cell r="AB494"/>
          <cell r="AC494">
            <v>615.05000000000007</v>
          </cell>
          <cell r="AD494">
            <v>584</v>
          </cell>
        </row>
        <row r="495">
          <cell r="A495" t="str">
            <v>8606</v>
          </cell>
          <cell r="B495" t="str">
            <v>8606 - Prélèvements - Montcalm</v>
          </cell>
          <cell r="C495">
            <v>149.94</v>
          </cell>
          <cell r="D495">
            <v>173</v>
          </cell>
          <cell r="E495">
            <v>118.85</v>
          </cell>
          <cell r="F495">
            <v>131.5</v>
          </cell>
          <cell r="G495">
            <v>118.85</v>
          </cell>
          <cell r="H495">
            <v>117.75</v>
          </cell>
          <cell r="I495">
            <v>82.3</v>
          </cell>
          <cell r="J495">
            <v>82.5</v>
          </cell>
          <cell r="K495">
            <v>67.69</v>
          </cell>
          <cell r="L495">
            <v>90.42</v>
          </cell>
          <cell r="M495">
            <v>96.92</v>
          </cell>
          <cell r="N495">
            <v>97.92</v>
          </cell>
          <cell r="O495">
            <v>118.85</v>
          </cell>
          <cell r="P495">
            <v>121.08</v>
          </cell>
          <cell r="Q495">
            <v>118.85</v>
          </cell>
          <cell r="R495">
            <v>124.92</v>
          </cell>
          <cell r="S495">
            <v>118.85</v>
          </cell>
          <cell r="T495">
            <v>111.58</v>
          </cell>
          <cell r="U495">
            <v>94.95</v>
          </cell>
          <cell r="V495">
            <v>84.75</v>
          </cell>
          <cell r="W495">
            <v>124.38</v>
          </cell>
          <cell r="X495"/>
          <cell r="Y495">
            <v>98.7</v>
          </cell>
          <cell r="Z495"/>
          <cell r="AA495">
            <v>84.91</v>
          </cell>
          <cell r="AB495"/>
          <cell r="AC495">
            <v>1394.04</v>
          </cell>
          <cell r="AD495">
            <v>1135.4199999999998</v>
          </cell>
        </row>
        <row r="496">
          <cell r="A496" t="str">
            <v>8607</v>
          </cell>
          <cell r="B496" t="str">
            <v>8607 - Laboratoires regroupés - Biochimie</v>
          </cell>
          <cell r="C496">
            <v>1224.8999999999999</v>
          </cell>
          <cell r="D496">
            <v>1427.5</v>
          </cell>
          <cell r="E496">
            <v>979.22</v>
          </cell>
          <cell r="F496">
            <v>1206.5</v>
          </cell>
          <cell r="G496">
            <v>979.22</v>
          </cell>
          <cell r="H496">
            <v>1312.75</v>
          </cell>
          <cell r="I496">
            <v>979.53</v>
          </cell>
          <cell r="J496">
            <v>1313.91</v>
          </cell>
          <cell r="K496">
            <v>979.22</v>
          </cell>
          <cell r="L496">
            <v>1250.25</v>
          </cell>
          <cell r="M496">
            <v>979.22</v>
          </cell>
          <cell r="N496">
            <v>1223.83</v>
          </cell>
          <cell r="O496">
            <v>979.22</v>
          </cell>
          <cell r="P496">
            <v>1331.5</v>
          </cell>
          <cell r="Q496">
            <v>979.22</v>
          </cell>
          <cell r="R496">
            <v>1432.75</v>
          </cell>
          <cell r="S496">
            <v>979.22</v>
          </cell>
          <cell r="T496">
            <v>1430.75</v>
          </cell>
          <cell r="U496">
            <v>979.22</v>
          </cell>
          <cell r="V496">
            <v>1325.25</v>
          </cell>
          <cell r="W496">
            <v>979.22</v>
          </cell>
          <cell r="X496"/>
          <cell r="Y496">
            <v>979.22</v>
          </cell>
          <cell r="Z496"/>
          <cell r="AA496">
            <v>771.52</v>
          </cell>
          <cell r="AB496"/>
          <cell r="AC496">
            <v>12768.15</v>
          </cell>
          <cell r="AD496">
            <v>13254.99</v>
          </cell>
        </row>
        <row r="497">
          <cell r="A497" t="str">
            <v>8608</v>
          </cell>
          <cell r="B497" t="str">
            <v>8608 - Prélèvements - St-Donat</v>
          </cell>
          <cell r="C497">
            <v>37.5</v>
          </cell>
          <cell r="D497">
            <v>34</v>
          </cell>
          <cell r="E497">
            <v>30</v>
          </cell>
          <cell r="F497">
            <v>37.5</v>
          </cell>
          <cell r="G497">
            <v>30</v>
          </cell>
          <cell r="H497">
            <v>34.5</v>
          </cell>
          <cell r="I497">
            <v>26.15</v>
          </cell>
          <cell r="J497">
            <v>34.5</v>
          </cell>
          <cell r="K497">
            <v>24.61</v>
          </cell>
          <cell r="L497">
            <v>27</v>
          </cell>
          <cell r="M497">
            <v>27.689999999999998</v>
          </cell>
          <cell r="N497">
            <v>22.5</v>
          </cell>
          <cell r="O497">
            <v>30</v>
          </cell>
          <cell r="P497">
            <v>29.5</v>
          </cell>
          <cell r="Q497">
            <v>30</v>
          </cell>
          <cell r="R497">
            <v>31.5</v>
          </cell>
          <cell r="S497">
            <v>30</v>
          </cell>
          <cell r="T497">
            <v>27.5</v>
          </cell>
          <cell r="U497">
            <v>29.23</v>
          </cell>
          <cell r="V497">
            <v>22.5</v>
          </cell>
          <cell r="W497">
            <v>30</v>
          </cell>
          <cell r="X497">
            <v>-43.25</v>
          </cell>
          <cell r="Y497">
            <v>28.46</v>
          </cell>
          <cell r="Z497"/>
          <cell r="AA497">
            <v>22.46</v>
          </cell>
          <cell r="AB497"/>
          <cell r="AC497">
            <v>376.09999999999997</v>
          </cell>
          <cell r="AD497">
            <v>257.75</v>
          </cell>
        </row>
        <row r="498">
          <cell r="A498" t="str">
            <v>8609</v>
          </cell>
          <cell r="B498" t="str">
            <v>8609 - Prélèvements - St-Michel</v>
          </cell>
          <cell r="C498">
            <v>40.25</v>
          </cell>
          <cell r="D498">
            <v>42</v>
          </cell>
          <cell r="E498">
            <v>32.200000000000003</v>
          </cell>
          <cell r="F498">
            <v>34.5</v>
          </cell>
          <cell r="G498">
            <v>32.200000000000003</v>
          </cell>
          <cell r="H498">
            <v>36.25</v>
          </cell>
          <cell r="I498">
            <v>32.200000000000003</v>
          </cell>
          <cell r="J498">
            <v>27.75</v>
          </cell>
          <cell r="K498">
            <v>32.200000000000003</v>
          </cell>
          <cell r="L498">
            <v>33.25</v>
          </cell>
          <cell r="M498">
            <v>32.200000000000003</v>
          </cell>
          <cell r="N498">
            <v>67.5</v>
          </cell>
          <cell r="O498">
            <v>32.200000000000003</v>
          </cell>
          <cell r="P498">
            <v>-13.75</v>
          </cell>
          <cell r="Q498">
            <v>32.200000000000003</v>
          </cell>
          <cell r="R498">
            <v>38.75</v>
          </cell>
          <cell r="S498">
            <v>32.200000000000003</v>
          </cell>
          <cell r="T498">
            <v>34.5</v>
          </cell>
          <cell r="U498">
            <v>32.200000000000003</v>
          </cell>
          <cell r="V498">
            <v>31.5</v>
          </cell>
          <cell r="W498">
            <v>32.200000000000003</v>
          </cell>
          <cell r="X498">
            <v>-3</v>
          </cell>
          <cell r="Y498">
            <v>32.200000000000003</v>
          </cell>
          <cell r="Z498"/>
          <cell r="AA498">
            <v>25.76</v>
          </cell>
          <cell r="AB498"/>
          <cell r="AC498">
            <v>420.20999999999992</v>
          </cell>
          <cell r="AD498">
            <v>329.25</v>
          </cell>
        </row>
        <row r="499">
          <cell r="A499" t="str">
            <v>8610</v>
          </cell>
          <cell r="B499" t="str">
            <v>8610 - Phys. resp. - CH - Labo du sommeil</v>
          </cell>
          <cell r="C499">
            <v>466.32</v>
          </cell>
          <cell r="D499">
            <v>415.34000000000003</v>
          </cell>
          <cell r="E499">
            <v>440.86</v>
          </cell>
          <cell r="F499">
            <v>479.27</v>
          </cell>
          <cell r="G499">
            <v>440.86</v>
          </cell>
          <cell r="H499">
            <v>451.84</v>
          </cell>
          <cell r="I499">
            <v>440.86</v>
          </cell>
          <cell r="J499">
            <v>352.7</v>
          </cell>
          <cell r="K499">
            <v>298.95</v>
          </cell>
          <cell r="L499">
            <v>224</v>
          </cell>
          <cell r="M499">
            <v>382.37</v>
          </cell>
          <cell r="N499">
            <v>345.34000000000003</v>
          </cell>
          <cell r="O499">
            <v>440.86</v>
          </cell>
          <cell r="P499">
            <v>324.33</v>
          </cell>
          <cell r="Q499">
            <v>440.86</v>
          </cell>
          <cell r="R499">
            <v>347.35</v>
          </cell>
          <cell r="S499">
            <v>440.86</v>
          </cell>
          <cell r="T499">
            <v>365</v>
          </cell>
          <cell r="U499">
            <v>322.79000000000002</v>
          </cell>
          <cell r="V499">
            <v>252</v>
          </cell>
          <cell r="W499">
            <v>440.86</v>
          </cell>
          <cell r="X499"/>
          <cell r="Y499">
            <v>440.86</v>
          </cell>
          <cell r="Z499"/>
          <cell r="AA499">
            <v>418.59</v>
          </cell>
          <cell r="AB499"/>
          <cell r="AC499">
            <v>5415.9</v>
          </cell>
          <cell r="AD499">
            <v>3557.17</v>
          </cell>
        </row>
        <row r="500">
          <cell r="A500" t="str">
            <v>8612</v>
          </cell>
          <cell r="B500" t="str">
            <v>8612 - Prélèvements - Lavaltrie</v>
          </cell>
          <cell r="C500">
            <v>74.31</v>
          </cell>
          <cell r="D500">
            <v>68.5</v>
          </cell>
          <cell r="E500">
            <v>58.81</v>
          </cell>
          <cell r="F500">
            <v>54.5</v>
          </cell>
          <cell r="G500">
            <v>58.81</v>
          </cell>
          <cell r="H500">
            <v>57</v>
          </cell>
          <cell r="I500">
            <v>43.46</v>
          </cell>
          <cell r="J500">
            <v>48.75</v>
          </cell>
          <cell r="K500">
            <v>37.07</v>
          </cell>
          <cell r="L500">
            <v>57.5</v>
          </cell>
          <cell r="M500">
            <v>49.78</v>
          </cell>
          <cell r="N500">
            <v>61</v>
          </cell>
          <cell r="O500">
            <v>58.81</v>
          </cell>
          <cell r="P500">
            <v>56</v>
          </cell>
          <cell r="Q500">
            <v>58.81</v>
          </cell>
          <cell r="R500">
            <v>59.25</v>
          </cell>
          <cell r="S500">
            <v>58.81</v>
          </cell>
          <cell r="T500">
            <v>55.5</v>
          </cell>
          <cell r="U500">
            <v>52.56</v>
          </cell>
          <cell r="V500">
            <v>45.5</v>
          </cell>
          <cell r="W500">
            <v>60</v>
          </cell>
          <cell r="X500">
            <v>-37</v>
          </cell>
          <cell r="Y500">
            <v>51.26</v>
          </cell>
          <cell r="Z500"/>
          <cell r="AA500">
            <v>41.86</v>
          </cell>
          <cell r="AB500"/>
          <cell r="AC500">
            <v>704.35</v>
          </cell>
          <cell r="AD500">
            <v>526.5</v>
          </cell>
        </row>
        <row r="501">
          <cell r="A501" t="str">
            <v>8613</v>
          </cell>
          <cell r="B501" t="str">
            <v>8613 - Prélèvements - St-Jean-de-Matha</v>
          </cell>
          <cell r="C501">
            <v>78.320000000000007</v>
          </cell>
          <cell r="D501">
            <v>97.08</v>
          </cell>
          <cell r="E501">
            <v>62.25</v>
          </cell>
          <cell r="F501">
            <v>74.17</v>
          </cell>
          <cell r="G501">
            <v>62.25</v>
          </cell>
          <cell r="H501">
            <v>74.25</v>
          </cell>
          <cell r="I501">
            <v>49.120000000000005</v>
          </cell>
          <cell r="J501">
            <v>80.5</v>
          </cell>
          <cell r="K501">
            <v>43.9</v>
          </cell>
          <cell r="L501">
            <v>89</v>
          </cell>
          <cell r="M501">
            <v>54.37</v>
          </cell>
          <cell r="N501">
            <v>132.32</v>
          </cell>
          <cell r="O501">
            <v>62.25</v>
          </cell>
          <cell r="P501">
            <v>99.42</v>
          </cell>
          <cell r="Q501">
            <v>62.25</v>
          </cell>
          <cell r="R501">
            <v>103.08</v>
          </cell>
          <cell r="S501">
            <v>62.28</v>
          </cell>
          <cell r="T501">
            <v>102.91</v>
          </cell>
          <cell r="U501">
            <v>59.53</v>
          </cell>
          <cell r="V501">
            <v>76.33</v>
          </cell>
          <cell r="W501">
            <v>62.28</v>
          </cell>
          <cell r="X501">
            <v>-18.25</v>
          </cell>
          <cell r="Y501">
            <v>57</v>
          </cell>
          <cell r="Z501"/>
          <cell r="AA501">
            <v>44.589999999999996</v>
          </cell>
          <cell r="AB501"/>
          <cell r="AC501">
            <v>760.39</v>
          </cell>
          <cell r="AD501">
            <v>910.81</v>
          </cell>
        </row>
        <row r="502">
          <cell r="A502" t="str">
            <v>8614</v>
          </cell>
          <cell r="B502" t="str">
            <v>8614 - Prélèvements - Joliette</v>
          </cell>
          <cell r="C502">
            <v>529.04999999999995</v>
          </cell>
          <cell r="D502">
            <v>540.25</v>
          </cell>
          <cell r="E502">
            <v>420.94</v>
          </cell>
          <cell r="F502">
            <v>435.25</v>
          </cell>
          <cell r="G502">
            <v>420.5</v>
          </cell>
          <cell r="H502">
            <v>437</v>
          </cell>
          <cell r="I502">
            <v>420.94000000000005</v>
          </cell>
          <cell r="J502">
            <v>412.75</v>
          </cell>
          <cell r="K502">
            <v>435.44000000000005</v>
          </cell>
          <cell r="L502">
            <v>427</v>
          </cell>
          <cell r="M502">
            <v>420.94000000000005</v>
          </cell>
          <cell r="N502">
            <v>419.5</v>
          </cell>
          <cell r="O502">
            <v>420.94</v>
          </cell>
          <cell r="P502">
            <v>459.25</v>
          </cell>
          <cell r="Q502">
            <v>420.94</v>
          </cell>
          <cell r="R502">
            <v>469.25</v>
          </cell>
          <cell r="S502">
            <v>435.44</v>
          </cell>
          <cell r="T502">
            <v>475</v>
          </cell>
          <cell r="U502">
            <v>377.44</v>
          </cell>
          <cell r="V502">
            <v>446.75</v>
          </cell>
          <cell r="W502">
            <v>435.44</v>
          </cell>
          <cell r="X502"/>
          <cell r="Y502">
            <v>420.93999999999994</v>
          </cell>
          <cell r="Z502"/>
          <cell r="AA502">
            <v>348</v>
          </cell>
          <cell r="AB502"/>
          <cell r="AC502">
            <v>5506.9499999999989</v>
          </cell>
          <cell r="AD502">
            <v>4522</v>
          </cell>
        </row>
        <row r="503">
          <cell r="A503" t="str">
            <v>8615</v>
          </cell>
          <cell r="B503" t="str">
            <v>8615 - Soutien adm. prélèvements - St-Gabriel</v>
          </cell>
          <cell r="C503">
            <v>64.77</v>
          </cell>
          <cell r="D503">
            <v>103</v>
          </cell>
          <cell r="E503">
            <v>51.27</v>
          </cell>
          <cell r="F503">
            <v>58.5</v>
          </cell>
          <cell r="G503">
            <v>51.27</v>
          </cell>
          <cell r="H503">
            <v>28.5</v>
          </cell>
          <cell r="I503">
            <v>51.27</v>
          </cell>
          <cell r="J503">
            <v>49.5</v>
          </cell>
          <cell r="K503">
            <v>54</v>
          </cell>
          <cell r="L503">
            <v>49.5</v>
          </cell>
          <cell r="M503">
            <v>51.27</v>
          </cell>
          <cell r="N503">
            <v>54</v>
          </cell>
          <cell r="O503">
            <v>51.27</v>
          </cell>
          <cell r="P503">
            <v>54</v>
          </cell>
          <cell r="Q503">
            <v>51.27</v>
          </cell>
          <cell r="R503">
            <v>54</v>
          </cell>
          <cell r="S503">
            <v>54</v>
          </cell>
          <cell r="T503">
            <v>54</v>
          </cell>
          <cell r="U503">
            <v>43.08</v>
          </cell>
          <cell r="V503">
            <v>25.25</v>
          </cell>
          <cell r="W503">
            <v>54</v>
          </cell>
          <cell r="X503"/>
          <cell r="Y503">
            <v>51.27</v>
          </cell>
          <cell r="Z503"/>
          <cell r="AA503">
            <v>43.2</v>
          </cell>
          <cell r="AB503"/>
          <cell r="AC503">
            <v>671.94</v>
          </cell>
          <cell r="AD503">
            <v>530.25</v>
          </cell>
        </row>
        <row r="504">
          <cell r="A504" t="str">
            <v>8622</v>
          </cell>
          <cell r="B504" t="str">
            <v>8622 - Soutien adm. prélèvements - Lavaltrie</v>
          </cell>
          <cell r="C504">
            <v>50.4</v>
          </cell>
          <cell r="D504">
            <v>53</v>
          </cell>
          <cell r="E504">
            <v>39.9</v>
          </cell>
          <cell r="F504">
            <v>42</v>
          </cell>
          <cell r="G504">
            <v>39.9</v>
          </cell>
          <cell r="H504">
            <v>39.25</v>
          </cell>
          <cell r="I504">
            <v>39.9</v>
          </cell>
          <cell r="J504">
            <v>39</v>
          </cell>
          <cell r="K504">
            <v>42</v>
          </cell>
          <cell r="L504">
            <v>39</v>
          </cell>
          <cell r="M504">
            <v>39.9</v>
          </cell>
          <cell r="N504">
            <v>57.25</v>
          </cell>
          <cell r="O504">
            <v>39.9</v>
          </cell>
          <cell r="P504">
            <v>39</v>
          </cell>
          <cell r="Q504">
            <v>39.9</v>
          </cell>
          <cell r="R504">
            <v>39.25</v>
          </cell>
          <cell r="S504">
            <v>42</v>
          </cell>
          <cell r="T504">
            <v>39</v>
          </cell>
          <cell r="U504">
            <v>33.6</v>
          </cell>
          <cell r="V504">
            <v>33</v>
          </cell>
          <cell r="W504">
            <v>42</v>
          </cell>
          <cell r="X504"/>
          <cell r="Y504">
            <v>39.9</v>
          </cell>
          <cell r="Z504"/>
          <cell r="AA504">
            <v>33.6</v>
          </cell>
          <cell r="AB504"/>
          <cell r="AC504">
            <v>522.9</v>
          </cell>
          <cell r="AD504">
            <v>419.75</v>
          </cell>
        </row>
        <row r="505">
          <cell r="A505" t="str">
            <v>8623</v>
          </cell>
          <cell r="B505" t="str">
            <v>8623 - Soutien adm. prélèvements St-Jean Matha</v>
          </cell>
          <cell r="C505">
            <v>86.52</v>
          </cell>
          <cell r="D505">
            <v>84</v>
          </cell>
          <cell r="E505">
            <v>69.02</v>
          </cell>
          <cell r="F505">
            <v>64.58</v>
          </cell>
          <cell r="G505">
            <v>69.02</v>
          </cell>
          <cell r="H505">
            <v>66</v>
          </cell>
          <cell r="I505">
            <v>69.02</v>
          </cell>
          <cell r="J505">
            <v>63</v>
          </cell>
          <cell r="K505">
            <v>70</v>
          </cell>
          <cell r="L505">
            <v>62.25</v>
          </cell>
          <cell r="M505">
            <v>69.02</v>
          </cell>
          <cell r="N505">
            <v>65.5</v>
          </cell>
          <cell r="O505">
            <v>69.02</v>
          </cell>
          <cell r="P505">
            <v>70</v>
          </cell>
          <cell r="Q505">
            <v>69.02</v>
          </cell>
          <cell r="R505">
            <v>72.75</v>
          </cell>
          <cell r="S505">
            <v>70</v>
          </cell>
          <cell r="T505">
            <v>71.75</v>
          </cell>
          <cell r="U505">
            <v>66.08</v>
          </cell>
          <cell r="V505">
            <v>54</v>
          </cell>
          <cell r="W505">
            <v>70</v>
          </cell>
          <cell r="X505"/>
          <cell r="Y505">
            <v>69.02</v>
          </cell>
          <cell r="Z505"/>
          <cell r="AA505">
            <v>56</v>
          </cell>
          <cell r="AB505"/>
          <cell r="AC505">
            <v>901.74</v>
          </cell>
          <cell r="AD505">
            <v>673.82999999999993</v>
          </cell>
        </row>
        <row r="506">
          <cell r="A506" t="str">
            <v>8624</v>
          </cell>
          <cell r="B506" t="str">
            <v>8624 - Soutien adm. prélèvements - Joliette</v>
          </cell>
          <cell r="C506">
            <v>225.95</v>
          </cell>
          <cell r="D506">
            <v>336</v>
          </cell>
          <cell r="E506">
            <v>178.96</v>
          </cell>
          <cell r="F506">
            <v>266</v>
          </cell>
          <cell r="G506">
            <v>179</v>
          </cell>
          <cell r="H506">
            <v>285.5</v>
          </cell>
          <cell r="I506">
            <v>178.96</v>
          </cell>
          <cell r="J506">
            <v>267.25</v>
          </cell>
          <cell r="K506">
            <v>185.96</v>
          </cell>
          <cell r="L506">
            <v>280</v>
          </cell>
          <cell r="M506">
            <v>178.96</v>
          </cell>
          <cell r="N506">
            <v>264.5</v>
          </cell>
          <cell r="O506">
            <v>178.96</v>
          </cell>
          <cell r="P506">
            <v>270.5</v>
          </cell>
          <cell r="Q506">
            <v>178.96</v>
          </cell>
          <cell r="R506">
            <v>259</v>
          </cell>
          <cell r="S506">
            <v>185.96</v>
          </cell>
          <cell r="T506">
            <v>283</v>
          </cell>
          <cell r="U506">
            <v>157.95999999999998</v>
          </cell>
          <cell r="V506">
            <v>255.25</v>
          </cell>
          <cell r="W506">
            <v>185.96</v>
          </cell>
          <cell r="X506"/>
          <cell r="Y506">
            <v>178.96</v>
          </cell>
          <cell r="Z506"/>
          <cell r="AA506">
            <v>148.80000000000001</v>
          </cell>
          <cell r="AB506"/>
          <cell r="AC506">
            <v>2343.3500000000004</v>
          </cell>
          <cell r="AD506">
            <v>2767</v>
          </cell>
        </row>
        <row r="507">
          <cell r="A507" t="str">
            <v>8626</v>
          </cell>
          <cell r="B507" t="str">
            <v>8626 - Soutien adm. prélèvements - Montcalm</v>
          </cell>
          <cell r="C507">
            <v>184.4</v>
          </cell>
          <cell r="D507">
            <v>139.5</v>
          </cell>
          <cell r="E507">
            <v>146.4</v>
          </cell>
          <cell r="F507">
            <v>104.25</v>
          </cell>
          <cell r="G507">
            <v>146.4</v>
          </cell>
          <cell r="H507">
            <v>101</v>
          </cell>
          <cell r="I507">
            <v>146.4</v>
          </cell>
          <cell r="J507">
            <v>105.08</v>
          </cell>
          <cell r="K507">
            <v>152</v>
          </cell>
          <cell r="L507">
            <v>99.5</v>
          </cell>
          <cell r="M507">
            <v>146.4</v>
          </cell>
          <cell r="N507">
            <v>94</v>
          </cell>
          <cell r="O507">
            <v>146.4</v>
          </cell>
          <cell r="P507">
            <v>101.25</v>
          </cell>
          <cell r="Q507">
            <v>146.4</v>
          </cell>
          <cell r="R507">
            <v>108.5</v>
          </cell>
          <cell r="S507">
            <v>152</v>
          </cell>
          <cell r="T507">
            <v>101</v>
          </cell>
          <cell r="U507">
            <v>129.6</v>
          </cell>
          <cell r="V507">
            <v>93.75</v>
          </cell>
          <cell r="W507">
            <v>152</v>
          </cell>
          <cell r="X507"/>
          <cell r="Y507">
            <v>146.4</v>
          </cell>
          <cell r="Z507"/>
          <cell r="AA507">
            <v>121.6</v>
          </cell>
          <cell r="AB507"/>
          <cell r="AC507">
            <v>1916.4</v>
          </cell>
          <cell r="AD507">
            <v>1047.83</v>
          </cell>
        </row>
        <row r="508">
          <cell r="A508" t="str">
            <v>8628</v>
          </cell>
          <cell r="B508" t="str">
            <v>8628 - Soutien adm. prélèvements - St-Donat</v>
          </cell>
          <cell r="C508">
            <v>36.729999999999997</v>
          </cell>
          <cell r="D508">
            <v>20.25</v>
          </cell>
          <cell r="E508">
            <v>29.23</v>
          </cell>
          <cell r="F508">
            <v>16</v>
          </cell>
          <cell r="G508">
            <v>29.23</v>
          </cell>
          <cell r="H508">
            <v>10</v>
          </cell>
          <cell r="I508">
            <v>29.23</v>
          </cell>
          <cell r="J508">
            <v>6</v>
          </cell>
          <cell r="K508">
            <v>30</v>
          </cell>
          <cell r="L508">
            <v>12</v>
          </cell>
          <cell r="M508">
            <v>29.23</v>
          </cell>
          <cell r="N508">
            <v>91</v>
          </cell>
          <cell r="O508">
            <v>29.23</v>
          </cell>
          <cell r="P508">
            <v>17</v>
          </cell>
          <cell r="Q508">
            <v>29.23</v>
          </cell>
          <cell r="R508">
            <v>24</v>
          </cell>
          <cell r="S508">
            <v>30</v>
          </cell>
          <cell r="T508">
            <v>20</v>
          </cell>
          <cell r="U508">
            <v>26.92</v>
          </cell>
          <cell r="V508">
            <v>12</v>
          </cell>
          <cell r="W508">
            <v>30</v>
          </cell>
          <cell r="X508"/>
          <cell r="Y508">
            <v>29.23</v>
          </cell>
          <cell r="Z508"/>
          <cell r="AA508">
            <v>24</v>
          </cell>
          <cell r="AB508"/>
          <cell r="AC508">
            <v>382.26000000000005</v>
          </cell>
          <cell r="AD508">
            <v>228.25</v>
          </cell>
        </row>
        <row r="509">
          <cell r="A509" t="str">
            <v>8629</v>
          </cell>
          <cell r="B509" t="str">
            <v>8629 - Soutien adm. prélèvements - St-Michel</v>
          </cell>
          <cell r="C509">
            <v>71.88</v>
          </cell>
          <cell r="D509">
            <v>58</v>
          </cell>
          <cell r="E509">
            <v>57.5</v>
          </cell>
          <cell r="F509">
            <v>52.75</v>
          </cell>
          <cell r="G509">
            <v>57.5</v>
          </cell>
          <cell r="H509">
            <v>49.75</v>
          </cell>
          <cell r="I509">
            <v>57.5</v>
          </cell>
          <cell r="J509">
            <v>54.5</v>
          </cell>
          <cell r="K509">
            <v>57.5</v>
          </cell>
          <cell r="L509">
            <v>72.5</v>
          </cell>
          <cell r="M509">
            <v>57.5</v>
          </cell>
          <cell r="N509">
            <v>66.75</v>
          </cell>
          <cell r="O509">
            <v>57.5</v>
          </cell>
          <cell r="P509">
            <v>54.25</v>
          </cell>
          <cell r="Q509">
            <v>57.5</v>
          </cell>
          <cell r="R509">
            <v>55.75</v>
          </cell>
          <cell r="S509">
            <v>57.5</v>
          </cell>
          <cell r="T509">
            <v>67</v>
          </cell>
          <cell r="U509">
            <v>57.5</v>
          </cell>
          <cell r="V509">
            <v>45.5</v>
          </cell>
          <cell r="W509">
            <v>57.5</v>
          </cell>
          <cell r="X509"/>
          <cell r="Y509">
            <v>57.5</v>
          </cell>
          <cell r="Z509"/>
          <cell r="AA509">
            <v>46</v>
          </cell>
          <cell r="AB509"/>
          <cell r="AC509">
            <v>750.38</v>
          </cell>
          <cell r="AD509">
            <v>576.75</v>
          </cell>
        </row>
        <row r="510">
          <cell r="A510" t="str">
            <v>8831</v>
          </cell>
          <cell r="B510" t="str">
            <v>8831 - Radiologie générale - St-Michel</v>
          </cell>
          <cell r="C510">
            <v>12.92</v>
          </cell>
          <cell r="D510">
            <v>40.5</v>
          </cell>
          <cell r="E510">
            <v>12.92</v>
          </cell>
          <cell r="F510">
            <v>10.5</v>
          </cell>
          <cell r="G510">
            <v>12.92</v>
          </cell>
          <cell r="H510">
            <v>21</v>
          </cell>
          <cell r="I510">
            <v>12.92</v>
          </cell>
          <cell r="J510">
            <v>31</v>
          </cell>
          <cell r="K510">
            <v>12.92</v>
          </cell>
          <cell r="L510">
            <v>21</v>
          </cell>
          <cell r="M510">
            <v>12.92</v>
          </cell>
          <cell r="N510">
            <v>10.5</v>
          </cell>
          <cell r="O510">
            <v>12.92</v>
          </cell>
          <cell r="P510">
            <v>21</v>
          </cell>
          <cell r="Q510">
            <v>12.92</v>
          </cell>
          <cell r="R510">
            <v>21</v>
          </cell>
          <cell r="S510">
            <v>12.92</v>
          </cell>
          <cell r="T510">
            <v>21</v>
          </cell>
          <cell r="U510">
            <v>12.92</v>
          </cell>
          <cell r="V510"/>
          <cell r="W510">
            <v>12.92</v>
          </cell>
          <cell r="X510"/>
          <cell r="Y510">
            <v>12.92</v>
          </cell>
          <cell r="Z510"/>
          <cell r="AA510">
            <v>12.96</v>
          </cell>
          <cell r="AB510"/>
          <cell r="AC510">
            <v>167.99999999999997</v>
          </cell>
          <cell r="AD510">
            <v>197.5</v>
          </cell>
        </row>
        <row r="511">
          <cell r="A511" t="str">
            <v>8870</v>
          </cell>
          <cell r="B511" t="str">
            <v>8870 - Physiothérapie CHSLD Ste-Élisabeth</v>
          </cell>
          <cell r="C511">
            <v>168</v>
          </cell>
          <cell r="D511">
            <v>147.5</v>
          </cell>
          <cell r="E511">
            <v>133</v>
          </cell>
          <cell r="F511">
            <v>119</v>
          </cell>
          <cell r="G511">
            <v>133</v>
          </cell>
          <cell r="H511">
            <v>119</v>
          </cell>
          <cell r="I511">
            <v>91</v>
          </cell>
          <cell r="J511">
            <v>112</v>
          </cell>
          <cell r="K511">
            <v>74.2</v>
          </cell>
          <cell r="L511">
            <v>56</v>
          </cell>
          <cell r="M511">
            <v>107.8</v>
          </cell>
          <cell r="N511">
            <v>70</v>
          </cell>
          <cell r="O511">
            <v>133</v>
          </cell>
          <cell r="P511">
            <v>126</v>
          </cell>
          <cell r="Q511">
            <v>133</v>
          </cell>
          <cell r="R511">
            <v>119</v>
          </cell>
          <cell r="S511">
            <v>133</v>
          </cell>
          <cell r="T511">
            <v>91</v>
          </cell>
          <cell r="U511">
            <v>103.6</v>
          </cell>
          <cell r="V511">
            <v>91</v>
          </cell>
          <cell r="W511">
            <v>140</v>
          </cell>
          <cell r="X511"/>
          <cell r="Y511">
            <v>109.2</v>
          </cell>
          <cell r="Z511"/>
          <cell r="AA511">
            <v>95.2</v>
          </cell>
          <cell r="AB511"/>
          <cell r="AC511">
            <v>1554</v>
          </cell>
          <cell r="AD511">
            <v>1050.5</v>
          </cell>
        </row>
        <row r="512">
          <cell r="A512" t="str">
            <v>8890</v>
          </cell>
          <cell r="B512" t="str">
            <v>8890 - Animation/Loisirs CHSLD St-Eusèbe</v>
          </cell>
          <cell r="C512">
            <v>326.58999999999997</v>
          </cell>
          <cell r="D512">
            <v>300</v>
          </cell>
          <cell r="E512">
            <v>261.12</v>
          </cell>
          <cell r="F512">
            <v>171</v>
          </cell>
          <cell r="G512">
            <v>261.12</v>
          </cell>
          <cell r="H512">
            <v>228.5</v>
          </cell>
          <cell r="I512">
            <v>261.48</v>
          </cell>
          <cell r="J512">
            <v>217</v>
          </cell>
          <cell r="K512">
            <v>261.12</v>
          </cell>
          <cell r="L512">
            <v>171.5</v>
          </cell>
          <cell r="M512">
            <v>261.12</v>
          </cell>
          <cell r="N512">
            <v>194</v>
          </cell>
          <cell r="O512">
            <v>261.48</v>
          </cell>
          <cell r="P512">
            <v>196</v>
          </cell>
          <cell r="Q512">
            <v>261.12</v>
          </cell>
          <cell r="R512">
            <v>182</v>
          </cell>
          <cell r="S512">
            <v>261.12</v>
          </cell>
          <cell r="T512">
            <v>189</v>
          </cell>
          <cell r="U512">
            <v>261.48</v>
          </cell>
          <cell r="V512">
            <v>161</v>
          </cell>
          <cell r="W512">
            <v>261.12</v>
          </cell>
          <cell r="X512"/>
          <cell r="Y512">
            <v>261.12</v>
          </cell>
          <cell r="Z512"/>
          <cell r="AA512">
            <v>209.01</v>
          </cell>
          <cell r="AB512"/>
          <cell r="AC512">
            <v>3408.9999999999991</v>
          </cell>
          <cell r="AD512">
            <v>2010</v>
          </cell>
        </row>
        <row r="513">
          <cell r="A513" t="str">
            <v>8951</v>
          </cell>
          <cell r="B513" t="str">
            <v>8951 - Occacionnels à reclasser Cat1</v>
          </cell>
          <cell r="C513"/>
          <cell r="D513"/>
          <cell r="E513"/>
          <cell r="F513">
            <v>40</v>
          </cell>
          <cell r="G513"/>
          <cell r="H513">
            <v>-7.25</v>
          </cell>
          <cell r="I513"/>
          <cell r="J513"/>
          <cell r="K513"/>
          <cell r="L513"/>
          <cell r="M513"/>
          <cell r="N513"/>
          <cell r="O513"/>
          <cell r="P513">
            <v>0</v>
          </cell>
          <cell r="Q513"/>
          <cell r="R513"/>
          <cell r="S513"/>
          <cell r="T513"/>
          <cell r="U513"/>
          <cell r="V513">
            <v>-46</v>
          </cell>
          <cell r="W513"/>
          <cell r="X513"/>
          <cell r="Y513"/>
          <cell r="Z513"/>
          <cell r="AA513"/>
          <cell r="AB513"/>
          <cell r="AC513"/>
          <cell r="AD513">
            <v>-13.25</v>
          </cell>
        </row>
        <row r="514">
          <cell r="A514" t="str">
            <v>8952</v>
          </cell>
          <cell r="B514" t="str">
            <v>8952 - Occasionnels à reclasser Cat2</v>
          </cell>
          <cell r="C514"/>
          <cell r="D514">
            <v>0</v>
          </cell>
          <cell r="E514"/>
          <cell r="F514">
            <v>0</v>
          </cell>
          <cell r="G514"/>
          <cell r="H514"/>
          <cell r="I514"/>
          <cell r="J514">
            <v>0</v>
          </cell>
          <cell r="K514"/>
          <cell r="L514">
            <v>0</v>
          </cell>
          <cell r="M514"/>
          <cell r="N514">
            <v>0</v>
          </cell>
          <cell r="O514"/>
          <cell r="P514"/>
          <cell r="Q514"/>
          <cell r="R514">
            <v>0</v>
          </cell>
          <cell r="S514"/>
          <cell r="T514">
            <v>0</v>
          </cell>
          <cell r="U514"/>
          <cell r="V514"/>
          <cell r="W514"/>
          <cell r="X514"/>
          <cell r="Y514"/>
          <cell r="Z514"/>
          <cell r="AA514"/>
          <cell r="AB514"/>
          <cell r="AC514"/>
          <cell r="AD514">
            <v>0</v>
          </cell>
        </row>
        <row r="515">
          <cell r="A515" t="str">
            <v>8953</v>
          </cell>
          <cell r="B515" t="str">
            <v>8953 - Occasionnels à reclasser Cat3</v>
          </cell>
          <cell r="C515"/>
          <cell r="D515"/>
          <cell r="E515"/>
          <cell r="F515"/>
          <cell r="G515"/>
          <cell r="H515"/>
          <cell r="I515"/>
          <cell r="J515"/>
          <cell r="K515"/>
          <cell r="L515"/>
          <cell r="M515"/>
          <cell r="N515"/>
          <cell r="O515"/>
          <cell r="P515"/>
          <cell r="Q515"/>
          <cell r="R515"/>
          <cell r="S515"/>
          <cell r="T515"/>
          <cell r="U515"/>
          <cell r="V515">
            <v>12.75</v>
          </cell>
          <cell r="W515"/>
          <cell r="X515"/>
          <cell r="Y515"/>
          <cell r="Z515"/>
          <cell r="AA515"/>
          <cell r="AB515"/>
          <cell r="AC515"/>
          <cell r="AD515">
            <v>12.75</v>
          </cell>
        </row>
        <row r="516">
          <cell r="A516" t="str">
            <v>8954</v>
          </cell>
          <cell r="B516" t="str">
            <v>8954 - Occasionnels à reclasser Cat4</v>
          </cell>
          <cell r="C516"/>
          <cell r="D516">
            <v>0</v>
          </cell>
          <cell r="E516"/>
          <cell r="F516">
            <v>72.25</v>
          </cell>
          <cell r="G516"/>
          <cell r="H516">
            <v>0</v>
          </cell>
          <cell r="I516"/>
          <cell r="J516">
            <v>0</v>
          </cell>
          <cell r="K516"/>
          <cell r="L516"/>
          <cell r="M516"/>
          <cell r="N516"/>
          <cell r="O516"/>
          <cell r="P516">
            <v>0</v>
          </cell>
          <cell r="Q516"/>
          <cell r="R516">
            <v>0</v>
          </cell>
          <cell r="S516"/>
          <cell r="T516"/>
          <cell r="U516"/>
          <cell r="V516">
            <v>13</v>
          </cell>
          <cell r="W516"/>
          <cell r="X516"/>
          <cell r="Y516"/>
          <cell r="Z516"/>
          <cell r="AA516"/>
          <cell r="AB516"/>
          <cell r="AC516"/>
          <cell r="AD516">
            <v>85.25</v>
          </cell>
        </row>
        <row r="517">
          <cell r="A517" t="str">
            <v>8969</v>
          </cell>
          <cell r="B517" t="str">
            <v>8969 - Centre de Jour Joliette</v>
          </cell>
          <cell r="C517">
            <v>748.93</v>
          </cell>
          <cell r="D517">
            <v>707.33</v>
          </cell>
          <cell r="E517">
            <v>601.04999999999995</v>
          </cell>
          <cell r="F517">
            <v>604.25</v>
          </cell>
          <cell r="G517">
            <v>600.49</v>
          </cell>
          <cell r="H517">
            <v>602.5</v>
          </cell>
          <cell r="I517">
            <v>605.51</v>
          </cell>
          <cell r="J517">
            <v>576.75</v>
          </cell>
          <cell r="K517">
            <v>613.31000000000006</v>
          </cell>
          <cell r="L517">
            <v>461</v>
          </cell>
          <cell r="M517">
            <v>606.23</v>
          </cell>
          <cell r="N517">
            <v>536.25</v>
          </cell>
          <cell r="O517">
            <v>606.16</v>
          </cell>
          <cell r="P517">
            <v>556.25</v>
          </cell>
          <cell r="Q517">
            <v>602.96</v>
          </cell>
          <cell r="R517">
            <v>544.25</v>
          </cell>
          <cell r="S517">
            <v>598.05999999999995</v>
          </cell>
          <cell r="T517">
            <v>568</v>
          </cell>
          <cell r="U517">
            <v>605.87</v>
          </cell>
          <cell r="V517">
            <v>404.84</v>
          </cell>
          <cell r="W517">
            <v>590.68000000000006</v>
          </cell>
          <cell r="X517"/>
          <cell r="Y517">
            <v>608.95000000000005</v>
          </cell>
          <cell r="Z517"/>
          <cell r="AA517">
            <v>477.70000000000005</v>
          </cell>
          <cell r="AB517"/>
          <cell r="AC517">
            <v>7865.9000000000005</v>
          </cell>
          <cell r="AD517">
            <v>5561.42</v>
          </cell>
        </row>
        <row r="518">
          <cell r="A518" t="str">
            <v>9144</v>
          </cell>
          <cell r="B518" t="str">
            <v>9144 - Programme aide joueurs patho Nord Inacti</v>
          </cell>
          <cell r="C518"/>
          <cell r="D518">
            <v>108.5</v>
          </cell>
          <cell r="E518"/>
          <cell r="F518">
            <v>80.5</v>
          </cell>
          <cell r="G518"/>
          <cell r="H518"/>
          <cell r="I518"/>
          <cell r="J518"/>
          <cell r="K518"/>
          <cell r="L518"/>
          <cell r="M518"/>
          <cell r="N518">
            <v>-189</v>
          </cell>
          <cell r="O518"/>
          <cell r="P518"/>
          <cell r="Q518"/>
          <cell r="R518"/>
          <cell r="S518"/>
          <cell r="T518"/>
          <cell r="U518"/>
          <cell r="V518"/>
          <cell r="W518"/>
          <cell r="X518"/>
          <cell r="Y518"/>
          <cell r="Z518"/>
          <cell r="AA518"/>
          <cell r="AB518"/>
          <cell r="AC518"/>
          <cell r="AD518">
            <v>0</v>
          </cell>
        </row>
        <row r="519">
          <cell r="A519" t="str">
            <v>9152</v>
          </cell>
          <cell r="B519" t="str">
            <v>9152 - PCNP Joliette</v>
          </cell>
          <cell r="C519">
            <v>48.66</v>
          </cell>
          <cell r="D519">
            <v>70</v>
          </cell>
          <cell r="E519">
            <v>48.66</v>
          </cell>
          <cell r="F519">
            <v>55</v>
          </cell>
          <cell r="G519">
            <v>48.66</v>
          </cell>
          <cell r="H519">
            <v>56</v>
          </cell>
          <cell r="I519">
            <v>48.66</v>
          </cell>
          <cell r="J519">
            <v>56</v>
          </cell>
          <cell r="K519">
            <v>48.66</v>
          </cell>
          <cell r="L519">
            <v>28</v>
          </cell>
          <cell r="M519">
            <v>48.66</v>
          </cell>
          <cell r="N519">
            <v>56</v>
          </cell>
          <cell r="O519">
            <v>48.66</v>
          </cell>
          <cell r="P519">
            <v>56</v>
          </cell>
          <cell r="Q519">
            <v>48.66</v>
          </cell>
          <cell r="R519">
            <v>56</v>
          </cell>
          <cell r="S519">
            <v>48.66</v>
          </cell>
          <cell r="T519">
            <v>42</v>
          </cell>
          <cell r="U519">
            <v>48.66</v>
          </cell>
          <cell r="V519">
            <v>42</v>
          </cell>
          <cell r="W519">
            <v>48.66</v>
          </cell>
          <cell r="X519"/>
          <cell r="Y519">
            <v>48.66</v>
          </cell>
          <cell r="Z519"/>
          <cell r="AA519">
            <v>48.88</v>
          </cell>
          <cell r="AB519"/>
          <cell r="AC519">
            <v>632.79999999999984</v>
          </cell>
          <cell r="AD519">
            <v>517</v>
          </cell>
        </row>
        <row r="520">
          <cell r="A520" t="str">
            <v>9154</v>
          </cell>
          <cell r="B520" t="str">
            <v>9154 - Programme d'aide aux joueurs patho</v>
          </cell>
          <cell r="C520">
            <v>561.54</v>
          </cell>
          <cell r="D520">
            <v>582.5</v>
          </cell>
          <cell r="E520">
            <v>428.95</v>
          </cell>
          <cell r="F520">
            <v>445</v>
          </cell>
          <cell r="G520">
            <v>462.11</v>
          </cell>
          <cell r="H520">
            <v>533.5</v>
          </cell>
          <cell r="I520">
            <v>326.34000000000003</v>
          </cell>
          <cell r="J520">
            <v>378</v>
          </cell>
          <cell r="K520">
            <v>265.45999999999998</v>
          </cell>
          <cell r="L520">
            <v>266</v>
          </cell>
          <cell r="M520">
            <v>440.07</v>
          </cell>
          <cell r="N520">
            <v>641</v>
          </cell>
          <cell r="O520">
            <v>467.89000000000004</v>
          </cell>
          <cell r="P520">
            <v>546</v>
          </cell>
          <cell r="Q520">
            <v>445.72</v>
          </cell>
          <cell r="R520">
            <v>580.5</v>
          </cell>
          <cell r="S520">
            <v>465.07</v>
          </cell>
          <cell r="T520">
            <v>553</v>
          </cell>
          <cell r="U520">
            <v>349.18</v>
          </cell>
          <cell r="V520">
            <v>410</v>
          </cell>
          <cell r="W520">
            <v>470.36999999999995</v>
          </cell>
          <cell r="X520"/>
          <cell r="Y520">
            <v>423.16999999999996</v>
          </cell>
          <cell r="Z520"/>
          <cell r="AA520">
            <v>323.37000000000006</v>
          </cell>
          <cell r="AB520"/>
          <cell r="AC520">
            <v>5429.24</v>
          </cell>
          <cell r="AD520">
            <v>4935.5</v>
          </cell>
        </row>
        <row r="521">
          <cell r="A521" t="str">
            <v>9155</v>
          </cell>
          <cell r="B521" t="str">
            <v>9155 - PCNP Matawinie</v>
          </cell>
          <cell r="C521">
            <v>41.75</v>
          </cell>
          <cell r="D521">
            <v>63</v>
          </cell>
          <cell r="E521">
            <v>41.75</v>
          </cell>
          <cell r="F521">
            <v>31.5</v>
          </cell>
          <cell r="G521">
            <v>41.75</v>
          </cell>
          <cell r="H521">
            <v>49</v>
          </cell>
          <cell r="I521">
            <v>41.75</v>
          </cell>
          <cell r="J521">
            <v>38.5</v>
          </cell>
          <cell r="K521">
            <v>41.75</v>
          </cell>
          <cell r="L521">
            <v>24.5</v>
          </cell>
          <cell r="M521">
            <v>41.75</v>
          </cell>
          <cell r="N521">
            <v>42</v>
          </cell>
          <cell r="O521">
            <v>41.75</v>
          </cell>
          <cell r="P521">
            <v>14</v>
          </cell>
          <cell r="Q521">
            <v>41.75</v>
          </cell>
          <cell r="R521">
            <v>49</v>
          </cell>
          <cell r="S521">
            <v>41.75</v>
          </cell>
          <cell r="T521">
            <v>49</v>
          </cell>
          <cell r="U521">
            <v>41.75</v>
          </cell>
          <cell r="V521">
            <v>49</v>
          </cell>
          <cell r="W521">
            <v>41.75</v>
          </cell>
          <cell r="X521"/>
          <cell r="Y521">
            <v>41.75</v>
          </cell>
          <cell r="Z521"/>
          <cell r="AA521">
            <v>41.970000000000006</v>
          </cell>
          <cell r="AB521"/>
          <cell r="AC521">
            <v>542.97</v>
          </cell>
          <cell r="AD521">
            <v>409.5</v>
          </cell>
        </row>
        <row r="522">
          <cell r="A522" t="str">
            <v>9156</v>
          </cell>
          <cell r="B522" t="str">
            <v>9156 - PCNP Autray</v>
          </cell>
          <cell r="C522">
            <v>36.5</v>
          </cell>
          <cell r="D522">
            <v>36</v>
          </cell>
          <cell r="E522">
            <v>36.5</v>
          </cell>
          <cell r="F522">
            <v>28</v>
          </cell>
          <cell r="G522">
            <v>36.5</v>
          </cell>
          <cell r="H522">
            <v>36</v>
          </cell>
          <cell r="I522">
            <v>36.5</v>
          </cell>
          <cell r="J522">
            <v>36</v>
          </cell>
          <cell r="K522">
            <v>36.5</v>
          </cell>
          <cell r="L522">
            <v>7</v>
          </cell>
          <cell r="M522">
            <v>36.5</v>
          </cell>
          <cell r="N522">
            <v>36</v>
          </cell>
          <cell r="O522">
            <v>36.5</v>
          </cell>
          <cell r="P522">
            <v>36</v>
          </cell>
          <cell r="Q522">
            <v>36.5</v>
          </cell>
          <cell r="R522">
            <v>36</v>
          </cell>
          <cell r="S522">
            <v>36.5</v>
          </cell>
          <cell r="T522">
            <v>36</v>
          </cell>
          <cell r="U522">
            <v>36.5</v>
          </cell>
          <cell r="V522">
            <v>14</v>
          </cell>
          <cell r="W522">
            <v>36.5</v>
          </cell>
          <cell r="X522"/>
          <cell r="Y522">
            <v>36.5</v>
          </cell>
          <cell r="Z522"/>
          <cell r="AA522">
            <v>36.6</v>
          </cell>
          <cell r="AB522"/>
          <cell r="AC522">
            <v>474.6</v>
          </cell>
          <cell r="AD522">
            <v>301</v>
          </cell>
        </row>
        <row r="523">
          <cell r="A523" t="str">
            <v>9157</v>
          </cell>
          <cell r="B523" t="str">
            <v>9157 - PCNP Montcalm</v>
          </cell>
          <cell r="C523">
            <v>51.89</v>
          </cell>
          <cell r="D523">
            <v>107.5</v>
          </cell>
          <cell r="E523">
            <v>51.89</v>
          </cell>
          <cell r="F523">
            <v>64.5</v>
          </cell>
          <cell r="G523">
            <v>51.89</v>
          </cell>
          <cell r="H523">
            <v>52.5</v>
          </cell>
          <cell r="I523">
            <v>51.89</v>
          </cell>
          <cell r="J523">
            <v>96.5</v>
          </cell>
          <cell r="K523">
            <v>51.89</v>
          </cell>
          <cell r="L523">
            <v>43</v>
          </cell>
          <cell r="M523">
            <v>51.89</v>
          </cell>
          <cell r="N523">
            <v>28</v>
          </cell>
          <cell r="O523">
            <v>51.89</v>
          </cell>
          <cell r="P523">
            <v>28</v>
          </cell>
          <cell r="Q523">
            <v>51.89</v>
          </cell>
          <cell r="R523">
            <v>26</v>
          </cell>
          <cell r="S523">
            <v>51.89</v>
          </cell>
          <cell r="T523">
            <v>19.5</v>
          </cell>
          <cell r="U523">
            <v>51.89</v>
          </cell>
          <cell r="V523">
            <v>43.33</v>
          </cell>
          <cell r="W523">
            <v>51.89</v>
          </cell>
          <cell r="X523"/>
          <cell r="Y523">
            <v>51.89</v>
          </cell>
          <cell r="Z523"/>
          <cell r="AA523">
            <v>52.12</v>
          </cell>
          <cell r="AB523"/>
          <cell r="AC523">
            <v>674.8</v>
          </cell>
          <cell r="AD523">
            <v>508.83</v>
          </cell>
        </row>
        <row r="524">
          <cell r="A524" t="str">
            <v>9251</v>
          </cell>
          <cell r="B524" t="str">
            <v>9251 - Enseignement médical</v>
          </cell>
          <cell r="C524"/>
          <cell r="D524"/>
          <cell r="E524">
            <v>306.83</v>
          </cell>
          <cell r="F524"/>
          <cell r="G524"/>
          <cell r="H524">
            <v>252</v>
          </cell>
          <cell r="I524"/>
          <cell r="J524"/>
          <cell r="K524"/>
          <cell r="L524"/>
          <cell r="M524"/>
          <cell r="N524"/>
          <cell r="O524"/>
          <cell r="P524"/>
          <cell r="Q524">
            <v>306.83</v>
          </cell>
          <cell r="R524">
            <v>252</v>
          </cell>
          <cell r="S524"/>
          <cell r="T524"/>
          <cell r="U524"/>
          <cell r="V524"/>
          <cell r="W524"/>
          <cell r="X524"/>
          <cell r="Y524"/>
          <cell r="Z524"/>
          <cell r="AA524"/>
          <cell r="AB524"/>
          <cell r="AC524">
            <v>613.66</v>
          </cell>
          <cell r="AD524">
            <v>504</v>
          </cell>
        </row>
        <row r="525">
          <cell r="A525" t="str">
            <v>9501</v>
          </cell>
          <cell r="B525" t="str">
            <v>9501 - Parc de stat. (Act. comm.) - CH</v>
          </cell>
          <cell r="C525">
            <v>198.55</v>
          </cell>
          <cell r="D525">
            <v>202.75</v>
          </cell>
          <cell r="E525">
            <v>157.28</v>
          </cell>
          <cell r="F525">
            <v>116.25</v>
          </cell>
          <cell r="G525">
            <v>157.28</v>
          </cell>
          <cell r="H525">
            <v>108.5</v>
          </cell>
          <cell r="I525">
            <v>108.86</v>
          </cell>
          <cell r="J525">
            <v>155</v>
          </cell>
          <cell r="K525">
            <v>97.22</v>
          </cell>
          <cell r="L525">
            <v>38.75</v>
          </cell>
          <cell r="M525">
            <v>128.22</v>
          </cell>
          <cell r="N525">
            <v>108.5</v>
          </cell>
          <cell r="O525">
            <v>157.30000000000001</v>
          </cell>
          <cell r="P525">
            <v>162</v>
          </cell>
          <cell r="Q525">
            <v>157.28</v>
          </cell>
          <cell r="R525">
            <v>147.25</v>
          </cell>
          <cell r="S525">
            <v>165.03</v>
          </cell>
          <cell r="T525">
            <v>185.5</v>
          </cell>
          <cell r="U525">
            <v>124.36</v>
          </cell>
          <cell r="V525">
            <v>217.75</v>
          </cell>
          <cell r="W525">
            <v>165.03</v>
          </cell>
          <cell r="X525"/>
          <cell r="Y525">
            <v>137.9</v>
          </cell>
          <cell r="Z525"/>
          <cell r="AA525">
            <v>112.69</v>
          </cell>
          <cell r="AB525"/>
          <cell r="AC525">
            <v>1867</v>
          </cell>
          <cell r="AD525">
            <v>1442.25</v>
          </cell>
        </row>
        <row r="526">
          <cell r="A526" t="str">
            <v>9502</v>
          </cell>
          <cell r="B526" t="str">
            <v>9502 - Parc de stat. (Act. comm.) - Fondation</v>
          </cell>
          <cell r="C526">
            <v>198.55</v>
          </cell>
          <cell r="D526">
            <v>202.75</v>
          </cell>
          <cell r="E526">
            <v>157.28</v>
          </cell>
          <cell r="F526">
            <v>77.5</v>
          </cell>
          <cell r="G526">
            <v>157.28</v>
          </cell>
          <cell r="H526">
            <v>108.5</v>
          </cell>
          <cell r="I526">
            <v>108.86</v>
          </cell>
          <cell r="J526"/>
          <cell r="K526">
            <v>97.22</v>
          </cell>
          <cell r="L526">
            <v>155</v>
          </cell>
          <cell r="M526">
            <v>128.22</v>
          </cell>
          <cell r="N526">
            <v>155</v>
          </cell>
          <cell r="O526">
            <v>157.30000000000001</v>
          </cell>
          <cell r="P526">
            <v>116.25</v>
          </cell>
          <cell r="Q526">
            <v>157.28</v>
          </cell>
          <cell r="R526">
            <v>147.25</v>
          </cell>
          <cell r="S526">
            <v>165.03</v>
          </cell>
          <cell r="T526">
            <v>185.5</v>
          </cell>
          <cell r="U526">
            <v>124.36</v>
          </cell>
          <cell r="V526">
            <v>206.25</v>
          </cell>
          <cell r="W526">
            <v>165.03</v>
          </cell>
          <cell r="X526"/>
          <cell r="Y526">
            <v>137.9</v>
          </cell>
          <cell r="Z526"/>
          <cell r="AA526">
            <v>112.69</v>
          </cell>
          <cell r="AB526"/>
          <cell r="AC526">
            <v>1867</v>
          </cell>
          <cell r="AD526">
            <v>1354</v>
          </cell>
        </row>
        <row r="527">
          <cell r="A527" t="str">
            <v>9503</v>
          </cell>
          <cell r="B527" t="str">
            <v>9503 - Parc de stat. (Act. comm.) CH Sécurité</v>
          </cell>
          <cell r="C527">
            <v>415.67</v>
          </cell>
          <cell r="D527">
            <v>418</v>
          </cell>
          <cell r="E527">
            <v>342.08</v>
          </cell>
          <cell r="F527">
            <v>322.51</v>
          </cell>
          <cell r="G527">
            <v>342.08</v>
          </cell>
          <cell r="H527">
            <v>281.99</v>
          </cell>
          <cell r="I527">
            <v>342.08</v>
          </cell>
          <cell r="J527">
            <v>282</v>
          </cell>
          <cell r="K527">
            <v>342.08</v>
          </cell>
          <cell r="L527">
            <v>162</v>
          </cell>
          <cell r="M527">
            <v>342.08</v>
          </cell>
          <cell r="N527">
            <v>254</v>
          </cell>
          <cell r="O527">
            <v>342.08</v>
          </cell>
          <cell r="P527">
            <v>234</v>
          </cell>
          <cell r="Q527">
            <v>342.08</v>
          </cell>
          <cell r="R527">
            <v>244</v>
          </cell>
          <cell r="S527">
            <v>342.08</v>
          </cell>
          <cell r="T527">
            <v>560.25</v>
          </cell>
          <cell r="U527">
            <v>342.08</v>
          </cell>
          <cell r="V527">
            <v>-2</v>
          </cell>
          <cell r="W527">
            <v>342.08</v>
          </cell>
          <cell r="X527"/>
          <cell r="Y527">
            <v>342.08</v>
          </cell>
          <cell r="Z527"/>
          <cell r="AA527">
            <v>281.45</v>
          </cell>
          <cell r="AB527"/>
          <cell r="AC527">
            <v>4459.9999999999991</v>
          </cell>
          <cell r="AD527">
            <v>2756.75</v>
          </cell>
        </row>
        <row r="528">
          <cell r="A528" t="str">
            <v>9504</v>
          </cell>
          <cell r="B528" t="str">
            <v>9504 - Parc stat (Act comm) Fondation Sécurité</v>
          </cell>
          <cell r="C528">
            <v>404.15999999999997</v>
          </cell>
          <cell r="D528">
            <v>599</v>
          </cell>
          <cell r="E528">
            <v>327.02999999999997</v>
          </cell>
          <cell r="F528">
            <v>478.51</v>
          </cell>
          <cell r="G528">
            <v>327.02999999999997</v>
          </cell>
          <cell r="H528">
            <v>479.49</v>
          </cell>
          <cell r="I528">
            <v>327.02999999999997</v>
          </cell>
          <cell r="J528">
            <v>479.5</v>
          </cell>
          <cell r="K528">
            <v>327.02999999999997</v>
          </cell>
          <cell r="L528">
            <v>477.75</v>
          </cell>
          <cell r="M528">
            <v>327.02999999999997</v>
          </cell>
          <cell r="N528">
            <v>482.5</v>
          </cell>
          <cell r="O528">
            <v>134.34</v>
          </cell>
          <cell r="P528">
            <v>488</v>
          </cell>
          <cell r="Q528">
            <v>134.34</v>
          </cell>
          <cell r="R528">
            <v>492</v>
          </cell>
          <cell r="S528">
            <v>134.34</v>
          </cell>
          <cell r="T528">
            <v>480.5</v>
          </cell>
          <cell r="U528">
            <v>134.34</v>
          </cell>
          <cell r="V528">
            <v>-3</v>
          </cell>
          <cell r="W528">
            <v>134.34</v>
          </cell>
          <cell r="X528"/>
          <cell r="Y528">
            <v>134.34</v>
          </cell>
          <cell r="Z528"/>
          <cell r="AA528">
            <v>1418.3799999999999</v>
          </cell>
          <cell r="AB528"/>
          <cell r="AC528">
            <v>4263.7300000000005</v>
          </cell>
          <cell r="AD528">
            <v>4454.25</v>
          </cell>
        </row>
        <row r="529">
          <cell r="A529" t="str">
            <v>9708</v>
          </cell>
          <cell r="B529" t="str">
            <v>9708 - Comité d'éthique à la recherche</v>
          </cell>
          <cell r="C529">
            <v>95.88</v>
          </cell>
          <cell r="D529">
            <v>84</v>
          </cell>
          <cell r="E529">
            <v>76.64</v>
          </cell>
          <cell r="F529">
            <v>56</v>
          </cell>
          <cell r="G529">
            <v>76.64</v>
          </cell>
          <cell r="H529">
            <v>70</v>
          </cell>
          <cell r="I529">
            <v>57.39</v>
          </cell>
          <cell r="J529">
            <v>49</v>
          </cell>
          <cell r="K529">
            <v>50.04</v>
          </cell>
          <cell r="L529">
            <v>63</v>
          </cell>
          <cell r="M529">
            <v>65.09</v>
          </cell>
          <cell r="N529">
            <v>35</v>
          </cell>
          <cell r="O529">
            <v>76.64</v>
          </cell>
          <cell r="P529">
            <v>70</v>
          </cell>
          <cell r="Q529">
            <v>76.64</v>
          </cell>
          <cell r="R529">
            <v>70</v>
          </cell>
          <cell r="S529">
            <v>76.98</v>
          </cell>
          <cell r="T529">
            <v>70</v>
          </cell>
          <cell r="U529">
            <v>71.739999999999995</v>
          </cell>
          <cell r="V529">
            <v>49</v>
          </cell>
          <cell r="W529">
            <v>76.98</v>
          </cell>
          <cell r="X529"/>
          <cell r="Y529">
            <v>68.94</v>
          </cell>
          <cell r="Z529"/>
          <cell r="AA529">
            <v>53.9</v>
          </cell>
          <cell r="AB529"/>
          <cell r="AC529">
            <v>923.49999999999989</v>
          </cell>
          <cell r="AD529">
            <v>616</v>
          </cell>
        </row>
        <row r="530">
          <cell r="A530" t="str">
            <v>9902</v>
          </cell>
          <cell r="B530" t="str">
            <v>9902 - CNR - Comité des usagers</v>
          </cell>
          <cell r="C530">
            <v>109.75</v>
          </cell>
          <cell r="D530">
            <v>140</v>
          </cell>
          <cell r="E530">
            <v>84.63</v>
          </cell>
          <cell r="F530">
            <v>105</v>
          </cell>
          <cell r="G530">
            <v>94.79</v>
          </cell>
          <cell r="H530">
            <v>91</v>
          </cell>
          <cell r="I530">
            <v>64.86</v>
          </cell>
          <cell r="J530">
            <v>49</v>
          </cell>
          <cell r="K530">
            <v>49.9</v>
          </cell>
          <cell r="L530">
            <v>56</v>
          </cell>
          <cell r="M530">
            <v>84.74</v>
          </cell>
          <cell r="N530">
            <v>105</v>
          </cell>
          <cell r="O530">
            <v>94.79</v>
          </cell>
          <cell r="P530">
            <v>112</v>
          </cell>
          <cell r="Q530">
            <v>94.79</v>
          </cell>
          <cell r="R530">
            <v>105</v>
          </cell>
          <cell r="S530">
            <v>89.76</v>
          </cell>
          <cell r="T530">
            <v>112</v>
          </cell>
          <cell r="U530">
            <v>79.83</v>
          </cell>
          <cell r="V530">
            <v>56</v>
          </cell>
          <cell r="W530">
            <v>89.76</v>
          </cell>
          <cell r="X530"/>
          <cell r="Y530">
            <v>84.63</v>
          </cell>
          <cell r="Z530"/>
          <cell r="AA530">
            <v>69.77</v>
          </cell>
          <cell r="AB530"/>
          <cell r="AC530">
            <v>1092</v>
          </cell>
          <cell r="AD530">
            <v>931</v>
          </cell>
        </row>
        <row r="531">
          <cell r="A531" t="str">
            <v>9903</v>
          </cell>
          <cell r="B531" t="str">
            <v>9903 - PQDCS *Inactif*</v>
          </cell>
          <cell r="C531"/>
          <cell r="D531">
            <v>24.5</v>
          </cell>
          <cell r="E531"/>
          <cell r="F531">
            <v>21</v>
          </cell>
          <cell r="G531"/>
          <cell r="H531"/>
          <cell r="I531"/>
          <cell r="J531">
            <v>7</v>
          </cell>
          <cell r="K531"/>
          <cell r="L531">
            <v>-45.5</v>
          </cell>
          <cell r="M531"/>
          <cell r="N531">
            <v>-7</v>
          </cell>
          <cell r="O531"/>
          <cell r="P531"/>
          <cell r="Q531"/>
          <cell r="R531"/>
          <cell r="S531"/>
          <cell r="T531"/>
          <cell r="U531"/>
          <cell r="V531"/>
          <cell r="W531"/>
          <cell r="X531"/>
          <cell r="Y531"/>
          <cell r="Z531"/>
          <cell r="AA531"/>
          <cell r="AB531"/>
          <cell r="AC531"/>
          <cell r="AD531">
            <v>0</v>
          </cell>
        </row>
        <row r="532">
          <cell r="A532" t="str">
            <v>9908</v>
          </cell>
          <cell r="B532" t="str">
            <v>9908 - Projets de recherche</v>
          </cell>
          <cell r="C532">
            <v>268</v>
          </cell>
          <cell r="D532">
            <v>69</v>
          </cell>
          <cell r="E532">
            <v>213.36</v>
          </cell>
          <cell r="F532">
            <v>82.75</v>
          </cell>
          <cell r="G532">
            <v>213.36</v>
          </cell>
          <cell r="H532">
            <v>191.5</v>
          </cell>
          <cell r="I532">
            <v>185.55</v>
          </cell>
          <cell r="J532">
            <v>130</v>
          </cell>
          <cell r="K532">
            <v>180.38</v>
          </cell>
          <cell r="L532">
            <v>69.75</v>
          </cell>
          <cell r="M532">
            <v>196.87</v>
          </cell>
          <cell r="N532">
            <v>96.25</v>
          </cell>
          <cell r="O532">
            <v>213.36</v>
          </cell>
          <cell r="P532">
            <v>147.75</v>
          </cell>
          <cell r="Q532">
            <v>213.36</v>
          </cell>
          <cell r="R532">
            <v>140.5</v>
          </cell>
          <cell r="S532">
            <v>218.52</v>
          </cell>
          <cell r="T532">
            <v>132.5</v>
          </cell>
          <cell r="U532">
            <v>191.71</v>
          </cell>
          <cell r="V532">
            <v>146.25</v>
          </cell>
          <cell r="W532">
            <v>218.52</v>
          </cell>
          <cell r="X532"/>
          <cell r="Y532">
            <v>202.03</v>
          </cell>
          <cell r="Z532"/>
          <cell r="AA532">
            <v>164.18</v>
          </cell>
          <cell r="AB532"/>
          <cell r="AC532">
            <v>2679.2000000000003</v>
          </cell>
          <cell r="AD532">
            <v>1206.25</v>
          </cell>
        </row>
        <row r="533">
          <cell r="A533" t="str">
            <v>9918</v>
          </cell>
          <cell r="B533" t="str">
            <v>9918 - CRID - Archives</v>
          </cell>
          <cell r="C533">
            <v>113</v>
          </cell>
          <cell r="D533"/>
          <cell r="E533">
            <v>90.4</v>
          </cell>
          <cell r="F533"/>
          <cell r="G533">
            <v>90.4</v>
          </cell>
          <cell r="H533">
            <v>14</v>
          </cell>
          <cell r="I533">
            <v>90.4</v>
          </cell>
          <cell r="J533"/>
          <cell r="K533">
            <v>90.4</v>
          </cell>
          <cell r="L533">
            <v>35</v>
          </cell>
          <cell r="M533">
            <v>90.4</v>
          </cell>
          <cell r="N533">
            <v>14</v>
          </cell>
          <cell r="O533">
            <v>90.4</v>
          </cell>
          <cell r="P533">
            <v>21</v>
          </cell>
          <cell r="Q533">
            <v>90.4</v>
          </cell>
          <cell r="R533">
            <v>14</v>
          </cell>
          <cell r="S533">
            <v>90.4</v>
          </cell>
          <cell r="T533">
            <v>14</v>
          </cell>
          <cell r="U533">
            <v>90.4</v>
          </cell>
          <cell r="V533">
            <v>7</v>
          </cell>
          <cell r="W533">
            <v>90.4</v>
          </cell>
          <cell r="X533"/>
          <cell r="Y533">
            <v>90.4</v>
          </cell>
          <cell r="Z533"/>
          <cell r="AA533">
            <v>72.319999999999993</v>
          </cell>
          <cell r="AB533"/>
          <cell r="AC533">
            <v>1179.7199999999998</v>
          </cell>
          <cell r="AD533">
            <v>119</v>
          </cell>
        </row>
        <row r="534">
          <cell r="B534" t="str">
            <v>9919 - CRID - Services sociaux</v>
          </cell>
          <cell r="C534">
            <v>47.25</v>
          </cell>
          <cell r="D534"/>
          <cell r="E534">
            <v>37.799999999999997</v>
          </cell>
          <cell r="F534">
            <v>7</v>
          </cell>
          <cell r="G534">
            <v>37.799999999999997</v>
          </cell>
          <cell r="H534">
            <v>14</v>
          </cell>
          <cell r="I534">
            <v>37.799999999999997</v>
          </cell>
          <cell r="J534">
            <v>7</v>
          </cell>
          <cell r="K534">
            <v>37.799999999999997</v>
          </cell>
          <cell r="L534">
            <v>28</v>
          </cell>
          <cell r="M534">
            <v>37.799999999999997</v>
          </cell>
          <cell r="N534">
            <v>21</v>
          </cell>
          <cell r="O534">
            <v>37.799999999999997</v>
          </cell>
          <cell r="P534">
            <v>14</v>
          </cell>
          <cell r="Q534">
            <v>37.799999999999997</v>
          </cell>
          <cell r="R534">
            <v>14</v>
          </cell>
          <cell r="S534">
            <v>37.799999999999997</v>
          </cell>
          <cell r="T534">
            <v>14</v>
          </cell>
          <cell r="U534">
            <v>37.799999999999997</v>
          </cell>
          <cell r="V534">
            <v>14</v>
          </cell>
          <cell r="W534">
            <v>37.799999999999997</v>
          </cell>
          <cell r="X534"/>
          <cell r="Y534">
            <v>37.799999999999997</v>
          </cell>
          <cell r="Z534"/>
          <cell r="AA534">
            <v>30.24</v>
          </cell>
          <cell r="AB534"/>
          <cell r="AC534">
            <v>493.29000000000008</v>
          </cell>
          <cell r="AD534">
            <v>133</v>
          </cell>
        </row>
        <row r="535">
          <cell r="B535" t="str">
            <v>9935 - Comité des résidents Ste-Élisabeth</v>
          </cell>
          <cell r="C535"/>
          <cell r="D535">
            <v>14</v>
          </cell>
          <cell r="E535"/>
          <cell r="F535"/>
          <cell r="G535"/>
          <cell r="H535"/>
          <cell r="I535"/>
          <cell r="J535"/>
          <cell r="K535"/>
          <cell r="L535"/>
          <cell r="M535"/>
          <cell r="N535"/>
          <cell r="O535"/>
          <cell r="P535"/>
          <cell r="Q535"/>
          <cell r="R535"/>
          <cell r="S535"/>
          <cell r="T535"/>
          <cell r="U535"/>
          <cell r="V535"/>
          <cell r="W535"/>
          <cell r="X535"/>
          <cell r="Y535"/>
          <cell r="Z535"/>
          <cell r="AA535"/>
          <cell r="AB535"/>
          <cell r="AC535"/>
          <cell r="AD535">
            <v>14</v>
          </cell>
        </row>
        <row r="536">
          <cell r="B536" t="str">
            <v>Total général</v>
          </cell>
          <cell r="C536">
            <v>558212.82999999984</v>
          </cell>
          <cell r="D536">
            <v>556086.88999999978</v>
          </cell>
          <cell r="E536">
            <v>453369.02999999962</v>
          </cell>
          <cell r="F536">
            <v>452862.11999999994</v>
          </cell>
          <cell r="G536">
            <v>455395.10999999981</v>
          </cell>
          <cell r="H536">
            <v>452534.4600000002</v>
          </cell>
          <cell r="I536">
            <v>423955.42000000022</v>
          </cell>
          <cell r="J536">
            <v>428880.89</v>
          </cell>
          <cell r="K536">
            <v>415631.6500000002</v>
          </cell>
          <cell r="L536">
            <v>417909.1700000001</v>
          </cell>
          <cell r="M536">
            <v>438054.42000000039</v>
          </cell>
          <cell r="N536">
            <v>439598.9800000001</v>
          </cell>
          <cell r="O536">
            <v>453517.07999999996</v>
          </cell>
          <cell r="P536">
            <v>455235.57999999978</v>
          </cell>
          <cell r="Q536">
            <v>455760.39999999979</v>
          </cell>
          <cell r="R536">
            <v>462031.53</v>
          </cell>
          <cell r="S536">
            <v>460058.06000000029</v>
          </cell>
          <cell r="T536">
            <v>464420.71000000025</v>
          </cell>
          <cell r="U536">
            <v>426047.14</v>
          </cell>
          <cell r="V536">
            <v>405322.02</v>
          </cell>
          <cell r="W536">
            <v>462114.81000000064</v>
          </cell>
          <cell r="X536">
            <v>-5079.16</v>
          </cell>
          <cell r="Y536">
            <v>441409.10000000038</v>
          </cell>
          <cell r="Z536"/>
          <cell r="AA536">
            <v>363504.93</v>
          </cell>
          <cell r="AB536"/>
          <cell r="AC536">
            <v>5807029.9800000172</v>
          </cell>
          <cell r="AD536">
            <v>4529803.1900000023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é A"/>
      <sheetName val="unité B"/>
    </sheetNames>
    <sheetDataSet>
      <sheetData sheetId="0">
        <row r="1">
          <cell r="B1" t="str">
            <v>Année financière</v>
          </cell>
          <cell r="C1" t="str">
            <v>AF 2014</v>
          </cell>
        </row>
        <row r="2">
          <cell r="B2" t="str">
            <v>PB-14 Nature selon AS-471</v>
          </cell>
          <cell r="C2" t="str">
            <v>98 - Unités de mesure A</v>
          </cell>
        </row>
        <row r="4">
          <cell r="B4"/>
          <cell r="C4" t="str">
            <v>Période financière</v>
          </cell>
          <cell r="D4" t="str">
            <v>Données</v>
          </cell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</row>
        <row r="5">
          <cell r="B5"/>
          <cell r="C5" t="str">
            <v>PF 01</v>
          </cell>
          <cell r="D5"/>
          <cell r="E5" t="str">
            <v>PF 02</v>
          </cell>
          <cell r="F5"/>
          <cell r="G5" t="str">
            <v>PF 03</v>
          </cell>
          <cell r="H5"/>
          <cell r="I5" t="str">
            <v>PF 04</v>
          </cell>
          <cell r="J5"/>
          <cell r="K5" t="str">
            <v>PF 05</v>
          </cell>
          <cell r="L5"/>
          <cell r="M5" t="str">
            <v>PF 06</v>
          </cell>
          <cell r="N5"/>
          <cell r="O5" t="str">
            <v>PF 07</v>
          </cell>
          <cell r="P5"/>
          <cell r="Q5" t="str">
            <v>PF 08</v>
          </cell>
          <cell r="R5"/>
          <cell r="S5" t="str">
            <v>PF 09</v>
          </cell>
          <cell r="T5"/>
          <cell r="U5" t="str">
            <v>PF 10</v>
          </cell>
          <cell r="V5"/>
          <cell r="W5" t="str">
            <v>PF 11</v>
          </cell>
          <cell r="X5"/>
          <cell r="Y5" t="str">
            <v>PF 12</v>
          </cell>
          <cell r="Z5"/>
          <cell r="AA5" t="str">
            <v>PF 13</v>
          </cell>
          <cell r="AB5"/>
          <cell r="AC5" t="str">
            <v>Total Qté  Réel</v>
          </cell>
          <cell r="AD5" t="str">
            <v>Total Qté  Budget amendé</v>
          </cell>
        </row>
        <row r="6">
          <cell r="B6" t="str">
            <v>PB-03 Sous-services</v>
          </cell>
          <cell r="C6" t="str">
            <v>Qté  Réel</v>
          </cell>
          <cell r="D6" t="str">
            <v>Qté  Budget amendé</v>
          </cell>
          <cell r="E6" t="str">
            <v>Qté  Réel</v>
          </cell>
          <cell r="F6" t="str">
            <v>Qté  Budget amendé</v>
          </cell>
          <cell r="G6" t="str">
            <v>Qté  Réel</v>
          </cell>
          <cell r="H6" t="str">
            <v>Qté  Budget amendé</v>
          </cell>
          <cell r="I6" t="str">
            <v>Qté  Réel</v>
          </cell>
          <cell r="J6" t="str">
            <v>Qté  Budget amendé</v>
          </cell>
          <cell r="K6" t="str">
            <v>Qté  Réel</v>
          </cell>
          <cell r="L6" t="str">
            <v>Qté  Budget amendé</v>
          </cell>
          <cell r="M6" t="str">
            <v>Qté  Réel</v>
          </cell>
          <cell r="N6" t="str">
            <v>Qté  Budget amendé</v>
          </cell>
          <cell r="O6" t="str">
            <v>Qté  Réel</v>
          </cell>
          <cell r="P6" t="str">
            <v>Qté  Budget amendé</v>
          </cell>
          <cell r="Q6" t="str">
            <v>Qté  Réel</v>
          </cell>
          <cell r="R6" t="str">
            <v>Qté  Budget amendé</v>
          </cell>
          <cell r="S6" t="str">
            <v>Qté  Réel</v>
          </cell>
          <cell r="T6" t="str">
            <v>Qté  Budget amendé</v>
          </cell>
          <cell r="U6" t="str">
            <v>Qté  Réel</v>
          </cell>
          <cell r="V6" t="str">
            <v>Qté  Budget amendé</v>
          </cell>
          <cell r="W6" t="str">
            <v>Qté  Réel</v>
          </cell>
          <cell r="X6" t="str">
            <v>Qté  Budget amendé</v>
          </cell>
          <cell r="Y6" t="str">
            <v>Qté  Réel</v>
          </cell>
          <cell r="Z6" t="str">
            <v>Qté  Budget amendé</v>
          </cell>
          <cell r="AA6" t="str">
            <v>Qté  Réel</v>
          </cell>
          <cell r="AB6" t="str">
            <v>Qté  Budget amendé</v>
          </cell>
          <cell r="AC6"/>
          <cell r="AD6"/>
        </row>
        <row r="7">
          <cell r="A7" t="str">
            <v>0351</v>
          </cell>
          <cell r="B7" t="str">
            <v>0351 - SI CD -  adultes - 3A Médecine</v>
          </cell>
          <cell r="C7">
            <v>1233</v>
          </cell>
          <cell r="D7">
            <v>1224</v>
          </cell>
          <cell r="E7">
            <v>998</v>
          </cell>
          <cell r="F7">
            <v>1008</v>
          </cell>
          <cell r="G7">
            <v>975</v>
          </cell>
          <cell r="H7">
            <v>1008</v>
          </cell>
          <cell r="I7">
            <v>1017</v>
          </cell>
          <cell r="J7">
            <v>1008</v>
          </cell>
          <cell r="K7">
            <v>995</v>
          </cell>
          <cell r="L7">
            <v>1008</v>
          </cell>
          <cell r="M7">
            <v>1010</v>
          </cell>
          <cell r="N7">
            <v>1008</v>
          </cell>
          <cell r="O7">
            <v>1029</v>
          </cell>
          <cell r="P7">
            <v>1008</v>
          </cell>
          <cell r="Q7">
            <v>888</v>
          </cell>
          <cell r="R7">
            <v>1008</v>
          </cell>
          <cell r="S7">
            <v>796</v>
          </cell>
          <cell r="T7">
            <v>1008</v>
          </cell>
          <cell r="U7"/>
          <cell r="V7">
            <v>1008</v>
          </cell>
          <cell r="W7"/>
          <cell r="X7">
            <v>1008</v>
          </cell>
          <cell r="Y7"/>
          <cell r="Z7">
            <v>1008</v>
          </cell>
          <cell r="AA7"/>
          <cell r="AB7">
            <v>828</v>
          </cell>
          <cell r="AC7">
            <v>8941</v>
          </cell>
          <cell r="AD7">
            <v>13140</v>
          </cell>
        </row>
        <row r="8">
          <cell r="A8" t="str">
            <v>0456</v>
          </cell>
          <cell r="B8" t="str">
            <v>0456 - Unité 4A</v>
          </cell>
          <cell r="C8">
            <v>944</v>
          </cell>
          <cell r="D8">
            <v>1360</v>
          </cell>
          <cell r="E8">
            <v>993</v>
          </cell>
          <cell r="F8">
            <v>1120</v>
          </cell>
          <cell r="G8">
            <v>935</v>
          </cell>
          <cell r="H8">
            <v>1120</v>
          </cell>
          <cell r="I8">
            <v>972</v>
          </cell>
          <cell r="J8">
            <v>1120</v>
          </cell>
          <cell r="K8">
            <v>980</v>
          </cell>
          <cell r="L8">
            <v>1120</v>
          </cell>
          <cell r="M8">
            <v>954</v>
          </cell>
          <cell r="N8">
            <v>1120</v>
          </cell>
          <cell r="O8">
            <v>836</v>
          </cell>
          <cell r="P8">
            <v>1120</v>
          </cell>
          <cell r="Q8">
            <v>1129</v>
          </cell>
          <cell r="R8">
            <v>1120</v>
          </cell>
          <cell r="S8">
            <v>1173</v>
          </cell>
          <cell r="T8">
            <v>1120</v>
          </cell>
          <cell r="U8"/>
          <cell r="V8">
            <v>1120</v>
          </cell>
          <cell r="W8"/>
          <cell r="X8">
            <v>1120</v>
          </cell>
          <cell r="Y8"/>
          <cell r="Z8">
            <v>1120</v>
          </cell>
          <cell r="AA8"/>
          <cell r="AB8">
            <v>920</v>
          </cell>
          <cell r="AC8">
            <v>8916</v>
          </cell>
          <cell r="AD8">
            <v>14600</v>
          </cell>
        </row>
        <row r="9">
          <cell r="A9" t="str">
            <v>0556</v>
          </cell>
          <cell r="B9" t="str">
            <v>0556 - Unité 5A</v>
          </cell>
          <cell r="C9">
            <v>1304</v>
          </cell>
          <cell r="D9">
            <v>1360</v>
          </cell>
          <cell r="E9">
            <v>1072</v>
          </cell>
          <cell r="F9">
            <v>1120</v>
          </cell>
          <cell r="G9">
            <v>1051</v>
          </cell>
          <cell r="H9">
            <v>1120</v>
          </cell>
          <cell r="I9">
            <v>1121</v>
          </cell>
          <cell r="J9">
            <v>1120</v>
          </cell>
          <cell r="K9">
            <v>1068</v>
          </cell>
          <cell r="L9">
            <v>1120</v>
          </cell>
          <cell r="M9">
            <v>1113</v>
          </cell>
          <cell r="N9">
            <v>1120</v>
          </cell>
          <cell r="O9">
            <v>1106</v>
          </cell>
          <cell r="P9">
            <v>1120</v>
          </cell>
          <cell r="Q9">
            <v>1148</v>
          </cell>
          <cell r="R9">
            <v>1120</v>
          </cell>
          <cell r="S9">
            <v>1138</v>
          </cell>
          <cell r="T9">
            <v>1120</v>
          </cell>
          <cell r="U9"/>
          <cell r="V9">
            <v>1120</v>
          </cell>
          <cell r="W9"/>
          <cell r="X9">
            <v>1120</v>
          </cell>
          <cell r="Y9"/>
          <cell r="Z9">
            <v>1120</v>
          </cell>
          <cell r="AA9"/>
          <cell r="AB9">
            <v>920</v>
          </cell>
          <cell r="AC9">
            <v>10121</v>
          </cell>
          <cell r="AD9">
            <v>14600</v>
          </cell>
        </row>
        <row r="10">
          <cell r="A10" t="str">
            <v>0651</v>
          </cell>
          <cell r="B10" t="str">
            <v>0651 - Unité gériatrie (soins aigus UCDG/UEOG)</v>
          </cell>
          <cell r="C10">
            <v>1234</v>
          </cell>
          <cell r="D10">
            <v>1258</v>
          </cell>
          <cell r="E10">
            <v>1046</v>
          </cell>
          <cell r="F10">
            <v>1036</v>
          </cell>
          <cell r="G10">
            <v>926</v>
          </cell>
          <cell r="H10">
            <v>1036</v>
          </cell>
          <cell r="I10">
            <v>1052</v>
          </cell>
          <cell r="J10">
            <v>1036</v>
          </cell>
          <cell r="K10">
            <v>1020</v>
          </cell>
          <cell r="L10">
            <v>1036</v>
          </cell>
          <cell r="M10">
            <v>1009</v>
          </cell>
          <cell r="N10">
            <v>1036</v>
          </cell>
          <cell r="O10">
            <v>1067</v>
          </cell>
          <cell r="P10">
            <v>1036</v>
          </cell>
          <cell r="Q10">
            <v>1069</v>
          </cell>
          <cell r="R10">
            <v>1036</v>
          </cell>
          <cell r="S10">
            <v>1061</v>
          </cell>
          <cell r="T10">
            <v>1036</v>
          </cell>
          <cell r="U10"/>
          <cell r="V10">
            <v>1036</v>
          </cell>
          <cell r="W10"/>
          <cell r="X10">
            <v>1036</v>
          </cell>
          <cell r="Y10"/>
          <cell r="Z10">
            <v>1036</v>
          </cell>
          <cell r="AA10"/>
          <cell r="AB10">
            <v>851</v>
          </cell>
          <cell r="AC10">
            <v>9484</v>
          </cell>
          <cell r="AD10">
            <v>13505</v>
          </cell>
        </row>
        <row r="11">
          <cell r="A11" t="str">
            <v>0751</v>
          </cell>
          <cell r="B11" t="str">
            <v>0751 - SI CD -  adultes - 7A Médecine</v>
          </cell>
          <cell r="C11">
            <v>1519</v>
          </cell>
          <cell r="D11">
            <v>1496</v>
          </cell>
          <cell r="E11">
            <v>1192</v>
          </cell>
          <cell r="F11">
            <v>1232</v>
          </cell>
          <cell r="G11">
            <v>1127</v>
          </cell>
          <cell r="H11">
            <v>1232</v>
          </cell>
          <cell r="I11">
            <v>1179</v>
          </cell>
          <cell r="J11">
            <v>1232</v>
          </cell>
          <cell r="K11">
            <v>1165</v>
          </cell>
          <cell r="L11">
            <v>1232</v>
          </cell>
          <cell r="M11">
            <v>1187</v>
          </cell>
          <cell r="N11">
            <v>1232</v>
          </cell>
          <cell r="O11">
            <v>1257</v>
          </cell>
          <cell r="P11">
            <v>1232</v>
          </cell>
          <cell r="Q11">
            <v>1328</v>
          </cell>
          <cell r="R11">
            <v>1232</v>
          </cell>
          <cell r="S11">
            <v>1331</v>
          </cell>
          <cell r="T11">
            <v>1232</v>
          </cell>
          <cell r="U11"/>
          <cell r="V11">
            <v>1232</v>
          </cell>
          <cell r="W11"/>
          <cell r="X11">
            <v>1232</v>
          </cell>
          <cell r="Y11"/>
          <cell r="Z11">
            <v>1232</v>
          </cell>
          <cell r="AA11"/>
          <cell r="AB11">
            <v>1012</v>
          </cell>
          <cell r="AC11">
            <v>11285</v>
          </cell>
          <cell r="AD11">
            <v>16060</v>
          </cell>
        </row>
        <row r="12">
          <cell r="A12" t="str">
            <v>0951</v>
          </cell>
          <cell r="B12" t="str">
            <v>0951 - Unité SARM</v>
          </cell>
          <cell r="C12">
            <v>413</v>
          </cell>
          <cell r="D12">
            <v>306</v>
          </cell>
          <cell r="E12">
            <v>296</v>
          </cell>
          <cell r="F12">
            <v>252</v>
          </cell>
          <cell r="G12">
            <v>223</v>
          </cell>
          <cell r="H12">
            <v>252</v>
          </cell>
          <cell r="I12">
            <v>231</v>
          </cell>
          <cell r="J12">
            <v>204</v>
          </cell>
          <cell r="K12">
            <v>287</v>
          </cell>
          <cell r="L12">
            <v>207</v>
          </cell>
          <cell r="M12">
            <v>166</v>
          </cell>
          <cell r="N12">
            <v>207</v>
          </cell>
          <cell r="O12">
            <v>197</v>
          </cell>
          <cell r="P12">
            <v>252</v>
          </cell>
          <cell r="Q12">
            <v>225</v>
          </cell>
          <cell r="R12">
            <v>252</v>
          </cell>
          <cell r="S12">
            <v>226</v>
          </cell>
          <cell r="T12">
            <v>252</v>
          </cell>
          <cell r="U12"/>
          <cell r="V12">
            <v>252</v>
          </cell>
          <cell r="W12"/>
          <cell r="X12">
            <v>252</v>
          </cell>
          <cell r="Y12"/>
          <cell r="Z12">
            <v>252</v>
          </cell>
          <cell r="AA12"/>
          <cell r="AB12">
            <v>207</v>
          </cell>
          <cell r="AC12">
            <v>2264</v>
          </cell>
          <cell r="AD12">
            <v>3147</v>
          </cell>
        </row>
        <row r="13">
          <cell r="A13" t="str">
            <v>0960</v>
          </cell>
          <cell r="B13" t="str">
            <v>0960 - Soins infirmiers CHSLD Piedmont</v>
          </cell>
          <cell r="C13">
            <v>2243</v>
          </cell>
          <cell r="D13">
            <v>2231</v>
          </cell>
          <cell r="E13">
            <v>1846</v>
          </cell>
          <cell r="F13">
            <v>1837</v>
          </cell>
          <cell r="G13">
            <v>1859</v>
          </cell>
          <cell r="H13">
            <v>1837</v>
          </cell>
          <cell r="I13">
            <v>1827</v>
          </cell>
          <cell r="J13">
            <v>1837</v>
          </cell>
          <cell r="K13">
            <v>1833</v>
          </cell>
          <cell r="L13">
            <v>1837</v>
          </cell>
          <cell r="M13">
            <v>1833</v>
          </cell>
          <cell r="N13">
            <v>1837</v>
          </cell>
          <cell r="O13">
            <v>1833</v>
          </cell>
          <cell r="P13">
            <v>1837</v>
          </cell>
          <cell r="Q13">
            <v>1822</v>
          </cell>
          <cell r="R13">
            <v>1837</v>
          </cell>
          <cell r="S13">
            <v>1818</v>
          </cell>
          <cell r="T13">
            <v>1837</v>
          </cell>
          <cell r="U13"/>
          <cell r="V13">
            <v>1837</v>
          </cell>
          <cell r="W13"/>
          <cell r="X13">
            <v>1837</v>
          </cell>
          <cell r="Y13"/>
          <cell r="Z13">
            <v>1837</v>
          </cell>
          <cell r="AA13"/>
          <cell r="AB13">
            <v>1515</v>
          </cell>
          <cell r="AC13">
            <v>16914</v>
          </cell>
          <cell r="AD13">
            <v>23953</v>
          </cell>
        </row>
        <row r="14">
          <cell r="A14" t="str">
            <v>1151</v>
          </cell>
          <cell r="B14" t="str">
            <v>1151 - Débordement médecine INACTIF</v>
          </cell>
          <cell r="C14">
            <v>0</v>
          </cell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>
            <v>0</v>
          </cell>
          <cell r="AD14"/>
        </row>
        <row r="15">
          <cell r="A15" t="str">
            <v>3064</v>
          </cell>
          <cell r="B15" t="str">
            <v>3064 - Maternité (NR)</v>
          </cell>
          <cell r="C15">
            <v>372</v>
          </cell>
          <cell r="D15">
            <v>409</v>
          </cell>
          <cell r="E15">
            <v>330</v>
          </cell>
          <cell r="F15">
            <v>337</v>
          </cell>
          <cell r="G15">
            <v>306</v>
          </cell>
          <cell r="H15">
            <v>337</v>
          </cell>
          <cell r="I15">
            <v>375</v>
          </cell>
          <cell r="J15">
            <v>337</v>
          </cell>
          <cell r="K15">
            <v>296</v>
          </cell>
          <cell r="L15">
            <v>337</v>
          </cell>
          <cell r="M15">
            <v>291</v>
          </cell>
          <cell r="N15">
            <v>337</v>
          </cell>
          <cell r="O15">
            <v>253</v>
          </cell>
          <cell r="P15">
            <v>337</v>
          </cell>
          <cell r="Q15">
            <v>349</v>
          </cell>
          <cell r="R15">
            <v>337</v>
          </cell>
          <cell r="S15">
            <v>264</v>
          </cell>
          <cell r="T15">
            <v>337</v>
          </cell>
          <cell r="U15"/>
          <cell r="V15">
            <v>337</v>
          </cell>
          <cell r="W15"/>
          <cell r="X15">
            <v>337</v>
          </cell>
          <cell r="Y15"/>
          <cell r="Z15">
            <v>337</v>
          </cell>
          <cell r="AA15"/>
          <cell r="AB15">
            <v>269</v>
          </cell>
          <cell r="AC15">
            <v>2836</v>
          </cell>
          <cell r="AD15">
            <v>4385</v>
          </cell>
        </row>
        <row r="16">
          <cell r="A16" t="str">
            <v>3102</v>
          </cell>
          <cell r="B16" t="str">
            <v>3102 - Consult. ext. spéc. - consult. externes</v>
          </cell>
          <cell r="C16">
            <v>13886</v>
          </cell>
          <cell r="D16">
            <v>13249</v>
          </cell>
          <cell r="E16">
            <v>10597</v>
          </cell>
          <cell r="F16">
            <v>10489</v>
          </cell>
          <cell r="G16">
            <v>10187</v>
          </cell>
          <cell r="H16">
            <v>10489</v>
          </cell>
          <cell r="I16">
            <v>8845</v>
          </cell>
          <cell r="J16">
            <v>10489</v>
          </cell>
          <cell r="K16">
            <v>9036</v>
          </cell>
          <cell r="L16">
            <v>11041</v>
          </cell>
          <cell r="M16">
            <v>10060</v>
          </cell>
          <cell r="N16">
            <v>10489</v>
          </cell>
          <cell r="O16">
            <v>10026</v>
          </cell>
          <cell r="P16">
            <v>10489</v>
          </cell>
          <cell r="Q16">
            <v>10854</v>
          </cell>
          <cell r="R16">
            <v>10489</v>
          </cell>
          <cell r="S16"/>
          <cell r="T16">
            <v>11041</v>
          </cell>
          <cell r="U16"/>
          <cell r="V16">
            <v>8832</v>
          </cell>
          <cell r="W16"/>
          <cell r="X16">
            <v>11041</v>
          </cell>
          <cell r="Y16"/>
          <cell r="Z16">
            <v>10489</v>
          </cell>
          <cell r="AA16"/>
          <cell r="AB16">
            <v>8828</v>
          </cell>
          <cell r="AC16">
            <v>83491</v>
          </cell>
          <cell r="AD16">
            <v>137455</v>
          </cell>
        </row>
        <row r="17">
          <cell r="A17" t="str">
            <v>3132</v>
          </cell>
          <cell r="B17" t="str">
            <v>3132 - Serv. ext. psychiatrie adultes SIM</v>
          </cell>
          <cell r="C17">
            <v>65</v>
          </cell>
          <cell r="D17">
            <v>101</v>
          </cell>
          <cell r="E17">
            <v>30.5</v>
          </cell>
          <cell r="F17">
            <v>40</v>
          </cell>
          <cell r="G17">
            <v>114.17</v>
          </cell>
          <cell r="H17">
            <v>41</v>
          </cell>
          <cell r="I17">
            <v>23.58</v>
          </cell>
          <cell r="J17">
            <v>41</v>
          </cell>
          <cell r="K17">
            <v>13.35</v>
          </cell>
          <cell r="L17">
            <v>41</v>
          </cell>
          <cell r="M17">
            <v>11.07</v>
          </cell>
          <cell r="N17">
            <v>41</v>
          </cell>
          <cell r="O17">
            <v>54.62</v>
          </cell>
          <cell r="P17">
            <v>41</v>
          </cell>
          <cell r="Q17">
            <v>40.6</v>
          </cell>
          <cell r="R17">
            <v>40</v>
          </cell>
          <cell r="S17"/>
          <cell r="T17">
            <v>41</v>
          </cell>
          <cell r="U17"/>
          <cell r="V17">
            <v>41</v>
          </cell>
          <cell r="W17"/>
          <cell r="X17">
            <v>41</v>
          </cell>
          <cell r="Y17"/>
          <cell r="Z17">
            <v>41</v>
          </cell>
          <cell r="AA17"/>
          <cell r="AB17">
            <v>40</v>
          </cell>
          <cell r="AC17">
            <v>352.89</v>
          </cell>
          <cell r="AD17">
            <v>590</v>
          </cell>
        </row>
        <row r="18">
          <cell r="A18" t="str">
            <v>3907</v>
          </cell>
          <cell r="B18" t="str">
            <v>3907 - Services de santé courants - Montcalm</v>
          </cell>
          <cell r="C18">
            <v>6987</v>
          </cell>
          <cell r="D18">
            <v>6447</v>
          </cell>
          <cell r="E18">
            <v>5816</v>
          </cell>
          <cell r="F18">
            <v>5445</v>
          </cell>
          <cell r="G18">
            <v>6159</v>
          </cell>
          <cell r="H18">
            <v>5699</v>
          </cell>
          <cell r="I18">
            <v>6217</v>
          </cell>
          <cell r="J18">
            <v>5886</v>
          </cell>
          <cell r="K18">
            <v>5899</v>
          </cell>
          <cell r="L18">
            <v>5644</v>
          </cell>
          <cell r="M18">
            <v>5657</v>
          </cell>
          <cell r="N18">
            <v>5503</v>
          </cell>
          <cell r="O18">
            <v>6150</v>
          </cell>
          <cell r="P18">
            <v>5765</v>
          </cell>
          <cell r="Q18">
            <v>6648</v>
          </cell>
          <cell r="R18">
            <v>5719</v>
          </cell>
          <cell r="S18"/>
          <cell r="T18">
            <v>5645</v>
          </cell>
          <cell r="U18"/>
          <cell r="V18">
            <v>4941</v>
          </cell>
          <cell r="W18"/>
          <cell r="X18">
            <v>5323</v>
          </cell>
          <cell r="Y18"/>
          <cell r="Z18">
            <v>5536</v>
          </cell>
          <cell r="AA18"/>
          <cell r="AB18">
            <v>4147</v>
          </cell>
          <cell r="AC18">
            <v>49533</v>
          </cell>
          <cell r="AD18">
            <v>71700</v>
          </cell>
        </row>
        <row r="19">
          <cell r="A19" t="str">
            <v>4060</v>
          </cell>
          <cell r="B19" t="str">
            <v>4060 - Soins infirmiers CHSLD Brassard</v>
          </cell>
          <cell r="C19">
            <v>1157</v>
          </cell>
          <cell r="D19">
            <v>1178</v>
          </cell>
          <cell r="E19">
            <v>963</v>
          </cell>
          <cell r="F19">
            <v>970</v>
          </cell>
          <cell r="G19">
            <v>950</v>
          </cell>
          <cell r="H19">
            <v>970</v>
          </cell>
          <cell r="I19">
            <v>968</v>
          </cell>
          <cell r="J19">
            <v>970</v>
          </cell>
          <cell r="K19">
            <v>966</v>
          </cell>
          <cell r="L19">
            <v>970</v>
          </cell>
          <cell r="M19">
            <v>959</v>
          </cell>
          <cell r="N19">
            <v>970</v>
          </cell>
          <cell r="O19">
            <v>955</v>
          </cell>
          <cell r="P19">
            <v>970</v>
          </cell>
          <cell r="Q19"/>
          <cell r="R19">
            <v>970</v>
          </cell>
          <cell r="S19"/>
          <cell r="T19">
            <v>970</v>
          </cell>
          <cell r="U19"/>
          <cell r="V19">
            <v>970</v>
          </cell>
          <cell r="W19"/>
          <cell r="X19">
            <v>970</v>
          </cell>
          <cell r="Y19"/>
          <cell r="Z19">
            <v>970</v>
          </cell>
          <cell r="AA19"/>
          <cell r="AB19">
            <v>799</v>
          </cell>
          <cell r="AC19">
            <v>6918</v>
          </cell>
          <cell r="AD19">
            <v>12647</v>
          </cell>
        </row>
        <row r="20">
          <cell r="A20" t="str">
            <v>4061</v>
          </cell>
          <cell r="B20" t="str">
            <v>4061 - Soins infirmiers CHSLD Ste-Elisabeth</v>
          </cell>
          <cell r="C20">
            <v>3031</v>
          </cell>
          <cell r="D20">
            <v>3050</v>
          </cell>
          <cell r="E20">
            <v>2521</v>
          </cell>
          <cell r="F20">
            <v>2512</v>
          </cell>
          <cell r="G20">
            <v>2486</v>
          </cell>
          <cell r="H20">
            <v>2512</v>
          </cell>
          <cell r="I20">
            <v>2492</v>
          </cell>
          <cell r="J20">
            <v>2512</v>
          </cell>
          <cell r="K20">
            <v>2508</v>
          </cell>
          <cell r="L20">
            <v>2512</v>
          </cell>
          <cell r="M20">
            <v>2469</v>
          </cell>
          <cell r="N20">
            <v>2512</v>
          </cell>
          <cell r="O20">
            <v>2446</v>
          </cell>
          <cell r="P20">
            <v>2512</v>
          </cell>
          <cell r="Q20"/>
          <cell r="R20">
            <v>2512</v>
          </cell>
          <cell r="S20"/>
          <cell r="T20">
            <v>2512</v>
          </cell>
          <cell r="U20"/>
          <cell r="V20">
            <v>2512</v>
          </cell>
          <cell r="W20"/>
          <cell r="X20">
            <v>2512</v>
          </cell>
          <cell r="Y20"/>
          <cell r="Z20">
            <v>2512</v>
          </cell>
          <cell r="AA20"/>
          <cell r="AB20">
            <v>2059</v>
          </cell>
          <cell r="AC20">
            <v>17953</v>
          </cell>
          <cell r="AD20">
            <v>32741</v>
          </cell>
        </row>
        <row r="21">
          <cell r="A21" t="str">
            <v>4062</v>
          </cell>
          <cell r="B21" t="str">
            <v>4062 - Soins infirmiers CHSLD Alphonse-Rondeau</v>
          </cell>
          <cell r="C21">
            <v>2528</v>
          </cell>
          <cell r="D21">
            <v>2542</v>
          </cell>
          <cell r="E21">
            <v>2104</v>
          </cell>
          <cell r="F21">
            <v>2094</v>
          </cell>
          <cell r="G21">
            <v>2144</v>
          </cell>
          <cell r="H21">
            <v>2094</v>
          </cell>
          <cell r="I21">
            <v>2137</v>
          </cell>
          <cell r="J21">
            <v>2094</v>
          </cell>
          <cell r="K21">
            <v>2135</v>
          </cell>
          <cell r="L21">
            <v>2094</v>
          </cell>
          <cell r="M21">
            <v>2125</v>
          </cell>
          <cell r="N21">
            <v>2094</v>
          </cell>
          <cell r="O21">
            <v>2067</v>
          </cell>
          <cell r="P21">
            <v>2094</v>
          </cell>
          <cell r="Q21"/>
          <cell r="R21">
            <v>2094</v>
          </cell>
          <cell r="S21"/>
          <cell r="T21">
            <v>2094</v>
          </cell>
          <cell r="U21"/>
          <cell r="V21">
            <v>2094</v>
          </cell>
          <cell r="W21"/>
          <cell r="X21">
            <v>2094</v>
          </cell>
          <cell r="Y21"/>
          <cell r="Z21">
            <v>2094</v>
          </cell>
          <cell r="AA21"/>
          <cell r="AB21">
            <v>1717</v>
          </cell>
          <cell r="AC21">
            <v>15240</v>
          </cell>
          <cell r="AD21">
            <v>27293</v>
          </cell>
        </row>
        <row r="22">
          <cell r="A22" t="str">
            <v>4063</v>
          </cell>
          <cell r="B22" t="str">
            <v>4063 - Soins infirmiers CHSLD St-Jacques</v>
          </cell>
          <cell r="C22">
            <v>1950</v>
          </cell>
          <cell r="D22">
            <v>1948</v>
          </cell>
          <cell r="E22">
            <v>1636</v>
          </cell>
          <cell r="F22">
            <v>1604</v>
          </cell>
          <cell r="G22">
            <v>1599</v>
          </cell>
          <cell r="H22">
            <v>1604</v>
          </cell>
          <cell r="I22">
            <v>1604</v>
          </cell>
          <cell r="J22">
            <v>1604</v>
          </cell>
          <cell r="K22">
            <v>1605</v>
          </cell>
          <cell r="L22">
            <v>1604</v>
          </cell>
          <cell r="M22">
            <v>1596</v>
          </cell>
          <cell r="N22">
            <v>1604</v>
          </cell>
          <cell r="O22">
            <v>1619</v>
          </cell>
          <cell r="P22">
            <v>1604</v>
          </cell>
          <cell r="Q22"/>
          <cell r="R22">
            <v>1604</v>
          </cell>
          <cell r="S22"/>
          <cell r="T22">
            <v>1604</v>
          </cell>
          <cell r="U22"/>
          <cell r="V22">
            <v>1604</v>
          </cell>
          <cell r="W22"/>
          <cell r="X22">
            <v>1604</v>
          </cell>
          <cell r="Y22"/>
          <cell r="Z22">
            <v>1604</v>
          </cell>
          <cell r="AA22"/>
          <cell r="AB22">
            <v>1316</v>
          </cell>
          <cell r="AC22">
            <v>11609</v>
          </cell>
          <cell r="AD22">
            <v>20908</v>
          </cell>
        </row>
        <row r="23">
          <cell r="A23" t="str">
            <v>4064</v>
          </cell>
          <cell r="B23" t="str">
            <v>4064 - Soins infirmiers CHSLD St-Liguori</v>
          </cell>
          <cell r="C23">
            <v>1557</v>
          </cell>
          <cell r="D23">
            <v>1591</v>
          </cell>
          <cell r="E23">
            <v>1297</v>
          </cell>
          <cell r="F23">
            <v>1310</v>
          </cell>
          <cell r="G23">
            <v>1278</v>
          </cell>
          <cell r="H23">
            <v>1310</v>
          </cell>
          <cell r="I23">
            <v>1260</v>
          </cell>
          <cell r="J23">
            <v>1310</v>
          </cell>
          <cell r="K23">
            <v>1246</v>
          </cell>
          <cell r="L23">
            <v>1310</v>
          </cell>
          <cell r="M23">
            <v>1222</v>
          </cell>
          <cell r="N23">
            <v>1310</v>
          </cell>
          <cell r="O23">
            <v>1228</v>
          </cell>
          <cell r="P23">
            <v>1310</v>
          </cell>
          <cell r="Q23"/>
          <cell r="R23">
            <v>1310</v>
          </cell>
          <cell r="S23"/>
          <cell r="T23">
            <v>1310</v>
          </cell>
          <cell r="U23"/>
          <cell r="V23">
            <v>1310</v>
          </cell>
          <cell r="W23"/>
          <cell r="X23">
            <v>1310</v>
          </cell>
          <cell r="Y23"/>
          <cell r="Z23">
            <v>1310</v>
          </cell>
          <cell r="AA23"/>
          <cell r="AB23">
            <v>1081</v>
          </cell>
          <cell r="AC23">
            <v>9088</v>
          </cell>
          <cell r="AD23">
            <v>17082</v>
          </cell>
        </row>
        <row r="24">
          <cell r="A24" t="str">
            <v>4065</v>
          </cell>
          <cell r="B24" t="str">
            <v>4065 - Soins inf. CHSLD St-Antoine-de-Padoue</v>
          </cell>
          <cell r="C24">
            <v>3825</v>
          </cell>
          <cell r="D24">
            <v>3785</v>
          </cell>
          <cell r="E24">
            <v>3168</v>
          </cell>
          <cell r="F24">
            <v>3117</v>
          </cell>
          <cell r="G24">
            <v>3144</v>
          </cell>
          <cell r="H24">
            <v>3117</v>
          </cell>
          <cell r="I24">
            <v>3124</v>
          </cell>
          <cell r="J24">
            <v>3117</v>
          </cell>
          <cell r="K24">
            <v>3139</v>
          </cell>
          <cell r="L24">
            <v>3117</v>
          </cell>
          <cell r="M24">
            <v>3154</v>
          </cell>
          <cell r="N24">
            <v>3117</v>
          </cell>
          <cell r="O24">
            <v>3104</v>
          </cell>
          <cell r="P24">
            <v>3117</v>
          </cell>
          <cell r="Q24"/>
          <cell r="R24">
            <v>3117</v>
          </cell>
          <cell r="S24"/>
          <cell r="T24">
            <v>3117</v>
          </cell>
          <cell r="U24"/>
          <cell r="V24">
            <v>3117</v>
          </cell>
          <cell r="W24"/>
          <cell r="X24">
            <v>3117</v>
          </cell>
          <cell r="Y24"/>
          <cell r="Z24">
            <v>3117</v>
          </cell>
          <cell r="AA24"/>
          <cell r="AB24">
            <v>2557</v>
          </cell>
          <cell r="AC24">
            <v>22658</v>
          </cell>
          <cell r="AD24">
            <v>40629</v>
          </cell>
        </row>
        <row r="25">
          <cell r="A25" t="str">
            <v>4067</v>
          </cell>
          <cell r="B25" t="str">
            <v>4067 - Soins infirmiers CHSLD St-Eusèbe</v>
          </cell>
          <cell r="C25">
            <v>5415</v>
          </cell>
          <cell r="D25">
            <v>5333</v>
          </cell>
          <cell r="E25">
            <v>4454</v>
          </cell>
          <cell r="F25">
            <v>4392</v>
          </cell>
          <cell r="G25">
            <v>4438</v>
          </cell>
          <cell r="H25">
            <v>4392</v>
          </cell>
          <cell r="I25">
            <v>4435</v>
          </cell>
          <cell r="J25">
            <v>4392</v>
          </cell>
          <cell r="K25">
            <v>4426</v>
          </cell>
          <cell r="L25">
            <v>4392</v>
          </cell>
          <cell r="M25">
            <v>4429</v>
          </cell>
          <cell r="N25">
            <v>4392</v>
          </cell>
          <cell r="O25">
            <v>4412</v>
          </cell>
          <cell r="P25">
            <v>4392</v>
          </cell>
          <cell r="Q25">
            <v>4440</v>
          </cell>
          <cell r="R25">
            <v>4392</v>
          </cell>
          <cell r="S25">
            <v>4422</v>
          </cell>
          <cell r="T25">
            <v>4392</v>
          </cell>
          <cell r="U25"/>
          <cell r="V25">
            <v>4392</v>
          </cell>
          <cell r="W25"/>
          <cell r="X25">
            <v>4392</v>
          </cell>
          <cell r="Y25"/>
          <cell r="Z25">
            <v>4392</v>
          </cell>
          <cell r="AA25"/>
          <cell r="AB25">
            <v>3603</v>
          </cell>
          <cell r="AC25">
            <v>40871</v>
          </cell>
          <cell r="AD25">
            <v>57248</v>
          </cell>
        </row>
        <row r="26">
          <cell r="A26" t="str">
            <v>4068</v>
          </cell>
          <cell r="B26" t="str">
            <v>4068 - Soins infirmiers CHSLD Parphilia-Ferland</v>
          </cell>
          <cell r="C26">
            <v>5831</v>
          </cell>
          <cell r="D26">
            <v>5787</v>
          </cell>
          <cell r="E26">
            <v>4719</v>
          </cell>
          <cell r="F26">
            <v>4766</v>
          </cell>
          <cell r="G26">
            <v>4750</v>
          </cell>
          <cell r="H26">
            <v>4766</v>
          </cell>
          <cell r="I26">
            <v>4768</v>
          </cell>
          <cell r="J26">
            <v>4766</v>
          </cell>
          <cell r="K26">
            <v>4800</v>
          </cell>
          <cell r="L26">
            <v>4766</v>
          </cell>
          <cell r="M26">
            <v>4809</v>
          </cell>
          <cell r="N26">
            <v>4766</v>
          </cell>
          <cell r="O26">
            <v>4820</v>
          </cell>
          <cell r="P26">
            <v>4766</v>
          </cell>
          <cell r="Q26">
            <v>4803</v>
          </cell>
          <cell r="R26">
            <v>4766</v>
          </cell>
          <cell r="S26">
            <v>4825</v>
          </cell>
          <cell r="T26">
            <v>4766</v>
          </cell>
          <cell r="U26"/>
          <cell r="V26">
            <v>4766</v>
          </cell>
          <cell r="W26"/>
          <cell r="X26">
            <v>4766</v>
          </cell>
          <cell r="Y26"/>
          <cell r="Z26">
            <v>4766</v>
          </cell>
          <cell r="AA26"/>
          <cell r="AB26">
            <v>3915</v>
          </cell>
          <cell r="AC26">
            <v>44125</v>
          </cell>
          <cell r="AD26">
            <v>62128</v>
          </cell>
        </row>
        <row r="27">
          <cell r="A27" t="str">
            <v>4112</v>
          </cell>
          <cell r="B27" t="str">
            <v>4112 - SIPPE Santé Publique</v>
          </cell>
          <cell r="C27">
            <v>1362</v>
          </cell>
          <cell r="D27"/>
          <cell r="E27">
            <v>880</v>
          </cell>
          <cell r="F27"/>
          <cell r="G27">
            <v>980</v>
          </cell>
          <cell r="H27"/>
          <cell r="I27">
            <v>847</v>
          </cell>
          <cell r="J27"/>
          <cell r="K27">
            <v>763</v>
          </cell>
          <cell r="L27"/>
          <cell r="M27">
            <v>1102</v>
          </cell>
          <cell r="N27"/>
          <cell r="O27">
            <v>969</v>
          </cell>
          <cell r="P27"/>
          <cell r="Q27">
            <v>1051</v>
          </cell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>
            <v>7954</v>
          </cell>
          <cell r="AD27"/>
        </row>
        <row r="28">
          <cell r="A28" t="str">
            <v>4160</v>
          </cell>
          <cell r="B28" t="str">
            <v>4160 - Soins d'assistance CHSLD Brassard</v>
          </cell>
          <cell r="C28">
            <v>1157</v>
          </cell>
          <cell r="D28">
            <v>1178</v>
          </cell>
          <cell r="E28">
            <v>963</v>
          </cell>
          <cell r="F28">
            <v>970</v>
          </cell>
          <cell r="G28">
            <v>950</v>
          </cell>
          <cell r="H28">
            <v>970</v>
          </cell>
          <cell r="I28">
            <v>968</v>
          </cell>
          <cell r="J28">
            <v>970</v>
          </cell>
          <cell r="K28">
            <v>966</v>
          </cell>
          <cell r="L28">
            <v>970</v>
          </cell>
          <cell r="M28">
            <v>959</v>
          </cell>
          <cell r="N28">
            <v>970</v>
          </cell>
          <cell r="O28">
            <v>955</v>
          </cell>
          <cell r="P28">
            <v>970</v>
          </cell>
          <cell r="Q28"/>
          <cell r="R28">
            <v>970</v>
          </cell>
          <cell r="S28"/>
          <cell r="T28">
            <v>970</v>
          </cell>
          <cell r="U28"/>
          <cell r="V28">
            <v>970</v>
          </cell>
          <cell r="W28"/>
          <cell r="X28">
            <v>970</v>
          </cell>
          <cell r="Y28"/>
          <cell r="Z28">
            <v>970</v>
          </cell>
          <cell r="AA28"/>
          <cell r="AB28">
            <v>799</v>
          </cell>
          <cell r="AC28">
            <v>6918</v>
          </cell>
          <cell r="AD28">
            <v>12647</v>
          </cell>
        </row>
        <row r="29">
          <cell r="A29" t="str">
            <v>4161</v>
          </cell>
          <cell r="B29" t="str">
            <v>4161 - Soins d'assistance CHSLD Ste-Elisabeth</v>
          </cell>
          <cell r="C29">
            <v>3031</v>
          </cell>
          <cell r="D29">
            <v>3050</v>
          </cell>
          <cell r="E29">
            <v>2521</v>
          </cell>
          <cell r="F29">
            <v>2512</v>
          </cell>
          <cell r="G29">
            <v>2486</v>
          </cell>
          <cell r="H29">
            <v>2512</v>
          </cell>
          <cell r="I29">
            <v>2492</v>
          </cell>
          <cell r="J29">
            <v>2512</v>
          </cell>
          <cell r="K29">
            <v>2508</v>
          </cell>
          <cell r="L29">
            <v>2512</v>
          </cell>
          <cell r="M29">
            <v>2469</v>
          </cell>
          <cell r="N29">
            <v>2512</v>
          </cell>
          <cell r="O29">
            <v>2446</v>
          </cell>
          <cell r="P29">
            <v>2512</v>
          </cell>
          <cell r="Q29"/>
          <cell r="R29">
            <v>2512</v>
          </cell>
          <cell r="S29"/>
          <cell r="T29">
            <v>2512</v>
          </cell>
          <cell r="U29"/>
          <cell r="V29">
            <v>2512</v>
          </cell>
          <cell r="W29"/>
          <cell r="X29">
            <v>2512</v>
          </cell>
          <cell r="Y29"/>
          <cell r="Z29">
            <v>2512</v>
          </cell>
          <cell r="AA29"/>
          <cell r="AB29">
            <v>2059</v>
          </cell>
          <cell r="AC29">
            <v>17953</v>
          </cell>
          <cell r="AD29">
            <v>32741</v>
          </cell>
        </row>
        <row r="30">
          <cell r="A30" t="str">
            <v>4162</v>
          </cell>
          <cell r="B30" t="str">
            <v>4162 - Soins d'assist. CHSLD Alphonse-Rondeau</v>
          </cell>
          <cell r="C30">
            <v>2528</v>
          </cell>
          <cell r="D30">
            <v>2542</v>
          </cell>
          <cell r="E30">
            <v>2104</v>
          </cell>
          <cell r="F30">
            <v>2094</v>
          </cell>
          <cell r="G30">
            <v>2144</v>
          </cell>
          <cell r="H30">
            <v>2094</v>
          </cell>
          <cell r="I30">
            <v>2137</v>
          </cell>
          <cell r="J30">
            <v>2094</v>
          </cell>
          <cell r="K30">
            <v>2135</v>
          </cell>
          <cell r="L30">
            <v>2094</v>
          </cell>
          <cell r="M30">
            <v>2125</v>
          </cell>
          <cell r="N30">
            <v>2094</v>
          </cell>
          <cell r="O30">
            <v>2067</v>
          </cell>
          <cell r="P30">
            <v>2094</v>
          </cell>
          <cell r="Q30"/>
          <cell r="R30">
            <v>2094</v>
          </cell>
          <cell r="S30"/>
          <cell r="T30">
            <v>2094</v>
          </cell>
          <cell r="U30"/>
          <cell r="V30">
            <v>2094</v>
          </cell>
          <cell r="W30"/>
          <cell r="X30">
            <v>2094</v>
          </cell>
          <cell r="Y30"/>
          <cell r="Z30">
            <v>2094</v>
          </cell>
          <cell r="AA30"/>
          <cell r="AB30">
            <v>1717</v>
          </cell>
          <cell r="AC30">
            <v>15240</v>
          </cell>
          <cell r="AD30">
            <v>27293</v>
          </cell>
        </row>
        <row r="31">
          <cell r="A31" t="str">
            <v>4163</v>
          </cell>
          <cell r="B31" t="str">
            <v>4163 - Soins d'assistance CHSLD St-Jacques</v>
          </cell>
          <cell r="C31">
            <v>1950</v>
          </cell>
          <cell r="D31">
            <v>1948</v>
          </cell>
          <cell r="E31">
            <v>1636</v>
          </cell>
          <cell r="F31">
            <v>1604</v>
          </cell>
          <cell r="G31">
            <v>1599</v>
          </cell>
          <cell r="H31">
            <v>1604</v>
          </cell>
          <cell r="I31">
            <v>1604</v>
          </cell>
          <cell r="J31">
            <v>1604</v>
          </cell>
          <cell r="K31">
            <v>1605</v>
          </cell>
          <cell r="L31">
            <v>1604</v>
          </cell>
          <cell r="M31">
            <v>1596</v>
          </cell>
          <cell r="N31">
            <v>1604</v>
          </cell>
          <cell r="O31">
            <v>1619</v>
          </cell>
          <cell r="P31">
            <v>1604</v>
          </cell>
          <cell r="Q31"/>
          <cell r="R31">
            <v>1604</v>
          </cell>
          <cell r="S31"/>
          <cell r="T31">
            <v>1604</v>
          </cell>
          <cell r="U31"/>
          <cell r="V31">
            <v>1604</v>
          </cell>
          <cell r="W31"/>
          <cell r="X31">
            <v>1604</v>
          </cell>
          <cell r="Y31"/>
          <cell r="Z31">
            <v>1604</v>
          </cell>
          <cell r="AA31"/>
          <cell r="AB31">
            <v>1316</v>
          </cell>
          <cell r="AC31">
            <v>11609</v>
          </cell>
          <cell r="AD31">
            <v>20908</v>
          </cell>
        </row>
        <row r="32">
          <cell r="A32" t="str">
            <v>4164</v>
          </cell>
          <cell r="B32" t="str">
            <v>4164 - Soins d'assistance CHSLD St-Liguori</v>
          </cell>
          <cell r="C32">
            <v>1557</v>
          </cell>
          <cell r="D32">
            <v>1591</v>
          </cell>
          <cell r="E32">
            <v>1297</v>
          </cell>
          <cell r="F32">
            <v>1310</v>
          </cell>
          <cell r="G32">
            <v>1278</v>
          </cell>
          <cell r="H32">
            <v>1310</v>
          </cell>
          <cell r="I32">
            <v>1260</v>
          </cell>
          <cell r="J32">
            <v>1310</v>
          </cell>
          <cell r="K32">
            <v>1246</v>
          </cell>
          <cell r="L32">
            <v>1310</v>
          </cell>
          <cell r="M32">
            <v>1222</v>
          </cell>
          <cell r="N32">
            <v>1310</v>
          </cell>
          <cell r="O32">
            <v>1228</v>
          </cell>
          <cell r="P32">
            <v>1310</v>
          </cell>
          <cell r="Q32"/>
          <cell r="R32">
            <v>1310</v>
          </cell>
          <cell r="S32"/>
          <cell r="T32">
            <v>1310</v>
          </cell>
          <cell r="U32"/>
          <cell r="V32">
            <v>1310</v>
          </cell>
          <cell r="W32"/>
          <cell r="X32">
            <v>1310</v>
          </cell>
          <cell r="Y32"/>
          <cell r="Z32">
            <v>1310</v>
          </cell>
          <cell r="AA32"/>
          <cell r="AB32">
            <v>1081</v>
          </cell>
          <cell r="AC32">
            <v>9088</v>
          </cell>
          <cell r="AD32">
            <v>17082</v>
          </cell>
        </row>
        <row r="33">
          <cell r="A33" t="str">
            <v>4165</v>
          </cell>
          <cell r="B33" t="str">
            <v>4165 - Soins d'ass. CHSLD St-Antoine-de-Padoue</v>
          </cell>
          <cell r="C33">
            <v>3825</v>
          </cell>
          <cell r="D33">
            <v>3785</v>
          </cell>
          <cell r="E33">
            <v>3168</v>
          </cell>
          <cell r="F33">
            <v>3117</v>
          </cell>
          <cell r="G33">
            <v>3144</v>
          </cell>
          <cell r="H33">
            <v>3117</v>
          </cell>
          <cell r="I33">
            <v>3124</v>
          </cell>
          <cell r="J33">
            <v>3117</v>
          </cell>
          <cell r="K33">
            <v>3139</v>
          </cell>
          <cell r="L33">
            <v>3117</v>
          </cell>
          <cell r="M33">
            <v>3154</v>
          </cell>
          <cell r="N33">
            <v>3117</v>
          </cell>
          <cell r="O33">
            <v>3104</v>
          </cell>
          <cell r="P33">
            <v>3117</v>
          </cell>
          <cell r="Q33"/>
          <cell r="R33">
            <v>3117</v>
          </cell>
          <cell r="S33"/>
          <cell r="T33">
            <v>3117</v>
          </cell>
          <cell r="U33"/>
          <cell r="V33">
            <v>3117</v>
          </cell>
          <cell r="W33"/>
          <cell r="X33">
            <v>3117</v>
          </cell>
          <cell r="Y33"/>
          <cell r="Z33">
            <v>3117</v>
          </cell>
          <cell r="AA33"/>
          <cell r="AB33">
            <v>2557</v>
          </cell>
          <cell r="AC33">
            <v>22658</v>
          </cell>
          <cell r="AD33">
            <v>40629</v>
          </cell>
        </row>
        <row r="34">
          <cell r="A34" t="str">
            <v>4166</v>
          </cell>
          <cell r="B34" t="str">
            <v>4166 - Soins d'assistance CHSLD Piedmont</v>
          </cell>
          <cell r="C34">
            <v>2243</v>
          </cell>
          <cell r="D34">
            <v>2231</v>
          </cell>
          <cell r="E34">
            <v>1846</v>
          </cell>
          <cell r="F34">
            <v>1837</v>
          </cell>
          <cell r="G34">
            <v>1859</v>
          </cell>
          <cell r="H34">
            <v>1837</v>
          </cell>
          <cell r="I34">
            <v>1827</v>
          </cell>
          <cell r="J34">
            <v>1837</v>
          </cell>
          <cell r="K34">
            <v>1833</v>
          </cell>
          <cell r="L34">
            <v>1837</v>
          </cell>
          <cell r="M34">
            <v>1833</v>
          </cell>
          <cell r="N34">
            <v>1837</v>
          </cell>
          <cell r="O34">
            <v>1833</v>
          </cell>
          <cell r="P34">
            <v>1837</v>
          </cell>
          <cell r="Q34">
            <v>1822</v>
          </cell>
          <cell r="R34">
            <v>1837</v>
          </cell>
          <cell r="S34">
            <v>1818</v>
          </cell>
          <cell r="T34">
            <v>1837</v>
          </cell>
          <cell r="U34"/>
          <cell r="V34">
            <v>1837</v>
          </cell>
          <cell r="W34"/>
          <cell r="X34">
            <v>1837</v>
          </cell>
          <cell r="Y34"/>
          <cell r="Z34">
            <v>1837</v>
          </cell>
          <cell r="AA34"/>
          <cell r="AB34">
            <v>1515</v>
          </cell>
          <cell r="AC34">
            <v>16914</v>
          </cell>
          <cell r="AD34">
            <v>23953</v>
          </cell>
        </row>
        <row r="35">
          <cell r="A35" t="str">
            <v>4167</v>
          </cell>
          <cell r="B35" t="str">
            <v>4167 - Soins d'assistance CHSLD St-Eusèbe</v>
          </cell>
          <cell r="C35">
            <v>5415</v>
          </cell>
          <cell r="D35">
            <v>5333</v>
          </cell>
          <cell r="E35">
            <v>4454</v>
          </cell>
          <cell r="F35">
            <v>4392</v>
          </cell>
          <cell r="G35">
            <v>4438</v>
          </cell>
          <cell r="H35">
            <v>4392</v>
          </cell>
          <cell r="I35">
            <v>4435</v>
          </cell>
          <cell r="J35">
            <v>4392</v>
          </cell>
          <cell r="K35">
            <v>4426</v>
          </cell>
          <cell r="L35">
            <v>4392</v>
          </cell>
          <cell r="M35">
            <v>4429</v>
          </cell>
          <cell r="N35">
            <v>4392</v>
          </cell>
          <cell r="O35">
            <v>4412</v>
          </cell>
          <cell r="P35">
            <v>4392</v>
          </cell>
          <cell r="Q35">
            <v>4440</v>
          </cell>
          <cell r="R35">
            <v>4392</v>
          </cell>
          <cell r="S35">
            <v>4422</v>
          </cell>
          <cell r="T35">
            <v>4392</v>
          </cell>
          <cell r="U35"/>
          <cell r="V35">
            <v>4392</v>
          </cell>
          <cell r="W35"/>
          <cell r="X35">
            <v>4392</v>
          </cell>
          <cell r="Y35"/>
          <cell r="Z35">
            <v>4392</v>
          </cell>
          <cell r="AA35"/>
          <cell r="AB35">
            <v>3603</v>
          </cell>
          <cell r="AC35">
            <v>40871</v>
          </cell>
          <cell r="AD35">
            <v>57248</v>
          </cell>
        </row>
        <row r="36">
          <cell r="A36" t="str">
            <v>4168</v>
          </cell>
          <cell r="B36" t="str">
            <v>4168 - Soins d'assist. CHSLD Parphilia-Ferland</v>
          </cell>
          <cell r="C36">
            <v>5831</v>
          </cell>
          <cell r="D36">
            <v>5787</v>
          </cell>
          <cell r="E36">
            <v>4719</v>
          </cell>
          <cell r="F36">
            <v>4766</v>
          </cell>
          <cell r="G36">
            <v>4750</v>
          </cell>
          <cell r="H36">
            <v>4766</v>
          </cell>
          <cell r="I36">
            <v>4768</v>
          </cell>
          <cell r="J36">
            <v>4766</v>
          </cell>
          <cell r="K36">
            <v>4800</v>
          </cell>
          <cell r="L36">
            <v>4766</v>
          </cell>
          <cell r="M36">
            <v>4809</v>
          </cell>
          <cell r="N36">
            <v>4766</v>
          </cell>
          <cell r="O36">
            <v>4820</v>
          </cell>
          <cell r="P36">
            <v>4766</v>
          </cell>
          <cell r="Q36">
            <v>4803</v>
          </cell>
          <cell r="R36">
            <v>4766</v>
          </cell>
          <cell r="S36">
            <v>4825</v>
          </cell>
          <cell r="T36">
            <v>4766</v>
          </cell>
          <cell r="U36"/>
          <cell r="V36">
            <v>4766</v>
          </cell>
          <cell r="W36"/>
          <cell r="X36">
            <v>4766</v>
          </cell>
          <cell r="Y36"/>
          <cell r="Z36">
            <v>4766</v>
          </cell>
          <cell r="AA36"/>
          <cell r="AB36">
            <v>3915</v>
          </cell>
          <cell r="AC36">
            <v>44125</v>
          </cell>
          <cell r="AD36">
            <v>62128</v>
          </cell>
        </row>
        <row r="37">
          <cell r="A37" t="str">
            <v>4173</v>
          </cell>
          <cell r="B37" t="str">
            <v>4173 - Saines habitudes vie (tabac-jeunes)</v>
          </cell>
          <cell r="C37">
            <v>468</v>
          </cell>
          <cell r="D37">
            <v>4</v>
          </cell>
          <cell r="E37">
            <v>470</v>
          </cell>
          <cell r="F37">
            <v>3</v>
          </cell>
          <cell r="G37">
            <v>241</v>
          </cell>
          <cell r="H37">
            <v>3</v>
          </cell>
          <cell r="I37">
            <v>18</v>
          </cell>
          <cell r="J37">
            <v>3</v>
          </cell>
          <cell r="K37">
            <v>13</v>
          </cell>
          <cell r="L37">
            <v>3</v>
          </cell>
          <cell r="M37">
            <v>173</v>
          </cell>
          <cell r="N37">
            <v>3</v>
          </cell>
          <cell r="O37">
            <v>214</v>
          </cell>
          <cell r="P37">
            <v>3</v>
          </cell>
          <cell r="Q37">
            <v>197</v>
          </cell>
          <cell r="R37">
            <v>3</v>
          </cell>
          <cell r="S37"/>
          <cell r="T37">
            <v>3</v>
          </cell>
          <cell r="U37"/>
          <cell r="V37">
            <v>3</v>
          </cell>
          <cell r="W37"/>
          <cell r="X37">
            <v>3</v>
          </cell>
          <cell r="Y37"/>
          <cell r="Z37">
            <v>3</v>
          </cell>
          <cell r="AA37"/>
          <cell r="AB37">
            <v>6</v>
          </cell>
          <cell r="AC37">
            <v>1794</v>
          </cell>
          <cell r="AD37">
            <v>43</v>
          </cell>
        </row>
        <row r="38">
          <cell r="A38" t="str">
            <v>4532</v>
          </cell>
          <cell r="B38" t="str">
            <v>4532 - Aide à domicile continue Montcalm</v>
          </cell>
          <cell r="C38">
            <v>34</v>
          </cell>
          <cell r="D38">
            <v>34</v>
          </cell>
          <cell r="E38">
            <v>28</v>
          </cell>
          <cell r="F38">
            <v>28</v>
          </cell>
          <cell r="G38">
            <v>28</v>
          </cell>
          <cell r="H38">
            <v>28</v>
          </cell>
          <cell r="I38">
            <v>28</v>
          </cell>
          <cell r="J38">
            <v>28</v>
          </cell>
          <cell r="K38">
            <v>28</v>
          </cell>
          <cell r="L38">
            <v>28</v>
          </cell>
          <cell r="M38">
            <v>28</v>
          </cell>
          <cell r="N38">
            <v>28</v>
          </cell>
          <cell r="O38">
            <v>28</v>
          </cell>
          <cell r="P38">
            <v>28</v>
          </cell>
          <cell r="Q38">
            <v>28</v>
          </cell>
          <cell r="R38">
            <v>28</v>
          </cell>
          <cell r="S38"/>
          <cell r="T38">
            <v>28</v>
          </cell>
          <cell r="U38"/>
          <cell r="V38">
            <v>28</v>
          </cell>
          <cell r="W38"/>
          <cell r="X38">
            <v>28</v>
          </cell>
          <cell r="Y38"/>
          <cell r="Z38">
            <v>28</v>
          </cell>
          <cell r="AA38"/>
          <cell r="AB38">
            <v>23</v>
          </cell>
          <cell r="AC38">
            <v>230</v>
          </cell>
          <cell r="AD38">
            <v>365</v>
          </cell>
        </row>
        <row r="39">
          <cell r="A39" t="str">
            <v>4607</v>
          </cell>
          <cell r="B39" t="str">
            <v>4607 - Laboratoires regroupés - Hématologie</v>
          </cell>
          <cell r="C39">
            <v>126741</v>
          </cell>
          <cell r="D39">
            <v>153419</v>
          </cell>
          <cell r="E39">
            <v>94165.9</v>
          </cell>
          <cell r="F39">
            <v>122735</v>
          </cell>
          <cell r="G39">
            <v>92473.3</v>
          </cell>
          <cell r="H39">
            <v>122735</v>
          </cell>
          <cell r="I39">
            <v>89101.4</v>
          </cell>
          <cell r="J39">
            <v>122735</v>
          </cell>
          <cell r="K39">
            <v>94044.7</v>
          </cell>
          <cell r="L39">
            <v>122735</v>
          </cell>
          <cell r="M39">
            <v>92469.2</v>
          </cell>
          <cell r="N39">
            <v>122735</v>
          </cell>
          <cell r="O39">
            <v>91502.7</v>
          </cell>
          <cell r="P39">
            <v>122735</v>
          </cell>
          <cell r="Q39">
            <v>85765.5</v>
          </cell>
          <cell r="R39">
            <v>122735</v>
          </cell>
          <cell r="S39"/>
          <cell r="T39">
            <v>122735</v>
          </cell>
          <cell r="U39"/>
          <cell r="V39">
            <v>122735</v>
          </cell>
          <cell r="W39"/>
          <cell r="X39">
            <v>122735</v>
          </cell>
          <cell r="Y39"/>
          <cell r="Z39">
            <v>122735</v>
          </cell>
          <cell r="AA39"/>
          <cell r="AB39">
            <v>96434</v>
          </cell>
          <cell r="AC39">
            <v>766263.70000000007</v>
          </cell>
          <cell r="AD39">
            <v>1599938</v>
          </cell>
        </row>
        <row r="40">
          <cell r="A40" t="str">
            <v>4608</v>
          </cell>
          <cell r="B40" t="str">
            <v>4608 - Laboratoires regroupés - Microbiologie</v>
          </cell>
          <cell r="C40">
            <v>236571.3</v>
          </cell>
          <cell r="D40">
            <v>246102</v>
          </cell>
          <cell r="E40">
            <v>184046</v>
          </cell>
          <cell r="F40">
            <v>196882</v>
          </cell>
          <cell r="G40">
            <v>177867.5</v>
          </cell>
          <cell r="H40">
            <v>196882</v>
          </cell>
          <cell r="I40">
            <v>164036.20000000001</v>
          </cell>
          <cell r="J40">
            <v>196882</v>
          </cell>
          <cell r="K40">
            <v>169414.9</v>
          </cell>
          <cell r="L40">
            <v>196882</v>
          </cell>
          <cell r="M40">
            <v>170533.3</v>
          </cell>
          <cell r="N40">
            <v>196882</v>
          </cell>
          <cell r="O40">
            <v>178217.8</v>
          </cell>
          <cell r="P40">
            <v>196882</v>
          </cell>
          <cell r="Q40">
            <v>184906.1</v>
          </cell>
          <cell r="R40">
            <v>196882</v>
          </cell>
          <cell r="S40"/>
          <cell r="T40">
            <v>196882</v>
          </cell>
          <cell r="U40"/>
          <cell r="V40">
            <v>196882</v>
          </cell>
          <cell r="W40"/>
          <cell r="X40">
            <v>196882</v>
          </cell>
          <cell r="Y40"/>
          <cell r="Z40">
            <v>196882</v>
          </cell>
          <cell r="AA40"/>
          <cell r="AB40">
            <v>154691</v>
          </cell>
          <cell r="AC40">
            <v>1465593.1</v>
          </cell>
          <cell r="AD40">
            <v>2566495</v>
          </cell>
        </row>
        <row r="41">
          <cell r="A41" t="str">
            <v>4680</v>
          </cell>
          <cell r="B41" t="str">
            <v>4680 - Réadaptation - Toxico CRD LANAUDIÈRE</v>
          </cell>
          <cell r="C41">
            <v>1644</v>
          </cell>
          <cell r="D41">
            <v>1688</v>
          </cell>
          <cell r="E41">
            <v>1301</v>
          </cell>
          <cell r="F41">
            <v>1235</v>
          </cell>
          <cell r="G41">
            <v>1080</v>
          </cell>
          <cell r="H41">
            <v>974</v>
          </cell>
          <cell r="I41">
            <v>948</v>
          </cell>
          <cell r="J41">
            <v>758</v>
          </cell>
          <cell r="K41">
            <v>849</v>
          </cell>
          <cell r="L41">
            <v>704</v>
          </cell>
          <cell r="M41">
            <v>1124</v>
          </cell>
          <cell r="N41">
            <v>1073</v>
          </cell>
          <cell r="O41">
            <v>1412</v>
          </cell>
          <cell r="P41">
            <v>1054</v>
          </cell>
          <cell r="Q41">
            <v>1341</v>
          </cell>
          <cell r="R41">
            <v>1220</v>
          </cell>
          <cell r="S41"/>
          <cell r="T41">
            <v>1170</v>
          </cell>
          <cell r="U41"/>
          <cell r="V41">
            <v>788</v>
          </cell>
          <cell r="W41"/>
          <cell r="X41">
            <v>1281</v>
          </cell>
          <cell r="Y41"/>
          <cell r="Z41">
            <v>1287</v>
          </cell>
          <cell r="AA41"/>
          <cell r="AB41">
            <v>968</v>
          </cell>
          <cell r="AC41">
            <v>9699</v>
          </cell>
          <cell r="AD41">
            <v>14200</v>
          </cell>
        </row>
        <row r="42">
          <cell r="A42" t="str">
            <v>4870</v>
          </cell>
          <cell r="B42" t="str">
            <v>4870 - Physiothérapie CHSLD Désy</v>
          </cell>
          <cell r="C42">
            <v>31</v>
          </cell>
          <cell r="D42"/>
          <cell r="E42">
            <v>24</v>
          </cell>
          <cell r="F42"/>
          <cell r="G42">
            <v>17</v>
          </cell>
          <cell r="H42"/>
          <cell r="I42">
            <v>20</v>
          </cell>
          <cell r="J42"/>
          <cell r="K42">
            <v>10</v>
          </cell>
          <cell r="L42"/>
          <cell r="M42">
            <v>14</v>
          </cell>
          <cell r="N42"/>
          <cell r="O42">
            <v>18</v>
          </cell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>
            <v>134</v>
          </cell>
          <cell r="AD42"/>
        </row>
        <row r="43">
          <cell r="A43" t="str">
            <v>4871</v>
          </cell>
          <cell r="B43" t="str">
            <v>4871 - Physiothérapie CHSLD Alphonse-Rondeau</v>
          </cell>
          <cell r="C43">
            <v>117</v>
          </cell>
          <cell r="D43">
            <v>87</v>
          </cell>
          <cell r="E43">
            <v>78</v>
          </cell>
          <cell r="F43">
            <v>69</v>
          </cell>
          <cell r="G43">
            <v>70</v>
          </cell>
          <cell r="H43">
            <v>69</v>
          </cell>
          <cell r="I43"/>
          <cell r="J43">
            <v>51</v>
          </cell>
          <cell r="K43"/>
          <cell r="L43">
            <v>47</v>
          </cell>
          <cell r="M43"/>
          <cell r="N43">
            <v>58</v>
          </cell>
          <cell r="O43"/>
          <cell r="P43">
            <v>69</v>
          </cell>
          <cell r="Q43"/>
          <cell r="R43">
            <v>69</v>
          </cell>
          <cell r="S43"/>
          <cell r="T43">
            <v>72</v>
          </cell>
          <cell r="U43"/>
          <cell r="V43">
            <v>54</v>
          </cell>
          <cell r="W43"/>
          <cell r="X43">
            <v>72</v>
          </cell>
          <cell r="Y43"/>
          <cell r="Z43">
            <v>62</v>
          </cell>
          <cell r="AA43"/>
          <cell r="AB43">
            <v>50</v>
          </cell>
          <cell r="AC43">
            <v>265</v>
          </cell>
          <cell r="AD43">
            <v>829</v>
          </cell>
        </row>
        <row r="44">
          <cell r="A44" t="str">
            <v>4872</v>
          </cell>
          <cell r="B44" t="str">
            <v>4872 - Physiothérapie Matawinie</v>
          </cell>
          <cell r="C44"/>
          <cell r="D44">
            <v>20</v>
          </cell>
          <cell r="E44"/>
          <cell r="F44">
            <v>20</v>
          </cell>
          <cell r="G44">
            <v>20.079999999999998</v>
          </cell>
          <cell r="H44">
            <v>20</v>
          </cell>
          <cell r="I44">
            <v>61.17</v>
          </cell>
          <cell r="J44">
            <v>20</v>
          </cell>
          <cell r="K44">
            <v>54.17</v>
          </cell>
          <cell r="L44">
            <v>20</v>
          </cell>
          <cell r="M44">
            <v>40.25</v>
          </cell>
          <cell r="N44">
            <v>20</v>
          </cell>
          <cell r="O44">
            <v>35.25</v>
          </cell>
          <cell r="P44">
            <v>20</v>
          </cell>
          <cell r="Q44">
            <v>45.33</v>
          </cell>
          <cell r="R44">
            <v>20</v>
          </cell>
          <cell r="S44"/>
          <cell r="T44">
            <v>20</v>
          </cell>
          <cell r="U44"/>
          <cell r="V44">
            <v>20</v>
          </cell>
          <cell r="W44"/>
          <cell r="X44">
            <v>20</v>
          </cell>
          <cell r="Y44"/>
          <cell r="Z44">
            <v>20</v>
          </cell>
          <cell r="AA44"/>
          <cell r="AB44">
            <v>23</v>
          </cell>
          <cell r="AC44">
            <v>256.25</v>
          </cell>
          <cell r="AD44">
            <v>263</v>
          </cell>
        </row>
        <row r="45">
          <cell r="A45" t="str">
            <v>4873</v>
          </cell>
          <cell r="B45" t="str">
            <v>4873 - Physiothérapie CHSLD St-Jacques</v>
          </cell>
          <cell r="C45">
            <v>49.6</v>
          </cell>
          <cell r="D45">
            <v>51</v>
          </cell>
          <cell r="E45">
            <v>83.78</v>
          </cell>
          <cell r="F45">
            <v>40</v>
          </cell>
          <cell r="G45">
            <v>40.9</v>
          </cell>
          <cell r="H45">
            <v>40</v>
          </cell>
          <cell r="I45">
            <v>22</v>
          </cell>
          <cell r="J45">
            <v>30</v>
          </cell>
          <cell r="K45">
            <v>34.870000000000005</v>
          </cell>
          <cell r="L45">
            <v>28</v>
          </cell>
          <cell r="M45">
            <v>42.15</v>
          </cell>
          <cell r="N45">
            <v>34</v>
          </cell>
          <cell r="O45">
            <v>39.08</v>
          </cell>
          <cell r="P45">
            <v>40</v>
          </cell>
          <cell r="Q45">
            <v>41.17</v>
          </cell>
          <cell r="R45">
            <v>40</v>
          </cell>
          <cell r="S45"/>
          <cell r="T45">
            <v>42</v>
          </cell>
          <cell r="U45"/>
          <cell r="V45">
            <v>32</v>
          </cell>
          <cell r="W45"/>
          <cell r="X45">
            <v>42</v>
          </cell>
          <cell r="Y45"/>
          <cell r="Z45">
            <v>36</v>
          </cell>
          <cell r="AA45"/>
          <cell r="AB45">
            <v>31</v>
          </cell>
          <cell r="AC45">
            <v>353.55</v>
          </cell>
          <cell r="AD45">
            <v>486</v>
          </cell>
        </row>
        <row r="46">
          <cell r="A46" t="str">
            <v>4874</v>
          </cell>
          <cell r="B46" t="str">
            <v>4874 - Physiothérapie CHSLD St-Liguori</v>
          </cell>
          <cell r="C46">
            <v>35</v>
          </cell>
          <cell r="D46">
            <v>51</v>
          </cell>
          <cell r="E46">
            <v>28</v>
          </cell>
          <cell r="F46">
            <v>40</v>
          </cell>
          <cell r="G46">
            <v>32</v>
          </cell>
          <cell r="H46">
            <v>40</v>
          </cell>
          <cell r="I46">
            <v>18</v>
          </cell>
          <cell r="J46">
            <v>30</v>
          </cell>
          <cell r="K46">
            <v>31</v>
          </cell>
          <cell r="L46">
            <v>28</v>
          </cell>
          <cell r="M46">
            <v>42</v>
          </cell>
          <cell r="N46">
            <v>34</v>
          </cell>
          <cell r="O46">
            <v>40</v>
          </cell>
          <cell r="P46">
            <v>40</v>
          </cell>
          <cell r="Q46">
            <v>71</v>
          </cell>
          <cell r="R46">
            <v>40</v>
          </cell>
          <cell r="S46"/>
          <cell r="T46">
            <v>42</v>
          </cell>
          <cell r="U46"/>
          <cell r="V46">
            <v>32</v>
          </cell>
          <cell r="W46"/>
          <cell r="X46">
            <v>42</v>
          </cell>
          <cell r="Y46"/>
          <cell r="Z46">
            <v>36</v>
          </cell>
          <cell r="AA46"/>
          <cell r="AB46">
            <v>31</v>
          </cell>
          <cell r="AC46">
            <v>297</v>
          </cell>
          <cell r="AD46">
            <v>486</v>
          </cell>
        </row>
        <row r="47">
          <cell r="A47" t="str">
            <v>4875</v>
          </cell>
          <cell r="B47" t="str">
            <v>4875 - Physio. CHSLD St-Antoine-de-Padoue</v>
          </cell>
          <cell r="C47">
            <v>108.5</v>
          </cell>
          <cell r="D47">
            <v>102</v>
          </cell>
          <cell r="E47">
            <v>93.83</v>
          </cell>
          <cell r="F47">
            <v>81</v>
          </cell>
          <cell r="G47">
            <v>93.58</v>
          </cell>
          <cell r="H47">
            <v>81</v>
          </cell>
          <cell r="I47">
            <v>81</v>
          </cell>
          <cell r="J47">
            <v>59</v>
          </cell>
          <cell r="K47">
            <v>45.5</v>
          </cell>
          <cell r="L47">
            <v>55</v>
          </cell>
          <cell r="M47">
            <v>93.33</v>
          </cell>
          <cell r="N47">
            <v>68</v>
          </cell>
          <cell r="O47">
            <v>80.5</v>
          </cell>
          <cell r="P47">
            <v>81</v>
          </cell>
          <cell r="Q47">
            <v>78</v>
          </cell>
          <cell r="R47">
            <v>81</v>
          </cell>
          <cell r="S47"/>
          <cell r="T47">
            <v>85</v>
          </cell>
          <cell r="U47"/>
          <cell r="V47">
            <v>64</v>
          </cell>
          <cell r="W47"/>
          <cell r="X47">
            <v>85</v>
          </cell>
          <cell r="Y47"/>
          <cell r="Z47">
            <v>72</v>
          </cell>
          <cell r="AA47"/>
          <cell r="AB47">
            <v>57</v>
          </cell>
          <cell r="AC47">
            <v>674.24</v>
          </cell>
          <cell r="AD47">
            <v>971</v>
          </cell>
        </row>
        <row r="48">
          <cell r="A48" t="str">
            <v>4890</v>
          </cell>
          <cell r="B48" t="str">
            <v>4890 - Animation/Loisirs CHSLD St-Donat</v>
          </cell>
          <cell r="C48">
            <v>2776</v>
          </cell>
          <cell r="D48">
            <v>1002</v>
          </cell>
          <cell r="E48">
            <v>2351</v>
          </cell>
          <cell r="F48">
            <v>793</v>
          </cell>
          <cell r="G48">
            <v>2422</v>
          </cell>
          <cell r="H48">
            <v>793</v>
          </cell>
          <cell r="I48">
            <v>2376</v>
          </cell>
          <cell r="J48">
            <v>584</v>
          </cell>
          <cell r="K48">
            <v>2399</v>
          </cell>
          <cell r="L48">
            <v>543</v>
          </cell>
          <cell r="M48">
            <v>2360</v>
          </cell>
          <cell r="N48">
            <v>668</v>
          </cell>
          <cell r="O48">
            <v>2314</v>
          </cell>
          <cell r="P48">
            <v>793</v>
          </cell>
          <cell r="Q48">
            <v>2386</v>
          </cell>
          <cell r="R48">
            <v>793</v>
          </cell>
          <cell r="S48"/>
          <cell r="T48">
            <v>835</v>
          </cell>
          <cell r="U48"/>
          <cell r="V48">
            <v>626</v>
          </cell>
          <cell r="W48"/>
          <cell r="X48">
            <v>835</v>
          </cell>
          <cell r="Y48"/>
          <cell r="Z48">
            <v>709</v>
          </cell>
          <cell r="AA48"/>
          <cell r="AB48">
            <v>583</v>
          </cell>
          <cell r="AC48">
            <v>19384</v>
          </cell>
          <cell r="AD48">
            <v>9557</v>
          </cell>
        </row>
        <row r="49">
          <cell r="A49" t="str">
            <v>4891</v>
          </cell>
          <cell r="B49" t="str">
            <v>4891 - Animation/Loisirs CHSLD Désy</v>
          </cell>
          <cell r="C49">
            <v>479</v>
          </cell>
          <cell r="D49">
            <v>561</v>
          </cell>
          <cell r="E49">
            <v>433</v>
          </cell>
          <cell r="F49">
            <v>444</v>
          </cell>
          <cell r="G49">
            <v>453</v>
          </cell>
          <cell r="H49">
            <v>444</v>
          </cell>
          <cell r="I49"/>
          <cell r="J49">
            <v>328</v>
          </cell>
          <cell r="K49"/>
          <cell r="L49">
            <v>304</v>
          </cell>
          <cell r="M49"/>
          <cell r="N49">
            <v>374</v>
          </cell>
          <cell r="O49"/>
          <cell r="P49">
            <v>444</v>
          </cell>
          <cell r="Q49"/>
          <cell r="R49">
            <v>444</v>
          </cell>
          <cell r="S49"/>
          <cell r="T49">
            <v>468</v>
          </cell>
          <cell r="U49"/>
          <cell r="V49">
            <v>351</v>
          </cell>
          <cell r="W49"/>
          <cell r="X49">
            <v>468</v>
          </cell>
          <cell r="Y49"/>
          <cell r="Z49">
            <v>398</v>
          </cell>
          <cell r="AA49"/>
          <cell r="AB49">
            <v>329</v>
          </cell>
          <cell r="AC49">
            <v>1365</v>
          </cell>
          <cell r="AD49">
            <v>5357</v>
          </cell>
        </row>
        <row r="50">
          <cell r="A50" t="str">
            <v>4892</v>
          </cell>
          <cell r="B50" t="str">
            <v>4892 - Animation/Loisirs CHSLD Ste-Elisabeth</v>
          </cell>
          <cell r="C50">
            <v>405</v>
          </cell>
          <cell r="D50">
            <v>573</v>
          </cell>
          <cell r="E50">
            <v>300</v>
          </cell>
          <cell r="F50">
            <v>454</v>
          </cell>
          <cell r="G50">
            <v>360</v>
          </cell>
          <cell r="H50">
            <v>454</v>
          </cell>
          <cell r="I50">
            <v>259</v>
          </cell>
          <cell r="J50">
            <v>334</v>
          </cell>
          <cell r="K50">
            <v>222</v>
          </cell>
          <cell r="L50">
            <v>311</v>
          </cell>
          <cell r="M50">
            <v>298</v>
          </cell>
          <cell r="N50">
            <v>382</v>
          </cell>
          <cell r="O50">
            <v>305</v>
          </cell>
          <cell r="P50">
            <v>454</v>
          </cell>
          <cell r="Q50"/>
          <cell r="R50">
            <v>454</v>
          </cell>
          <cell r="S50"/>
          <cell r="T50">
            <v>478</v>
          </cell>
          <cell r="U50"/>
          <cell r="V50">
            <v>358</v>
          </cell>
          <cell r="W50"/>
          <cell r="X50">
            <v>478</v>
          </cell>
          <cell r="Y50"/>
          <cell r="Z50">
            <v>406</v>
          </cell>
          <cell r="AA50"/>
          <cell r="AB50">
            <v>334</v>
          </cell>
          <cell r="AC50">
            <v>2149</v>
          </cell>
          <cell r="AD50">
            <v>5470</v>
          </cell>
        </row>
        <row r="51">
          <cell r="A51" t="str">
            <v>4893</v>
          </cell>
          <cell r="B51" t="str">
            <v>4893 - Animation/Loisirs CHSLD St-Jacques</v>
          </cell>
          <cell r="C51">
            <v>271</v>
          </cell>
          <cell r="D51">
            <v>448</v>
          </cell>
          <cell r="E51">
            <v>374</v>
          </cell>
          <cell r="F51">
            <v>355</v>
          </cell>
          <cell r="G51">
            <v>235</v>
          </cell>
          <cell r="H51">
            <v>355</v>
          </cell>
          <cell r="I51">
            <v>232</v>
          </cell>
          <cell r="J51">
            <v>261</v>
          </cell>
          <cell r="K51">
            <v>155</v>
          </cell>
          <cell r="L51">
            <v>243</v>
          </cell>
          <cell r="M51">
            <v>300</v>
          </cell>
          <cell r="N51">
            <v>299</v>
          </cell>
          <cell r="O51">
            <v>233</v>
          </cell>
          <cell r="P51">
            <v>355</v>
          </cell>
          <cell r="Q51">
            <v>248</v>
          </cell>
          <cell r="R51">
            <v>355</v>
          </cell>
          <cell r="S51"/>
          <cell r="T51">
            <v>373</v>
          </cell>
          <cell r="U51"/>
          <cell r="V51">
            <v>280</v>
          </cell>
          <cell r="W51"/>
          <cell r="X51">
            <v>373</v>
          </cell>
          <cell r="Y51"/>
          <cell r="Z51">
            <v>317</v>
          </cell>
          <cell r="AA51"/>
          <cell r="AB51">
            <v>262</v>
          </cell>
          <cell r="AC51">
            <v>2048</v>
          </cell>
          <cell r="AD51">
            <v>4276</v>
          </cell>
        </row>
        <row r="52">
          <cell r="A52" t="str">
            <v>4894</v>
          </cell>
          <cell r="B52" t="str">
            <v>4894 - Animation/Loisirs CHSLD St-Liguori</v>
          </cell>
          <cell r="C52">
            <v>323</v>
          </cell>
          <cell r="D52">
            <v>448</v>
          </cell>
          <cell r="E52">
            <v>297</v>
          </cell>
          <cell r="F52">
            <v>355</v>
          </cell>
          <cell r="G52">
            <v>274</v>
          </cell>
          <cell r="H52">
            <v>355</v>
          </cell>
          <cell r="I52">
            <v>334</v>
          </cell>
          <cell r="J52">
            <v>261</v>
          </cell>
          <cell r="K52">
            <v>136</v>
          </cell>
          <cell r="L52">
            <v>243</v>
          </cell>
          <cell r="M52">
            <v>233</v>
          </cell>
          <cell r="N52">
            <v>299</v>
          </cell>
          <cell r="O52">
            <v>195</v>
          </cell>
          <cell r="P52">
            <v>355</v>
          </cell>
          <cell r="Q52">
            <v>259</v>
          </cell>
          <cell r="R52">
            <v>355</v>
          </cell>
          <cell r="S52"/>
          <cell r="T52">
            <v>373</v>
          </cell>
          <cell r="U52"/>
          <cell r="V52">
            <v>280</v>
          </cell>
          <cell r="W52"/>
          <cell r="X52">
            <v>373</v>
          </cell>
          <cell r="Y52"/>
          <cell r="Z52">
            <v>317</v>
          </cell>
          <cell r="AA52"/>
          <cell r="AB52">
            <v>262</v>
          </cell>
          <cell r="AC52">
            <v>2051</v>
          </cell>
          <cell r="AD52">
            <v>4276</v>
          </cell>
        </row>
        <row r="53">
          <cell r="A53" t="str">
            <v>4895</v>
          </cell>
          <cell r="B53" t="str">
            <v>4895 - Anim./Loisirs CHSLD St-Antoine-de-Padoue</v>
          </cell>
          <cell r="C53">
            <v>713</v>
          </cell>
          <cell r="D53">
            <v>992</v>
          </cell>
          <cell r="E53">
            <v>696</v>
          </cell>
          <cell r="F53">
            <v>786</v>
          </cell>
          <cell r="G53">
            <v>514</v>
          </cell>
          <cell r="H53">
            <v>786</v>
          </cell>
          <cell r="I53">
            <v>576</v>
          </cell>
          <cell r="J53">
            <v>579</v>
          </cell>
          <cell r="K53">
            <v>634</v>
          </cell>
          <cell r="L53">
            <v>538</v>
          </cell>
          <cell r="M53">
            <v>767</v>
          </cell>
          <cell r="N53">
            <v>662</v>
          </cell>
          <cell r="O53">
            <v>717</v>
          </cell>
          <cell r="P53">
            <v>786</v>
          </cell>
          <cell r="Q53">
            <v>845</v>
          </cell>
          <cell r="R53">
            <v>786</v>
          </cell>
          <cell r="S53"/>
          <cell r="T53">
            <v>827</v>
          </cell>
          <cell r="U53"/>
          <cell r="V53">
            <v>620</v>
          </cell>
          <cell r="W53"/>
          <cell r="X53">
            <v>827</v>
          </cell>
          <cell r="Y53"/>
          <cell r="Z53">
            <v>703</v>
          </cell>
          <cell r="AA53"/>
          <cell r="AB53">
            <v>578</v>
          </cell>
          <cell r="AC53">
            <v>5462</v>
          </cell>
          <cell r="AD53">
            <v>9470</v>
          </cell>
        </row>
        <row r="54">
          <cell r="A54" t="str">
            <v>4896</v>
          </cell>
          <cell r="B54" t="str">
            <v>4896 - Animation/Loisirs CHSLD Alphonse-Rondeau</v>
          </cell>
          <cell r="C54">
            <v>118</v>
          </cell>
          <cell r="D54">
            <v>382</v>
          </cell>
          <cell r="E54">
            <v>269</v>
          </cell>
          <cell r="F54">
            <v>303</v>
          </cell>
          <cell r="G54">
            <v>326</v>
          </cell>
          <cell r="H54">
            <v>303</v>
          </cell>
          <cell r="I54">
            <v>197</v>
          </cell>
          <cell r="J54">
            <v>223</v>
          </cell>
          <cell r="K54">
            <v>150</v>
          </cell>
          <cell r="L54">
            <v>207</v>
          </cell>
          <cell r="M54">
            <v>200</v>
          </cell>
          <cell r="N54">
            <v>255</v>
          </cell>
          <cell r="O54">
            <v>305</v>
          </cell>
          <cell r="P54">
            <v>303</v>
          </cell>
          <cell r="Q54"/>
          <cell r="R54">
            <v>303</v>
          </cell>
          <cell r="S54"/>
          <cell r="T54">
            <v>319</v>
          </cell>
          <cell r="U54"/>
          <cell r="V54">
            <v>239</v>
          </cell>
          <cell r="W54"/>
          <cell r="X54">
            <v>319</v>
          </cell>
          <cell r="Y54"/>
          <cell r="Z54">
            <v>271</v>
          </cell>
          <cell r="AA54"/>
          <cell r="AB54">
            <v>222</v>
          </cell>
          <cell r="AC54">
            <v>1565</v>
          </cell>
          <cell r="AD54">
            <v>3649</v>
          </cell>
        </row>
        <row r="55">
          <cell r="A55" t="str">
            <v>4897</v>
          </cell>
          <cell r="B55" t="str">
            <v>4897 - Animation/Loisirs CHSLD Brassard</v>
          </cell>
          <cell r="C55">
            <v>594</v>
          </cell>
          <cell r="D55">
            <v>559</v>
          </cell>
          <cell r="E55">
            <v>462</v>
          </cell>
          <cell r="F55">
            <v>443</v>
          </cell>
          <cell r="G55">
            <v>474</v>
          </cell>
          <cell r="H55">
            <v>443</v>
          </cell>
          <cell r="I55">
            <v>355</v>
          </cell>
          <cell r="J55">
            <v>326</v>
          </cell>
          <cell r="K55">
            <v>237</v>
          </cell>
          <cell r="L55">
            <v>303</v>
          </cell>
          <cell r="M55">
            <v>529</v>
          </cell>
          <cell r="N55">
            <v>373</v>
          </cell>
          <cell r="O55">
            <v>470</v>
          </cell>
          <cell r="P55">
            <v>443</v>
          </cell>
          <cell r="Q55">
            <v>400</v>
          </cell>
          <cell r="R55">
            <v>443</v>
          </cell>
          <cell r="S55"/>
          <cell r="T55">
            <v>466</v>
          </cell>
          <cell r="U55"/>
          <cell r="V55">
            <v>349</v>
          </cell>
          <cell r="W55"/>
          <cell r="X55">
            <v>466</v>
          </cell>
          <cell r="Y55"/>
          <cell r="Z55">
            <v>396</v>
          </cell>
          <cell r="AA55"/>
          <cell r="AB55">
            <v>325</v>
          </cell>
          <cell r="AC55">
            <v>3521</v>
          </cell>
          <cell r="AD55">
            <v>5335</v>
          </cell>
        </row>
        <row r="56">
          <cell r="A56" t="str">
            <v>4898</v>
          </cell>
          <cell r="B56" t="str">
            <v>4898 - Animation/Loisirs CHSLD Piedmont</v>
          </cell>
          <cell r="C56">
            <v>1406</v>
          </cell>
          <cell r="D56">
            <v>896</v>
          </cell>
          <cell r="E56">
            <v>1112</v>
          </cell>
          <cell r="F56">
            <v>709</v>
          </cell>
          <cell r="G56">
            <v>998</v>
          </cell>
          <cell r="H56">
            <v>709</v>
          </cell>
          <cell r="I56">
            <v>1064</v>
          </cell>
          <cell r="J56">
            <v>523</v>
          </cell>
          <cell r="K56">
            <v>975</v>
          </cell>
          <cell r="L56">
            <v>485</v>
          </cell>
          <cell r="M56">
            <v>1037</v>
          </cell>
          <cell r="N56">
            <v>597</v>
          </cell>
          <cell r="O56">
            <v>1137</v>
          </cell>
          <cell r="P56">
            <v>709</v>
          </cell>
          <cell r="Q56"/>
          <cell r="R56">
            <v>709</v>
          </cell>
          <cell r="S56"/>
          <cell r="T56">
            <v>747</v>
          </cell>
          <cell r="U56"/>
          <cell r="V56">
            <v>560</v>
          </cell>
          <cell r="W56"/>
          <cell r="X56">
            <v>747</v>
          </cell>
          <cell r="Y56"/>
          <cell r="Z56">
            <v>635</v>
          </cell>
          <cell r="AA56"/>
          <cell r="AB56">
            <v>525</v>
          </cell>
          <cell r="AC56">
            <v>7729</v>
          </cell>
          <cell r="AD56">
            <v>8551</v>
          </cell>
        </row>
        <row r="57">
          <cell r="A57" t="str">
            <v>5512</v>
          </cell>
          <cell r="B57" t="str">
            <v>5512 - RI - Santé physique - CH</v>
          </cell>
          <cell r="C57">
            <v>0</v>
          </cell>
          <cell r="D57">
            <v>821</v>
          </cell>
          <cell r="E57">
            <v>0</v>
          </cell>
          <cell r="F57">
            <v>411</v>
          </cell>
          <cell r="G57">
            <v>0</v>
          </cell>
          <cell r="H57"/>
          <cell r="I57">
            <v>0</v>
          </cell>
          <cell r="J57">
            <v>411</v>
          </cell>
          <cell r="K57">
            <v>0</v>
          </cell>
          <cell r="L57">
            <v>411</v>
          </cell>
          <cell r="M57">
            <v>0</v>
          </cell>
          <cell r="N57">
            <v>411</v>
          </cell>
          <cell r="O57"/>
          <cell r="P57">
            <v>411</v>
          </cell>
          <cell r="Q57"/>
          <cell r="R57">
            <v>411</v>
          </cell>
          <cell r="S57"/>
          <cell r="T57">
            <v>411</v>
          </cell>
          <cell r="U57"/>
          <cell r="V57">
            <v>411</v>
          </cell>
          <cell r="W57"/>
          <cell r="X57">
            <v>411</v>
          </cell>
          <cell r="Y57"/>
          <cell r="Z57">
            <v>411</v>
          </cell>
          <cell r="AA57"/>
          <cell r="AB57">
            <v>-3</v>
          </cell>
          <cell r="AC57">
            <v>0</v>
          </cell>
          <cell r="AD57">
            <v>4928</v>
          </cell>
        </row>
        <row r="58">
          <cell r="A58" t="str">
            <v>5513</v>
          </cell>
          <cell r="B58" t="str">
            <v>5513 - RI - Santé mentale - CH</v>
          </cell>
          <cell r="C58">
            <v>205</v>
          </cell>
          <cell r="D58">
            <v>3738</v>
          </cell>
          <cell r="E58">
            <v>186</v>
          </cell>
          <cell r="F58">
            <v>3889</v>
          </cell>
          <cell r="G58">
            <v>205</v>
          </cell>
          <cell r="H58">
            <v>3803</v>
          </cell>
          <cell r="I58">
            <v>137</v>
          </cell>
          <cell r="J58">
            <v>3909</v>
          </cell>
          <cell r="K58">
            <v>159</v>
          </cell>
          <cell r="L58">
            <v>3872</v>
          </cell>
          <cell r="M58">
            <v>157</v>
          </cell>
          <cell r="N58">
            <v>3756</v>
          </cell>
          <cell r="O58">
            <v>153</v>
          </cell>
          <cell r="P58">
            <v>3893</v>
          </cell>
          <cell r="Q58"/>
          <cell r="R58">
            <v>3738</v>
          </cell>
          <cell r="S58"/>
          <cell r="T58">
            <v>3890</v>
          </cell>
          <cell r="U58"/>
          <cell r="V58">
            <v>3904</v>
          </cell>
          <cell r="W58"/>
          <cell r="X58">
            <v>3554</v>
          </cell>
          <cell r="Y58"/>
          <cell r="Z58">
            <v>139</v>
          </cell>
          <cell r="AA58"/>
          <cell r="AB58">
            <v>3887</v>
          </cell>
          <cell r="AC58">
            <v>1202</v>
          </cell>
          <cell r="AD58">
            <v>45972</v>
          </cell>
        </row>
        <row r="59">
          <cell r="A59" t="str">
            <v>5514</v>
          </cell>
          <cell r="B59" t="str">
            <v>5514 - RI - PALV</v>
          </cell>
          <cell r="C59">
            <v>15</v>
          </cell>
          <cell r="D59">
            <v>12239.66</v>
          </cell>
          <cell r="E59">
            <v>199</v>
          </cell>
          <cell r="F59">
            <v>9815.48</v>
          </cell>
          <cell r="G59">
            <v>140</v>
          </cell>
          <cell r="H59">
            <v>9725.51</v>
          </cell>
          <cell r="I59">
            <v>140</v>
          </cell>
          <cell r="J59">
            <v>11528.65</v>
          </cell>
          <cell r="K59">
            <v>115</v>
          </cell>
          <cell r="L59">
            <v>11993.49</v>
          </cell>
          <cell r="M59">
            <v>76</v>
          </cell>
          <cell r="N59">
            <v>11676.1</v>
          </cell>
          <cell r="O59">
            <v>212</v>
          </cell>
          <cell r="P59">
            <v>12049.72</v>
          </cell>
          <cell r="Q59">
            <v>128</v>
          </cell>
          <cell r="R59">
            <v>11711.09</v>
          </cell>
          <cell r="S59"/>
          <cell r="T59">
            <v>11864.78</v>
          </cell>
          <cell r="U59"/>
          <cell r="V59">
            <v>11851.04</v>
          </cell>
          <cell r="W59"/>
          <cell r="X59">
            <v>10561.48</v>
          </cell>
          <cell r="Y59"/>
          <cell r="Z59">
            <v>125</v>
          </cell>
          <cell r="AA59"/>
          <cell r="AB59">
            <v>11933.01</v>
          </cell>
          <cell r="AC59">
            <v>1025</v>
          </cell>
          <cell r="AD59">
            <v>137075.01</v>
          </cell>
        </row>
        <row r="60">
          <cell r="A60" t="str">
            <v>5515</v>
          </cell>
          <cell r="B60" t="str">
            <v>5515 - RI-RIV</v>
          </cell>
          <cell r="C60">
            <v>0</v>
          </cell>
          <cell r="D60">
            <v>283</v>
          </cell>
          <cell r="E60">
            <v>18</v>
          </cell>
          <cell r="F60">
            <v>233</v>
          </cell>
          <cell r="G60">
            <v>6</v>
          </cell>
          <cell r="H60">
            <v>233</v>
          </cell>
          <cell r="I60">
            <v>15</v>
          </cell>
          <cell r="J60">
            <v>233</v>
          </cell>
          <cell r="K60">
            <v>8</v>
          </cell>
          <cell r="L60">
            <v>233</v>
          </cell>
          <cell r="M60">
            <v>28</v>
          </cell>
          <cell r="N60">
            <v>233</v>
          </cell>
          <cell r="O60">
            <v>49</v>
          </cell>
          <cell r="P60">
            <v>233</v>
          </cell>
          <cell r="Q60">
            <v>18</v>
          </cell>
          <cell r="R60">
            <v>233</v>
          </cell>
          <cell r="S60"/>
          <cell r="T60">
            <v>233</v>
          </cell>
          <cell r="U60"/>
          <cell r="V60">
            <v>233</v>
          </cell>
          <cell r="W60"/>
          <cell r="X60">
            <v>233</v>
          </cell>
          <cell r="Y60"/>
          <cell r="Z60">
            <v>233</v>
          </cell>
          <cell r="AA60"/>
          <cell r="AB60">
            <v>190</v>
          </cell>
          <cell r="AC60">
            <v>142</v>
          </cell>
          <cell r="AD60">
            <v>3036</v>
          </cell>
        </row>
        <row r="61">
          <cell r="A61" t="str">
            <v>5516</v>
          </cell>
          <cell r="B61" t="str">
            <v>5516 - Places achetées PALV</v>
          </cell>
          <cell r="C61">
            <v>2</v>
          </cell>
          <cell r="D61">
            <v>29</v>
          </cell>
          <cell r="E61">
            <v>25</v>
          </cell>
          <cell r="F61">
            <v>29</v>
          </cell>
          <cell r="G61">
            <v>31</v>
          </cell>
          <cell r="H61">
            <v>29</v>
          </cell>
          <cell r="I61">
            <v>17</v>
          </cell>
          <cell r="J61">
            <v>29</v>
          </cell>
          <cell r="K61">
            <v>10</v>
          </cell>
          <cell r="L61">
            <v>29</v>
          </cell>
          <cell r="M61">
            <v>10</v>
          </cell>
          <cell r="N61">
            <v>29</v>
          </cell>
          <cell r="O61">
            <v>23</v>
          </cell>
          <cell r="P61">
            <v>29</v>
          </cell>
          <cell r="Q61">
            <v>17</v>
          </cell>
          <cell r="R61">
            <v>29</v>
          </cell>
          <cell r="S61"/>
          <cell r="T61">
            <v>29</v>
          </cell>
          <cell r="U61"/>
          <cell r="V61">
            <v>29</v>
          </cell>
          <cell r="W61"/>
          <cell r="X61">
            <v>29</v>
          </cell>
          <cell r="Y61"/>
          <cell r="Z61">
            <v>29</v>
          </cell>
          <cell r="AA61"/>
          <cell r="AB61">
            <v>34</v>
          </cell>
          <cell r="AC61">
            <v>135</v>
          </cell>
          <cell r="AD61">
            <v>382</v>
          </cell>
        </row>
        <row r="62">
          <cell r="A62" t="str">
            <v>5520</v>
          </cell>
          <cell r="B62" t="str">
            <v>5520 - LE REPAIR</v>
          </cell>
          <cell r="C62">
            <v>5</v>
          </cell>
          <cell r="D62">
            <v>73</v>
          </cell>
          <cell r="E62">
            <v>90</v>
          </cell>
          <cell r="F62">
            <v>73</v>
          </cell>
          <cell r="G62">
            <v>57</v>
          </cell>
          <cell r="H62">
            <v>73</v>
          </cell>
          <cell r="I62">
            <v>87</v>
          </cell>
          <cell r="J62">
            <v>73</v>
          </cell>
          <cell r="K62">
            <v>54</v>
          </cell>
          <cell r="L62">
            <v>73</v>
          </cell>
          <cell r="M62">
            <v>42</v>
          </cell>
          <cell r="N62">
            <v>73</v>
          </cell>
          <cell r="O62">
            <v>81</v>
          </cell>
          <cell r="P62">
            <v>73</v>
          </cell>
          <cell r="Q62">
            <v>58</v>
          </cell>
          <cell r="R62">
            <v>73</v>
          </cell>
          <cell r="S62"/>
          <cell r="T62">
            <v>73</v>
          </cell>
          <cell r="U62"/>
          <cell r="V62">
            <v>73</v>
          </cell>
          <cell r="W62"/>
          <cell r="X62">
            <v>73</v>
          </cell>
          <cell r="Y62"/>
          <cell r="Z62">
            <v>73</v>
          </cell>
          <cell r="AA62"/>
          <cell r="AB62">
            <v>74</v>
          </cell>
          <cell r="AC62">
            <v>474</v>
          </cell>
          <cell r="AD62">
            <v>950</v>
          </cell>
        </row>
        <row r="63">
          <cell r="A63" t="str">
            <v>5543</v>
          </cell>
          <cell r="B63" t="str">
            <v>5543 - Autres RNI - Santé mentale - CH</v>
          </cell>
          <cell r="C63"/>
          <cell r="D63">
            <v>34</v>
          </cell>
          <cell r="E63"/>
          <cell r="F63">
            <v>28</v>
          </cell>
          <cell r="G63"/>
          <cell r="H63">
            <v>28</v>
          </cell>
          <cell r="I63"/>
          <cell r="J63">
            <v>28</v>
          </cell>
          <cell r="K63"/>
          <cell r="L63">
            <v>28</v>
          </cell>
          <cell r="M63"/>
          <cell r="N63">
            <v>28</v>
          </cell>
          <cell r="O63"/>
          <cell r="P63">
            <v>28</v>
          </cell>
          <cell r="Q63"/>
          <cell r="R63">
            <v>28</v>
          </cell>
          <cell r="S63"/>
          <cell r="T63">
            <v>28</v>
          </cell>
          <cell r="U63"/>
          <cell r="V63">
            <v>28</v>
          </cell>
          <cell r="W63"/>
          <cell r="X63">
            <v>28</v>
          </cell>
          <cell r="Y63"/>
          <cell r="Z63">
            <v>28</v>
          </cell>
          <cell r="AA63"/>
          <cell r="AB63">
            <v>23</v>
          </cell>
          <cell r="AC63"/>
          <cell r="AD63">
            <v>365</v>
          </cell>
        </row>
        <row r="64">
          <cell r="A64" t="str">
            <v>5942</v>
          </cell>
          <cell r="B64" t="str">
            <v>5942 - Soutien intensivité variable communauté</v>
          </cell>
          <cell r="C64">
            <v>95</v>
          </cell>
          <cell r="D64">
            <v>63</v>
          </cell>
          <cell r="E64">
            <v>0.5</v>
          </cell>
          <cell r="F64">
            <v>5</v>
          </cell>
          <cell r="G64">
            <v>-3.17</v>
          </cell>
          <cell r="H64">
            <v>5</v>
          </cell>
          <cell r="I64">
            <v>0.17000000000000004</v>
          </cell>
          <cell r="J64">
            <v>5</v>
          </cell>
          <cell r="K64">
            <v>-6.9</v>
          </cell>
          <cell r="L64">
            <v>5</v>
          </cell>
          <cell r="M64">
            <v>0.90000000000000013</v>
          </cell>
          <cell r="N64">
            <v>5</v>
          </cell>
          <cell r="O64">
            <v>2.69</v>
          </cell>
          <cell r="P64">
            <v>5</v>
          </cell>
          <cell r="Q64">
            <v>3.81</v>
          </cell>
          <cell r="R64">
            <v>5</v>
          </cell>
          <cell r="S64"/>
          <cell r="T64">
            <v>5</v>
          </cell>
          <cell r="U64"/>
          <cell r="V64">
            <v>5</v>
          </cell>
          <cell r="W64"/>
          <cell r="X64">
            <v>5</v>
          </cell>
          <cell r="Y64"/>
          <cell r="Z64">
            <v>5</v>
          </cell>
          <cell r="AA64"/>
          <cell r="AB64">
            <v>7</v>
          </cell>
          <cell r="AC64">
            <v>93</v>
          </cell>
          <cell r="AD64">
            <v>125</v>
          </cell>
        </row>
        <row r="65">
          <cell r="A65" t="str">
            <v>6000</v>
          </cell>
          <cell r="B65" t="str">
            <v>6000 - DAPSP</v>
          </cell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>
            <v>257873</v>
          </cell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>
            <v>209349</v>
          </cell>
          <cell r="AC65"/>
          <cell r="AD65">
            <v>467222</v>
          </cell>
        </row>
        <row r="66">
          <cell r="A66" t="str">
            <v>6013</v>
          </cell>
          <cell r="B66" t="str">
            <v>6013 - Hospit pédo (13-17 ans) La traversée 2C</v>
          </cell>
          <cell r="C66">
            <v>200</v>
          </cell>
          <cell r="D66">
            <v>179</v>
          </cell>
          <cell r="E66">
            <v>183</v>
          </cell>
          <cell r="F66">
            <v>173</v>
          </cell>
          <cell r="G66">
            <v>123</v>
          </cell>
          <cell r="H66">
            <v>125</v>
          </cell>
          <cell r="I66">
            <v>45</v>
          </cell>
          <cell r="J66">
            <v>55</v>
          </cell>
          <cell r="K66">
            <v>68</v>
          </cell>
          <cell r="L66">
            <v>85</v>
          </cell>
          <cell r="M66">
            <v>96</v>
          </cell>
          <cell r="N66">
            <v>117</v>
          </cell>
          <cell r="O66">
            <v>139</v>
          </cell>
          <cell r="P66">
            <v>152</v>
          </cell>
          <cell r="Q66">
            <v>80</v>
          </cell>
          <cell r="R66">
            <v>163</v>
          </cell>
          <cell r="S66">
            <v>179</v>
          </cell>
          <cell r="T66">
            <v>173</v>
          </cell>
          <cell r="U66"/>
          <cell r="V66">
            <v>120</v>
          </cell>
          <cell r="W66"/>
          <cell r="X66">
            <v>187</v>
          </cell>
          <cell r="Y66"/>
          <cell r="Z66">
            <v>185</v>
          </cell>
          <cell r="AA66"/>
          <cell r="AB66">
            <v>111</v>
          </cell>
          <cell r="AC66">
            <v>1113</v>
          </cell>
          <cell r="AD66">
            <v>1825</v>
          </cell>
        </row>
        <row r="67">
          <cell r="A67" t="str">
            <v>6021</v>
          </cell>
          <cell r="B67" t="str">
            <v>6021 - Interventions brèves - CH</v>
          </cell>
          <cell r="C67">
            <v>94</v>
          </cell>
          <cell r="D67"/>
          <cell r="E67">
            <v>64</v>
          </cell>
          <cell r="F67"/>
          <cell r="G67">
            <v>51</v>
          </cell>
          <cell r="H67"/>
          <cell r="I67">
            <v>58</v>
          </cell>
          <cell r="J67"/>
          <cell r="K67">
            <v>55</v>
          </cell>
          <cell r="L67"/>
          <cell r="M67">
            <v>90</v>
          </cell>
          <cell r="N67"/>
          <cell r="O67">
            <v>79</v>
          </cell>
          <cell r="P67"/>
          <cell r="Q67">
            <v>102</v>
          </cell>
          <cell r="R67"/>
          <cell r="S67">
            <v>91</v>
          </cell>
          <cell r="T67"/>
          <cell r="U67"/>
          <cell r="V67"/>
          <cell r="W67"/>
          <cell r="X67"/>
          <cell r="Y67"/>
          <cell r="Z67"/>
          <cell r="AA67"/>
          <cell r="AB67"/>
          <cell r="AC67">
            <v>684</v>
          </cell>
          <cell r="AD67"/>
        </row>
        <row r="68">
          <cell r="A68" t="str">
            <v>6023</v>
          </cell>
          <cell r="B68" t="str">
            <v>6023 - Activités générales soins aigus - 1C-2D</v>
          </cell>
          <cell r="C68">
            <v>1606</v>
          </cell>
          <cell r="D68">
            <v>1335</v>
          </cell>
          <cell r="E68">
            <v>1206</v>
          </cell>
          <cell r="F68">
            <v>1043</v>
          </cell>
          <cell r="G68">
            <v>1090</v>
          </cell>
          <cell r="H68">
            <v>1179</v>
          </cell>
          <cell r="I68">
            <v>1067</v>
          </cell>
          <cell r="J68">
            <v>1265</v>
          </cell>
          <cell r="K68">
            <v>900</v>
          </cell>
          <cell r="L68">
            <v>1090</v>
          </cell>
          <cell r="M68">
            <v>938</v>
          </cell>
          <cell r="N68">
            <v>1049</v>
          </cell>
          <cell r="O68">
            <v>1198</v>
          </cell>
          <cell r="P68">
            <v>1086</v>
          </cell>
          <cell r="Q68">
            <v>1083</v>
          </cell>
          <cell r="R68">
            <v>1376</v>
          </cell>
          <cell r="S68">
            <v>1037</v>
          </cell>
          <cell r="T68">
            <v>1194</v>
          </cell>
          <cell r="U68"/>
          <cell r="V68">
            <v>1164</v>
          </cell>
          <cell r="W68"/>
          <cell r="X68">
            <v>1103</v>
          </cell>
          <cell r="Y68"/>
          <cell r="Z68">
            <v>1164</v>
          </cell>
          <cell r="AA68"/>
          <cell r="AB68">
            <v>917</v>
          </cell>
          <cell r="AC68">
            <v>10125</v>
          </cell>
          <cell r="AD68">
            <v>14965</v>
          </cell>
        </row>
        <row r="69">
          <cell r="A69" t="str">
            <v>6024</v>
          </cell>
          <cell r="B69" t="str">
            <v>6024 - Activités générales de soins LD  4C-4D</v>
          </cell>
          <cell r="C69">
            <v>2105</v>
          </cell>
          <cell r="D69">
            <v>2186</v>
          </cell>
          <cell r="E69">
            <v>1728</v>
          </cell>
          <cell r="F69">
            <v>1745</v>
          </cell>
          <cell r="G69">
            <v>1735</v>
          </cell>
          <cell r="H69">
            <v>1729</v>
          </cell>
          <cell r="I69">
            <v>1733</v>
          </cell>
          <cell r="J69">
            <v>1737</v>
          </cell>
          <cell r="K69">
            <v>1736</v>
          </cell>
          <cell r="L69">
            <v>1742</v>
          </cell>
          <cell r="M69">
            <v>1736</v>
          </cell>
          <cell r="N69">
            <v>1750</v>
          </cell>
          <cell r="O69">
            <v>1719</v>
          </cell>
          <cell r="P69">
            <v>1748</v>
          </cell>
          <cell r="Q69">
            <v>1723</v>
          </cell>
          <cell r="R69">
            <v>1747</v>
          </cell>
          <cell r="S69">
            <v>1728</v>
          </cell>
          <cell r="T69">
            <v>1745</v>
          </cell>
          <cell r="U69"/>
          <cell r="V69">
            <v>1721</v>
          </cell>
          <cell r="W69"/>
          <cell r="X69">
            <v>1714</v>
          </cell>
          <cell r="Y69"/>
          <cell r="Z69">
            <v>1720</v>
          </cell>
          <cell r="AA69"/>
          <cell r="AB69">
            <v>1346</v>
          </cell>
          <cell r="AC69">
            <v>15943</v>
          </cell>
          <cell r="AD69">
            <v>22630</v>
          </cell>
        </row>
        <row r="70">
          <cell r="A70" t="str">
            <v>6051</v>
          </cell>
          <cell r="B70" t="str">
            <v>6051 - Soins Palliatifs</v>
          </cell>
          <cell r="C70">
            <v>288</v>
          </cell>
          <cell r="D70">
            <v>306</v>
          </cell>
          <cell r="E70">
            <v>225</v>
          </cell>
          <cell r="F70">
            <v>252</v>
          </cell>
          <cell r="G70">
            <v>218</v>
          </cell>
          <cell r="H70">
            <v>252</v>
          </cell>
          <cell r="I70">
            <v>241</v>
          </cell>
          <cell r="J70">
            <v>252</v>
          </cell>
          <cell r="K70">
            <v>231</v>
          </cell>
          <cell r="L70">
            <v>252</v>
          </cell>
          <cell r="M70">
            <v>197</v>
          </cell>
          <cell r="N70">
            <v>252</v>
          </cell>
          <cell r="O70">
            <v>246</v>
          </cell>
          <cell r="P70">
            <v>252</v>
          </cell>
          <cell r="Q70">
            <v>242</v>
          </cell>
          <cell r="R70">
            <v>252</v>
          </cell>
          <cell r="S70">
            <v>239</v>
          </cell>
          <cell r="T70">
            <v>252</v>
          </cell>
          <cell r="U70"/>
          <cell r="V70">
            <v>252</v>
          </cell>
          <cell r="W70"/>
          <cell r="X70">
            <v>252</v>
          </cell>
          <cell r="Y70"/>
          <cell r="Z70">
            <v>252</v>
          </cell>
          <cell r="AA70"/>
          <cell r="AB70">
            <v>207</v>
          </cell>
          <cell r="AC70">
            <v>2127</v>
          </cell>
          <cell r="AD70">
            <v>3285</v>
          </cell>
        </row>
        <row r="71">
          <cell r="A71" t="str">
            <v>6053</v>
          </cell>
          <cell r="B71" t="str">
            <v>6053 - Soins intensifs - 1F</v>
          </cell>
          <cell r="C71">
            <v>372</v>
          </cell>
          <cell r="D71">
            <v>357</v>
          </cell>
          <cell r="E71">
            <v>305</v>
          </cell>
          <cell r="F71">
            <v>294</v>
          </cell>
          <cell r="G71">
            <v>306</v>
          </cell>
          <cell r="H71">
            <v>294</v>
          </cell>
          <cell r="I71">
            <v>296</v>
          </cell>
          <cell r="J71">
            <v>294</v>
          </cell>
          <cell r="K71">
            <v>296</v>
          </cell>
          <cell r="L71">
            <v>294</v>
          </cell>
          <cell r="M71">
            <v>302</v>
          </cell>
          <cell r="N71">
            <v>294</v>
          </cell>
          <cell r="O71">
            <v>302</v>
          </cell>
          <cell r="P71">
            <v>294</v>
          </cell>
          <cell r="Q71">
            <v>300</v>
          </cell>
          <cell r="R71">
            <v>294</v>
          </cell>
          <cell r="S71">
            <v>290</v>
          </cell>
          <cell r="T71">
            <v>294</v>
          </cell>
          <cell r="U71"/>
          <cell r="V71">
            <v>294</v>
          </cell>
          <cell r="W71"/>
          <cell r="X71">
            <v>294</v>
          </cell>
          <cell r="Y71"/>
          <cell r="Z71">
            <v>294</v>
          </cell>
          <cell r="AA71"/>
          <cell r="AB71">
            <v>242</v>
          </cell>
          <cell r="AC71">
            <v>2769</v>
          </cell>
          <cell r="AD71">
            <v>3833</v>
          </cell>
        </row>
        <row r="72">
          <cell r="A72" t="str">
            <v>6055</v>
          </cell>
          <cell r="B72" t="str">
            <v>6055 - Unité d'hospit. pédiatrique - 2A</v>
          </cell>
          <cell r="C72">
            <v>258</v>
          </cell>
          <cell r="D72">
            <v>272</v>
          </cell>
          <cell r="E72">
            <v>166</v>
          </cell>
          <cell r="F72">
            <v>224</v>
          </cell>
          <cell r="G72">
            <v>135</v>
          </cell>
          <cell r="H72">
            <v>224</v>
          </cell>
          <cell r="I72">
            <v>179</v>
          </cell>
          <cell r="J72">
            <v>224</v>
          </cell>
          <cell r="K72">
            <v>146</v>
          </cell>
          <cell r="L72">
            <v>224</v>
          </cell>
          <cell r="M72">
            <v>156</v>
          </cell>
          <cell r="N72">
            <v>224</v>
          </cell>
          <cell r="O72">
            <v>243</v>
          </cell>
          <cell r="P72">
            <v>224</v>
          </cell>
          <cell r="Q72">
            <v>269</v>
          </cell>
          <cell r="R72">
            <v>224</v>
          </cell>
          <cell r="S72">
            <v>271</v>
          </cell>
          <cell r="T72">
            <v>224</v>
          </cell>
          <cell r="U72"/>
          <cell r="V72">
            <v>224</v>
          </cell>
          <cell r="W72"/>
          <cell r="X72">
            <v>224</v>
          </cell>
          <cell r="Y72"/>
          <cell r="Z72">
            <v>224</v>
          </cell>
          <cell r="AA72"/>
          <cell r="AB72">
            <v>184</v>
          </cell>
          <cell r="AC72">
            <v>1823</v>
          </cell>
          <cell r="AD72">
            <v>2920</v>
          </cell>
        </row>
        <row r="73">
          <cell r="A73" t="str">
            <v>6060</v>
          </cell>
          <cell r="B73" t="str">
            <v>6060 - Soins infirmiers CHSLD St-Donat</v>
          </cell>
          <cell r="C73">
            <v>1337</v>
          </cell>
          <cell r="D73">
            <v>1376</v>
          </cell>
          <cell r="E73">
            <v>1130</v>
          </cell>
          <cell r="F73">
            <v>1133</v>
          </cell>
          <cell r="G73">
            <v>1133</v>
          </cell>
          <cell r="H73">
            <v>1133</v>
          </cell>
          <cell r="I73">
            <v>1130</v>
          </cell>
          <cell r="J73">
            <v>1133</v>
          </cell>
          <cell r="K73">
            <v>1140</v>
          </cell>
          <cell r="L73">
            <v>1133</v>
          </cell>
          <cell r="M73">
            <v>1133</v>
          </cell>
          <cell r="N73">
            <v>1133</v>
          </cell>
          <cell r="O73">
            <v>1138</v>
          </cell>
          <cell r="P73">
            <v>1133</v>
          </cell>
          <cell r="Q73"/>
          <cell r="R73">
            <v>1133</v>
          </cell>
          <cell r="S73"/>
          <cell r="T73">
            <v>1133</v>
          </cell>
          <cell r="U73"/>
          <cell r="V73">
            <v>1133</v>
          </cell>
          <cell r="W73"/>
          <cell r="X73">
            <v>1133</v>
          </cell>
          <cell r="Y73"/>
          <cell r="Z73">
            <v>1133</v>
          </cell>
          <cell r="AA73"/>
          <cell r="AB73">
            <v>933</v>
          </cell>
          <cell r="AC73">
            <v>8141</v>
          </cell>
          <cell r="AD73">
            <v>14772</v>
          </cell>
        </row>
        <row r="74">
          <cell r="A74" t="str">
            <v>6160</v>
          </cell>
          <cell r="B74" t="str">
            <v>6160 - Soins d'assistance CHSLD St-Donat</v>
          </cell>
          <cell r="C74">
            <v>1337</v>
          </cell>
          <cell r="D74">
            <v>1376</v>
          </cell>
          <cell r="E74">
            <v>1130</v>
          </cell>
          <cell r="F74">
            <v>1133</v>
          </cell>
          <cell r="G74">
            <v>1133</v>
          </cell>
          <cell r="H74">
            <v>1133</v>
          </cell>
          <cell r="I74">
            <v>1130</v>
          </cell>
          <cell r="J74">
            <v>1133</v>
          </cell>
          <cell r="K74">
            <v>1140</v>
          </cell>
          <cell r="L74">
            <v>1133</v>
          </cell>
          <cell r="M74">
            <v>1133</v>
          </cell>
          <cell r="N74">
            <v>1133</v>
          </cell>
          <cell r="O74">
            <v>1138</v>
          </cell>
          <cell r="P74">
            <v>1133</v>
          </cell>
          <cell r="Q74"/>
          <cell r="R74">
            <v>1133</v>
          </cell>
          <cell r="S74"/>
          <cell r="T74">
            <v>1133</v>
          </cell>
          <cell r="U74"/>
          <cell r="V74">
            <v>1133</v>
          </cell>
          <cell r="W74"/>
          <cell r="X74">
            <v>1133</v>
          </cell>
          <cell r="Y74"/>
          <cell r="Z74">
            <v>1133</v>
          </cell>
          <cell r="AA74"/>
          <cell r="AB74">
            <v>933</v>
          </cell>
          <cell r="AC74">
            <v>8141</v>
          </cell>
          <cell r="AD74">
            <v>14772</v>
          </cell>
        </row>
        <row r="75">
          <cell r="A75" t="str">
            <v>6181</v>
          </cell>
          <cell r="B75" t="str">
            <v>6181 - SI - URFI</v>
          </cell>
          <cell r="C75">
            <v>332</v>
          </cell>
          <cell r="D75">
            <v>330</v>
          </cell>
          <cell r="E75">
            <v>246</v>
          </cell>
          <cell r="F75">
            <v>272</v>
          </cell>
          <cell r="G75">
            <v>216</v>
          </cell>
          <cell r="H75">
            <v>272</v>
          </cell>
          <cell r="I75">
            <v>274</v>
          </cell>
          <cell r="J75">
            <v>272</v>
          </cell>
          <cell r="K75">
            <v>266</v>
          </cell>
          <cell r="L75">
            <v>272</v>
          </cell>
          <cell r="M75">
            <v>251</v>
          </cell>
          <cell r="N75">
            <v>272</v>
          </cell>
          <cell r="O75">
            <v>273</v>
          </cell>
          <cell r="P75">
            <v>272</v>
          </cell>
          <cell r="Q75">
            <v>273</v>
          </cell>
          <cell r="R75">
            <v>272</v>
          </cell>
          <cell r="S75">
            <v>264</v>
          </cell>
          <cell r="T75">
            <v>272</v>
          </cell>
          <cell r="U75"/>
          <cell r="V75">
            <v>272</v>
          </cell>
          <cell r="W75"/>
          <cell r="X75">
            <v>272</v>
          </cell>
          <cell r="Y75"/>
          <cell r="Z75">
            <v>272</v>
          </cell>
          <cell r="AA75"/>
          <cell r="AB75">
            <v>219</v>
          </cell>
          <cell r="AC75">
            <v>2395</v>
          </cell>
          <cell r="AD75">
            <v>3541</v>
          </cell>
        </row>
        <row r="76">
          <cell r="A76" t="str">
            <v>6240</v>
          </cell>
          <cell r="B76" t="str">
            <v>6240 - Urgence</v>
          </cell>
          <cell r="C76">
            <v>4811</v>
          </cell>
          <cell r="D76">
            <v>4620</v>
          </cell>
          <cell r="E76">
            <v>3972</v>
          </cell>
          <cell r="F76">
            <v>3805</v>
          </cell>
          <cell r="G76">
            <v>3990</v>
          </cell>
          <cell r="H76">
            <v>3805</v>
          </cell>
          <cell r="I76">
            <v>4155</v>
          </cell>
          <cell r="J76">
            <v>3805</v>
          </cell>
          <cell r="K76">
            <v>4042</v>
          </cell>
          <cell r="L76">
            <v>3805</v>
          </cell>
          <cell r="M76">
            <v>3973</v>
          </cell>
          <cell r="N76">
            <v>3805</v>
          </cell>
          <cell r="O76">
            <v>4055</v>
          </cell>
          <cell r="P76">
            <v>3805</v>
          </cell>
          <cell r="Q76">
            <v>3937</v>
          </cell>
          <cell r="R76">
            <v>3805</v>
          </cell>
          <cell r="S76"/>
          <cell r="T76">
            <v>3805</v>
          </cell>
          <cell r="U76"/>
          <cell r="V76">
            <v>3805</v>
          </cell>
          <cell r="W76"/>
          <cell r="X76">
            <v>3805</v>
          </cell>
          <cell r="Y76"/>
          <cell r="Z76">
            <v>3805</v>
          </cell>
          <cell r="AA76"/>
          <cell r="AB76">
            <v>3125</v>
          </cell>
          <cell r="AC76">
            <v>32935</v>
          </cell>
          <cell r="AD76">
            <v>49600</v>
          </cell>
        </row>
        <row r="77">
          <cell r="A77" t="str">
            <v>6261</v>
          </cell>
          <cell r="B77" t="str">
            <v>6261 - Bloc opératoire</v>
          </cell>
          <cell r="C77">
            <v>1136.53</v>
          </cell>
          <cell r="D77">
            <v>1148.3</v>
          </cell>
          <cell r="E77">
            <v>910.77</v>
          </cell>
          <cell r="F77">
            <v>952.25</v>
          </cell>
          <cell r="G77">
            <v>918.97</v>
          </cell>
          <cell r="H77">
            <v>784.2</v>
          </cell>
          <cell r="I77">
            <v>720.78</v>
          </cell>
          <cell r="J77">
            <v>560.14</v>
          </cell>
          <cell r="K77">
            <v>773.97</v>
          </cell>
          <cell r="L77">
            <v>817.81</v>
          </cell>
          <cell r="M77">
            <v>845.97</v>
          </cell>
          <cell r="N77">
            <v>896.23</v>
          </cell>
          <cell r="O77">
            <v>954.67</v>
          </cell>
          <cell r="P77">
            <v>1036.27</v>
          </cell>
          <cell r="Q77">
            <v>980.88</v>
          </cell>
          <cell r="R77">
            <v>1036.27</v>
          </cell>
          <cell r="S77"/>
          <cell r="T77">
            <v>1064.27</v>
          </cell>
          <cell r="U77"/>
          <cell r="V77">
            <v>694.58</v>
          </cell>
          <cell r="W77"/>
          <cell r="X77">
            <v>1064.27</v>
          </cell>
          <cell r="Y77"/>
          <cell r="Z77">
            <v>983.61</v>
          </cell>
          <cell r="AA77"/>
          <cell r="AB77">
            <v>761.8</v>
          </cell>
          <cell r="AC77">
            <v>7242.54</v>
          </cell>
          <cell r="AD77">
            <v>11800.000000000002</v>
          </cell>
        </row>
        <row r="78">
          <cell r="A78" t="str">
            <v>6281</v>
          </cell>
          <cell r="B78" t="str">
            <v>6281 - Hôpital de jour en pédo (0-17 ans)</v>
          </cell>
          <cell r="C78">
            <v>11</v>
          </cell>
          <cell r="D78">
            <v>11</v>
          </cell>
          <cell r="E78">
            <v>51</v>
          </cell>
          <cell r="F78">
            <v>51</v>
          </cell>
          <cell r="G78">
            <v>39</v>
          </cell>
          <cell r="H78">
            <v>49</v>
          </cell>
          <cell r="I78">
            <v>21</v>
          </cell>
          <cell r="J78">
            <v>49</v>
          </cell>
          <cell r="K78"/>
          <cell r="L78">
            <v>5</v>
          </cell>
          <cell r="M78">
            <v>2</v>
          </cell>
          <cell r="N78">
            <v>5</v>
          </cell>
          <cell r="O78">
            <v>46</v>
          </cell>
          <cell r="P78">
            <v>49</v>
          </cell>
          <cell r="Q78">
            <v>19</v>
          </cell>
          <cell r="R78">
            <v>49</v>
          </cell>
          <cell r="S78"/>
          <cell r="T78">
            <v>49</v>
          </cell>
          <cell r="U78"/>
          <cell r="V78">
            <v>49</v>
          </cell>
          <cell r="W78"/>
          <cell r="X78">
            <v>49</v>
          </cell>
          <cell r="Y78"/>
          <cell r="Z78">
            <v>49</v>
          </cell>
          <cell r="AA78"/>
          <cell r="AB78">
            <v>31</v>
          </cell>
          <cell r="AC78">
            <v>189</v>
          </cell>
          <cell r="AD78">
            <v>495</v>
          </cell>
        </row>
        <row r="79">
          <cell r="A79" t="str">
            <v>6304</v>
          </cell>
          <cell r="B79" t="str">
            <v>6304 - Unité de médecine familiale</v>
          </cell>
          <cell r="C79">
            <v>2286</v>
          </cell>
          <cell r="D79">
            <v>2120</v>
          </cell>
          <cell r="E79">
            <v>1695</v>
          </cell>
          <cell r="F79">
            <v>1679</v>
          </cell>
          <cell r="G79">
            <v>1861</v>
          </cell>
          <cell r="H79">
            <v>1679</v>
          </cell>
          <cell r="I79">
            <v>1806</v>
          </cell>
          <cell r="J79">
            <v>1679</v>
          </cell>
          <cell r="K79">
            <v>1842</v>
          </cell>
          <cell r="L79">
            <v>1767</v>
          </cell>
          <cell r="M79">
            <v>1881</v>
          </cell>
          <cell r="N79">
            <v>1679</v>
          </cell>
          <cell r="O79">
            <v>2042</v>
          </cell>
          <cell r="P79">
            <v>1679</v>
          </cell>
          <cell r="Q79">
            <v>2116</v>
          </cell>
          <cell r="R79">
            <v>1679</v>
          </cell>
          <cell r="S79"/>
          <cell r="T79">
            <v>1767</v>
          </cell>
          <cell r="U79"/>
          <cell r="V79">
            <v>1414</v>
          </cell>
          <cell r="W79"/>
          <cell r="X79">
            <v>1767</v>
          </cell>
          <cell r="Y79"/>
          <cell r="Z79">
            <v>1679</v>
          </cell>
          <cell r="AA79"/>
          <cell r="AB79">
            <v>1412</v>
          </cell>
          <cell r="AC79">
            <v>15529</v>
          </cell>
          <cell r="AD79">
            <v>22000</v>
          </cell>
        </row>
        <row r="80">
          <cell r="A80" t="str">
            <v>6306</v>
          </cell>
          <cell r="B80" t="str">
            <v>6306 - Prév. et gestion des maladies chroniques</v>
          </cell>
          <cell r="C80">
            <v>45</v>
          </cell>
          <cell r="D80">
            <v>40</v>
          </cell>
          <cell r="E80">
            <v>52</v>
          </cell>
          <cell r="F80">
            <v>40</v>
          </cell>
          <cell r="G80">
            <v>46</v>
          </cell>
          <cell r="H80">
            <v>40</v>
          </cell>
          <cell r="I80">
            <v>40</v>
          </cell>
          <cell r="J80">
            <v>40</v>
          </cell>
          <cell r="K80">
            <v>45</v>
          </cell>
          <cell r="L80">
            <v>40</v>
          </cell>
          <cell r="M80">
            <v>31</v>
          </cell>
          <cell r="N80">
            <v>40</v>
          </cell>
          <cell r="O80">
            <v>40</v>
          </cell>
          <cell r="P80">
            <v>40</v>
          </cell>
          <cell r="Q80">
            <v>41</v>
          </cell>
          <cell r="R80">
            <v>40</v>
          </cell>
          <cell r="S80"/>
          <cell r="T80">
            <v>40</v>
          </cell>
          <cell r="U80"/>
          <cell r="V80">
            <v>40</v>
          </cell>
          <cell r="W80"/>
          <cell r="X80">
            <v>40</v>
          </cell>
          <cell r="Y80"/>
          <cell r="Z80"/>
          <cell r="AA80"/>
          <cell r="AB80">
            <v>40</v>
          </cell>
          <cell r="AC80">
            <v>340</v>
          </cell>
          <cell r="AD80">
            <v>480</v>
          </cell>
        </row>
        <row r="81">
          <cell r="A81" t="str">
            <v>6322</v>
          </cell>
          <cell r="B81" t="str">
            <v>6322 - URDM Stérilisation</v>
          </cell>
          <cell r="C81">
            <v>23446</v>
          </cell>
          <cell r="D81">
            <v>22488</v>
          </cell>
          <cell r="E81">
            <v>18797</v>
          </cell>
          <cell r="F81">
            <v>18816</v>
          </cell>
          <cell r="G81">
            <v>16515</v>
          </cell>
          <cell r="H81">
            <v>18552</v>
          </cell>
          <cell r="I81">
            <v>15571</v>
          </cell>
          <cell r="J81">
            <v>17520</v>
          </cell>
          <cell r="K81">
            <v>15232</v>
          </cell>
          <cell r="L81">
            <v>17472</v>
          </cell>
          <cell r="M81">
            <v>16266</v>
          </cell>
          <cell r="N81">
            <v>18816</v>
          </cell>
          <cell r="O81">
            <v>17299</v>
          </cell>
          <cell r="P81">
            <v>18816</v>
          </cell>
          <cell r="Q81"/>
          <cell r="R81">
            <v>18816</v>
          </cell>
          <cell r="S81"/>
          <cell r="T81">
            <v>19224</v>
          </cell>
          <cell r="U81"/>
          <cell r="V81">
            <v>16416</v>
          </cell>
          <cell r="W81"/>
          <cell r="X81">
            <v>18888</v>
          </cell>
          <cell r="Y81"/>
          <cell r="Z81">
            <v>18552</v>
          </cell>
          <cell r="AA81"/>
          <cell r="AB81">
            <v>15624</v>
          </cell>
          <cell r="AC81">
            <v>123126</v>
          </cell>
          <cell r="AD81">
            <v>240000</v>
          </cell>
        </row>
        <row r="82">
          <cell r="A82" t="str">
            <v>6351</v>
          </cell>
          <cell r="B82" t="str">
            <v>6351 - Inhalothérapie à domicile - Montcalm</v>
          </cell>
          <cell r="C82">
            <v>28111.8</v>
          </cell>
          <cell r="D82">
            <v>30653</v>
          </cell>
          <cell r="E82">
            <v>23643.599999999999</v>
          </cell>
          <cell r="F82">
            <v>24522</v>
          </cell>
          <cell r="G82">
            <v>21677.4</v>
          </cell>
          <cell r="H82">
            <v>24522</v>
          </cell>
          <cell r="I82">
            <v>17949.599999999999</v>
          </cell>
          <cell r="J82">
            <v>24522</v>
          </cell>
          <cell r="K82">
            <v>18280.599999999999</v>
          </cell>
          <cell r="L82">
            <v>24522</v>
          </cell>
          <cell r="M82">
            <v>21854.400000000001</v>
          </cell>
          <cell r="N82">
            <v>24522</v>
          </cell>
          <cell r="O82">
            <v>21576.6</v>
          </cell>
          <cell r="P82">
            <v>24522</v>
          </cell>
          <cell r="Q82">
            <v>23124.6</v>
          </cell>
          <cell r="R82">
            <v>24522</v>
          </cell>
          <cell r="S82"/>
          <cell r="T82">
            <v>24522</v>
          </cell>
          <cell r="U82"/>
          <cell r="V82">
            <v>24522</v>
          </cell>
          <cell r="W82"/>
          <cell r="X82">
            <v>24522</v>
          </cell>
          <cell r="Y82"/>
          <cell r="Z82">
            <v>24522</v>
          </cell>
          <cell r="AA82"/>
          <cell r="AB82">
            <v>19267</v>
          </cell>
          <cell r="AC82">
            <v>176218.6</v>
          </cell>
          <cell r="AD82">
            <v>319662</v>
          </cell>
        </row>
        <row r="83">
          <cell r="A83" t="str">
            <v>6352</v>
          </cell>
          <cell r="B83" t="str">
            <v>6352 - Inhalothérapie - CH</v>
          </cell>
          <cell r="C83">
            <v>206708</v>
          </cell>
          <cell r="D83">
            <v>167329</v>
          </cell>
          <cell r="E83">
            <v>133476</v>
          </cell>
          <cell r="F83">
            <v>133863</v>
          </cell>
          <cell r="G83">
            <v>127311</v>
          </cell>
          <cell r="H83">
            <v>133863</v>
          </cell>
          <cell r="I83">
            <v>103972</v>
          </cell>
          <cell r="J83">
            <v>133863</v>
          </cell>
          <cell r="K83">
            <v>84240</v>
          </cell>
          <cell r="L83">
            <v>133863</v>
          </cell>
          <cell r="M83">
            <v>93808</v>
          </cell>
          <cell r="N83">
            <v>133863</v>
          </cell>
          <cell r="O83">
            <v>107902</v>
          </cell>
          <cell r="P83">
            <v>133863</v>
          </cell>
          <cell r="Q83">
            <v>120479</v>
          </cell>
          <cell r="R83">
            <v>133863</v>
          </cell>
          <cell r="S83"/>
          <cell r="T83">
            <v>133863</v>
          </cell>
          <cell r="U83"/>
          <cell r="V83">
            <v>133863</v>
          </cell>
          <cell r="W83"/>
          <cell r="X83">
            <v>133863</v>
          </cell>
          <cell r="Y83"/>
          <cell r="Z83">
            <v>133863</v>
          </cell>
          <cell r="AA83"/>
          <cell r="AB83">
            <v>105178</v>
          </cell>
          <cell r="AC83">
            <v>977896</v>
          </cell>
          <cell r="AD83">
            <v>1745000</v>
          </cell>
        </row>
        <row r="84">
          <cell r="A84" t="str">
            <v>6364</v>
          </cell>
          <cell r="B84" t="str">
            <v>6364 - Maternité - obstétrique</v>
          </cell>
          <cell r="C84">
            <v>459</v>
          </cell>
          <cell r="D84">
            <v>510</v>
          </cell>
          <cell r="E84">
            <v>345</v>
          </cell>
          <cell r="F84">
            <v>420</v>
          </cell>
          <cell r="G84">
            <v>336</v>
          </cell>
          <cell r="H84">
            <v>420</v>
          </cell>
          <cell r="I84">
            <v>368</v>
          </cell>
          <cell r="J84">
            <v>420</v>
          </cell>
          <cell r="K84">
            <v>338</v>
          </cell>
          <cell r="L84">
            <v>420</v>
          </cell>
          <cell r="M84">
            <v>329</v>
          </cell>
          <cell r="N84">
            <v>420</v>
          </cell>
          <cell r="O84">
            <v>336</v>
          </cell>
          <cell r="P84">
            <v>420</v>
          </cell>
          <cell r="Q84">
            <v>389</v>
          </cell>
          <cell r="R84">
            <v>420</v>
          </cell>
          <cell r="S84">
            <v>387</v>
          </cell>
          <cell r="T84">
            <v>420</v>
          </cell>
          <cell r="U84"/>
          <cell r="V84">
            <v>420</v>
          </cell>
          <cell r="W84"/>
          <cell r="X84">
            <v>420</v>
          </cell>
          <cell r="Y84"/>
          <cell r="Z84">
            <v>420</v>
          </cell>
          <cell r="AA84"/>
          <cell r="AB84">
            <v>345</v>
          </cell>
          <cell r="AC84">
            <v>3287</v>
          </cell>
          <cell r="AD84">
            <v>5475</v>
          </cell>
        </row>
        <row r="85">
          <cell r="A85" t="str">
            <v>6430</v>
          </cell>
          <cell r="B85" t="str">
            <v>6430 - Encadrement RNI</v>
          </cell>
          <cell r="C85">
            <v>30</v>
          </cell>
          <cell r="D85">
            <v>28</v>
          </cell>
          <cell r="E85"/>
          <cell r="F85"/>
          <cell r="G85"/>
          <cell r="H85"/>
          <cell r="I85"/>
          <cell r="J85">
            <v>1</v>
          </cell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>
            <v>1</v>
          </cell>
          <cell r="AC85">
            <v>30</v>
          </cell>
          <cell r="AD85">
            <v>30</v>
          </cell>
        </row>
        <row r="86">
          <cell r="A86" t="str">
            <v>6564</v>
          </cell>
          <cell r="B86" t="str">
            <v>6564 - Psychologie - CH</v>
          </cell>
          <cell r="C86">
            <v>150</v>
          </cell>
          <cell r="D86">
            <v>261</v>
          </cell>
          <cell r="E86">
            <v>156</v>
          </cell>
          <cell r="F86">
            <v>206</v>
          </cell>
          <cell r="G86">
            <v>173</v>
          </cell>
          <cell r="H86">
            <v>206</v>
          </cell>
          <cell r="I86">
            <v>147</v>
          </cell>
          <cell r="J86">
            <v>206</v>
          </cell>
          <cell r="K86">
            <v>88</v>
          </cell>
          <cell r="L86">
            <v>217</v>
          </cell>
          <cell r="M86">
            <v>121</v>
          </cell>
          <cell r="N86">
            <v>206</v>
          </cell>
          <cell r="O86">
            <v>84</v>
          </cell>
          <cell r="P86">
            <v>206</v>
          </cell>
          <cell r="Q86">
            <v>98</v>
          </cell>
          <cell r="R86">
            <v>206</v>
          </cell>
          <cell r="S86"/>
          <cell r="T86">
            <v>217</v>
          </cell>
          <cell r="U86"/>
          <cell r="V86">
            <v>174</v>
          </cell>
          <cell r="W86"/>
          <cell r="X86">
            <v>217</v>
          </cell>
          <cell r="Y86"/>
          <cell r="Z86">
            <v>206</v>
          </cell>
          <cell r="AA86"/>
          <cell r="AB86">
            <v>177</v>
          </cell>
          <cell r="AC86">
            <v>1017</v>
          </cell>
          <cell r="AD86">
            <v>2705</v>
          </cell>
        </row>
        <row r="87">
          <cell r="A87" t="str">
            <v>6601</v>
          </cell>
          <cell r="B87" t="str">
            <v>6601 - Banque de sang</v>
          </cell>
          <cell r="C87">
            <v>35901.9</v>
          </cell>
          <cell r="D87">
            <v>29295</v>
          </cell>
          <cell r="E87">
            <v>24477</v>
          </cell>
          <cell r="F87">
            <v>23436</v>
          </cell>
          <cell r="G87">
            <v>29592.3</v>
          </cell>
          <cell r="H87">
            <v>23436</v>
          </cell>
          <cell r="I87">
            <v>32151.7</v>
          </cell>
          <cell r="J87">
            <v>23436</v>
          </cell>
          <cell r="K87">
            <v>27213.5</v>
          </cell>
          <cell r="L87">
            <v>23436</v>
          </cell>
          <cell r="M87">
            <v>29953.4</v>
          </cell>
          <cell r="N87">
            <v>23436</v>
          </cell>
          <cell r="O87">
            <v>30050.3</v>
          </cell>
          <cell r="P87">
            <v>23436</v>
          </cell>
          <cell r="Q87">
            <v>27888.7</v>
          </cell>
          <cell r="R87">
            <v>23436</v>
          </cell>
          <cell r="S87"/>
          <cell r="T87">
            <v>23436</v>
          </cell>
          <cell r="U87"/>
          <cell r="V87">
            <v>23436</v>
          </cell>
          <cell r="W87"/>
          <cell r="X87">
            <v>23436</v>
          </cell>
          <cell r="Y87"/>
          <cell r="Z87">
            <v>23436</v>
          </cell>
          <cell r="AA87"/>
          <cell r="AB87">
            <v>18409</v>
          </cell>
          <cell r="AC87">
            <v>237228.79999999999</v>
          </cell>
          <cell r="AD87">
            <v>305500</v>
          </cell>
        </row>
        <row r="88">
          <cell r="A88" t="str">
            <v>6604</v>
          </cell>
          <cell r="B88" t="str">
            <v>6604 - Anatomopathologie</v>
          </cell>
          <cell r="C88">
            <v>103299.6</v>
          </cell>
          <cell r="D88">
            <v>87842</v>
          </cell>
          <cell r="E88">
            <v>82266.3</v>
          </cell>
          <cell r="F88">
            <v>71871</v>
          </cell>
          <cell r="G88">
            <v>74126.600000000006</v>
          </cell>
          <cell r="H88">
            <v>71871</v>
          </cell>
          <cell r="I88">
            <v>70204.5</v>
          </cell>
          <cell r="J88">
            <v>71871</v>
          </cell>
          <cell r="K88">
            <v>85556.5</v>
          </cell>
          <cell r="L88">
            <v>74533</v>
          </cell>
          <cell r="M88">
            <v>75050.600000000006</v>
          </cell>
          <cell r="N88">
            <v>71871</v>
          </cell>
          <cell r="O88">
            <v>82133.399999999994</v>
          </cell>
          <cell r="P88">
            <v>71871</v>
          </cell>
          <cell r="Q88">
            <v>73714.5</v>
          </cell>
          <cell r="R88">
            <v>71871</v>
          </cell>
          <cell r="S88"/>
          <cell r="T88">
            <v>74533</v>
          </cell>
          <cell r="U88"/>
          <cell r="V88">
            <v>63885</v>
          </cell>
          <cell r="W88"/>
          <cell r="X88">
            <v>74533</v>
          </cell>
          <cell r="Y88"/>
          <cell r="Z88">
            <v>71871</v>
          </cell>
          <cell r="AA88"/>
          <cell r="AB88">
            <v>55901</v>
          </cell>
          <cell r="AC88">
            <v>646352</v>
          </cell>
          <cell r="AD88">
            <v>934324</v>
          </cell>
        </row>
        <row r="89">
          <cell r="A89" t="str">
            <v>6605</v>
          </cell>
          <cell r="B89" t="str">
            <v>6605 - Cytologie - CH</v>
          </cell>
          <cell r="C89">
            <v>29200.6</v>
          </cell>
          <cell r="D89">
            <v>33406</v>
          </cell>
          <cell r="E89">
            <v>22402.5</v>
          </cell>
          <cell r="F89">
            <v>26447</v>
          </cell>
          <cell r="G89">
            <v>21902.9</v>
          </cell>
          <cell r="H89">
            <v>26447</v>
          </cell>
          <cell r="I89">
            <v>19349.099999999999</v>
          </cell>
          <cell r="J89">
            <v>19487</v>
          </cell>
          <cell r="K89">
            <v>15980.5</v>
          </cell>
          <cell r="L89">
            <v>18095</v>
          </cell>
          <cell r="M89">
            <v>20726.099999999999</v>
          </cell>
          <cell r="N89">
            <v>22271</v>
          </cell>
          <cell r="O89">
            <v>24570.2</v>
          </cell>
          <cell r="P89">
            <v>26447</v>
          </cell>
          <cell r="Q89">
            <v>23939.599999999999</v>
          </cell>
          <cell r="R89">
            <v>26447</v>
          </cell>
          <cell r="S89"/>
          <cell r="T89">
            <v>27838</v>
          </cell>
          <cell r="U89"/>
          <cell r="V89">
            <v>20879</v>
          </cell>
          <cell r="W89"/>
          <cell r="X89">
            <v>27838</v>
          </cell>
          <cell r="Y89"/>
          <cell r="Z89">
            <v>23663</v>
          </cell>
          <cell r="AA89"/>
          <cell r="AB89">
            <v>19485</v>
          </cell>
          <cell r="AC89">
            <v>178071.50000000003</v>
          </cell>
          <cell r="AD89">
            <v>318750</v>
          </cell>
        </row>
        <row r="90">
          <cell r="A90" t="str">
            <v>6606</v>
          </cell>
          <cell r="B90" t="str">
            <v>6606 - Centre de prélèvements - CH</v>
          </cell>
          <cell r="C90">
            <v>209968</v>
          </cell>
          <cell r="D90">
            <v>172293</v>
          </cell>
          <cell r="E90">
            <v>161779</v>
          </cell>
          <cell r="F90">
            <v>136398</v>
          </cell>
          <cell r="G90">
            <v>156234</v>
          </cell>
          <cell r="H90">
            <v>136398</v>
          </cell>
          <cell r="I90">
            <v>146737</v>
          </cell>
          <cell r="J90">
            <v>136398</v>
          </cell>
          <cell r="K90">
            <v>157895</v>
          </cell>
          <cell r="L90">
            <v>143577</v>
          </cell>
          <cell r="M90">
            <v>157151</v>
          </cell>
          <cell r="N90">
            <v>136398</v>
          </cell>
          <cell r="O90">
            <v>161125</v>
          </cell>
          <cell r="P90">
            <v>136398</v>
          </cell>
          <cell r="Q90">
            <v>159616</v>
          </cell>
          <cell r="R90">
            <v>136398</v>
          </cell>
          <cell r="S90"/>
          <cell r="T90">
            <v>143577</v>
          </cell>
          <cell r="U90"/>
          <cell r="V90">
            <v>114862</v>
          </cell>
          <cell r="W90"/>
          <cell r="X90">
            <v>143577</v>
          </cell>
          <cell r="Y90"/>
          <cell r="Z90">
            <v>136398</v>
          </cell>
          <cell r="AA90"/>
          <cell r="AB90">
            <v>114865</v>
          </cell>
          <cell r="AC90">
            <v>1310505</v>
          </cell>
          <cell r="AD90">
            <v>1787537</v>
          </cell>
        </row>
        <row r="91">
          <cell r="A91" t="str">
            <v>6610</v>
          </cell>
          <cell r="B91" t="str">
            <v>6610 - Physiologie respiratoire - CH</v>
          </cell>
          <cell r="C91">
            <v>10617</v>
          </cell>
          <cell r="D91">
            <v>14380</v>
          </cell>
          <cell r="E91">
            <v>11124</v>
          </cell>
          <cell r="F91">
            <v>11400</v>
          </cell>
          <cell r="G91">
            <v>11085</v>
          </cell>
          <cell r="H91">
            <v>9752</v>
          </cell>
          <cell r="I91">
            <v>7769</v>
          </cell>
          <cell r="J91">
            <v>7300</v>
          </cell>
          <cell r="K91">
            <v>11055</v>
          </cell>
          <cell r="L91">
            <v>12311</v>
          </cell>
          <cell r="M91">
            <v>10062</v>
          </cell>
          <cell r="N91">
            <v>12615</v>
          </cell>
          <cell r="O91">
            <v>10855</v>
          </cell>
          <cell r="P91">
            <v>11277</v>
          </cell>
          <cell r="Q91">
            <v>11190</v>
          </cell>
          <cell r="R91">
            <v>11316</v>
          </cell>
          <cell r="S91"/>
          <cell r="T91">
            <v>12200</v>
          </cell>
          <cell r="U91"/>
          <cell r="V91">
            <v>7986</v>
          </cell>
          <cell r="W91"/>
          <cell r="X91">
            <v>8058</v>
          </cell>
          <cell r="Y91"/>
          <cell r="Z91">
            <v>9213</v>
          </cell>
          <cell r="AA91"/>
          <cell r="AB91">
            <v>7591</v>
          </cell>
          <cell r="AC91">
            <v>83757</v>
          </cell>
          <cell r="AD91">
            <v>135399</v>
          </cell>
        </row>
        <row r="92">
          <cell r="A92" t="str">
            <v>6683</v>
          </cell>
          <cell r="B92" t="str">
            <v>6683 - Dépendances en première ligne</v>
          </cell>
          <cell r="C92"/>
          <cell r="D92"/>
          <cell r="E92"/>
          <cell r="F92"/>
          <cell r="G92"/>
          <cell r="H92"/>
          <cell r="I92">
            <v>5</v>
          </cell>
          <cell r="J92"/>
          <cell r="K92">
            <v>1</v>
          </cell>
          <cell r="L92"/>
          <cell r="M92">
            <v>1</v>
          </cell>
          <cell r="N92"/>
          <cell r="O92"/>
          <cell r="P92"/>
          <cell r="Q92">
            <v>14</v>
          </cell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>
            <v>21</v>
          </cell>
          <cell r="AD92"/>
        </row>
        <row r="93">
          <cell r="A93" t="str">
            <v>6710</v>
          </cell>
          <cell r="B93" t="str">
            <v>6710 - Électrophysiologie</v>
          </cell>
          <cell r="C93">
            <v>123806</v>
          </cell>
          <cell r="D93">
            <v>116086</v>
          </cell>
          <cell r="E93">
            <v>102922</v>
          </cell>
          <cell r="F93">
            <v>96886</v>
          </cell>
          <cell r="G93">
            <v>98551</v>
          </cell>
          <cell r="H93">
            <v>96886</v>
          </cell>
          <cell r="I93">
            <v>85117</v>
          </cell>
          <cell r="J93">
            <v>88675</v>
          </cell>
          <cell r="K93">
            <v>94605</v>
          </cell>
          <cell r="L93">
            <v>92591</v>
          </cell>
          <cell r="M93">
            <v>95948</v>
          </cell>
          <cell r="N93">
            <v>99665</v>
          </cell>
          <cell r="O93">
            <v>93965</v>
          </cell>
          <cell r="P93">
            <v>99665</v>
          </cell>
          <cell r="Q93">
            <v>97652</v>
          </cell>
          <cell r="R93">
            <v>99665</v>
          </cell>
          <cell r="S93"/>
          <cell r="T93">
            <v>103581</v>
          </cell>
          <cell r="U93"/>
          <cell r="V93">
            <v>85391</v>
          </cell>
          <cell r="W93"/>
          <cell r="X93">
            <v>103581</v>
          </cell>
          <cell r="Y93"/>
          <cell r="Z93">
            <v>99665</v>
          </cell>
          <cell r="AA93"/>
          <cell r="AB93">
            <v>80843</v>
          </cell>
          <cell r="AC93">
            <v>792566</v>
          </cell>
          <cell r="AD93">
            <v>1263180</v>
          </cell>
        </row>
        <row r="94">
          <cell r="A94" t="str">
            <v>6752</v>
          </cell>
          <cell r="B94" t="str">
            <v>6752 - Électrophysiologie interventionnelle</v>
          </cell>
          <cell r="C94">
            <v>1395</v>
          </cell>
          <cell r="D94">
            <v>2049.59</v>
          </cell>
          <cell r="E94">
            <v>585</v>
          </cell>
          <cell r="F94">
            <v>876.99</v>
          </cell>
          <cell r="G94">
            <v>900</v>
          </cell>
          <cell r="H94">
            <v>1354.9</v>
          </cell>
          <cell r="I94">
            <v>1080</v>
          </cell>
          <cell r="J94">
            <v>1354.9</v>
          </cell>
          <cell r="K94">
            <v>1260</v>
          </cell>
          <cell r="L94">
            <v>1290.8499999999999</v>
          </cell>
          <cell r="M94">
            <v>690</v>
          </cell>
          <cell r="N94">
            <v>1197.23</v>
          </cell>
          <cell r="O94">
            <v>1095</v>
          </cell>
          <cell r="P94">
            <v>1473.14</v>
          </cell>
          <cell r="Q94">
            <v>1035</v>
          </cell>
          <cell r="R94">
            <v>798.16</v>
          </cell>
          <cell r="S94"/>
          <cell r="T94">
            <v>955.82</v>
          </cell>
          <cell r="U94"/>
          <cell r="V94">
            <v>1241.58</v>
          </cell>
          <cell r="W94"/>
          <cell r="X94">
            <v>660.2</v>
          </cell>
          <cell r="Y94"/>
          <cell r="Z94">
            <v>1152.8900000000001</v>
          </cell>
          <cell r="AA94"/>
          <cell r="AB94">
            <v>1093.77</v>
          </cell>
          <cell r="AC94">
            <v>8040</v>
          </cell>
          <cell r="AD94">
            <v>15500.02</v>
          </cell>
        </row>
        <row r="95">
          <cell r="A95" t="str">
            <v>6770</v>
          </cell>
          <cell r="B95" t="str">
            <v>6770 - Endoscopie</v>
          </cell>
          <cell r="C95">
            <v>1427</v>
          </cell>
          <cell r="D95">
            <v>1105</v>
          </cell>
          <cell r="E95">
            <v>1079</v>
          </cell>
          <cell r="F95">
            <v>874</v>
          </cell>
          <cell r="G95"/>
          <cell r="H95">
            <v>874</v>
          </cell>
          <cell r="I95"/>
          <cell r="J95">
            <v>874</v>
          </cell>
          <cell r="K95"/>
          <cell r="L95">
            <v>920</v>
          </cell>
          <cell r="M95"/>
          <cell r="N95">
            <v>874</v>
          </cell>
          <cell r="O95"/>
          <cell r="P95">
            <v>874</v>
          </cell>
          <cell r="Q95"/>
          <cell r="R95">
            <v>874</v>
          </cell>
          <cell r="S95"/>
          <cell r="T95">
            <v>920</v>
          </cell>
          <cell r="U95"/>
          <cell r="V95">
            <v>736</v>
          </cell>
          <cell r="W95"/>
          <cell r="X95">
            <v>920</v>
          </cell>
          <cell r="Y95"/>
          <cell r="Z95">
            <v>874</v>
          </cell>
          <cell r="AA95"/>
          <cell r="AB95">
            <v>741</v>
          </cell>
          <cell r="AC95">
            <v>2506</v>
          </cell>
          <cell r="AD95">
            <v>11460</v>
          </cell>
        </row>
        <row r="96">
          <cell r="A96" t="str">
            <v>6781</v>
          </cell>
          <cell r="B96" t="str">
            <v>6781 - Support à la médecine nucléaire</v>
          </cell>
          <cell r="C96">
            <v>81982</v>
          </cell>
          <cell r="D96">
            <v>65571</v>
          </cell>
          <cell r="E96">
            <v>63204</v>
          </cell>
          <cell r="F96">
            <v>58330</v>
          </cell>
          <cell r="G96">
            <v>51264</v>
          </cell>
          <cell r="H96">
            <v>49848</v>
          </cell>
          <cell r="I96">
            <v>51497</v>
          </cell>
          <cell r="J96">
            <v>46598</v>
          </cell>
          <cell r="K96">
            <v>50623</v>
          </cell>
          <cell r="L96">
            <v>49165</v>
          </cell>
          <cell r="M96">
            <v>57643</v>
          </cell>
          <cell r="N96">
            <v>49919</v>
          </cell>
          <cell r="O96">
            <v>52632</v>
          </cell>
          <cell r="P96">
            <v>45736</v>
          </cell>
          <cell r="Q96">
            <v>50108</v>
          </cell>
          <cell r="R96">
            <v>47684</v>
          </cell>
          <cell r="S96"/>
          <cell r="T96">
            <v>48751</v>
          </cell>
          <cell r="U96"/>
          <cell r="V96">
            <v>41435</v>
          </cell>
          <cell r="W96"/>
          <cell r="X96">
            <v>57677</v>
          </cell>
          <cell r="Y96"/>
          <cell r="Z96">
            <v>65165</v>
          </cell>
          <cell r="AA96"/>
          <cell r="AB96">
            <v>49121</v>
          </cell>
          <cell r="AC96">
            <v>458953</v>
          </cell>
          <cell r="AD96">
            <v>675000</v>
          </cell>
        </row>
        <row r="97">
          <cell r="A97" t="str">
            <v>6785</v>
          </cell>
          <cell r="B97" t="str">
            <v>6785 - Médecine nucléaire</v>
          </cell>
          <cell r="C97">
            <v>81982</v>
          </cell>
          <cell r="D97">
            <v>65571</v>
          </cell>
          <cell r="E97">
            <v>63204</v>
          </cell>
          <cell r="F97">
            <v>58330</v>
          </cell>
          <cell r="G97">
            <v>51264</v>
          </cell>
          <cell r="H97">
            <v>49848</v>
          </cell>
          <cell r="I97">
            <v>51497</v>
          </cell>
          <cell r="J97">
            <v>46598</v>
          </cell>
          <cell r="K97">
            <v>50623</v>
          </cell>
          <cell r="L97">
            <v>49165</v>
          </cell>
          <cell r="M97">
            <v>57643</v>
          </cell>
          <cell r="N97">
            <v>49919</v>
          </cell>
          <cell r="O97">
            <v>52632</v>
          </cell>
          <cell r="P97">
            <v>45736</v>
          </cell>
          <cell r="Q97">
            <v>50108</v>
          </cell>
          <cell r="R97">
            <v>47684</v>
          </cell>
          <cell r="S97"/>
          <cell r="T97">
            <v>48751</v>
          </cell>
          <cell r="U97"/>
          <cell r="V97">
            <v>41435</v>
          </cell>
          <cell r="W97"/>
          <cell r="X97">
            <v>57677</v>
          </cell>
          <cell r="Y97"/>
          <cell r="Z97">
            <v>65165</v>
          </cell>
          <cell r="AA97"/>
          <cell r="AB97">
            <v>49121</v>
          </cell>
          <cell r="AC97">
            <v>458953</v>
          </cell>
          <cell r="AD97">
            <v>675000</v>
          </cell>
        </row>
        <row r="98">
          <cell r="A98" t="str">
            <v>6791</v>
          </cell>
          <cell r="B98" t="str">
            <v>6791 - Hémodialyse en milieu hospitalier</v>
          </cell>
          <cell r="C98">
            <v>1519</v>
          </cell>
          <cell r="D98">
            <v>1312</v>
          </cell>
          <cell r="E98">
            <v>1190</v>
          </cell>
          <cell r="F98">
            <v>1080</v>
          </cell>
          <cell r="G98">
            <v>1160</v>
          </cell>
          <cell r="H98">
            <v>1080</v>
          </cell>
          <cell r="I98">
            <v>1145</v>
          </cell>
          <cell r="J98">
            <v>1080</v>
          </cell>
          <cell r="K98">
            <v>1140</v>
          </cell>
          <cell r="L98">
            <v>1080</v>
          </cell>
          <cell r="M98">
            <v>1074</v>
          </cell>
          <cell r="N98">
            <v>1080</v>
          </cell>
          <cell r="O98">
            <v>1116</v>
          </cell>
          <cell r="P98">
            <v>1080</v>
          </cell>
          <cell r="Q98">
            <v>1185</v>
          </cell>
          <cell r="R98">
            <v>1080</v>
          </cell>
          <cell r="S98"/>
          <cell r="T98">
            <v>1080</v>
          </cell>
          <cell r="U98"/>
          <cell r="V98">
            <v>1080</v>
          </cell>
          <cell r="W98"/>
          <cell r="X98">
            <v>1080</v>
          </cell>
          <cell r="Y98"/>
          <cell r="Z98">
            <v>1080</v>
          </cell>
          <cell r="AA98"/>
          <cell r="AB98">
            <v>893</v>
          </cell>
          <cell r="AC98">
            <v>9529</v>
          </cell>
          <cell r="AD98">
            <v>14085</v>
          </cell>
        </row>
        <row r="99">
          <cell r="A99" t="str">
            <v>6794</v>
          </cell>
          <cell r="B99" t="str">
            <v>6794 - Hémodialyse hors-centre</v>
          </cell>
          <cell r="C99">
            <v>25</v>
          </cell>
          <cell r="D99"/>
          <cell r="E99">
            <v>6</v>
          </cell>
          <cell r="F99"/>
          <cell r="G99">
            <v>11</v>
          </cell>
          <cell r="H99"/>
          <cell r="I99">
            <v>11</v>
          </cell>
          <cell r="J99"/>
          <cell r="K99">
            <v>8</v>
          </cell>
          <cell r="L99"/>
          <cell r="M99">
            <v>17</v>
          </cell>
          <cell r="N99"/>
          <cell r="O99">
            <v>16</v>
          </cell>
          <cell r="P99"/>
          <cell r="Q99">
            <v>4</v>
          </cell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>
            <v>98</v>
          </cell>
          <cell r="AD99"/>
        </row>
        <row r="100">
          <cell r="A100" t="str">
            <v>6795</v>
          </cell>
          <cell r="B100" t="str">
            <v>6795 - Dialyse péritonéale</v>
          </cell>
          <cell r="C100">
            <v>410</v>
          </cell>
          <cell r="D100">
            <v>374</v>
          </cell>
          <cell r="E100">
            <v>376</v>
          </cell>
          <cell r="F100">
            <v>308</v>
          </cell>
          <cell r="G100">
            <v>392</v>
          </cell>
          <cell r="H100">
            <v>308</v>
          </cell>
          <cell r="I100">
            <v>392</v>
          </cell>
          <cell r="J100">
            <v>308</v>
          </cell>
          <cell r="K100">
            <v>392</v>
          </cell>
          <cell r="L100">
            <v>308</v>
          </cell>
          <cell r="M100">
            <v>430</v>
          </cell>
          <cell r="N100">
            <v>308</v>
          </cell>
          <cell r="O100">
            <v>465</v>
          </cell>
          <cell r="P100">
            <v>308</v>
          </cell>
          <cell r="Q100">
            <v>430</v>
          </cell>
          <cell r="R100">
            <v>308</v>
          </cell>
          <cell r="S100"/>
          <cell r="T100">
            <v>308</v>
          </cell>
          <cell r="U100"/>
          <cell r="V100">
            <v>308</v>
          </cell>
          <cell r="W100"/>
          <cell r="X100">
            <v>308</v>
          </cell>
          <cell r="Y100"/>
          <cell r="Z100">
            <v>308</v>
          </cell>
          <cell r="AA100"/>
          <cell r="AB100">
            <v>253</v>
          </cell>
          <cell r="AC100">
            <v>3287</v>
          </cell>
          <cell r="AD100">
            <v>4015</v>
          </cell>
        </row>
        <row r="101">
          <cell r="A101" t="str">
            <v>6804</v>
          </cell>
          <cell r="B101" t="str">
            <v>6804 - Pharmacie - Usagers hospitaliers</v>
          </cell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>
            <v>137911</v>
          </cell>
          <cell r="AC101"/>
          <cell r="AD101">
            <v>137911</v>
          </cell>
        </row>
        <row r="102">
          <cell r="A102" t="str">
            <v>6805</v>
          </cell>
          <cell r="B102" t="str">
            <v>6805 - Pharmacie - Usagers hébergés - CH</v>
          </cell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>
            <v>332852</v>
          </cell>
          <cell r="AC102"/>
          <cell r="AD102">
            <v>332852</v>
          </cell>
        </row>
        <row r="103">
          <cell r="A103" t="str">
            <v>6831</v>
          </cell>
          <cell r="B103" t="str">
            <v>6831 - Radiologie générale - CH</v>
          </cell>
          <cell r="C103">
            <v>88923</v>
          </cell>
          <cell r="D103">
            <v>89227</v>
          </cell>
          <cell r="E103">
            <v>65725</v>
          </cell>
          <cell r="F103">
            <v>75244</v>
          </cell>
          <cell r="G103">
            <v>68290</v>
          </cell>
          <cell r="H103">
            <v>70963</v>
          </cell>
          <cell r="I103">
            <v>64255</v>
          </cell>
          <cell r="J103">
            <v>69822</v>
          </cell>
          <cell r="K103">
            <v>66051</v>
          </cell>
          <cell r="L103">
            <v>69822</v>
          </cell>
          <cell r="M103">
            <v>72817</v>
          </cell>
          <cell r="N103">
            <v>73056</v>
          </cell>
          <cell r="O103">
            <v>72920</v>
          </cell>
          <cell r="P103">
            <v>75244</v>
          </cell>
          <cell r="Q103">
            <v>71011</v>
          </cell>
          <cell r="R103">
            <v>74198</v>
          </cell>
          <cell r="S103"/>
          <cell r="T103">
            <v>76290</v>
          </cell>
          <cell r="U103"/>
          <cell r="V103">
            <v>69822</v>
          </cell>
          <cell r="W103"/>
          <cell r="X103">
            <v>77432</v>
          </cell>
          <cell r="Y103"/>
          <cell r="Z103">
            <v>76290</v>
          </cell>
          <cell r="AA103"/>
          <cell r="AB103">
            <v>53842</v>
          </cell>
          <cell r="AC103">
            <v>569992</v>
          </cell>
          <cell r="AD103">
            <v>951252</v>
          </cell>
        </row>
        <row r="104">
          <cell r="A104" t="str">
            <v>6832</v>
          </cell>
          <cell r="B104" t="str">
            <v>6832 - Ultrasonographie</v>
          </cell>
          <cell r="C104">
            <v>49790</v>
          </cell>
          <cell r="D104">
            <v>40080</v>
          </cell>
          <cell r="E104">
            <v>43735</v>
          </cell>
          <cell r="F104">
            <v>38167</v>
          </cell>
          <cell r="G104">
            <v>43260</v>
          </cell>
          <cell r="H104">
            <v>37211</v>
          </cell>
          <cell r="I104">
            <v>37990</v>
          </cell>
          <cell r="J104">
            <v>36254</v>
          </cell>
          <cell r="K104">
            <v>39750</v>
          </cell>
          <cell r="L104">
            <v>36254</v>
          </cell>
          <cell r="M104">
            <v>40255</v>
          </cell>
          <cell r="N104">
            <v>37211</v>
          </cell>
          <cell r="O104">
            <v>38685</v>
          </cell>
          <cell r="P104">
            <v>38646</v>
          </cell>
          <cell r="Q104">
            <v>38995</v>
          </cell>
          <cell r="R104">
            <v>38646</v>
          </cell>
          <cell r="S104"/>
          <cell r="T104">
            <v>38646</v>
          </cell>
          <cell r="U104"/>
          <cell r="V104">
            <v>29606</v>
          </cell>
          <cell r="W104"/>
          <cell r="X104">
            <v>38646</v>
          </cell>
          <cell r="Y104"/>
          <cell r="Z104">
            <v>38167</v>
          </cell>
          <cell r="AA104"/>
          <cell r="AB104">
            <v>30752</v>
          </cell>
          <cell r="AC104">
            <v>332460</v>
          </cell>
          <cell r="AD104">
            <v>478286</v>
          </cell>
        </row>
        <row r="105">
          <cell r="A105" t="str">
            <v>6833</v>
          </cell>
          <cell r="B105" t="str">
            <v>6833 - Mammographie</v>
          </cell>
          <cell r="C105">
            <v>11765</v>
          </cell>
          <cell r="D105">
            <v>13152</v>
          </cell>
          <cell r="E105">
            <v>9980</v>
          </cell>
          <cell r="F105">
            <v>10067</v>
          </cell>
          <cell r="G105">
            <v>7770</v>
          </cell>
          <cell r="H105">
            <v>10067</v>
          </cell>
          <cell r="I105">
            <v>4640</v>
          </cell>
          <cell r="J105">
            <v>8231</v>
          </cell>
          <cell r="K105">
            <v>7235</v>
          </cell>
          <cell r="L105">
            <v>8231</v>
          </cell>
          <cell r="M105">
            <v>8020</v>
          </cell>
          <cell r="N105">
            <v>10067</v>
          </cell>
          <cell r="O105">
            <v>9440</v>
          </cell>
          <cell r="P105">
            <v>10067</v>
          </cell>
          <cell r="Q105">
            <v>8130</v>
          </cell>
          <cell r="R105">
            <v>10067</v>
          </cell>
          <cell r="S105"/>
          <cell r="T105">
            <v>10067</v>
          </cell>
          <cell r="U105"/>
          <cell r="V105">
            <v>6982</v>
          </cell>
          <cell r="W105"/>
          <cell r="X105">
            <v>10067</v>
          </cell>
          <cell r="Y105"/>
          <cell r="Z105">
            <v>10067</v>
          </cell>
          <cell r="AA105"/>
          <cell r="AB105">
            <v>7768</v>
          </cell>
          <cell r="AC105">
            <v>66980</v>
          </cell>
          <cell r="AD105">
            <v>124900</v>
          </cell>
        </row>
        <row r="106">
          <cell r="A106" t="str">
            <v>6834</v>
          </cell>
          <cell r="B106" t="str">
            <v>6834 - Tomodensitométrie</v>
          </cell>
          <cell r="C106">
            <v>43828</v>
          </cell>
          <cell r="D106">
            <v>41628</v>
          </cell>
          <cell r="E106">
            <v>34183</v>
          </cell>
          <cell r="F106">
            <v>34141</v>
          </cell>
          <cell r="G106">
            <v>32866</v>
          </cell>
          <cell r="H106">
            <v>34141</v>
          </cell>
          <cell r="I106">
            <v>32811</v>
          </cell>
          <cell r="J106">
            <v>29863</v>
          </cell>
          <cell r="K106">
            <v>36308</v>
          </cell>
          <cell r="L106">
            <v>29863</v>
          </cell>
          <cell r="M106">
            <v>32920</v>
          </cell>
          <cell r="N106">
            <v>34141</v>
          </cell>
          <cell r="O106">
            <v>34817</v>
          </cell>
          <cell r="P106">
            <v>34141</v>
          </cell>
          <cell r="Q106">
            <v>34624</v>
          </cell>
          <cell r="R106">
            <v>34141</v>
          </cell>
          <cell r="S106"/>
          <cell r="T106">
            <v>34141</v>
          </cell>
          <cell r="U106"/>
          <cell r="V106">
            <v>26654</v>
          </cell>
          <cell r="W106"/>
          <cell r="X106">
            <v>34141</v>
          </cell>
          <cell r="Y106"/>
          <cell r="Z106">
            <v>34141</v>
          </cell>
          <cell r="AA106"/>
          <cell r="AB106">
            <v>26698</v>
          </cell>
          <cell r="AC106">
            <v>282357</v>
          </cell>
          <cell r="AD106">
            <v>427834</v>
          </cell>
        </row>
        <row r="107">
          <cell r="A107" t="str">
            <v>6835</v>
          </cell>
          <cell r="B107" t="str">
            <v>6835 - Résonance magnétique</v>
          </cell>
          <cell r="C107">
            <v>16420</v>
          </cell>
          <cell r="D107">
            <v>16917</v>
          </cell>
          <cell r="E107">
            <v>13055</v>
          </cell>
          <cell r="F107">
            <v>14665</v>
          </cell>
          <cell r="G107">
            <v>13485</v>
          </cell>
          <cell r="H107">
            <v>14665</v>
          </cell>
          <cell r="I107">
            <v>11755</v>
          </cell>
          <cell r="J107">
            <v>14665</v>
          </cell>
          <cell r="K107">
            <v>12685</v>
          </cell>
          <cell r="L107">
            <v>14665</v>
          </cell>
          <cell r="M107">
            <v>14025</v>
          </cell>
          <cell r="N107">
            <v>14665</v>
          </cell>
          <cell r="O107">
            <v>14345</v>
          </cell>
          <cell r="P107">
            <v>14665</v>
          </cell>
          <cell r="Q107">
            <v>17675</v>
          </cell>
          <cell r="R107">
            <v>14665</v>
          </cell>
          <cell r="S107"/>
          <cell r="T107">
            <v>14665</v>
          </cell>
          <cell r="U107"/>
          <cell r="V107">
            <v>11278</v>
          </cell>
          <cell r="W107"/>
          <cell r="X107">
            <v>14665</v>
          </cell>
          <cell r="Y107"/>
          <cell r="Z107">
            <v>14665</v>
          </cell>
          <cell r="AA107"/>
          <cell r="AB107">
            <v>11258</v>
          </cell>
          <cell r="AC107">
            <v>113445</v>
          </cell>
          <cell r="AD107">
            <v>186103</v>
          </cell>
        </row>
        <row r="108">
          <cell r="A108" t="str">
            <v>6836</v>
          </cell>
          <cell r="B108" t="str">
            <v>6836 - Angioradiologie (excluant cardiaque)</v>
          </cell>
          <cell r="C108">
            <v>7760</v>
          </cell>
          <cell r="D108">
            <v>6992</v>
          </cell>
          <cell r="E108">
            <v>7135</v>
          </cell>
          <cell r="F108">
            <v>5345</v>
          </cell>
          <cell r="G108">
            <v>7080</v>
          </cell>
          <cell r="H108">
            <v>5345</v>
          </cell>
          <cell r="I108">
            <v>6610</v>
          </cell>
          <cell r="J108">
            <v>3704</v>
          </cell>
          <cell r="K108">
            <v>5160</v>
          </cell>
          <cell r="L108">
            <v>3704</v>
          </cell>
          <cell r="M108">
            <v>6870</v>
          </cell>
          <cell r="N108">
            <v>5841</v>
          </cell>
          <cell r="O108">
            <v>8770</v>
          </cell>
          <cell r="P108">
            <v>5841</v>
          </cell>
          <cell r="Q108">
            <v>6535</v>
          </cell>
          <cell r="R108">
            <v>5345</v>
          </cell>
          <cell r="S108"/>
          <cell r="T108">
            <v>5841</v>
          </cell>
          <cell r="U108"/>
          <cell r="V108">
            <v>3704</v>
          </cell>
          <cell r="W108"/>
          <cell r="X108">
            <v>5841</v>
          </cell>
          <cell r="Y108"/>
          <cell r="Z108">
            <v>5345</v>
          </cell>
          <cell r="AA108"/>
          <cell r="AB108">
            <v>3300</v>
          </cell>
          <cell r="AC108">
            <v>55920</v>
          </cell>
          <cell r="AD108">
            <v>66148</v>
          </cell>
        </row>
        <row r="109">
          <cell r="A109" t="str">
            <v>6839</v>
          </cell>
          <cell r="B109" t="str">
            <v>6839 - Support à l'imagerie médicale</v>
          </cell>
          <cell r="C109">
            <v>218486</v>
          </cell>
          <cell r="D109">
            <v>208258</v>
          </cell>
          <cell r="E109">
            <v>173813</v>
          </cell>
          <cell r="F109">
            <v>176974</v>
          </cell>
          <cell r="G109">
            <v>172751</v>
          </cell>
          <cell r="H109">
            <v>163344</v>
          </cell>
          <cell r="I109">
            <v>158061</v>
          </cell>
          <cell r="J109">
            <v>164237</v>
          </cell>
          <cell r="K109">
            <v>167189</v>
          </cell>
          <cell r="L109">
            <v>168930</v>
          </cell>
          <cell r="M109">
            <v>174907</v>
          </cell>
          <cell r="N109">
            <v>176527</v>
          </cell>
          <cell r="O109">
            <v>178977</v>
          </cell>
          <cell r="P109">
            <v>178538</v>
          </cell>
          <cell r="Q109">
            <v>176970</v>
          </cell>
          <cell r="R109">
            <v>179209</v>
          </cell>
          <cell r="S109"/>
          <cell r="T109">
            <v>180549</v>
          </cell>
          <cell r="U109"/>
          <cell r="V109">
            <v>147255</v>
          </cell>
          <cell r="W109"/>
          <cell r="X109">
            <v>181220</v>
          </cell>
          <cell r="Y109"/>
          <cell r="Z109">
            <v>172282</v>
          </cell>
          <cell r="AA109"/>
          <cell r="AB109">
            <v>137200</v>
          </cell>
          <cell r="AC109">
            <v>1421154</v>
          </cell>
          <cell r="AD109">
            <v>2234523</v>
          </cell>
        </row>
        <row r="110">
          <cell r="A110" t="str">
            <v>6861</v>
          </cell>
          <cell r="B110" t="str">
            <v>6861 - Audiologie</v>
          </cell>
          <cell r="C110">
            <v>314.32</v>
          </cell>
          <cell r="D110">
            <v>283</v>
          </cell>
          <cell r="E110">
            <v>287.08</v>
          </cell>
          <cell r="F110">
            <v>224</v>
          </cell>
          <cell r="G110">
            <v>296.75</v>
          </cell>
          <cell r="H110">
            <v>224</v>
          </cell>
          <cell r="I110">
            <v>266.16000000000003</v>
          </cell>
          <cell r="J110">
            <v>224</v>
          </cell>
          <cell r="K110">
            <v>271.41000000000003</v>
          </cell>
          <cell r="L110">
            <v>236</v>
          </cell>
          <cell r="M110">
            <v>263.74</v>
          </cell>
          <cell r="N110">
            <v>224</v>
          </cell>
          <cell r="O110">
            <v>298.32</v>
          </cell>
          <cell r="P110">
            <v>224</v>
          </cell>
          <cell r="Q110">
            <v>286.41000000000003</v>
          </cell>
          <cell r="R110">
            <v>224</v>
          </cell>
          <cell r="S110"/>
          <cell r="T110">
            <v>236</v>
          </cell>
          <cell r="U110"/>
          <cell r="V110">
            <v>189</v>
          </cell>
          <cell r="W110"/>
          <cell r="X110">
            <v>236</v>
          </cell>
          <cell r="Y110"/>
          <cell r="Z110">
            <v>224</v>
          </cell>
          <cell r="AA110"/>
          <cell r="AB110">
            <v>192</v>
          </cell>
          <cell r="AC110">
            <v>2284.19</v>
          </cell>
          <cell r="AD110">
            <v>2940</v>
          </cell>
        </row>
        <row r="111">
          <cell r="A111" t="str">
            <v>6862</v>
          </cell>
          <cell r="B111" t="str">
            <v>6862 - Orthophonie</v>
          </cell>
          <cell r="C111">
            <v>564.16</v>
          </cell>
          <cell r="D111">
            <v>463</v>
          </cell>
          <cell r="E111">
            <v>412.91</v>
          </cell>
          <cell r="F111">
            <v>366</v>
          </cell>
          <cell r="G111">
            <v>423.91</v>
          </cell>
          <cell r="H111">
            <v>366</v>
          </cell>
          <cell r="I111">
            <v>474.91</v>
          </cell>
          <cell r="J111">
            <v>366</v>
          </cell>
          <cell r="K111">
            <v>333.16</v>
          </cell>
          <cell r="L111">
            <v>386</v>
          </cell>
          <cell r="M111">
            <v>686.16</v>
          </cell>
          <cell r="N111">
            <v>366</v>
          </cell>
          <cell r="O111">
            <v>690.91</v>
          </cell>
          <cell r="P111">
            <v>366</v>
          </cell>
          <cell r="Q111">
            <v>716.57</v>
          </cell>
          <cell r="R111">
            <v>366</v>
          </cell>
          <cell r="S111"/>
          <cell r="T111">
            <v>386</v>
          </cell>
          <cell r="U111"/>
          <cell r="V111">
            <v>308</v>
          </cell>
          <cell r="W111"/>
          <cell r="X111">
            <v>386</v>
          </cell>
          <cell r="Y111"/>
          <cell r="Z111">
            <v>366</v>
          </cell>
          <cell r="AA111"/>
          <cell r="AB111">
            <v>309</v>
          </cell>
          <cell r="AC111">
            <v>4302.6900000000005</v>
          </cell>
          <cell r="AD111">
            <v>4800</v>
          </cell>
        </row>
        <row r="112">
          <cell r="A112" t="str">
            <v>6870</v>
          </cell>
          <cell r="B112" t="str">
            <v>6870 - Physiothérapie CHSLD St-Donat</v>
          </cell>
          <cell r="C112">
            <v>9.8000000000000007</v>
          </cell>
          <cell r="D112">
            <v>20</v>
          </cell>
          <cell r="E112">
            <v>9.3000000000000007</v>
          </cell>
          <cell r="F112">
            <v>16</v>
          </cell>
          <cell r="G112">
            <v>15.3</v>
          </cell>
          <cell r="H112">
            <v>16</v>
          </cell>
          <cell r="I112">
            <v>15.9</v>
          </cell>
          <cell r="J112">
            <v>12</v>
          </cell>
          <cell r="K112">
            <v>4.78</v>
          </cell>
          <cell r="L112">
            <v>11</v>
          </cell>
          <cell r="M112">
            <v>10.050000000000001</v>
          </cell>
          <cell r="N112">
            <v>14</v>
          </cell>
          <cell r="O112">
            <v>9.32</v>
          </cell>
          <cell r="P112">
            <v>16</v>
          </cell>
          <cell r="Q112">
            <v>0.97</v>
          </cell>
          <cell r="R112">
            <v>16</v>
          </cell>
          <cell r="S112"/>
          <cell r="T112">
            <v>17</v>
          </cell>
          <cell r="U112"/>
          <cell r="V112">
            <v>13</v>
          </cell>
          <cell r="W112"/>
          <cell r="X112">
            <v>17</v>
          </cell>
          <cell r="Y112"/>
          <cell r="Z112">
            <v>14</v>
          </cell>
          <cell r="AA112"/>
          <cell r="AB112">
            <v>12</v>
          </cell>
          <cell r="AC112">
            <v>75.42</v>
          </cell>
          <cell r="AD112">
            <v>194</v>
          </cell>
        </row>
        <row r="113">
          <cell r="A113" t="str">
            <v>6871</v>
          </cell>
          <cell r="B113" t="str">
            <v>6871 - Physiothérapie - CH</v>
          </cell>
          <cell r="C113">
            <v>2570.16</v>
          </cell>
          <cell r="D113">
            <v>2334</v>
          </cell>
          <cell r="E113">
            <v>2088.9899999999998</v>
          </cell>
          <cell r="F113">
            <v>1917</v>
          </cell>
          <cell r="G113">
            <v>2250.5700000000002</v>
          </cell>
          <cell r="H113">
            <v>2064</v>
          </cell>
          <cell r="I113">
            <v>2013.23</v>
          </cell>
          <cell r="J113">
            <v>1874</v>
          </cell>
          <cell r="K113">
            <v>1874.82</v>
          </cell>
          <cell r="L113">
            <v>1838</v>
          </cell>
          <cell r="M113">
            <v>1791.91</v>
          </cell>
          <cell r="N113">
            <v>1917</v>
          </cell>
          <cell r="O113">
            <v>1724.32</v>
          </cell>
          <cell r="P113">
            <v>2064</v>
          </cell>
          <cell r="Q113"/>
          <cell r="R113">
            <v>2064</v>
          </cell>
          <cell r="S113"/>
          <cell r="T113">
            <v>2113</v>
          </cell>
          <cell r="U113"/>
          <cell r="V113">
            <v>1807</v>
          </cell>
          <cell r="W113"/>
          <cell r="X113">
            <v>2051</v>
          </cell>
          <cell r="Y113"/>
          <cell r="Z113">
            <v>1971</v>
          </cell>
          <cell r="AA113"/>
          <cell r="AB113">
            <v>1686</v>
          </cell>
          <cell r="AC113">
            <v>14314</v>
          </cell>
          <cell r="AD113">
            <v>25700</v>
          </cell>
        </row>
        <row r="114">
          <cell r="A114" t="str">
            <v>6872</v>
          </cell>
          <cell r="B114" t="str">
            <v>6872 - Physiothérapie CHSLD Brassard</v>
          </cell>
          <cell r="C114">
            <v>16</v>
          </cell>
          <cell r="D114">
            <v>10</v>
          </cell>
          <cell r="E114">
            <v>10.37</v>
          </cell>
          <cell r="F114">
            <v>8</v>
          </cell>
          <cell r="G114">
            <v>12.67</v>
          </cell>
          <cell r="H114">
            <v>8</v>
          </cell>
          <cell r="I114">
            <v>13.5</v>
          </cell>
          <cell r="J114">
            <v>6</v>
          </cell>
          <cell r="K114">
            <v>12.33</v>
          </cell>
          <cell r="L114">
            <v>6</v>
          </cell>
          <cell r="M114">
            <v>11.67</v>
          </cell>
          <cell r="N114">
            <v>7</v>
          </cell>
          <cell r="O114">
            <v>5.9</v>
          </cell>
          <cell r="P114">
            <v>8</v>
          </cell>
          <cell r="Q114">
            <v>6.25</v>
          </cell>
          <cell r="R114">
            <v>8</v>
          </cell>
          <cell r="S114"/>
          <cell r="T114">
            <v>8</v>
          </cell>
          <cell r="U114"/>
          <cell r="V114">
            <v>6</v>
          </cell>
          <cell r="W114"/>
          <cell r="X114">
            <v>8</v>
          </cell>
          <cell r="Y114"/>
          <cell r="Z114">
            <v>7</v>
          </cell>
          <cell r="AA114"/>
          <cell r="AB114">
            <v>7</v>
          </cell>
          <cell r="AC114">
            <v>88.69</v>
          </cell>
          <cell r="AD114">
            <v>97</v>
          </cell>
        </row>
        <row r="115">
          <cell r="A115" t="str">
            <v>6881</v>
          </cell>
          <cell r="B115" t="str">
            <v>6881 - Ergothérapie</v>
          </cell>
          <cell r="C115">
            <v>1586.16</v>
          </cell>
          <cell r="D115">
            <v>1281</v>
          </cell>
          <cell r="E115">
            <v>1225.6600000000001</v>
          </cell>
          <cell r="F115">
            <v>1014</v>
          </cell>
          <cell r="G115">
            <v>1202.26</v>
          </cell>
          <cell r="H115">
            <v>1014</v>
          </cell>
          <cell r="I115">
            <v>1080.49</v>
          </cell>
          <cell r="J115">
            <v>747</v>
          </cell>
          <cell r="K115">
            <v>795.49</v>
          </cell>
          <cell r="L115">
            <v>694</v>
          </cell>
          <cell r="M115">
            <v>968.32</v>
          </cell>
          <cell r="N115">
            <v>854</v>
          </cell>
          <cell r="O115">
            <v>1084.99</v>
          </cell>
          <cell r="P115">
            <v>1014</v>
          </cell>
          <cell r="Q115">
            <v>1183.4100000000001</v>
          </cell>
          <cell r="R115">
            <v>1014</v>
          </cell>
          <cell r="S115"/>
          <cell r="T115">
            <v>1067</v>
          </cell>
          <cell r="U115"/>
          <cell r="V115">
            <v>801</v>
          </cell>
          <cell r="W115"/>
          <cell r="X115">
            <v>1067</v>
          </cell>
          <cell r="Y115"/>
          <cell r="Z115">
            <v>907</v>
          </cell>
          <cell r="AA115"/>
          <cell r="AB115">
            <v>747</v>
          </cell>
          <cell r="AC115">
            <v>9126.7799999999988</v>
          </cell>
          <cell r="AD115">
            <v>12221</v>
          </cell>
        </row>
        <row r="116">
          <cell r="A116" t="str">
            <v>6890</v>
          </cell>
          <cell r="B116" t="str">
            <v>6890 - Animation/Loisirs CHSLD Parphilia-Ferlan</v>
          </cell>
          <cell r="C116">
            <v>1087</v>
          </cell>
          <cell r="D116">
            <v>3153</v>
          </cell>
          <cell r="E116">
            <v>731</v>
          </cell>
          <cell r="F116">
            <v>2496</v>
          </cell>
          <cell r="G116">
            <v>812</v>
          </cell>
          <cell r="H116">
            <v>2496</v>
          </cell>
          <cell r="I116">
            <v>692</v>
          </cell>
          <cell r="J116">
            <v>1839</v>
          </cell>
          <cell r="K116">
            <v>516</v>
          </cell>
          <cell r="L116">
            <v>1708</v>
          </cell>
          <cell r="M116">
            <v>619</v>
          </cell>
          <cell r="N116">
            <v>2102</v>
          </cell>
          <cell r="O116">
            <v>705</v>
          </cell>
          <cell r="P116">
            <v>2496</v>
          </cell>
          <cell r="Q116"/>
          <cell r="R116">
            <v>2496</v>
          </cell>
          <cell r="S116"/>
          <cell r="T116">
            <v>2628</v>
          </cell>
          <cell r="U116"/>
          <cell r="V116">
            <v>1971</v>
          </cell>
          <cell r="W116"/>
          <cell r="X116">
            <v>2628</v>
          </cell>
          <cell r="Y116"/>
          <cell r="Z116">
            <v>2233</v>
          </cell>
          <cell r="AA116"/>
          <cell r="AB116">
            <v>1840</v>
          </cell>
          <cell r="AC116">
            <v>5162</v>
          </cell>
          <cell r="AD116">
            <v>30086</v>
          </cell>
        </row>
        <row r="117">
          <cell r="A117" t="str">
            <v>6891</v>
          </cell>
          <cell r="B117" t="str">
            <v>6891 - Animation - Loisirs SM</v>
          </cell>
          <cell r="C117">
            <v>392</v>
          </cell>
          <cell r="D117">
            <v>521</v>
          </cell>
          <cell r="E117">
            <v>297</v>
          </cell>
          <cell r="F117">
            <v>427</v>
          </cell>
          <cell r="G117">
            <v>227</v>
          </cell>
          <cell r="H117">
            <v>328</v>
          </cell>
          <cell r="I117">
            <v>100</v>
          </cell>
          <cell r="J117">
            <v>406</v>
          </cell>
          <cell r="K117">
            <v>180</v>
          </cell>
          <cell r="L117">
            <v>272</v>
          </cell>
          <cell r="M117">
            <v>25</v>
          </cell>
          <cell r="N117">
            <v>293</v>
          </cell>
          <cell r="O117">
            <v>30</v>
          </cell>
          <cell r="P117">
            <v>237</v>
          </cell>
          <cell r="Q117"/>
          <cell r="R117">
            <v>331</v>
          </cell>
          <cell r="S117"/>
          <cell r="T117">
            <v>299</v>
          </cell>
          <cell r="U117"/>
          <cell r="V117">
            <v>119</v>
          </cell>
          <cell r="W117"/>
          <cell r="X117">
            <v>350</v>
          </cell>
          <cell r="Y117"/>
          <cell r="Z117">
            <v>416</v>
          </cell>
          <cell r="AA117"/>
          <cell r="AB117">
            <v>236</v>
          </cell>
          <cell r="AC117">
            <v>1251</v>
          </cell>
          <cell r="AD117">
            <v>4235</v>
          </cell>
        </row>
        <row r="118">
          <cell r="A118" t="str">
            <v>7023</v>
          </cell>
          <cell r="B118" t="str">
            <v>7023 - Support des stages en milieu de travail</v>
          </cell>
          <cell r="C118">
            <v>62</v>
          </cell>
          <cell r="D118">
            <v>63</v>
          </cell>
          <cell r="E118">
            <v>71</v>
          </cell>
          <cell r="F118">
            <v>50</v>
          </cell>
          <cell r="G118">
            <v>69</v>
          </cell>
          <cell r="H118">
            <v>50</v>
          </cell>
          <cell r="I118">
            <v>53</v>
          </cell>
          <cell r="J118">
            <v>50</v>
          </cell>
          <cell r="K118">
            <v>49</v>
          </cell>
          <cell r="L118">
            <v>50</v>
          </cell>
          <cell r="M118">
            <v>75</v>
          </cell>
          <cell r="N118">
            <v>50</v>
          </cell>
          <cell r="O118">
            <v>64</v>
          </cell>
          <cell r="P118">
            <v>50</v>
          </cell>
          <cell r="Q118">
            <v>70</v>
          </cell>
          <cell r="R118">
            <v>50</v>
          </cell>
          <cell r="S118"/>
          <cell r="T118">
            <v>50</v>
          </cell>
          <cell r="U118"/>
          <cell r="V118">
            <v>50</v>
          </cell>
          <cell r="W118"/>
          <cell r="X118">
            <v>50</v>
          </cell>
          <cell r="Y118"/>
          <cell r="Z118">
            <v>50</v>
          </cell>
          <cell r="AA118"/>
          <cell r="AB118">
            <v>44</v>
          </cell>
          <cell r="AC118">
            <v>513</v>
          </cell>
          <cell r="AD118">
            <v>657</v>
          </cell>
        </row>
        <row r="119">
          <cell r="A119" t="str">
            <v>7060</v>
          </cell>
          <cell r="B119" t="str">
            <v>7060 - Hémato-oncologie</v>
          </cell>
          <cell r="C119">
            <v>1194</v>
          </cell>
          <cell r="D119">
            <v>1349</v>
          </cell>
          <cell r="E119">
            <v>1096</v>
          </cell>
          <cell r="F119">
            <v>1068</v>
          </cell>
          <cell r="G119">
            <v>1042</v>
          </cell>
          <cell r="H119">
            <v>1068</v>
          </cell>
          <cell r="I119">
            <v>938</v>
          </cell>
          <cell r="J119">
            <v>1068</v>
          </cell>
          <cell r="K119">
            <v>1059</v>
          </cell>
          <cell r="L119">
            <v>1124</v>
          </cell>
          <cell r="M119">
            <v>1032</v>
          </cell>
          <cell r="N119">
            <v>1068</v>
          </cell>
          <cell r="O119">
            <v>1097</v>
          </cell>
          <cell r="P119">
            <v>1068</v>
          </cell>
          <cell r="Q119">
            <v>1010</v>
          </cell>
          <cell r="R119">
            <v>1068</v>
          </cell>
          <cell r="S119"/>
          <cell r="T119">
            <v>1124</v>
          </cell>
          <cell r="U119"/>
          <cell r="V119">
            <v>900</v>
          </cell>
          <cell r="W119"/>
          <cell r="X119">
            <v>1124</v>
          </cell>
          <cell r="Y119"/>
          <cell r="Z119">
            <v>1068</v>
          </cell>
          <cell r="AA119"/>
          <cell r="AB119">
            <v>903</v>
          </cell>
          <cell r="AC119">
            <v>8468</v>
          </cell>
          <cell r="AD119">
            <v>14000</v>
          </cell>
        </row>
        <row r="120">
          <cell r="A120" t="str">
            <v>7091</v>
          </cell>
          <cell r="B120" t="str">
            <v>7091 - Clinique de prédialyse</v>
          </cell>
          <cell r="C120">
            <v>212</v>
          </cell>
          <cell r="D120">
            <v>228</v>
          </cell>
          <cell r="E120">
            <v>154</v>
          </cell>
          <cell r="F120">
            <v>181</v>
          </cell>
          <cell r="G120">
            <v>186</v>
          </cell>
          <cell r="H120">
            <v>181</v>
          </cell>
          <cell r="I120">
            <v>96</v>
          </cell>
          <cell r="J120">
            <v>181</v>
          </cell>
          <cell r="K120">
            <v>158</v>
          </cell>
          <cell r="L120">
            <v>190</v>
          </cell>
          <cell r="M120">
            <v>180</v>
          </cell>
          <cell r="N120">
            <v>181</v>
          </cell>
          <cell r="O120">
            <v>156</v>
          </cell>
          <cell r="P120">
            <v>181</v>
          </cell>
          <cell r="Q120">
            <v>193</v>
          </cell>
          <cell r="R120">
            <v>181</v>
          </cell>
          <cell r="S120"/>
          <cell r="T120">
            <v>190</v>
          </cell>
          <cell r="U120"/>
          <cell r="V120">
            <v>152</v>
          </cell>
          <cell r="W120"/>
          <cell r="X120">
            <v>190</v>
          </cell>
          <cell r="Y120"/>
          <cell r="Z120">
            <v>181</v>
          </cell>
          <cell r="AA120"/>
          <cell r="AB120">
            <v>153</v>
          </cell>
          <cell r="AC120">
            <v>1335</v>
          </cell>
          <cell r="AD120">
            <v>2370</v>
          </cell>
        </row>
        <row r="121">
          <cell r="A121" t="str">
            <v>7092</v>
          </cell>
          <cell r="B121" t="str">
            <v>7092 - Centre de jour de diabète</v>
          </cell>
          <cell r="C121">
            <v>85</v>
          </cell>
          <cell r="D121">
            <v>91</v>
          </cell>
          <cell r="E121">
            <v>71</v>
          </cell>
          <cell r="F121">
            <v>72</v>
          </cell>
          <cell r="G121">
            <v>51</v>
          </cell>
          <cell r="H121">
            <v>72</v>
          </cell>
          <cell r="I121">
            <v>82</v>
          </cell>
          <cell r="J121">
            <v>72</v>
          </cell>
          <cell r="K121">
            <v>84</v>
          </cell>
          <cell r="L121">
            <v>76</v>
          </cell>
          <cell r="M121">
            <v>68</v>
          </cell>
          <cell r="N121">
            <v>72</v>
          </cell>
          <cell r="O121">
            <v>63</v>
          </cell>
          <cell r="P121">
            <v>72</v>
          </cell>
          <cell r="Q121">
            <v>43</v>
          </cell>
          <cell r="R121">
            <v>72</v>
          </cell>
          <cell r="S121"/>
          <cell r="T121">
            <v>76</v>
          </cell>
          <cell r="U121"/>
          <cell r="V121">
            <v>60</v>
          </cell>
          <cell r="W121"/>
          <cell r="X121">
            <v>76</v>
          </cell>
          <cell r="Y121"/>
          <cell r="Z121">
            <v>72</v>
          </cell>
          <cell r="AA121"/>
          <cell r="AB121">
            <v>57</v>
          </cell>
          <cell r="AC121">
            <v>547</v>
          </cell>
          <cell r="AD121">
            <v>940</v>
          </cell>
        </row>
        <row r="122">
          <cell r="A122" t="str">
            <v>7093</v>
          </cell>
          <cell r="B122" t="str">
            <v>7093 - Médecine de jour</v>
          </cell>
          <cell r="C122">
            <v>115</v>
          </cell>
          <cell r="D122"/>
          <cell r="E122">
            <v>85</v>
          </cell>
          <cell r="F122"/>
          <cell r="G122">
            <v>72</v>
          </cell>
          <cell r="H122"/>
          <cell r="I122">
            <v>61</v>
          </cell>
          <cell r="J122"/>
          <cell r="K122">
            <v>84</v>
          </cell>
          <cell r="L122"/>
          <cell r="M122">
            <v>68</v>
          </cell>
          <cell r="N122"/>
          <cell r="O122">
            <v>72</v>
          </cell>
          <cell r="P122">
            <v>313</v>
          </cell>
          <cell r="Q122">
            <v>64</v>
          </cell>
          <cell r="R122">
            <v>586</v>
          </cell>
          <cell r="S122"/>
          <cell r="T122">
            <v>559</v>
          </cell>
          <cell r="U122"/>
          <cell r="V122">
            <v>434</v>
          </cell>
          <cell r="W122"/>
          <cell r="X122">
            <v>542</v>
          </cell>
          <cell r="Y122"/>
          <cell r="Z122">
            <v>515</v>
          </cell>
          <cell r="AA122"/>
          <cell r="AB122">
            <v>526</v>
          </cell>
          <cell r="AC122">
            <v>621</v>
          </cell>
          <cell r="AD122">
            <v>3475</v>
          </cell>
        </row>
        <row r="123">
          <cell r="A123" t="str">
            <v>7094</v>
          </cell>
          <cell r="B123" t="str">
            <v>7094 - Médecine de jour - Cardiologie</v>
          </cell>
          <cell r="C123">
            <v>68</v>
          </cell>
          <cell r="D123">
            <v>59</v>
          </cell>
          <cell r="E123">
            <v>45</v>
          </cell>
          <cell r="F123">
            <v>47</v>
          </cell>
          <cell r="G123">
            <v>38</v>
          </cell>
          <cell r="H123">
            <v>47</v>
          </cell>
          <cell r="I123">
            <v>20</v>
          </cell>
          <cell r="J123">
            <v>47</v>
          </cell>
          <cell r="K123">
            <v>31</v>
          </cell>
          <cell r="L123">
            <v>49</v>
          </cell>
          <cell r="M123">
            <v>48</v>
          </cell>
          <cell r="N123">
            <v>47</v>
          </cell>
          <cell r="O123">
            <v>47</v>
          </cell>
          <cell r="P123">
            <v>47</v>
          </cell>
          <cell r="Q123">
            <v>60</v>
          </cell>
          <cell r="R123">
            <v>47</v>
          </cell>
          <cell r="S123"/>
          <cell r="T123">
            <v>49</v>
          </cell>
          <cell r="U123"/>
          <cell r="V123">
            <v>40</v>
          </cell>
          <cell r="W123"/>
          <cell r="X123">
            <v>49</v>
          </cell>
          <cell r="Y123"/>
          <cell r="Z123">
            <v>47</v>
          </cell>
          <cell r="AA123"/>
          <cell r="AB123">
            <v>40</v>
          </cell>
          <cell r="AC123">
            <v>357</v>
          </cell>
          <cell r="AD123">
            <v>615</v>
          </cell>
        </row>
        <row r="124">
          <cell r="A124" t="str">
            <v>7095</v>
          </cell>
          <cell r="B124" t="str">
            <v>7095 - Médecine de jour - CEG</v>
          </cell>
          <cell r="C124">
            <v>122</v>
          </cell>
          <cell r="D124">
            <v>94</v>
          </cell>
          <cell r="E124">
            <v>70</v>
          </cell>
          <cell r="F124">
            <v>74</v>
          </cell>
          <cell r="G124">
            <v>78</v>
          </cell>
          <cell r="H124">
            <v>74</v>
          </cell>
          <cell r="I124">
            <v>104</v>
          </cell>
          <cell r="J124">
            <v>74</v>
          </cell>
          <cell r="K124">
            <v>26</v>
          </cell>
          <cell r="L124">
            <v>78</v>
          </cell>
          <cell r="M124">
            <v>89</v>
          </cell>
          <cell r="N124">
            <v>74</v>
          </cell>
          <cell r="O124">
            <v>104</v>
          </cell>
          <cell r="P124">
            <v>74</v>
          </cell>
          <cell r="Q124">
            <v>69</v>
          </cell>
          <cell r="R124">
            <v>74</v>
          </cell>
          <cell r="S124"/>
          <cell r="T124">
            <v>78</v>
          </cell>
          <cell r="U124"/>
          <cell r="V124">
            <v>63</v>
          </cell>
          <cell r="W124"/>
          <cell r="X124">
            <v>78</v>
          </cell>
          <cell r="Y124"/>
          <cell r="Z124">
            <v>74</v>
          </cell>
          <cell r="AA124"/>
          <cell r="AB124">
            <v>65</v>
          </cell>
          <cell r="AC124">
            <v>662</v>
          </cell>
          <cell r="AD124">
            <v>974</v>
          </cell>
        </row>
        <row r="125">
          <cell r="A125" t="str">
            <v>7401</v>
          </cell>
          <cell r="B125" t="str">
            <v>7401 - Déplacement des usagers CH</v>
          </cell>
          <cell r="C125">
            <v>58</v>
          </cell>
          <cell r="D125">
            <v>8</v>
          </cell>
          <cell r="E125">
            <v>433</v>
          </cell>
          <cell r="F125">
            <v>671</v>
          </cell>
          <cell r="G125">
            <v>334</v>
          </cell>
          <cell r="H125">
            <v>79</v>
          </cell>
          <cell r="I125">
            <v>405</v>
          </cell>
          <cell r="J125">
            <v>279</v>
          </cell>
          <cell r="K125">
            <v>346</v>
          </cell>
          <cell r="L125">
            <v>274</v>
          </cell>
          <cell r="M125">
            <v>298.05</v>
          </cell>
          <cell r="N125">
            <v>379</v>
          </cell>
          <cell r="O125">
            <v>393.95</v>
          </cell>
          <cell r="P125">
            <v>363</v>
          </cell>
          <cell r="Q125">
            <v>434.01</v>
          </cell>
          <cell r="R125">
            <v>197</v>
          </cell>
          <cell r="S125"/>
          <cell r="T125">
            <v>363</v>
          </cell>
          <cell r="U125"/>
          <cell r="V125">
            <v>657</v>
          </cell>
          <cell r="W125"/>
          <cell r="X125">
            <v>237</v>
          </cell>
          <cell r="Y125"/>
          <cell r="Z125">
            <v>386</v>
          </cell>
          <cell r="AA125"/>
          <cell r="AB125">
            <v>557</v>
          </cell>
          <cell r="AC125">
            <v>2702.01</v>
          </cell>
          <cell r="AD125">
            <v>4450</v>
          </cell>
        </row>
        <row r="126">
          <cell r="A126" t="str">
            <v>7402</v>
          </cell>
          <cell r="B126" t="str">
            <v>7402 - Dépl. des usagers -  65 ans et plus - CH</v>
          </cell>
          <cell r="C126">
            <v>294</v>
          </cell>
          <cell r="D126">
            <v>17</v>
          </cell>
          <cell r="E126">
            <v>599</v>
          </cell>
          <cell r="F126">
            <v>559</v>
          </cell>
          <cell r="G126">
            <v>491</v>
          </cell>
          <cell r="H126">
            <v>414</v>
          </cell>
          <cell r="I126">
            <v>441</v>
          </cell>
          <cell r="J126">
            <v>109</v>
          </cell>
          <cell r="K126">
            <v>517</v>
          </cell>
          <cell r="L126">
            <v>471</v>
          </cell>
          <cell r="M126">
            <v>236</v>
          </cell>
          <cell r="N126">
            <v>586</v>
          </cell>
          <cell r="O126">
            <v>699</v>
          </cell>
          <cell r="P126">
            <v>392</v>
          </cell>
          <cell r="Q126">
            <v>500</v>
          </cell>
          <cell r="R126">
            <v>2</v>
          </cell>
          <cell r="S126"/>
          <cell r="T126">
            <v>397</v>
          </cell>
          <cell r="U126"/>
          <cell r="V126">
            <v>674</v>
          </cell>
          <cell r="W126"/>
          <cell r="X126">
            <v>178</v>
          </cell>
          <cell r="Y126"/>
          <cell r="Z126">
            <v>868</v>
          </cell>
          <cell r="AA126"/>
          <cell r="AB126">
            <v>533</v>
          </cell>
          <cell r="AC126">
            <v>3777</v>
          </cell>
          <cell r="AD126">
            <v>5200</v>
          </cell>
        </row>
        <row r="127">
          <cell r="A127" t="str">
            <v>7403</v>
          </cell>
          <cell r="B127" t="str">
            <v>7403 - Déplac des US 65 ans et plus - St-Michel</v>
          </cell>
          <cell r="C127">
            <v>2</v>
          </cell>
          <cell r="D127">
            <v>28</v>
          </cell>
          <cell r="E127">
            <v>12</v>
          </cell>
          <cell r="F127">
            <v>23</v>
          </cell>
          <cell r="G127">
            <v>10</v>
          </cell>
          <cell r="H127">
            <v>23</v>
          </cell>
          <cell r="I127">
            <v>12</v>
          </cell>
          <cell r="J127">
            <v>23</v>
          </cell>
          <cell r="K127">
            <v>9</v>
          </cell>
          <cell r="L127">
            <v>23</v>
          </cell>
          <cell r="M127">
            <v>10</v>
          </cell>
          <cell r="N127">
            <v>23</v>
          </cell>
          <cell r="O127">
            <v>16</v>
          </cell>
          <cell r="P127">
            <v>23</v>
          </cell>
          <cell r="Q127">
            <v>17</v>
          </cell>
          <cell r="R127">
            <v>23</v>
          </cell>
          <cell r="S127"/>
          <cell r="T127">
            <v>23</v>
          </cell>
          <cell r="U127"/>
          <cell r="V127">
            <v>23</v>
          </cell>
          <cell r="W127"/>
          <cell r="X127">
            <v>23</v>
          </cell>
          <cell r="Y127"/>
          <cell r="Z127">
            <v>23</v>
          </cell>
          <cell r="AA127"/>
          <cell r="AB127">
            <v>19</v>
          </cell>
          <cell r="AC127">
            <v>88</v>
          </cell>
          <cell r="AD127">
            <v>300</v>
          </cell>
        </row>
        <row r="128">
          <cell r="A128" t="str">
            <v>7406</v>
          </cell>
          <cell r="B128" t="str">
            <v>7406 - Déplacement des US - CLSC St-Donat</v>
          </cell>
          <cell r="C128"/>
          <cell r="D128"/>
          <cell r="E128">
            <v>1</v>
          </cell>
          <cell r="F128"/>
          <cell r="G128">
            <v>3</v>
          </cell>
          <cell r="H128"/>
          <cell r="I128">
            <v>2</v>
          </cell>
          <cell r="J128"/>
          <cell r="K128">
            <v>4</v>
          </cell>
          <cell r="L128"/>
          <cell r="M128">
            <v>4</v>
          </cell>
          <cell r="N128"/>
          <cell r="O128">
            <v>8</v>
          </cell>
          <cell r="P128"/>
          <cell r="Q128">
            <v>6</v>
          </cell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>
            <v>28</v>
          </cell>
          <cell r="AD128"/>
        </row>
        <row r="129">
          <cell r="A129" t="str">
            <v>7407</v>
          </cell>
          <cell r="B129" t="str">
            <v>7407 - Déplacement des US - St-Michel</v>
          </cell>
          <cell r="C129">
            <v>1</v>
          </cell>
          <cell r="D129">
            <v>19</v>
          </cell>
          <cell r="E129">
            <v>39</v>
          </cell>
          <cell r="F129">
            <v>15</v>
          </cell>
          <cell r="G129">
            <v>25</v>
          </cell>
          <cell r="H129">
            <v>15</v>
          </cell>
          <cell r="I129">
            <v>26</v>
          </cell>
          <cell r="J129">
            <v>15</v>
          </cell>
          <cell r="K129">
            <v>27</v>
          </cell>
          <cell r="L129">
            <v>15</v>
          </cell>
          <cell r="M129">
            <v>36</v>
          </cell>
          <cell r="N129">
            <v>15</v>
          </cell>
          <cell r="O129">
            <v>37</v>
          </cell>
          <cell r="P129">
            <v>15</v>
          </cell>
          <cell r="Q129">
            <v>33</v>
          </cell>
          <cell r="R129">
            <v>15</v>
          </cell>
          <cell r="S129"/>
          <cell r="T129">
            <v>15</v>
          </cell>
          <cell r="U129"/>
          <cell r="V129">
            <v>15</v>
          </cell>
          <cell r="W129"/>
          <cell r="X129">
            <v>15</v>
          </cell>
          <cell r="Y129"/>
          <cell r="Z129">
            <v>15</v>
          </cell>
          <cell r="AA129"/>
          <cell r="AB129">
            <v>16</v>
          </cell>
          <cell r="AC129">
            <v>224</v>
          </cell>
          <cell r="AD129">
            <v>200</v>
          </cell>
        </row>
        <row r="130">
          <cell r="A130" t="str">
            <v>7408</v>
          </cell>
          <cell r="B130" t="str">
            <v>7408 - Déplacement des US - Foyer St-Donat</v>
          </cell>
          <cell r="C130">
            <v>4.0199999999999996</v>
          </cell>
          <cell r="D130">
            <v>3.83</v>
          </cell>
          <cell r="E130">
            <v>16</v>
          </cell>
          <cell r="F130">
            <v>16.310000000000002</v>
          </cell>
          <cell r="G130">
            <v>8.98</v>
          </cell>
          <cell r="H130">
            <v>15.31</v>
          </cell>
          <cell r="I130">
            <v>14</v>
          </cell>
          <cell r="J130">
            <v>16.310000000000002</v>
          </cell>
          <cell r="K130"/>
          <cell r="L130">
            <v>15.31</v>
          </cell>
          <cell r="M130"/>
          <cell r="N130">
            <v>16.310000000000002</v>
          </cell>
          <cell r="O130">
            <v>28</v>
          </cell>
          <cell r="P130">
            <v>15.31</v>
          </cell>
          <cell r="Q130">
            <v>33</v>
          </cell>
          <cell r="R130">
            <v>16.310000000000002</v>
          </cell>
          <cell r="S130"/>
          <cell r="T130">
            <v>15.31</v>
          </cell>
          <cell r="U130"/>
          <cell r="V130">
            <v>16.310000000000002</v>
          </cell>
          <cell r="W130"/>
          <cell r="X130">
            <v>16.310000000000002</v>
          </cell>
          <cell r="Y130"/>
          <cell r="Z130">
            <v>16.310000000000002</v>
          </cell>
          <cell r="AA130"/>
          <cell r="AB130">
            <v>27.79</v>
          </cell>
          <cell r="AC130">
            <v>104</v>
          </cell>
          <cell r="AD130">
            <v>207.03000000000003</v>
          </cell>
        </row>
        <row r="131">
          <cell r="A131" t="str">
            <v>7409</v>
          </cell>
          <cell r="B131" t="str">
            <v>7409 - Déplacement des US - CA Brassard</v>
          </cell>
          <cell r="C131">
            <v>3</v>
          </cell>
          <cell r="D131">
            <v>1.6</v>
          </cell>
          <cell r="E131">
            <v>8</v>
          </cell>
          <cell r="F131">
            <v>7.38</v>
          </cell>
          <cell r="G131">
            <v>7</v>
          </cell>
          <cell r="H131">
            <v>7.38</v>
          </cell>
          <cell r="I131">
            <v>3</v>
          </cell>
          <cell r="J131">
            <v>6.38</v>
          </cell>
          <cell r="K131">
            <v>6</v>
          </cell>
          <cell r="L131">
            <v>7.38</v>
          </cell>
          <cell r="M131">
            <v>8</v>
          </cell>
          <cell r="N131">
            <v>7.38</v>
          </cell>
          <cell r="O131">
            <v>2</v>
          </cell>
          <cell r="P131">
            <v>7.38</v>
          </cell>
          <cell r="Q131">
            <v>25</v>
          </cell>
          <cell r="R131">
            <v>7.38</v>
          </cell>
          <cell r="S131"/>
          <cell r="T131">
            <v>7.38</v>
          </cell>
          <cell r="U131"/>
          <cell r="V131">
            <v>6.38</v>
          </cell>
          <cell r="W131"/>
          <cell r="X131">
            <v>7.38</v>
          </cell>
          <cell r="Y131"/>
          <cell r="Z131">
            <v>7.38</v>
          </cell>
          <cell r="AA131"/>
          <cell r="AB131">
            <v>11.17</v>
          </cell>
          <cell r="AC131">
            <v>62</v>
          </cell>
          <cell r="AD131">
            <v>91.949999999999989</v>
          </cell>
        </row>
        <row r="132">
          <cell r="A132" t="str">
            <v>7410</v>
          </cell>
          <cell r="B132" t="str">
            <v>7410 - Déplacement des US - Autray - CLSC</v>
          </cell>
          <cell r="C132"/>
          <cell r="D132"/>
          <cell r="E132">
            <v>1</v>
          </cell>
          <cell r="F132"/>
          <cell r="G132">
            <v>1</v>
          </cell>
          <cell r="H132"/>
          <cell r="I132"/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  <cell r="AB132"/>
          <cell r="AC132">
            <v>2</v>
          </cell>
          <cell r="AD132"/>
        </row>
        <row r="133">
          <cell r="A133" t="str">
            <v>7411</v>
          </cell>
          <cell r="B133" t="str">
            <v>7411 - Déplacement des US - Désy</v>
          </cell>
          <cell r="C133">
            <v>40</v>
          </cell>
          <cell r="D133">
            <v>3.73</v>
          </cell>
          <cell r="E133">
            <v>3</v>
          </cell>
          <cell r="F133">
            <v>14.93</v>
          </cell>
          <cell r="G133"/>
          <cell r="H133">
            <v>14.93</v>
          </cell>
          <cell r="I133">
            <v>4</v>
          </cell>
          <cell r="J133">
            <v>14.93</v>
          </cell>
          <cell r="K133">
            <v>1</v>
          </cell>
          <cell r="L133">
            <v>14.93</v>
          </cell>
          <cell r="M133">
            <v>48</v>
          </cell>
          <cell r="N133">
            <v>14.93</v>
          </cell>
          <cell r="O133"/>
          <cell r="P133">
            <v>14.93</v>
          </cell>
          <cell r="Q133"/>
          <cell r="R133">
            <v>14.93</v>
          </cell>
          <cell r="S133"/>
          <cell r="T133">
            <v>14.93</v>
          </cell>
          <cell r="U133"/>
          <cell r="V133">
            <v>14.93</v>
          </cell>
          <cell r="W133"/>
          <cell r="X133">
            <v>14.93</v>
          </cell>
          <cell r="Y133"/>
          <cell r="Z133">
            <v>14.93</v>
          </cell>
          <cell r="AA133"/>
          <cell r="AB133">
            <v>26.119999999999997</v>
          </cell>
          <cell r="AC133">
            <v>96</v>
          </cell>
          <cell r="AD133">
            <v>194.08000000000004</v>
          </cell>
        </row>
        <row r="134">
          <cell r="A134" t="str">
            <v>7412</v>
          </cell>
          <cell r="B134" t="str">
            <v>7412 - Déplacement des US  - Ste-Elisabeth</v>
          </cell>
          <cell r="C134"/>
          <cell r="D134">
            <v>7.25</v>
          </cell>
          <cell r="E134">
            <v>44</v>
          </cell>
          <cell r="F134">
            <v>29</v>
          </cell>
          <cell r="G134">
            <v>48</v>
          </cell>
          <cell r="H134">
            <v>29</v>
          </cell>
          <cell r="I134">
            <v>38</v>
          </cell>
          <cell r="J134">
            <v>29</v>
          </cell>
          <cell r="K134">
            <v>52</v>
          </cell>
          <cell r="L134">
            <v>29</v>
          </cell>
          <cell r="M134"/>
          <cell r="N134">
            <v>29</v>
          </cell>
          <cell r="O134">
            <v>21</v>
          </cell>
          <cell r="P134">
            <v>29</v>
          </cell>
          <cell r="Q134">
            <v>55</v>
          </cell>
          <cell r="R134">
            <v>29</v>
          </cell>
          <cell r="S134"/>
          <cell r="T134">
            <v>29</v>
          </cell>
          <cell r="U134"/>
          <cell r="V134">
            <v>29</v>
          </cell>
          <cell r="W134"/>
          <cell r="X134">
            <v>29</v>
          </cell>
          <cell r="Y134"/>
          <cell r="Z134">
            <v>29</v>
          </cell>
          <cell r="AA134"/>
          <cell r="AB134">
            <v>50.75</v>
          </cell>
          <cell r="AC134">
            <v>258</v>
          </cell>
          <cell r="AD134">
            <v>377</v>
          </cell>
        </row>
        <row r="135">
          <cell r="A135" t="str">
            <v>7413</v>
          </cell>
          <cell r="B135" t="str">
            <v>7413 - Déplacement des US - St-Jacques</v>
          </cell>
          <cell r="C135">
            <v>8</v>
          </cell>
          <cell r="D135">
            <v>9.48</v>
          </cell>
          <cell r="E135">
            <v>58</v>
          </cell>
          <cell r="F135">
            <v>37.92</v>
          </cell>
          <cell r="G135">
            <v>36</v>
          </cell>
          <cell r="H135">
            <v>37.92</v>
          </cell>
          <cell r="I135">
            <v>18</v>
          </cell>
          <cell r="J135">
            <v>37.92</v>
          </cell>
          <cell r="K135">
            <v>11</v>
          </cell>
          <cell r="L135">
            <v>37.92</v>
          </cell>
          <cell r="M135">
            <v>13</v>
          </cell>
          <cell r="N135">
            <v>37.92</v>
          </cell>
          <cell r="O135">
            <v>15</v>
          </cell>
          <cell r="P135">
            <v>37.92</v>
          </cell>
          <cell r="Q135">
            <v>23</v>
          </cell>
          <cell r="R135">
            <v>37.92</v>
          </cell>
          <cell r="S135"/>
          <cell r="T135">
            <v>37.92</v>
          </cell>
          <cell r="U135"/>
          <cell r="V135">
            <v>37.92</v>
          </cell>
          <cell r="W135"/>
          <cell r="X135">
            <v>37.92</v>
          </cell>
          <cell r="Y135"/>
          <cell r="Z135">
            <v>37.92</v>
          </cell>
          <cell r="AA135"/>
          <cell r="AB135">
            <v>66.37</v>
          </cell>
          <cell r="AC135">
            <v>182</v>
          </cell>
          <cell r="AD135">
            <v>492.97000000000014</v>
          </cell>
        </row>
        <row r="136">
          <cell r="A136" t="str">
            <v>7414</v>
          </cell>
          <cell r="B136" t="str">
            <v>7414 - Déplacement des US - St-Liguori</v>
          </cell>
          <cell r="C136">
            <v>2</v>
          </cell>
          <cell r="D136">
            <v>3.06</v>
          </cell>
          <cell r="E136">
            <v>33</v>
          </cell>
          <cell r="F136">
            <v>12.23</v>
          </cell>
          <cell r="G136">
            <v>2</v>
          </cell>
          <cell r="H136">
            <v>12.23</v>
          </cell>
          <cell r="I136">
            <v>14</v>
          </cell>
          <cell r="J136">
            <v>12.23</v>
          </cell>
          <cell r="K136">
            <v>30</v>
          </cell>
          <cell r="L136">
            <v>12.23</v>
          </cell>
          <cell r="M136">
            <v>44</v>
          </cell>
          <cell r="N136">
            <v>12.23</v>
          </cell>
          <cell r="O136">
            <v>55</v>
          </cell>
          <cell r="P136">
            <v>12.23</v>
          </cell>
          <cell r="Q136">
            <v>47</v>
          </cell>
          <cell r="R136">
            <v>12.23</v>
          </cell>
          <cell r="S136"/>
          <cell r="T136">
            <v>12.23</v>
          </cell>
          <cell r="U136"/>
          <cell r="V136">
            <v>12.23</v>
          </cell>
          <cell r="W136"/>
          <cell r="X136">
            <v>12.23</v>
          </cell>
          <cell r="Y136"/>
          <cell r="Z136">
            <v>12.23</v>
          </cell>
          <cell r="AA136"/>
          <cell r="AB136">
            <v>21.41</v>
          </cell>
          <cell r="AC136">
            <v>227</v>
          </cell>
          <cell r="AD136">
            <v>159</v>
          </cell>
        </row>
        <row r="137">
          <cell r="A137" t="str">
            <v>7415</v>
          </cell>
          <cell r="B137" t="str">
            <v>7415 - Déplacement des US - St-Antoine</v>
          </cell>
          <cell r="C137"/>
          <cell r="D137">
            <v>6.42</v>
          </cell>
          <cell r="E137">
            <v>43</v>
          </cell>
          <cell r="F137">
            <v>25.689999999999998</v>
          </cell>
          <cell r="G137">
            <v>23</v>
          </cell>
          <cell r="H137">
            <v>25.689999999999998</v>
          </cell>
          <cell r="I137">
            <v>30</v>
          </cell>
          <cell r="J137">
            <v>25.689999999999998</v>
          </cell>
          <cell r="K137">
            <v>24</v>
          </cell>
          <cell r="L137">
            <v>25.689999999999998</v>
          </cell>
          <cell r="M137">
            <v>21</v>
          </cell>
          <cell r="N137">
            <v>25.689999999999998</v>
          </cell>
          <cell r="O137">
            <v>39</v>
          </cell>
          <cell r="P137">
            <v>25.689999999999998</v>
          </cell>
          <cell r="Q137">
            <v>41</v>
          </cell>
          <cell r="R137">
            <v>25.689999999999998</v>
          </cell>
          <cell r="S137"/>
          <cell r="T137">
            <v>25.689999999999998</v>
          </cell>
          <cell r="U137"/>
          <cell r="V137">
            <v>25.689999999999998</v>
          </cell>
          <cell r="W137"/>
          <cell r="X137">
            <v>25.689999999999998</v>
          </cell>
          <cell r="Y137"/>
          <cell r="Z137">
            <v>25.689999999999998</v>
          </cell>
          <cell r="AA137"/>
          <cell r="AB137">
            <v>44.96</v>
          </cell>
          <cell r="AC137">
            <v>221</v>
          </cell>
          <cell r="AD137">
            <v>333.96999999999997</v>
          </cell>
        </row>
        <row r="138">
          <cell r="A138" t="str">
            <v>7416</v>
          </cell>
          <cell r="B138" t="str">
            <v>7416 - Déplacement des US - Lanoraie</v>
          </cell>
          <cell r="C138"/>
          <cell r="D138">
            <v>4.6599999999999993</v>
          </cell>
          <cell r="E138">
            <v>12</v>
          </cell>
          <cell r="F138">
            <v>18.61</v>
          </cell>
          <cell r="G138"/>
          <cell r="H138">
            <v>18.61</v>
          </cell>
          <cell r="I138">
            <v>2</v>
          </cell>
          <cell r="J138">
            <v>18.61</v>
          </cell>
          <cell r="K138">
            <v>20</v>
          </cell>
          <cell r="L138">
            <v>18.61</v>
          </cell>
          <cell r="M138">
            <v>15</v>
          </cell>
          <cell r="N138">
            <v>18.61</v>
          </cell>
          <cell r="O138">
            <v>2</v>
          </cell>
          <cell r="P138">
            <v>18.61</v>
          </cell>
          <cell r="Q138">
            <v>14</v>
          </cell>
          <cell r="R138">
            <v>18.61</v>
          </cell>
          <cell r="S138"/>
          <cell r="T138">
            <v>18.61</v>
          </cell>
          <cell r="U138"/>
          <cell r="V138">
            <v>18.61</v>
          </cell>
          <cell r="W138"/>
          <cell r="X138">
            <v>18.61</v>
          </cell>
          <cell r="Y138"/>
          <cell r="Z138">
            <v>18.61</v>
          </cell>
          <cell r="AA138"/>
          <cell r="AB138">
            <v>32.57</v>
          </cell>
          <cell r="AC138">
            <v>65</v>
          </cell>
          <cell r="AD138">
            <v>241.94000000000005</v>
          </cell>
        </row>
        <row r="139">
          <cell r="A139" t="str">
            <v>7418</v>
          </cell>
          <cell r="B139" t="str">
            <v>7418 - Déplacement des US - CHSLD Matha</v>
          </cell>
          <cell r="C139">
            <v>2</v>
          </cell>
          <cell r="D139">
            <v>7.63</v>
          </cell>
          <cell r="E139">
            <v>27</v>
          </cell>
          <cell r="F139">
            <v>26.54</v>
          </cell>
          <cell r="G139">
            <v>1</v>
          </cell>
          <cell r="H139">
            <v>26.54</v>
          </cell>
          <cell r="I139">
            <v>42</v>
          </cell>
          <cell r="J139">
            <v>26.54</v>
          </cell>
          <cell r="K139">
            <v>22</v>
          </cell>
          <cell r="L139">
            <v>26.54</v>
          </cell>
          <cell r="M139">
            <v>14</v>
          </cell>
          <cell r="N139">
            <v>27.54</v>
          </cell>
          <cell r="O139">
            <v>14</v>
          </cell>
          <cell r="P139">
            <v>27.54</v>
          </cell>
          <cell r="Q139">
            <v>16</v>
          </cell>
          <cell r="R139">
            <v>26.54</v>
          </cell>
          <cell r="S139"/>
          <cell r="T139">
            <v>26.54</v>
          </cell>
          <cell r="U139"/>
          <cell r="V139">
            <v>27.54</v>
          </cell>
          <cell r="W139"/>
          <cell r="X139">
            <v>26.54</v>
          </cell>
          <cell r="Y139"/>
          <cell r="Z139">
            <v>27.54</v>
          </cell>
          <cell r="AA139"/>
          <cell r="AB139">
            <v>47.44</v>
          </cell>
          <cell r="AC139">
            <v>138</v>
          </cell>
          <cell r="AD139">
            <v>351.01000000000005</v>
          </cell>
        </row>
        <row r="140">
          <cell r="A140" t="str">
            <v>7419</v>
          </cell>
          <cell r="B140" t="str">
            <v>7419 - Déplacement des US - Escorte Inhalo</v>
          </cell>
          <cell r="C140"/>
          <cell r="D140"/>
          <cell r="E140"/>
          <cell r="F140"/>
          <cell r="G140"/>
          <cell r="H140"/>
          <cell r="I140"/>
          <cell r="J140"/>
          <cell r="K140"/>
          <cell r="L140"/>
          <cell r="M140"/>
          <cell r="N140">
            <v>1</v>
          </cell>
          <cell r="O140"/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>
            <v>1</v>
          </cell>
        </row>
        <row r="141">
          <cell r="A141" t="str">
            <v>7507</v>
          </cell>
          <cell r="B141" t="str">
            <v>7507 - Archives - CH</v>
          </cell>
          <cell r="C141"/>
          <cell r="D141"/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>
            <v>1110149</v>
          </cell>
          <cell r="AC141"/>
          <cell r="AD141">
            <v>1110149</v>
          </cell>
        </row>
        <row r="142">
          <cell r="A142" t="str">
            <v>7537</v>
          </cell>
          <cell r="B142" t="str">
            <v>7537 - Services alimentaires CHSLD St-Jacques</v>
          </cell>
          <cell r="C142">
            <v>7344.04</v>
          </cell>
          <cell r="D142">
            <v>7362</v>
          </cell>
          <cell r="E142">
            <v>6212.12</v>
          </cell>
          <cell r="F142">
            <v>6132</v>
          </cell>
          <cell r="G142">
            <v>6046.68</v>
          </cell>
          <cell r="H142">
            <v>6132</v>
          </cell>
          <cell r="I142">
            <v>6084.2</v>
          </cell>
          <cell r="J142">
            <v>6132</v>
          </cell>
          <cell r="K142">
            <v>6034.28</v>
          </cell>
          <cell r="L142">
            <v>6132</v>
          </cell>
          <cell r="M142">
            <v>5976.49</v>
          </cell>
          <cell r="N142">
            <v>6132</v>
          </cell>
          <cell r="O142">
            <v>6158.26</v>
          </cell>
          <cell r="P142">
            <v>6132</v>
          </cell>
          <cell r="Q142">
            <v>441.2</v>
          </cell>
          <cell r="R142">
            <v>6132</v>
          </cell>
          <cell r="S142"/>
          <cell r="T142">
            <v>6132</v>
          </cell>
          <cell r="U142"/>
          <cell r="V142">
            <v>6132</v>
          </cell>
          <cell r="W142"/>
          <cell r="X142">
            <v>6132</v>
          </cell>
          <cell r="Y142"/>
          <cell r="Z142">
            <v>6132</v>
          </cell>
          <cell r="AA142"/>
          <cell r="AB142">
            <v>5101</v>
          </cell>
          <cell r="AC142">
            <v>44297.270000000004</v>
          </cell>
          <cell r="AD142">
            <v>79915</v>
          </cell>
        </row>
        <row r="143">
          <cell r="A143" t="str">
            <v>7538</v>
          </cell>
          <cell r="B143" t="str">
            <v>7538 - Services alimentaires CHSLD St-Liguori</v>
          </cell>
          <cell r="C143">
            <v>5784.69</v>
          </cell>
          <cell r="D143">
            <v>5810</v>
          </cell>
          <cell r="E143">
            <v>4746.5600000000004</v>
          </cell>
          <cell r="F143">
            <v>4805</v>
          </cell>
          <cell r="G143">
            <v>4680.8900000000003</v>
          </cell>
          <cell r="H143">
            <v>4805</v>
          </cell>
          <cell r="I143">
            <v>4570.18</v>
          </cell>
          <cell r="J143">
            <v>4805</v>
          </cell>
          <cell r="K143">
            <v>4630.03</v>
          </cell>
          <cell r="L143">
            <v>4805</v>
          </cell>
          <cell r="M143">
            <v>4491.7</v>
          </cell>
          <cell r="N143">
            <v>4805</v>
          </cell>
          <cell r="O143">
            <v>4518.55</v>
          </cell>
          <cell r="P143">
            <v>4805</v>
          </cell>
          <cell r="Q143">
            <v>209.70999999999998</v>
          </cell>
          <cell r="R143">
            <v>4805</v>
          </cell>
          <cell r="S143"/>
          <cell r="T143">
            <v>4805</v>
          </cell>
          <cell r="U143"/>
          <cell r="V143">
            <v>4805</v>
          </cell>
          <cell r="W143"/>
          <cell r="X143">
            <v>4805</v>
          </cell>
          <cell r="Y143"/>
          <cell r="Z143">
            <v>4805</v>
          </cell>
          <cell r="AA143"/>
          <cell r="AB143">
            <v>3973</v>
          </cell>
          <cell r="AC143">
            <v>33632.31</v>
          </cell>
          <cell r="AD143">
            <v>62638</v>
          </cell>
        </row>
        <row r="144">
          <cell r="A144" t="str">
            <v>7539</v>
          </cell>
          <cell r="B144" t="str">
            <v>7539 - Serv. alim. CHSLD St-Antoine-de-Padoue</v>
          </cell>
          <cell r="C144">
            <v>13779.28</v>
          </cell>
          <cell r="D144">
            <v>13794</v>
          </cell>
          <cell r="E144">
            <v>11346.9</v>
          </cell>
          <cell r="F144">
            <v>11403</v>
          </cell>
          <cell r="G144">
            <v>11139.4</v>
          </cell>
          <cell r="H144">
            <v>11403</v>
          </cell>
          <cell r="I144">
            <v>11357.76</v>
          </cell>
          <cell r="J144">
            <v>11403</v>
          </cell>
          <cell r="K144">
            <v>11286.94</v>
          </cell>
          <cell r="L144">
            <v>11403</v>
          </cell>
          <cell r="M144">
            <v>11289.99</v>
          </cell>
          <cell r="N144">
            <v>11403</v>
          </cell>
          <cell r="O144">
            <v>11034.18</v>
          </cell>
          <cell r="P144">
            <v>11403</v>
          </cell>
          <cell r="Q144">
            <v>242.28</v>
          </cell>
          <cell r="R144">
            <v>11403</v>
          </cell>
          <cell r="S144"/>
          <cell r="T144">
            <v>11403</v>
          </cell>
          <cell r="U144"/>
          <cell r="V144">
            <v>11403</v>
          </cell>
          <cell r="W144"/>
          <cell r="X144">
            <v>11403</v>
          </cell>
          <cell r="Y144"/>
          <cell r="Z144">
            <v>11403</v>
          </cell>
          <cell r="AA144"/>
          <cell r="AB144">
            <v>9410</v>
          </cell>
          <cell r="AC144">
            <v>81476.73</v>
          </cell>
          <cell r="AD144">
            <v>148637</v>
          </cell>
        </row>
        <row r="145">
          <cell r="A145" t="str">
            <v>7541</v>
          </cell>
          <cell r="B145" t="str">
            <v>7541 - Services alimentaires CHSLD St-Donat</v>
          </cell>
          <cell r="C145">
            <v>4827.8500000000004</v>
          </cell>
          <cell r="D145">
            <v>5000</v>
          </cell>
          <cell r="E145">
            <v>4106.96</v>
          </cell>
          <cell r="F145">
            <v>4131</v>
          </cell>
          <cell r="G145">
            <v>4105.9799999999996</v>
          </cell>
          <cell r="H145">
            <v>4131</v>
          </cell>
          <cell r="I145">
            <v>4091.64</v>
          </cell>
          <cell r="J145">
            <v>4131</v>
          </cell>
          <cell r="K145">
            <v>4175.53</v>
          </cell>
          <cell r="L145">
            <v>4131</v>
          </cell>
          <cell r="M145">
            <v>4085.5</v>
          </cell>
          <cell r="N145">
            <v>4131</v>
          </cell>
          <cell r="O145">
            <v>4129.33</v>
          </cell>
          <cell r="P145">
            <v>4131</v>
          </cell>
          <cell r="Q145">
            <v>140.6</v>
          </cell>
          <cell r="R145">
            <v>4131</v>
          </cell>
          <cell r="S145"/>
          <cell r="T145">
            <v>4131</v>
          </cell>
          <cell r="U145"/>
          <cell r="V145">
            <v>4131</v>
          </cell>
          <cell r="W145"/>
          <cell r="X145">
            <v>4131</v>
          </cell>
          <cell r="Y145"/>
          <cell r="Z145">
            <v>4131</v>
          </cell>
          <cell r="AA145"/>
          <cell r="AB145">
            <v>3408</v>
          </cell>
          <cell r="AC145">
            <v>29663.389999999992</v>
          </cell>
          <cell r="AD145">
            <v>53849</v>
          </cell>
        </row>
        <row r="146">
          <cell r="A146" t="str">
            <v>7542</v>
          </cell>
          <cell r="B146" t="str">
            <v>7542 - Services alimentaires CHSLD Brassard</v>
          </cell>
          <cell r="C146">
            <v>4430.45</v>
          </cell>
          <cell r="D146">
            <v>4263</v>
          </cell>
          <cell r="E146">
            <v>3674.41</v>
          </cell>
          <cell r="F146">
            <v>3519</v>
          </cell>
          <cell r="G146">
            <v>3624.12</v>
          </cell>
          <cell r="H146">
            <v>3519</v>
          </cell>
          <cell r="I146">
            <v>3696.26</v>
          </cell>
          <cell r="J146">
            <v>3519</v>
          </cell>
          <cell r="K146">
            <v>3692.86</v>
          </cell>
          <cell r="L146">
            <v>3519</v>
          </cell>
          <cell r="M146">
            <v>3680.07</v>
          </cell>
          <cell r="N146">
            <v>3519</v>
          </cell>
          <cell r="O146">
            <v>3654</v>
          </cell>
          <cell r="P146">
            <v>3519</v>
          </cell>
          <cell r="Q146">
            <v>84.13</v>
          </cell>
          <cell r="R146">
            <v>3519</v>
          </cell>
          <cell r="S146"/>
          <cell r="T146">
            <v>3519</v>
          </cell>
          <cell r="U146"/>
          <cell r="V146">
            <v>3519</v>
          </cell>
          <cell r="W146"/>
          <cell r="X146">
            <v>3519</v>
          </cell>
          <cell r="Y146"/>
          <cell r="Z146">
            <v>3519</v>
          </cell>
          <cell r="AA146"/>
          <cell r="AB146">
            <v>2904</v>
          </cell>
          <cell r="AC146">
            <v>26536.300000000003</v>
          </cell>
          <cell r="AD146">
            <v>45876</v>
          </cell>
        </row>
        <row r="147">
          <cell r="A147" t="str">
            <v>7543</v>
          </cell>
          <cell r="B147" t="str">
            <v>7543 - Alimentation - Autres - Production - CH</v>
          </cell>
          <cell r="C147">
            <v>101895</v>
          </cell>
          <cell r="D147">
            <v>103640</v>
          </cell>
          <cell r="E147">
            <v>82559.5</v>
          </cell>
          <cell r="F147">
            <v>82439</v>
          </cell>
          <cell r="G147">
            <v>78573.5</v>
          </cell>
          <cell r="H147">
            <v>81703</v>
          </cell>
          <cell r="I147">
            <v>79909.5</v>
          </cell>
          <cell r="J147">
            <v>81304</v>
          </cell>
          <cell r="K147">
            <v>76706</v>
          </cell>
          <cell r="L147">
            <v>78897</v>
          </cell>
          <cell r="M147">
            <v>77010</v>
          </cell>
          <cell r="N147">
            <v>80288</v>
          </cell>
          <cell r="O147">
            <v>82051</v>
          </cell>
          <cell r="P147">
            <v>83255</v>
          </cell>
          <cell r="Q147">
            <v>81558.5</v>
          </cell>
          <cell r="R147">
            <v>84683</v>
          </cell>
          <cell r="S147"/>
          <cell r="T147">
            <v>84559</v>
          </cell>
          <cell r="U147"/>
          <cell r="V147">
            <v>80793</v>
          </cell>
          <cell r="W147"/>
          <cell r="X147">
            <v>82895</v>
          </cell>
          <cell r="Y147"/>
          <cell r="Z147">
            <v>83044</v>
          </cell>
          <cell r="AA147"/>
          <cell r="AB147">
            <v>64605</v>
          </cell>
          <cell r="AC147">
            <v>660263</v>
          </cell>
          <cell r="AD147">
            <v>1072105</v>
          </cell>
        </row>
        <row r="148">
          <cell r="A148" t="str">
            <v>7549</v>
          </cell>
          <cell r="B148" t="str">
            <v>7549 - Alimentation - Autres - CSE</v>
          </cell>
          <cell r="C148">
            <v>20211.5</v>
          </cell>
          <cell r="D148">
            <v>20325</v>
          </cell>
          <cell r="E148">
            <v>16613</v>
          </cell>
          <cell r="F148">
            <v>16216</v>
          </cell>
          <cell r="G148">
            <v>16586</v>
          </cell>
          <cell r="H148">
            <v>16038</v>
          </cell>
          <cell r="I148">
            <v>16557.5</v>
          </cell>
          <cell r="J148">
            <v>16099</v>
          </cell>
          <cell r="K148">
            <v>16464</v>
          </cell>
          <cell r="L148">
            <v>16239</v>
          </cell>
          <cell r="M148">
            <v>16549</v>
          </cell>
          <cell r="N148">
            <v>16363</v>
          </cell>
          <cell r="O148">
            <v>16468</v>
          </cell>
          <cell r="P148">
            <v>16321</v>
          </cell>
          <cell r="Q148">
            <v>16643</v>
          </cell>
          <cell r="R148">
            <v>16459</v>
          </cell>
          <cell r="S148"/>
          <cell r="T148">
            <v>16479</v>
          </cell>
          <cell r="U148"/>
          <cell r="V148">
            <v>16262</v>
          </cell>
          <cell r="W148"/>
          <cell r="X148">
            <v>16416</v>
          </cell>
          <cell r="Y148"/>
          <cell r="Z148">
            <v>16340</v>
          </cell>
          <cell r="AA148"/>
          <cell r="AB148">
            <v>12703</v>
          </cell>
          <cell r="AC148">
            <v>136092</v>
          </cell>
          <cell r="AD148">
            <v>212260</v>
          </cell>
        </row>
        <row r="149">
          <cell r="A149" t="str">
            <v>7551</v>
          </cell>
          <cell r="B149" t="str">
            <v>7551 - Services alimentaires CHSLD Désy</v>
          </cell>
          <cell r="C149">
            <v>6687.6</v>
          </cell>
          <cell r="D149">
            <v>6763</v>
          </cell>
          <cell r="E149">
            <v>5470.64</v>
          </cell>
          <cell r="F149">
            <v>5591</v>
          </cell>
          <cell r="G149">
            <v>5486.86</v>
          </cell>
          <cell r="H149">
            <v>5591</v>
          </cell>
          <cell r="I149">
            <v>5422.92</v>
          </cell>
          <cell r="J149">
            <v>5591</v>
          </cell>
          <cell r="K149">
            <v>5468.3</v>
          </cell>
          <cell r="L149">
            <v>5591</v>
          </cell>
          <cell r="M149">
            <v>5454.12</v>
          </cell>
          <cell r="N149">
            <v>5591</v>
          </cell>
          <cell r="O149">
            <v>5455.06</v>
          </cell>
          <cell r="P149">
            <v>5591</v>
          </cell>
          <cell r="Q149">
            <v>24.22</v>
          </cell>
          <cell r="R149">
            <v>5591</v>
          </cell>
          <cell r="S149"/>
          <cell r="T149">
            <v>5591</v>
          </cell>
          <cell r="U149"/>
          <cell r="V149">
            <v>5591</v>
          </cell>
          <cell r="W149"/>
          <cell r="X149">
            <v>5591</v>
          </cell>
          <cell r="Y149"/>
          <cell r="Z149">
            <v>5591</v>
          </cell>
          <cell r="AA149"/>
          <cell r="AB149">
            <v>4614</v>
          </cell>
          <cell r="AC149">
            <v>39469.72</v>
          </cell>
          <cell r="AD149">
            <v>72878</v>
          </cell>
        </row>
        <row r="150">
          <cell r="A150" t="str">
            <v>7552</v>
          </cell>
          <cell r="B150" t="str">
            <v>7552 - Serv. alimentaires CHSLD Ste-Élisabeth</v>
          </cell>
          <cell r="C150">
            <v>11067.36</v>
          </cell>
          <cell r="D150">
            <v>11033</v>
          </cell>
          <cell r="E150">
            <v>9292.3799999999992</v>
          </cell>
          <cell r="F150">
            <v>9107</v>
          </cell>
          <cell r="G150">
            <v>9075.94</v>
          </cell>
          <cell r="H150">
            <v>9107</v>
          </cell>
          <cell r="I150">
            <v>9210.4</v>
          </cell>
          <cell r="J150">
            <v>9107</v>
          </cell>
          <cell r="K150">
            <v>9179.16</v>
          </cell>
          <cell r="L150">
            <v>9107</v>
          </cell>
          <cell r="M150">
            <v>9045.6</v>
          </cell>
          <cell r="N150">
            <v>9107</v>
          </cell>
          <cell r="O150">
            <v>8964.58</v>
          </cell>
          <cell r="P150">
            <v>9107</v>
          </cell>
          <cell r="Q150">
            <v>122.78</v>
          </cell>
          <cell r="R150">
            <v>9107</v>
          </cell>
          <cell r="S150"/>
          <cell r="T150">
            <v>9107</v>
          </cell>
          <cell r="U150"/>
          <cell r="V150">
            <v>9107</v>
          </cell>
          <cell r="W150"/>
          <cell r="X150">
            <v>9107</v>
          </cell>
          <cell r="Y150"/>
          <cell r="Z150">
            <v>9107</v>
          </cell>
          <cell r="AA150"/>
          <cell r="AB150">
            <v>7503</v>
          </cell>
          <cell r="AC150">
            <v>65958.2</v>
          </cell>
          <cell r="AD150">
            <v>118713</v>
          </cell>
        </row>
        <row r="151">
          <cell r="A151" t="str">
            <v>7553</v>
          </cell>
          <cell r="B151" t="str">
            <v>7553 - Service. aliment. CHSLD Alphonse-Rondeau</v>
          </cell>
          <cell r="C151">
            <v>9337.61</v>
          </cell>
          <cell r="D151">
            <v>9299</v>
          </cell>
          <cell r="E151">
            <v>7838.29</v>
          </cell>
          <cell r="F151">
            <v>7692</v>
          </cell>
          <cell r="G151">
            <v>7936.28</v>
          </cell>
          <cell r="H151">
            <v>7692</v>
          </cell>
          <cell r="I151">
            <v>7919.48</v>
          </cell>
          <cell r="J151">
            <v>7692</v>
          </cell>
          <cell r="K151">
            <v>7883.68</v>
          </cell>
          <cell r="L151">
            <v>7692</v>
          </cell>
          <cell r="M151">
            <v>7835.48</v>
          </cell>
          <cell r="N151">
            <v>7692</v>
          </cell>
          <cell r="O151">
            <v>7658.29</v>
          </cell>
          <cell r="P151">
            <v>7692</v>
          </cell>
          <cell r="Q151">
            <v>132.94</v>
          </cell>
          <cell r="R151">
            <v>7692</v>
          </cell>
          <cell r="S151"/>
          <cell r="T151">
            <v>7692</v>
          </cell>
          <cell r="U151"/>
          <cell r="V151">
            <v>7692</v>
          </cell>
          <cell r="W151"/>
          <cell r="X151">
            <v>7692</v>
          </cell>
          <cell r="Y151"/>
          <cell r="Z151">
            <v>7692</v>
          </cell>
          <cell r="AA151"/>
          <cell r="AB151">
            <v>6358</v>
          </cell>
          <cell r="AC151">
            <v>56542.05</v>
          </cell>
          <cell r="AD151">
            <v>100269</v>
          </cell>
        </row>
        <row r="152">
          <cell r="A152" t="str">
            <v>7558</v>
          </cell>
          <cell r="B152" t="str">
            <v>7558 - Services alimentaires CHSLD Piedmont</v>
          </cell>
          <cell r="C152">
            <v>8442.6</v>
          </cell>
          <cell r="D152">
            <v>8342</v>
          </cell>
          <cell r="E152">
            <v>6791.09</v>
          </cell>
          <cell r="F152">
            <v>6932</v>
          </cell>
          <cell r="G152">
            <v>6840.73</v>
          </cell>
          <cell r="H152">
            <v>6932</v>
          </cell>
          <cell r="I152">
            <v>6791.59</v>
          </cell>
          <cell r="J152">
            <v>6932</v>
          </cell>
          <cell r="K152">
            <v>6795.75</v>
          </cell>
          <cell r="L152">
            <v>6932</v>
          </cell>
          <cell r="M152">
            <v>6836.98</v>
          </cell>
          <cell r="N152">
            <v>6932</v>
          </cell>
          <cell r="O152">
            <v>6836.6</v>
          </cell>
          <cell r="P152">
            <v>6932</v>
          </cell>
          <cell r="Q152">
            <v>6504.02</v>
          </cell>
          <cell r="R152">
            <v>6932</v>
          </cell>
          <cell r="S152"/>
          <cell r="T152">
            <v>6932</v>
          </cell>
          <cell r="U152"/>
          <cell r="V152">
            <v>6932</v>
          </cell>
          <cell r="W152"/>
          <cell r="X152">
            <v>6932</v>
          </cell>
          <cell r="Y152"/>
          <cell r="Z152">
            <v>6932</v>
          </cell>
          <cell r="AA152"/>
          <cell r="AB152">
            <v>5758</v>
          </cell>
          <cell r="AC152">
            <v>55839.360000000001</v>
          </cell>
          <cell r="AD152">
            <v>90352</v>
          </cell>
        </row>
        <row r="153">
          <cell r="A153" t="str">
            <v>7601</v>
          </cell>
          <cell r="B153" t="str">
            <v>7601 - Buanderie - CH</v>
          </cell>
          <cell r="C153">
            <v>500517</v>
          </cell>
          <cell r="D153">
            <v>481407</v>
          </cell>
          <cell r="E153">
            <v>408513</v>
          </cell>
          <cell r="F153">
            <v>396441</v>
          </cell>
          <cell r="G153">
            <v>406178</v>
          </cell>
          <cell r="H153">
            <v>389058</v>
          </cell>
          <cell r="I153">
            <v>399332</v>
          </cell>
          <cell r="J153">
            <v>375563</v>
          </cell>
          <cell r="K153">
            <v>397164</v>
          </cell>
          <cell r="L153">
            <v>379828</v>
          </cell>
          <cell r="M153">
            <v>405934</v>
          </cell>
          <cell r="N153">
            <v>391442</v>
          </cell>
          <cell r="O153">
            <v>416602</v>
          </cell>
          <cell r="P153">
            <v>399498</v>
          </cell>
          <cell r="Q153">
            <v>419081</v>
          </cell>
          <cell r="R153">
            <v>400121</v>
          </cell>
          <cell r="S153"/>
          <cell r="T153">
            <v>393720</v>
          </cell>
          <cell r="U153"/>
          <cell r="V153">
            <v>377075</v>
          </cell>
          <cell r="W153"/>
          <cell r="X153">
            <v>406400</v>
          </cell>
          <cell r="Y153"/>
          <cell r="Z153">
            <v>399975</v>
          </cell>
          <cell r="AA153"/>
          <cell r="AB153">
            <v>294472</v>
          </cell>
          <cell r="AC153">
            <v>3353321</v>
          </cell>
          <cell r="AD153">
            <v>5085000</v>
          </cell>
        </row>
        <row r="154">
          <cell r="A154" t="str">
            <v>7614</v>
          </cell>
          <cell r="B154" t="str">
            <v>7614 - Buanderie CHSLD Brassard</v>
          </cell>
          <cell r="C154">
            <v>2318</v>
          </cell>
          <cell r="D154">
            <v>2627</v>
          </cell>
          <cell r="E154">
            <v>2822</v>
          </cell>
          <cell r="F154">
            <v>2163</v>
          </cell>
          <cell r="G154">
            <v>3395</v>
          </cell>
          <cell r="H154">
            <v>2163</v>
          </cell>
          <cell r="I154">
            <v>1743</v>
          </cell>
          <cell r="J154">
            <v>2163</v>
          </cell>
          <cell r="K154">
            <v>2563</v>
          </cell>
          <cell r="L154">
            <v>2163</v>
          </cell>
          <cell r="M154">
            <v>2192</v>
          </cell>
          <cell r="N154">
            <v>2163</v>
          </cell>
          <cell r="O154">
            <v>2516</v>
          </cell>
          <cell r="P154">
            <v>2163</v>
          </cell>
          <cell r="Q154">
            <v>2076</v>
          </cell>
          <cell r="R154">
            <v>2163</v>
          </cell>
          <cell r="S154"/>
          <cell r="T154">
            <v>2163</v>
          </cell>
          <cell r="U154"/>
          <cell r="V154">
            <v>2163</v>
          </cell>
          <cell r="W154"/>
          <cell r="X154">
            <v>2163</v>
          </cell>
          <cell r="Y154"/>
          <cell r="Z154">
            <v>2163</v>
          </cell>
          <cell r="AA154"/>
          <cell r="AB154">
            <v>1780</v>
          </cell>
          <cell r="AC154">
            <v>19625</v>
          </cell>
          <cell r="AD154">
            <v>28200</v>
          </cell>
        </row>
        <row r="155">
          <cell r="A155" t="str">
            <v>7616</v>
          </cell>
          <cell r="B155" t="str">
            <v>7616 - Buanderie et lingerie - Désy</v>
          </cell>
          <cell r="C155">
            <v>5670</v>
          </cell>
          <cell r="D155">
            <v>6160</v>
          </cell>
          <cell r="E155">
            <v>5608.5</v>
          </cell>
          <cell r="F155">
            <v>5073</v>
          </cell>
          <cell r="G155"/>
          <cell r="H155">
            <v>5073</v>
          </cell>
          <cell r="I155">
            <v>5916</v>
          </cell>
          <cell r="J155">
            <v>5073</v>
          </cell>
          <cell r="K155">
            <v>5591.5</v>
          </cell>
          <cell r="L155">
            <v>5073</v>
          </cell>
          <cell r="M155">
            <v>5555.5</v>
          </cell>
          <cell r="N155">
            <v>5073</v>
          </cell>
          <cell r="O155">
            <v>5886</v>
          </cell>
          <cell r="P155">
            <v>5073</v>
          </cell>
          <cell r="Q155">
            <v>5350</v>
          </cell>
          <cell r="R155">
            <v>5073</v>
          </cell>
          <cell r="S155"/>
          <cell r="T155">
            <v>5073</v>
          </cell>
          <cell r="U155"/>
          <cell r="V155">
            <v>5073</v>
          </cell>
          <cell r="W155"/>
          <cell r="X155">
            <v>5073</v>
          </cell>
          <cell r="Y155"/>
          <cell r="Z155">
            <v>5073</v>
          </cell>
          <cell r="AA155"/>
          <cell r="AB155">
            <v>4167</v>
          </cell>
          <cell r="AC155">
            <v>39577.5</v>
          </cell>
          <cell r="AD155">
            <v>66130</v>
          </cell>
        </row>
        <row r="156">
          <cell r="A156" t="str">
            <v>7626</v>
          </cell>
          <cell r="B156" t="str">
            <v>7626 - Entretien ménager CHSLD St-Jacques</v>
          </cell>
          <cell r="C156">
            <v>11</v>
          </cell>
          <cell r="D156">
            <v>8</v>
          </cell>
          <cell r="E156">
            <v>6</v>
          </cell>
          <cell r="F156">
            <v>7</v>
          </cell>
          <cell r="G156">
            <v>6</v>
          </cell>
          <cell r="H156">
            <v>7</v>
          </cell>
          <cell r="I156">
            <v>9</v>
          </cell>
          <cell r="J156">
            <v>7</v>
          </cell>
          <cell r="K156">
            <v>9</v>
          </cell>
          <cell r="L156">
            <v>7</v>
          </cell>
          <cell r="M156">
            <v>12</v>
          </cell>
          <cell r="N156">
            <v>7</v>
          </cell>
          <cell r="O156">
            <v>5</v>
          </cell>
          <cell r="P156">
            <v>7</v>
          </cell>
          <cell r="Q156">
            <v>11</v>
          </cell>
          <cell r="R156">
            <v>7</v>
          </cell>
          <cell r="S156"/>
          <cell r="T156">
            <v>7</v>
          </cell>
          <cell r="U156"/>
          <cell r="V156">
            <v>7</v>
          </cell>
          <cell r="W156"/>
          <cell r="X156">
            <v>7</v>
          </cell>
          <cell r="Y156"/>
          <cell r="Z156">
            <v>7</v>
          </cell>
          <cell r="AA156"/>
          <cell r="AB156"/>
          <cell r="AC156">
            <v>69</v>
          </cell>
          <cell r="AD156">
            <v>85</v>
          </cell>
        </row>
        <row r="157">
          <cell r="A157" t="str">
            <v>7627</v>
          </cell>
          <cell r="B157" t="str">
            <v>7627 - Entretien ménager CHSLD St-Liguori</v>
          </cell>
          <cell r="C157">
            <v>4</v>
          </cell>
          <cell r="D157">
            <v>7</v>
          </cell>
          <cell r="E157">
            <v>13</v>
          </cell>
          <cell r="F157">
            <v>5</v>
          </cell>
          <cell r="G157">
            <v>4</v>
          </cell>
          <cell r="H157">
            <v>5</v>
          </cell>
          <cell r="I157">
            <v>4</v>
          </cell>
          <cell r="J157">
            <v>5</v>
          </cell>
          <cell r="K157">
            <v>6</v>
          </cell>
          <cell r="L157">
            <v>5</v>
          </cell>
          <cell r="M157">
            <v>3</v>
          </cell>
          <cell r="N157">
            <v>5</v>
          </cell>
          <cell r="O157">
            <v>1</v>
          </cell>
          <cell r="P157">
            <v>5</v>
          </cell>
          <cell r="Q157">
            <v>1</v>
          </cell>
          <cell r="R157">
            <v>5</v>
          </cell>
          <cell r="S157"/>
          <cell r="T157">
            <v>5</v>
          </cell>
          <cell r="U157"/>
          <cell r="V157">
            <v>5</v>
          </cell>
          <cell r="W157"/>
          <cell r="X157">
            <v>5</v>
          </cell>
          <cell r="Y157"/>
          <cell r="Z157">
            <v>5</v>
          </cell>
          <cell r="AA157"/>
          <cell r="AB157">
            <v>8</v>
          </cell>
          <cell r="AC157">
            <v>36</v>
          </cell>
          <cell r="AD157">
            <v>70</v>
          </cell>
        </row>
        <row r="158">
          <cell r="A158" t="str">
            <v>7628</v>
          </cell>
          <cell r="B158" t="str">
            <v>7628 - Entr. mén. CHSLD St-Antoine-de-Padoue</v>
          </cell>
          <cell r="C158">
            <v>13</v>
          </cell>
          <cell r="D158">
            <v>14</v>
          </cell>
          <cell r="E158">
            <v>10</v>
          </cell>
          <cell r="F158">
            <v>11</v>
          </cell>
          <cell r="G158">
            <v>13</v>
          </cell>
          <cell r="H158">
            <v>11</v>
          </cell>
          <cell r="I158">
            <v>14</v>
          </cell>
          <cell r="J158">
            <v>11</v>
          </cell>
          <cell r="K158">
            <v>11</v>
          </cell>
          <cell r="L158">
            <v>11</v>
          </cell>
          <cell r="M158">
            <v>10</v>
          </cell>
          <cell r="N158">
            <v>11</v>
          </cell>
          <cell r="O158">
            <v>12</v>
          </cell>
          <cell r="P158">
            <v>11</v>
          </cell>
          <cell r="Q158">
            <v>14</v>
          </cell>
          <cell r="R158">
            <v>11</v>
          </cell>
          <cell r="S158"/>
          <cell r="T158">
            <v>11</v>
          </cell>
          <cell r="U158"/>
          <cell r="V158">
            <v>11</v>
          </cell>
          <cell r="W158"/>
          <cell r="X158">
            <v>11</v>
          </cell>
          <cell r="Y158"/>
          <cell r="Z158">
            <v>11</v>
          </cell>
          <cell r="AA158"/>
          <cell r="AB158">
            <v>10</v>
          </cell>
          <cell r="AC158">
            <v>97</v>
          </cell>
          <cell r="AD158">
            <v>145</v>
          </cell>
        </row>
        <row r="159">
          <cell r="A159" t="str">
            <v>7633</v>
          </cell>
          <cell r="B159" t="str">
            <v>7633 - Entretien ménager CHSLD St-Donat</v>
          </cell>
          <cell r="C159">
            <v>5</v>
          </cell>
          <cell r="D159">
            <v>6</v>
          </cell>
          <cell r="E159">
            <v>7</v>
          </cell>
          <cell r="F159">
            <v>5</v>
          </cell>
          <cell r="G159">
            <v>6</v>
          </cell>
          <cell r="H159">
            <v>5</v>
          </cell>
          <cell r="I159">
            <v>8</v>
          </cell>
          <cell r="J159">
            <v>5</v>
          </cell>
          <cell r="K159">
            <v>6</v>
          </cell>
          <cell r="L159">
            <v>5</v>
          </cell>
          <cell r="M159">
            <v>6</v>
          </cell>
          <cell r="N159">
            <v>5</v>
          </cell>
          <cell r="O159">
            <v>6</v>
          </cell>
          <cell r="P159">
            <v>5</v>
          </cell>
          <cell r="Q159">
            <v>6</v>
          </cell>
          <cell r="R159">
            <v>5</v>
          </cell>
          <cell r="S159"/>
          <cell r="T159">
            <v>5</v>
          </cell>
          <cell r="U159"/>
          <cell r="V159">
            <v>5</v>
          </cell>
          <cell r="W159"/>
          <cell r="X159">
            <v>5</v>
          </cell>
          <cell r="Y159"/>
          <cell r="Z159">
            <v>5</v>
          </cell>
          <cell r="AA159"/>
          <cell r="AB159">
            <v>4</v>
          </cell>
          <cell r="AC159">
            <v>50</v>
          </cell>
          <cell r="AD159">
            <v>65</v>
          </cell>
        </row>
        <row r="160">
          <cell r="A160" t="str">
            <v>7634</v>
          </cell>
          <cell r="B160" t="str">
            <v>7634 - Entretien ménager CHSLD Brassard</v>
          </cell>
          <cell r="C160">
            <v>3</v>
          </cell>
          <cell r="D160">
            <v>2</v>
          </cell>
          <cell r="E160">
            <v>1</v>
          </cell>
          <cell r="F160">
            <v>2</v>
          </cell>
          <cell r="G160">
            <v>1</v>
          </cell>
          <cell r="H160">
            <v>2</v>
          </cell>
          <cell r="I160">
            <v>2</v>
          </cell>
          <cell r="J160">
            <v>2</v>
          </cell>
          <cell r="K160">
            <v>2</v>
          </cell>
          <cell r="L160">
            <v>2</v>
          </cell>
          <cell r="M160">
            <v>2</v>
          </cell>
          <cell r="N160">
            <v>2</v>
          </cell>
          <cell r="O160">
            <v>2</v>
          </cell>
          <cell r="P160">
            <v>2</v>
          </cell>
          <cell r="Q160">
            <v>1</v>
          </cell>
          <cell r="R160">
            <v>2</v>
          </cell>
          <cell r="S160"/>
          <cell r="T160">
            <v>2</v>
          </cell>
          <cell r="U160"/>
          <cell r="V160">
            <v>2</v>
          </cell>
          <cell r="W160"/>
          <cell r="X160">
            <v>2</v>
          </cell>
          <cell r="Y160"/>
          <cell r="Z160">
            <v>2</v>
          </cell>
          <cell r="AA160"/>
          <cell r="AB160">
            <v>1</v>
          </cell>
          <cell r="AC160">
            <v>14</v>
          </cell>
          <cell r="AD160">
            <v>25</v>
          </cell>
        </row>
        <row r="161">
          <cell r="A161" t="str">
            <v>7637</v>
          </cell>
          <cell r="B161" t="str">
            <v>7637 - Entretien ménager CHSLD Désy</v>
          </cell>
          <cell r="C161">
            <v>5</v>
          </cell>
          <cell r="D161">
            <v>6</v>
          </cell>
          <cell r="E161">
            <v>10</v>
          </cell>
          <cell r="F161">
            <v>5</v>
          </cell>
          <cell r="G161">
            <v>4</v>
          </cell>
          <cell r="H161">
            <v>5</v>
          </cell>
          <cell r="I161">
            <v>4</v>
          </cell>
          <cell r="J161">
            <v>5</v>
          </cell>
          <cell r="K161">
            <v>5</v>
          </cell>
          <cell r="L161">
            <v>5</v>
          </cell>
          <cell r="M161">
            <v>1</v>
          </cell>
          <cell r="N161">
            <v>5</v>
          </cell>
          <cell r="O161">
            <v>3</v>
          </cell>
          <cell r="P161">
            <v>5</v>
          </cell>
          <cell r="Q161"/>
          <cell r="R161">
            <v>5</v>
          </cell>
          <cell r="S161"/>
          <cell r="T161">
            <v>5</v>
          </cell>
          <cell r="U161"/>
          <cell r="V161">
            <v>5</v>
          </cell>
          <cell r="W161"/>
          <cell r="X161">
            <v>5</v>
          </cell>
          <cell r="Y161"/>
          <cell r="Z161">
            <v>5</v>
          </cell>
          <cell r="AA161"/>
          <cell r="AB161">
            <v>4</v>
          </cell>
          <cell r="AC161">
            <v>32</v>
          </cell>
          <cell r="AD161">
            <v>65</v>
          </cell>
        </row>
        <row r="162">
          <cell r="A162" t="str">
            <v>7638</v>
          </cell>
          <cell r="B162" t="str">
            <v>7638 - Entretien ménager CHSLD Ste-Élisabeth</v>
          </cell>
          <cell r="C162">
            <v>14</v>
          </cell>
          <cell r="D162">
            <v>14</v>
          </cell>
          <cell r="E162">
            <v>11</v>
          </cell>
          <cell r="F162">
            <v>12</v>
          </cell>
          <cell r="G162">
            <v>19</v>
          </cell>
          <cell r="H162">
            <v>12</v>
          </cell>
          <cell r="I162">
            <v>14</v>
          </cell>
          <cell r="J162">
            <v>12</v>
          </cell>
          <cell r="K162">
            <v>11</v>
          </cell>
          <cell r="L162">
            <v>12</v>
          </cell>
          <cell r="M162">
            <v>15</v>
          </cell>
          <cell r="N162">
            <v>12</v>
          </cell>
          <cell r="O162">
            <v>14</v>
          </cell>
          <cell r="P162">
            <v>12</v>
          </cell>
          <cell r="Q162"/>
          <cell r="R162">
            <v>12</v>
          </cell>
          <cell r="S162"/>
          <cell r="T162">
            <v>12</v>
          </cell>
          <cell r="U162"/>
          <cell r="V162">
            <v>12</v>
          </cell>
          <cell r="W162"/>
          <cell r="X162">
            <v>12</v>
          </cell>
          <cell r="Y162"/>
          <cell r="Z162">
            <v>12</v>
          </cell>
          <cell r="AA162"/>
          <cell r="AB162">
            <v>9</v>
          </cell>
          <cell r="AC162">
            <v>98</v>
          </cell>
          <cell r="AD162">
            <v>155</v>
          </cell>
        </row>
        <row r="163">
          <cell r="A163" t="str">
            <v>7639</v>
          </cell>
          <cell r="B163" t="str">
            <v>7639 - Entretien ménager CHSLD Alphonse-Rondeau</v>
          </cell>
          <cell r="C163">
            <v>6</v>
          </cell>
          <cell r="D163">
            <v>5</v>
          </cell>
          <cell r="E163">
            <v>2</v>
          </cell>
          <cell r="F163">
            <v>4</v>
          </cell>
          <cell r="G163"/>
          <cell r="H163">
            <v>4</v>
          </cell>
          <cell r="I163">
            <v>4</v>
          </cell>
          <cell r="J163">
            <v>4</v>
          </cell>
          <cell r="K163">
            <v>4</v>
          </cell>
          <cell r="L163">
            <v>4</v>
          </cell>
          <cell r="M163">
            <v>6</v>
          </cell>
          <cell r="N163">
            <v>4</v>
          </cell>
          <cell r="O163">
            <v>5</v>
          </cell>
          <cell r="P163">
            <v>4</v>
          </cell>
          <cell r="Q163"/>
          <cell r="R163">
            <v>4</v>
          </cell>
          <cell r="S163"/>
          <cell r="T163">
            <v>4</v>
          </cell>
          <cell r="U163"/>
          <cell r="V163">
            <v>4</v>
          </cell>
          <cell r="W163"/>
          <cell r="X163">
            <v>4</v>
          </cell>
          <cell r="Y163"/>
          <cell r="Z163">
            <v>4</v>
          </cell>
          <cell r="AA163"/>
          <cell r="AB163">
            <v>1</v>
          </cell>
          <cell r="AC163">
            <v>27</v>
          </cell>
          <cell r="AD163">
            <v>50</v>
          </cell>
        </row>
        <row r="164">
          <cell r="A164" t="str">
            <v>7644</v>
          </cell>
          <cell r="B164" t="str">
            <v>7644 - Hygiène/salubrité - Tâches opérat. CH</v>
          </cell>
          <cell r="C164">
            <v>128104</v>
          </cell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  <cell r="X164"/>
          <cell r="Y164"/>
          <cell r="Z164"/>
          <cell r="AA164"/>
          <cell r="AB164">
            <v>128104</v>
          </cell>
          <cell r="AC164">
            <v>128104</v>
          </cell>
          <cell r="AD164">
            <v>128104</v>
          </cell>
        </row>
        <row r="165">
          <cell r="A165" t="str">
            <v>7646</v>
          </cell>
          <cell r="B165" t="str">
            <v>7646 - Hygiène/salubrité - désinf. trsf/départs</v>
          </cell>
          <cell r="C165">
            <v>2072</v>
          </cell>
          <cell r="D165"/>
          <cell r="E165">
            <v>1533</v>
          </cell>
          <cell r="F165"/>
          <cell r="G165">
            <v>1561</v>
          </cell>
          <cell r="H165"/>
          <cell r="I165">
            <v>1634</v>
          </cell>
          <cell r="J165"/>
          <cell r="K165">
            <v>1529</v>
          </cell>
          <cell r="L165"/>
          <cell r="M165">
            <v>1518</v>
          </cell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/>
          <cell r="AA165"/>
          <cell r="AB165">
            <v>22338</v>
          </cell>
          <cell r="AC165">
            <v>9847</v>
          </cell>
          <cell r="AD165">
            <v>22338</v>
          </cell>
        </row>
        <row r="166">
          <cell r="A166" t="str">
            <v>7650</v>
          </cell>
          <cell r="B166" t="str">
            <v>7650 - Gestion des déchets biomédicaux</v>
          </cell>
          <cell r="C166">
            <v>11164</v>
          </cell>
          <cell r="D166">
            <v>14482</v>
          </cell>
          <cell r="E166">
            <v>10722</v>
          </cell>
          <cell r="F166">
            <v>10840</v>
          </cell>
          <cell r="G166">
            <v>10901.1</v>
          </cell>
          <cell r="H166">
            <v>10993</v>
          </cell>
          <cell r="I166">
            <v>10288.200000000001</v>
          </cell>
          <cell r="J166">
            <v>10141</v>
          </cell>
          <cell r="K166">
            <v>10617.1</v>
          </cell>
          <cell r="L166">
            <v>9996</v>
          </cell>
          <cell r="M166">
            <v>10358.5</v>
          </cell>
          <cell r="N166">
            <v>9570</v>
          </cell>
          <cell r="O166">
            <v>10684.7</v>
          </cell>
          <cell r="P166">
            <v>9966</v>
          </cell>
          <cell r="Q166">
            <v>10561</v>
          </cell>
          <cell r="R166">
            <v>10233</v>
          </cell>
          <cell r="S166"/>
          <cell r="T166">
            <v>10582</v>
          </cell>
          <cell r="U166"/>
          <cell r="V166">
            <v>9512</v>
          </cell>
          <cell r="W166"/>
          <cell r="X166">
            <v>11636</v>
          </cell>
          <cell r="Y166"/>
          <cell r="Z166">
            <v>10940</v>
          </cell>
          <cell r="AA166"/>
          <cell r="AB166">
            <v>11109</v>
          </cell>
          <cell r="AC166">
            <v>85296.6</v>
          </cell>
          <cell r="AD166">
            <v>140000</v>
          </cell>
        </row>
        <row r="167">
          <cell r="A167" t="str">
            <v>7688</v>
          </cell>
          <cell r="B167" t="str">
            <v>7688 - Transport externe usagers - Joliette</v>
          </cell>
          <cell r="C167"/>
          <cell r="D167">
            <v>2086</v>
          </cell>
          <cell r="E167"/>
          <cell r="F167">
            <v>1718</v>
          </cell>
          <cell r="G167"/>
          <cell r="H167">
            <v>1718</v>
          </cell>
          <cell r="I167"/>
          <cell r="J167">
            <v>1718</v>
          </cell>
          <cell r="K167"/>
          <cell r="L167">
            <v>1718</v>
          </cell>
          <cell r="M167"/>
          <cell r="N167">
            <v>1718</v>
          </cell>
          <cell r="O167"/>
          <cell r="P167">
            <v>1718</v>
          </cell>
          <cell r="Q167"/>
          <cell r="R167">
            <v>1718</v>
          </cell>
          <cell r="S167"/>
          <cell r="T167">
            <v>1718</v>
          </cell>
          <cell r="U167"/>
          <cell r="V167">
            <v>1718</v>
          </cell>
          <cell r="W167"/>
          <cell r="X167">
            <v>1718</v>
          </cell>
          <cell r="Y167"/>
          <cell r="Z167">
            <v>1718</v>
          </cell>
          <cell r="AA167"/>
          <cell r="AB167">
            <v>1406</v>
          </cell>
          <cell r="AC167"/>
          <cell r="AD167">
            <v>22390</v>
          </cell>
        </row>
        <row r="168">
          <cell r="A168" t="str">
            <v>7690</v>
          </cell>
          <cell r="B168" t="str">
            <v>7690 - Transport usagers  CHSLD Parphilia-Ferla</v>
          </cell>
          <cell r="C168">
            <v>426</v>
          </cell>
          <cell r="D168">
            <v>399</v>
          </cell>
          <cell r="E168">
            <v>192</v>
          </cell>
          <cell r="F168">
            <v>316</v>
          </cell>
          <cell r="G168">
            <v>306</v>
          </cell>
          <cell r="H168">
            <v>316</v>
          </cell>
          <cell r="I168">
            <v>284</v>
          </cell>
          <cell r="J168">
            <v>316</v>
          </cell>
          <cell r="K168">
            <v>286</v>
          </cell>
          <cell r="L168">
            <v>333</v>
          </cell>
          <cell r="M168">
            <v>338</v>
          </cell>
          <cell r="N168">
            <v>316</v>
          </cell>
          <cell r="O168">
            <v>314</v>
          </cell>
          <cell r="P168">
            <v>316</v>
          </cell>
          <cell r="Q168"/>
          <cell r="R168">
            <v>316</v>
          </cell>
          <cell r="S168"/>
          <cell r="T168">
            <v>333</v>
          </cell>
          <cell r="U168"/>
          <cell r="V168">
            <v>266</v>
          </cell>
          <cell r="W168"/>
          <cell r="X168">
            <v>333</v>
          </cell>
          <cell r="Y168"/>
          <cell r="Z168">
            <v>316</v>
          </cell>
          <cell r="AA168"/>
          <cell r="AB168">
            <v>264</v>
          </cell>
          <cell r="AC168">
            <v>2146</v>
          </cell>
          <cell r="AD168">
            <v>4140</v>
          </cell>
        </row>
        <row r="169">
          <cell r="A169" t="str">
            <v>7698</v>
          </cell>
          <cell r="B169" t="str">
            <v>7698 - Transport externe usagers-Foyer St-Donat</v>
          </cell>
          <cell r="C169">
            <v>12</v>
          </cell>
          <cell r="D169"/>
          <cell r="E169">
            <v>10</v>
          </cell>
          <cell r="F169"/>
          <cell r="G169">
            <v>12</v>
          </cell>
          <cell r="H169"/>
          <cell r="I169"/>
          <cell r="J169"/>
          <cell r="K169">
            <v>10</v>
          </cell>
          <cell r="L169"/>
          <cell r="M169">
            <v>8</v>
          </cell>
          <cell r="N169"/>
          <cell r="O169">
            <v>8</v>
          </cell>
          <cell r="P169"/>
          <cell r="Q169">
            <v>12</v>
          </cell>
          <cell r="R169"/>
          <cell r="S169"/>
          <cell r="T169"/>
          <cell r="U169"/>
          <cell r="V169"/>
          <cell r="W169"/>
          <cell r="X169"/>
          <cell r="Y169"/>
          <cell r="Z169"/>
          <cell r="AA169"/>
          <cell r="AB169"/>
          <cell r="AC169">
            <v>72</v>
          </cell>
          <cell r="AD169"/>
        </row>
        <row r="170">
          <cell r="A170" t="str">
            <v>7701</v>
          </cell>
          <cell r="B170" t="str">
            <v>7701 - Fonct. des inst. - Autres - CH</v>
          </cell>
          <cell r="C170">
            <v>444042</v>
          </cell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X170"/>
          <cell r="Y170"/>
          <cell r="Z170"/>
          <cell r="AA170"/>
          <cell r="AB170">
            <v>444043</v>
          </cell>
          <cell r="AC170">
            <v>444042</v>
          </cell>
          <cell r="AD170">
            <v>444043</v>
          </cell>
        </row>
        <row r="171">
          <cell r="A171" t="str">
            <v>7729</v>
          </cell>
          <cell r="B171" t="str">
            <v>7729 - Sécurité CH</v>
          </cell>
          <cell r="C171">
            <v>139071</v>
          </cell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X171"/>
          <cell r="Y171"/>
          <cell r="Z171"/>
          <cell r="AA171"/>
          <cell r="AB171">
            <v>139072</v>
          </cell>
          <cell r="AC171">
            <v>139071</v>
          </cell>
          <cell r="AD171">
            <v>139072</v>
          </cell>
        </row>
        <row r="172">
          <cell r="A172" t="str">
            <v>7801</v>
          </cell>
          <cell r="B172" t="str">
            <v>7801 - Ent./rép. des inst. - Bâtiments/Terrains</v>
          </cell>
          <cell r="C172">
            <v>139071</v>
          </cell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/>
          <cell r="AA172"/>
          <cell r="AB172">
            <v>139072</v>
          </cell>
          <cell r="AC172">
            <v>139071</v>
          </cell>
          <cell r="AD172">
            <v>139072</v>
          </cell>
        </row>
        <row r="173">
          <cell r="A173" t="str">
            <v>8060</v>
          </cell>
          <cell r="B173" t="str">
            <v>8060 - Soins infirmiers CHSLD Désy</v>
          </cell>
          <cell r="C173">
            <v>1840</v>
          </cell>
          <cell r="D173">
            <v>1855</v>
          </cell>
          <cell r="E173">
            <v>1515</v>
          </cell>
          <cell r="F173">
            <v>1527</v>
          </cell>
          <cell r="G173">
            <v>1521</v>
          </cell>
          <cell r="H173">
            <v>1527</v>
          </cell>
          <cell r="I173">
            <v>1508</v>
          </cell>
          <cell r="J173">
            <v>1527</v>
          </cell>
          <cell r="K173">
            <v>1520</v>
          </cell>
          <cell r="L173">
            <v>1527</v>
          </cell>
          <cell r="M173">
            <v>1512</v>
          </cell>
          <cell r="N173">
            <v>1527</v>
          </cell>
          <cell r="O173">
            <v>1516</v>
          </cell>
          <cell r="P173">
            <v>1527</v>
          </cell>
          <cell r="Q173"/>
          <cell r="R173">
            <v>1527</v>
          </cell>
          <cell r="S173"/>
          <cell r="T173">
            <v>1527</v>
          </cell>
          <cell r="U173"/>
          <cell r="V173">
            <v>1527</v>
          </cell>
          <cell r="W173"/>
          <cell r="X173">
            <v>1527</v>
          </cell>
          <cell r="Y173"/>
          <cell r="Z173">
            <v>1527</v>
          </cell>
          <cell r="AA173"/>
          <cell r="AB173">
            <v>1258</v>
          </cell>
          <cell r="AC173">
            <v>10932</v>
          </cell>
          <cell r="AD173">
            <v>19910</v>
          </cell>
        </row>
        <row r="174">
          <cell r="A174" t="str">
            <v>8160</v>
          </cell>
          <cell r="B174" t="str">
            <v>8160 - Soins assistance CHSLD Désy</v>
          </cell>
          <cell r="C174">
            <v>1840</v>
          </cell>
          <cell r="D174">
            <v>1855</v>
          </cell>
          <cell r="E174">
            <v>1515</v>
          </cell>
          <cell r="F174">
            <v>1527</v>
          </cell>
          <cell r="G174">
            <v>1521</v>
          </cell>
          <cell r="H174">
            <v>1527</v>
          </cell>
          <cell r="I174">
            <v>1508</v>
          </cell>
          <cell r="J174">
            <v>1527</v>
          </cell>
          <cell r="K174">
            <v>1520</v>
          </cell>
          <cell r="L174">
            <v>1527</v>
          </cell>
          <cell r="M174">
            <v>1512</v>
          </cell>
          <cell r="N174">
            <v>1527</v>
          </cell>
          <cell r="O174">
            <v>1516</v>
          </cell>
          <cell r="P174">
            <v>1527</v>
          </cell>
          <cell r="Q174"/>
          <cell r="R174">
            <v>1527</v>
          </cell>
          <cell r="S174"/>
          <cell r="T174">
            <v>1527</v>
          </cell>
          <cell r="U174"/>
          <cell r="V174">
            <v>1527</v>
          </cell>
          <cell r="W174"/>
          <cell r="X174">
            <v>1527</v>
          </cell>
          <cell r="Y174"/>
          <cell r="Z174">
            <v>1527</v>
          </cell>
          <cell r="AA174"/>
          <cell r="AB174">
            <v>1258</v>
          </cell>
          <cell r="AC174">
            <v>10932</v>
          </cell>
          <cell r="AD174">
            <v>19910</v>
          </cell>
        </row>
        <row r="175">
          <cell r="A175" t="str">
            <v>8536</v>
          </cell>
          <cell r="B175" t="str">
            <v>8536 - Transcription des dictées médicales</v>
          </cell>
          <cell r="C175">
            <v>10514</v>
          </cell>
          <cell r="D175">
            <v>10165</v>
          </cell>
          <cell r="E175">
            <v>7528</v>
          </cell>
          <cell r="F175">
            <v>8550</v>
          </cell>
          <cell r="G175">
            <v>7982</v>
          </cell>
          <cell r="H175">
            <v>7956</v>
          </cell>
          <cell r="I175">
            <v>7238</v>
          </cell>
          <cell r="J175">
            <v>7757</v>
          </cell>
          <cell r="K175">
            <v>7292</v>
          </cell>
          <cell r="L175">
            <v>8119</v>
          </cell>
          <cell r="M175">
            <v>7502</v>
          </cell>
          <cell r="N175">
            <v>7815</v>
          </cell>
          <cell r="O175">
            <v>8678</v>
          </cell>
          <cell r="P175">
            <v>8136</v>
          </cell>
          <cell r="Q175">
            <v>8576</v>
          </cell>
          <cell r="R175">
            <v>8314</v>
          </cell>
          <cell r="S175"/>
          <cell r="T175">
            <v>9196</v>
          </cell>
          <cell r="U175"/>
          <cell r="V175">
            <v>6706</v>
          </cell>
          <cell r="W175"/>
          <cell r="X175">
            <v>9262</v>
          </cell>
          <cell r="Y175"/>
          <cell r="Z175">
            <v>9007</v>
          </cell>
          <cell r="AA175"/>
          <cell r="AB175">
            <v>7017</v>
          </cell>
          <cell r="AC175">
            <v>65310</v>
          </cell>
          <cell r="AD175">
            <v>108000</v>
          </cell>
        </row>
        <row r="176">
          <cell r="A176" t="str">
            <v>8586</v>
          </cell>
          <cell r="B176" t="str">
            <v>8586 - Prév/prot SP vacc. antigr. - CLSC</v>
          </cell>
          <cell r="C176">
            <v>3235</v>
          </cell>
          <cell r="D176"/>
          <cell r="E176">
            <v>1551</v>
          </cell>
          <cell r="F176"/>
          <cell r="G176">
            <v>1140</v>
          </cell>
          <cell r="H176"/>
          <cell r="I176">
            <v>1058</v>
          </cell>
          <cell r="J176"/>
          <cell r="K176">
            <v>1158</v>
          </cell>
          <cell r="L176"/>
          <cell r="M176">
            <v>998</v>
          </cell>
          <cell r="N176"/>
          <cell r="O176">
            <v>1368</v>
          </cell>
          <cell r="P176"/>
          <cell r="Q176">
            <v>3880</v>
          </cell>
          <cell r="R176">
            <v>2190</v>
          </cell>
          <cell r="S176"/>
          <cell r="T176">
            <v>3139</v>
          </cell>
          <cell r="U176"/>
          <cell r="V176">
            <v>1533</v>
          </cell>
          <cell r="W176"/>
          <cell r="X176">
            <v>219</v>
          </cell>
          <cell r="Y176"/>
          <cell r="Z176">
            <v>73</v>
          </cell>
          <cell r="AA176"/>
          <cell r="AB176">
            <v>146</v>
          </cell>
          <cell r="AC176">
            <v>14388</v>
          </cell>
          <cell r="AD176">
            <v>7300</v>
          </cell>
        </row>
        <row r="177">
          <cell r="A177" t="str">
            <v>8607</v>
          </cell>
          <cell r="B177" t="str">
            <v>8607 - Laboratoires regroupés - Biochimie</v>
          </cell>
          <cell r="C177">
            <v>301932.2</v>
          </cell>
          <cell r="D177">
            <v>233356</v>
          </cell>
          <cell r="E177">
            <v>219919.1</v>
          </cell>
          <cell r="F177">
            <v>186685</v>
          </cell>
          <cell r="G177">
            <v>224784.1</v>
          </cell>
          <cell r="H177">
            <v>186685</v>
          </cell>
          <cell r="I177">
            <v>203464.6</v>
          </cell>
          <cell r="J177">
            <v>186685</v>
          </cell>
          <cell r="K177">
            <v>215706.7</v>
          </cell>
          <cell r="L177">
            <v>186685</v>
          </cell>
          <cell r="M177">
            <v>219121.2</v>
          </cell>
          <cell r="N177">
            <v>186685</v>
          </cell>
          <cell r="O177">
            <v>244177.5</v>
          </cell>
          <cell r="P177">
            <v>186685</v>
          </cell>
          <cell r="Q177">
            <v>257528</v>
          </cell>
          <cell r="R177">
            <v>186685</v>
          </cell>
          <cell r="S177"/>
          <cell r="T177">
            <v>186685</v>
          </cell>
          <cell r="U177"/>
          <cell r="V177">
            <v>186685</v>
          </cell>
          <cell r="W177"/>
          <cell r="X177">
            <v>186685</v>
          </cell>
          <cell r="Y177"/>
          <cell r="Z177">
            <v>186685</v>
          </cell>
          <cell r="AA177"/>
          <cell r="AB177">
            <v>146676</v>
          </cell>
          <cell r="AC177">
            <v>1886633.4000000001</v>
          </cell>
          <cell r="AD177">
            <v>2433567</v>
          </cell>
        </row>
        <row r="178">
          <cell r="A178" t="str">
            <v>8610</v>
          </cell>
          <cell r="B178" t="str">
            <v>8610 - Phys. resp. - CH - Labo du sommeil</v>
          </cell>
          <cell r="C178">
            <v>47062</v>
          </cell>
          <cell r="D178">
            <v>52873</v>
          </cell>
          <cell r="E178">
            <v>49089.4</v>
          </cell>
          <cell r="F178">
            <v>32353</v>
          </cell>
          <cell r="G178">
            <v>44710.6</v>
          </cell>
          <cell r="H178">
            <v>41501</v>
          </cell>
          <cell r="I178">
            <v>31148.85</v>
          </cell>
          <cell r="J178">
            <v>37288</v>
          </cell>
          <cell r="K178">
            <v>26942.5</v>
          </cell>
          <cell r="L178">
            <v>30448</v>
          </cell>
          <cell r="M178">
            <v>43768.25</v>
          </cell>
          <cell r="N178">
            <v>36009</v>
          </cell>
          <cell r="O178">
            <v>38444.199999999997</v>
          </cell>
          <cell r="P178">
            <v>43534</v>
          </cell>
          <cell r="Q178">
            <v>41752.800000000003</v>
          </cell>
          <cell r="R178">
            <v>47153</v>
          </cell>
          <cell r="S178"/>
          <cell r="T178">
            <v>48596</v>
          </cell>
          <cell r="U178"/>
          <cell r="V178">
            <v>33765</v>
          </cell>
          <cell r="W178"/>
          <cell r="X178">
            <v>47899</v>
          </cell>
          <cell r="Y178"/>
          <cell r="Z178">
            <v>34054</v>
          </cell>
          <cell r="AA178"/>
          <cell r="AB178">
            <v>36128</v>
          </cell>
          <cell r="AC178">
            <v>322918.59999999998</v>
          </cell>
          <cell r="AD178">
            <v>521601</v>
          </cell>
        </row>
        <row r="179">
          <cell r="A179" t="str">
            <v>8870</v>
          </cell>
          <cell r="B179" t="str">
            <v>8870 - Physiothérapie CHSLD Ste-Élisabeth</v>
          </cell>
          <cell r="C179">
            <v>59</v>
          </cell>
          <cell r="D179">
            <v>100</v>
          </cell>
          <cell r="E179">
            <v>42</v>
          </cell>
          <cell r="F179">
            <v>79</v>
          </cell>
          <cell r="G179">
            <v>49</v>
          </cell>
          <cell r="H179">
            <v>79</v>
          </cell>
          <cell r="I179">
            <v>42</v>
          </cell>
          <cell r="J179">
            <v>58</v>
          </cell>
          <cell r="K179">
            <v>17</v>
          </cell>
          <cell r="L179">
            <v>54</v>
          </cell>
          <cell r="M179">
            <v>29</v>
          </cell>
          <cell r="N179">
            <v>67</v>
          </cell>
          <cell r="O179">
            <v>34</v>
          </cell>
          <cell r="P179">
            <v>79</v>
          </cell>
          <cell r="Q179"/>
          <cell r="R179">
            <v>79</v>
          </cell>
          <cell r="S179"/>
          <cell r="T179">
            <v>83</v>
          </cell>
          <cell r="U179"/>
          <cell r="V179">
            <v>62</v>
          </cell>
          <cell r="W179"/>
          <cell r="X179">
            <v>83</v>
          </cell>
          <cell r="Y179"/>
          <cell r="Z179">
            <v>71</v>
          </cell>
          <cell r="AA179"/>
          <cell r="AB179">
            <v>60</v>
          </cell>
          <cell r="AC179">
            <v>272</v>
          </cell>
          <cell r="AD179">
            <v>954</v>
          </cell>
        </row>
        <row r="180">
          <cell r="A180" t="str">
            <v>8890</v>
          </cell>
          <cell r="B180" t="str">
            <v>8890 - Animation/Loisirs CHSLD St-Eusèbe</v>
          </cell>
          <cell r="C180">
            <v>877</v>
          </cell>
          <cell r="D180">
            <v>1931</v>
          </cell>
          <cell r="E180">
            <v>702</v>
          </cell>
          <cell r="F180">
            <v>1529</v>
          </cell>
          <cell r="G180">
            <v>513</v>
          </cell>
          <cell r="H180">
            <v>1529</v>
          </cell>
          <cell r="I180">
            <v>547</v>
          </cell>
          <cell r="J180">
            <v>1127</v>
          </cell>
          <cell r="K180">
            <v>592</v>
          </cell>
          <cell r="L180">
            <v>1046</v>
          </cell>
          <cell r="M180">
            <v>562</v>
          </cell>
          <cell r="N180">
            <v>1287</v>
          </cell>
          <cell r="O180">
            <v>662</v>
          </cell>
          <cell r="P180">
            <v>1529</v>
          </cell>
          <cell r="Q180">
            <v>697</v>
          </cell>
          <cell r="R180">
            <v>1529</v>
          </cell>
          <cell r="S180"/>
          <cell r="T180">
            <v>1609</v>
          </cell>
          <cell r="U180"/>
          <cell r="V180">
            <v>1207</v>
          </cell>
          <cell r="W180"/>
          <cell r="X180">
            <v>1609</v>
          </cell>
          <cell r="Y180"/>
          <cell r="Z180">
            <v>1368</v>
          </cell>
          <cell r="AA180"/>
          <cell r="AB180">
            <v>1127</v>
          </cell>
          <cell r="AC180">
            <v>5152</v>
          </cell>
          <cell r="AD180">
            <v>18427</v>
          </cell>
        </row>
        <row r="181">
          <cell r="A181" t="str">
            <v>8969</v>
          </cell>
          <cell r="B181" t="str">
            <v>8969 - Centre de Jour Joliette</v>
          </cell>
          <cell r="C181"/>
          <cell r="D181">
            <v>1554</v>
          </cell>
          <cell r="E181"/>
          <cell r="F181">
            <v>1230</v>
          </cell>
          <cell r="G181"/>
          <cell r="H181">
            <v>1230</v>
          </cell>
          <cell r="I181"/>
          <cell r="J181">
            <v>907</v>
          </cell>
          <cell r="K181"/>
          <cell r="L181">
            <v>842</v>
          </cell>
          <cell r="M181"/>
          <cell r="N181">
            <v>1036</v>
          </cell>
          <cell r="O181"/>
          <cell r="P181">
            <v>1230</v>
          </cell>
          <cell r="Q181"/>
          <cell r="R181">
            <v>1230</v>
          </cell>
          <cell r="S181"/>
          <cell r="T181">
            <v>1295</v>
          </cell>
          <cell r="U181"/>
          <cell r="V181">
            <v>971</v>
          </cell>
          <cell r="W181"/>
          <cell r="X181">
            <v>1295</v>
          </cell>
          <cell r="Y181"/>
          <cell r="Z181">
            <v>1101</v>
          </cell>
          <cell r="AA181"/>
          <cell r="AB181">
            <v>907</v>
          </cell>
          <cell r="AC181"/>
          <cell r="AD181">
            <v>14828</v>
          </cell>
        </row>
        <row r="182">
          <cell r="A182" t="str">
            <v>Tota</v>
          </cell>
          <cell r="B182" t="str">
            <v>Total général</v>
          </cell>
          <cell r="C182">
            <v>3793734.6300000004</v>
          </cell>
          <cell r="D182">
            <v>2765875.21</v>
          </cell>
          <cell r="E182">
            <v>2305476.84</v>
          </cell>
          <cell r="F182">
            <v>2256470.33</v>
          </cell>
          <cell r="G182">
            <v>2234216.15</v>
          </cell>
          <cell r="H182">
            <v>2218234.2199999997</v>
          </cell>
          <cell r="I182">
            <v>2089656.4699999995</v>
          </cell>
          <cell r="J182">
            <v>2163890.2999999998</v>
          </cell>
          <cell r="K182">
            <v>2129627.9800000004</v>
          </cell>
          <cell r="L182">
            <v>2186982.7599999998</v>
          </cell>
          <cell r="M182">
            <v>2199596.9500000002</v>
          </cell>
          <cell r="N182">
            <v>2230601.17</v>
          </cell>
          <cell r="O182">
            <v>2271979.7700000005</v>
          </cell>
          <cell r="P182">
            <v>2511097.7400000002</v>
          </cell>
          <cell r="Q182">
            <v>2190373.59</v>
          </cell>
          <cell r="R182">
            <v>2263793.13</v>
          </cell>
          <cell r="S182">
            <v>32605</v>
          </cell>
          <cell r="T182">
            <v>2285568.48</v>
          </cell>
          <cell r="U182"/>
          <cell r="V182">
            <v>2086322.81</v>
          </cell>
          <cell r="W182"/>
          <cell r="X182">
            <v>2306585.5599999996</v>
          </cell>
          <cell r="Y182"/>
          <cell r="Z182">
            <v>2257107.1099999994</v>
          </cell>
          <cell r="AA182"/>
          <cell r="AB182">
            <v>4452523.16</v>
          </cell>
          <cell r="AC182">
            <v>19247267.379999992</v>
          </cell>
          <cell r="AD182">
            <v>31985051.979999986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34998626667073579"/>
  </sheetPr>
  <dimension ref="A1:CD42"/>
  <sheetViews>
    <sheetView tabSelected="1" zoomScale="90" zoomScaleNormal="90" workbookViewId="0">
      <pane xSplit="1" topLeftCell="B1" activePane="topRight" state="frozen"/>
      <selection pane="topRight" activeCell="W37" sqref="A37:XFD367"/>
    </sheetView>
  </sheetViews>
  <sheetFormatPr baseColWidth="10" defaultRowHeight="15" x14ac:dyDescent="0.25"/>
  <cols>
    <col min="2" max="2" width="7.28515625" style="1" bestFit="1" customWidth="1"/>
    <col min="3" max="3" width="6.28515625" style="60" bestFit="1" customWidth="1"/>
    <col min="4" max="4" width="5.7109375" style="48" bestFit="1" customWidth="1"/>
    <col min="5" max="5" width="6.140625" style="1" bestFit="1" customWidth="1"/>
    <col min="6" max="6" width="6.28515625" style="60" bestFit="1" customWidth="1"/>
    <col min="7" max="7" width="5.7109375" style="48" customWidth="1"/>
    <col min="8" max="8" width="6.140625" style="3" bestFit="1" customWidth="1"/>
    <col min="9" max="9" width="6.28515625" style="60" bestFit="1" customWidth="1"/>
    <col min="10" max="10" width="6" style="48" bestFit="1" customWidth="1"/>
    <col min="11" max="13" width="9.85546875" style="1" customWidth="1"/>
    <col min="14" max="15" width="9.85546875" style="3" customWidth="1"/>
    <col min="16" max="16" width="9.85546875" style="1" customWidth="1"/>
    <col min="17" max="18" width="9.85546875" style="3" customWidth="1"/>
    <col min="19" max="19" width="6.42578125" style="2" bestFit="1" customWidth="1"/>
    <col min="24" max="71" width="11.42578125" style="4"/>
    <col min="78" max="78" width="7.5703125" customWidth="1"/>
    <col min="79" max="79" width="2.42578125" customWidth="1"/>
  </cols>
  <sheetData>
    <row r="1" spans="1:82" s="7" customFormat="1" ht="23.1" customHeight="1" thickBot="1" x14ac:dyDescent="0.3">
      <c r="A1" s="103" t="s">
        <v>24</v>
      </c>
      <c r="B1" s="105" t="s">
        <v>0</v>
      </c>
      <c r="C1" s="106"/>
      <c r="D1" s="107"/>
      <c r="E1" s="105" t="s">
        <v>1</v>
      </c>
      <c r="F1" s="106"/>
      <c r="G1" s="107"/>
      <c r="H1" s="105" t="s">
        <v>2</v>
      </c>
      <c r="I1" s="106"/>
      <c r="J1" s="107"/>
      <c r="K1" s="108" t="s">
        <v>19</v>
      </c>
      <c r="L1" s="91" t="s">
        <v>20</v>
      </c>
      <c r="M1" s="91" t="s">
        <v>44</v>
      </c>
      <c r="N1" s="91" t="s">
        <v>23</v>
      </c>
      <c r="O1" s="91" t="s">
        <v>43</v>
      </c>
      <c r="P1" s="91" t="s">
        <v>22</v>
      </c>
      <c r="Q1" s="91">
        <v>0</v>
      </c>
      <c r="R1" s="110">
        <v>0</v>
      </c>
      <c r="S1" s="112" t="s">
        <v>3</v>
      </c>
      <c r="T1" s="71" t="s">
        <v>47</v>
      </c>
      <c r="U1" s="72"/>
      <c r="V1" s="72"/>
      <c r="W1" s="70">
        <v>1</v>
      </c>
      <c r="X1" s="71" t="s">
        <v>47</v>
      </c>
      <c r="Y1" s="72"/>
      <c r="Z1" s="72"/>
      <c r="AA1" s="70">
        <v>2</v>
      </c>
      <c r="AB1" s="71" t="s">
        <v>47</v>
      </c>
      <c r="AC1" s="72"/>
      <c r="AD1" s="72"/>
      <c r="AE1" s="70">
        <v>3</v>
      </c>
      <c r="AF1" s="71" t="s">
        <v>47</v>
      </c>
      <c r="AG1" s="72"/>
      <c r="AH1" s="72"/>
      <c r="AI1" s="70">
        <v>4</v>
      </c>
      <c r="AJ1" s="71" t="s">
        <v>47</v>
      </c>
      <c r="AK1" s="72"/>
      <c r="AL1" s="72"/>
      <c r="AM1" s="70">
        <v>5</v>
      </c>
      <c r="AN1" s="71" t="s">
        <v>47</v>
      </c>
      <c r="AO1" s="72"/>
      <c r="AP1" s="72"/>
      <c r="AQ1" s="70">
        <v>6</v>
      </c>
      <c r="AR1" s="71" t="s">
        <v>47</v>
      </c>
      <c r="AS1" s="72"/>
      <c r="AT1" s="72"/>
      <c r="AU1" s="70">
        <v>7</v>
      </c>
      <c r="AV1" s="71" t="s">
        <v>47</v>
      </c>
      <c r="AW1" s="72"/>
      <c r="AX1" s="72"/>
      <c r="AY1" s="70">
        <v>8</v>
      </c>
      <c r="AZ1" s="71" t="s">
        <v>47</v>
      </c>
      <c r="BA1" s="72"/>
      <c r="BB1" s="72"/>
      <c r="BC1" s="70">
        <v>9</v>
      </c>
      <c r="BD1" s="71" t="s">
        <v>47</v>
      </c>
      <c r="BE1" s="72"/>
      <c r="BF1" s="72"/>
      <c r="BG1" s="70">
        <v>10</v>
      </c>
      <c r="BH1" s="71" t="s">
        <v>47</v>
      </c>
      <c r="BI1" s="72"/>
      <c r="BJ1" s="72"/>
      <c r="BK1" s="70">
        <v>11</v>
      </c>
      <c r="BL1" s="71" t="s">
        <v>47</v>
      </c>
      <c r="BM1" s="72"/>
      <c r="BN1" s="72"/>
      <c r="BO1" s="70">
        <v>12</v>
      </c>
      <c r="BP1" s="71" t="s">
        <v>47</v>
      </c>
      <c r="BQ1" s="72"/>
      <c r="BR1" s="72"/>
      <c r="BS1" s="70">
        <v>13</v>
      </c>
      <c r="BZ1" s="67" t="s">
        <v>45</v>
      </c>
      <c r="CA1" s="67">
        <v>5</v>
      </c>
    </row>
    <row r="2" spans="1:82" s="30" customFormat="1" ht="23.1" customHeight="1" thickBot="1" x14ac:dyDescent="0.3">
      <c r="A2" s="104"/>
      <c r="B2" s="33" t="s">
        <v>28</v>
      </c>
      <c r="C2" s="55" t="s">
        <v>42</v>
      </c>
      <c r="D2" s="43" t="s">
        <v>27</v>
      </c>
      <c r="E2" s="33" t="s">
        <v>28</v>
      </c>
      <c r="F2" s="55" t="s">
        <v>42</v>
      </c>
      <c r="G2" s="43" t="s">
        <v>27</v>
      </c>
      <c r="H2" s="33" t="s">
        <v>28</v>
      </c>
      <c r="I2" s="55" t="s">
        <v>42</v>
      </c>
      <c r="J2" s="43" t="s">
        <v>27</v>
      </c>
      <c r="K2" s="109"/>
      <c r="L2" s="92"/>
      <c r="M2" s="92"/>
      <c r="N2" s="92"/>
      <c r="O2" s="92"/>
      <c r="P2" s="92"/>
      <c r="Q2" s="92"/>
      <c r="R2" s="111"/>
      <c r="S2" s="113"/>
      <c r="T2" s="73"/>
      <c r="U2" s="74"/>
      <c r="V2" s="74"/>
      <c r="W2" s="75"/>
      <c r="X2" s="73"/>
      <c r="Y2" s="74"/>
      <c r="Z2" s="74"/>
      <c r="AA2" s="75"/>
      <c r="AB2" s="73"/>
      <c r="AC2" s="74"/>
      <c r="AD2" s="74"/>
      <c r="AE2" s="75"/>
      <c r="AF2" s="73"/>
      <c r="AG2" s="74"/>
      <c r="AH2" s="74"/>
      <c r="AI2" s="75"/>
      <c r="AJ2" s="73"/>
      <c r="AK2" s="74"/>
      <c r="AL2" s="74"/>
      <c r="AM2" s="75"/>
      <c r="AN2" s="73"/>
      <c r="AO2" s="74"/>
      <c r="AP2" s="74"/>
      <c r="AQ2" s="75"/>
      <c r="AR2" s="73"/>
      <c r="AS2" s="74"/>
      <c r="AT2" s="74"/>
      <c r="AU2" s="75"/>
      <c r="AV2" s="73"/>
      <c r="AW2" s="74"/>
      <c r="AX2" s="74"/>
      <c r="AY2" s="75"/>
      <c r="AZ2" s="73"/>
      <c r="BA2" s="74"/>
      <c r="BB2" s="74"/>
      <c r="BC2" s="75"/>
      <c r="BD2" s="73"/>
      <c r="BE2" s="74"/>
      <c r="BF2" s="74"/>
      <c r="BG2" s="75"/>
      <c r="BH2" s="73"/>
      <c r="BI2" s="74"/>
      <c r="BJ2" s="74"/>
      <c r="BK2" s="75"/>
      <c r="BL2" s="73"/>
      <c r="BM2" s="74"/>
      <c r="BN2" s="74"/>
      <c r="BO2" s="75"/>
      <c r="BP2" s="73"/>
      <c r="BQ2" s="74"/>
      <c r="BR2" s="74"/>
      <c r="BS2" s="75"/>
      <c r="BZ2" s="68" t="s">
        <v>46</v>
      </c>
      <c r="CA2" s="69"/>
      <c r="CB2" s="69"/>
      <c r="CC2" s="69"/>
      <c r="CD2" s="69"/>
    </row>
    <row r="3" spans="1:82" s="4" customFormat="1" x14ac:dyDescent="0.25">
      <c r="A3" s="20" t="s">
        <v>4</v>
      </c>
      <c r="B3" s="8">
        <f ca="1">IF(ISNA(VLOOKUP($A$1,[2]Feuil1!$1:$1048576,3,0)),0,VLOOKUP($A$1,[2]Feuil1!$1:$1048576,3))</f>
        <v>356.25</v>
      </c>
      <c r="C3" s="56">
        <f ca="1">IF(ISNA(VLOOKUP($A$1,'[3]unité A'!$1:$1048576,4,0)),0,VLOOKUP($A$1,'[3]unité A'!$1:$1048576,4))</f>
        <v>0</v>
      </c>
      <c r="D3" s="44">
        <f ca="1">IF(ISERROR(B3/C3),0,(B3/C3))</f>
        <v>0</v>
      </c>
      <c r="E3" s="8">
        <f ca="1">#REF!</f>
        <v>500.09000000000003</v>
      </c>
      <c r="F3" s="61">
        <f ca="1">IF(ISNA(VLOOKUP($A$1,'[3]unité A'!$1:$1048576,3,0)),0,VLOOKUP($A$1,'[3]unité A'!$1:$1048576,3))</f>
        <v>0</v>
      </c>
      <c r="G3" s="49">
        <f ca="1">IF(ISERROR(E3/F3),0,(E3/F3))</f>
        <v>0</v>
      </c>
      <c r="H3" s="39">
        <f ca="1">IF(E3=0,0,B3-E3)</f>
        <v>-143.84000000000003</v>
      </c>
      <c r="I3" s="61">
        <f t="shared" ref="I3:J4" ca="1" si="0">C3-F3</f>
        <v>0</v>
      </c>
      <c r="J3" s="53">
        <f t="shared" ca="1" si="0"/>
        <v>0</v>
      </c>
      <c r="K3" s="31">
        <f ca="1">#REF!</f>
        <v>0</v>
      </c>
      <c r="L3" s="9">
        <f ca="1">IF(E3=0,0,#REF!)</f>
        <v>-16.75</v>
      </c>
      <c r="M3" s="9">
        <f ca="1">IF(E3=0,0,#REF!)</f>
        <v>-47.84</v>
      </c>
      <c r="N3" s="9">
        <f ca="1">IF(E3=0,0,#REF!)</f>
        <v>55.75</v>
      </c>
      <c r="O3" s="9">
        <f ca="1">IF(E3=0,0,#REF!)</f>
        <v>0</v>
      </c>
      <c r="P3" s="9">
        <f ca="1">IF(E3=0,0,#REF!)</f>
        <v>0</v>
      </c>
      <c r="Q3" s="9">
        <f ca="1">IF(E3=0,0,#REF!)</f>
        <v>0</v>
      </c>
      <c r="R3" s="32">
        <f ca="1">IF(E3=0,0,#REF!)</f>
        <v>0</v>
      </c>
      <c r="S3" s="34">
        <f ca="1">SUM(K3:R3)</f>
        <v>-8.8400000000000034</v>
      </c>
      <c r="T3" s="76"/>
      <c r="U3" s="77"/>
      <c r="V3" s="77"/>
      <c r="W3" s="78"/>
      <c r="X3" s="76"/>
      <c r="Y3" s="77"/>
      <c r="Z3" s="77"/>
      <c r="AA3" s="78"/>
      <c r="AB3" s="76"/>
      <c r="AC3" s="77"/>
      <c r="AD3" s="77"/>
      <c r="AE3" s="78"/>
      <c r="AF3" s="76"/>
      <c r="AG3" s="77"/>
      <c r="AH3" s="77"/>
      <c r="AI3" s="78"/>
      <c r="AJ3" s="76"/>
      <c r="AK3" s="77"/>
      <c r="AL3" s="77"/>
      <c r="AM3" s="78"/>
      <c r="AN3" s="76"/>
      <c r="AO3" s="77"/>
      <c r="AP3" s="77"/>
      <c r="AQ3" s="78"/>
      <c r="AR3" s="76"/>
      <c r="AS3" s="77"/>
      <c r="AT3" s="77"/>
      <c r="AU3" s="78"/>
      <c r="AV3" s="76"/>
      <c r="AW3" s="77"/>
      <c r="AX3" s="77"/>
      <c r="AY3" s="78"/>
      <c r="AZ3" s="76"/>
      <c r="BA3" s="77"/>
      <c r="BB3" s="77"/>
      <c r="BC3" s="78"/>
      <c r="BD3" s="76"/>
      <c r="BE3" s="77"/>
      <c r="BF3" s="77"/>
      <c r="BG3" s="78"/>
      <c r="BH3" s="76"/>
      <c r="BI3" s="77"/>
      <c r="BJ3" s="77"/>
      <c r="BK3" s="78"/>
      <c r="BL3" s="76"/>
      <c r="BM3" s="77"/>
      <c r="BN3" s="77"/>
      <c r="BO3" s="78"/>
      <c r="BP3" s="76"/>
      <c r="BQ3" s="77"/>
      <c r="BR3" s="77"/>
      <c r="BS3" s="78"/>
    </row>
    <row r="4" spans="1:82" s="4" customFormat="1" x14ac:dyDescent="0.25">
      <c r="A4" s="21" t="s">
        <v>5</v>
      </c>
      <c r="B4" s="8">
        <f ca="1">IF(ISNA(VLOOKUP($A$1,[2]Feuil1!$1:$1048576,5,0)),0,VLOOKUP($A$1,[2]Feuil1!$1:$1048576,5))</f>
        <v>285.11</v>
      </c>
      <c r="C4" s="56">
        <f ca="1">IF(ISNA(VLOOKUP($A$1,'[3]unité A'!$1:$1048576,6,0)),0,VLOOKUP($A$1,'[3]unité A'!$1:$1048576,6))</f>
        <v>0</v>
      </c>
      <c r="D4" s="44">
        <f t="shared" ref="D4:D17" ca="1" si="1">IF(ISERROR(B4/C4),0,(B4/C4))</f>
        <v>0</v>
      </c>
      <c r="E4" s="11">
        <f ca="1">#REF!</f>
        <v>408.09</v>
      </c>
      <c r="F4" s="62">
        <f ca="1">IF(ISNA(VLOOKUP($A$1,'[3]unité A'!$1:$1048576,5,0)),0,VLOOKUP($A$1,'[3]unité A'!$1:$1048576,5))</f>
        <v>0</v>
      </c>
      <c r="G4" s="50">
        <f t="shared" ref="G4:G17" ca="1" si="2">IF(ISERROR(E4/F4),0,(E4/F4))</f>
        <v>0</v>
      </c>
      <c r="H4" s="39">
        <f t="shared" ref="H4:H15" ca="1" si="3">IF(E4=0,0,B4-E4)</f>
        <v>-122.97999999999996</v>
      </c>
      <c r="I4" s="62">
        <f t="shared" ca="1" si="0"/>
        <v>0</v>
      </c>
      <c r="J4" s="54">
        <f t="shared" ca="1" si="0"/>
        <v>0</v>
      </c>
      <c r="K4" s="25">
        <f ca="1">#REF!</f>
        <v>0</v>
      </c>
      <c r="L4" s="9">
        <f ca="1">IF(E4=0,0,#REF!)</f>
        <v>-16.75</v>
      </c>
      <c r="M4" s="9">
        <f ca="1">IF(E4=0,0,#REF!)</f>
        <v>-47.84</v>
      </c>
      <c r="N4" s="9">
        <f ca="1">IF(E4=0,0,#REF!)</f>
        <v>55.75</v>
      </c>
      <c r="O4" s="9">
        <f ca="1">IF(E4=0,0,#REF!)</f>
        <v>0</v>
      </c>
      <c r="P4" s="9">
        <f ca="1">IF(E4=0,0,#REF!)</f>
        <v>0</v>
      </c>
      <c r="Q4" s="9">
        <f ca="1">IF(E4=0,0,#REF!)</f>
        <v>0</v>
      </c>
      <c r="R4" s="32">
        <f ca="1">IF(E4=0,0,#REF!)</f>
        <v>0</v>
      </c>
      <c r="S4" s="35">
        <f t="shared" ref="S4:S15" ca="1" si="4">SUM(K4:R4)</f>
        <v>-8.8400000000000034</v>
      </c>
      <c r="T4" s="76"/>
      <c r="U4" s="77"/>
      <c r="V4" s="77"/>
      <c r="W4" s="78"/>
      <c r="X4" s="76"/>
      <c r="Y4" s="77"/>
      <c r="Z4" s="77"/>
      <c r="AA4" s="78"/>
      <c r="AB4" s="76"/>
      <c r="AC4" s="77"/>
      <c r="AD4" s="77"/>
      <c r="AE4" s="78"/>
      <c r="AF4" s="76"/>
      <c r="AG4" s="77"/>
      <c r="AH4" s="77"/>
      <c r="AI4" s="78"/>
      <c r="AJ4" s="76"/>
      <c r="AK4" s="77"/>
      <c r="AL4" s="77"/>
      <c r="AM4" s="78"/>
      <c r="AN4" s="76"/>
      <c r="AO4" s="77"/>
      <c r="AP4" s="77"/>
      <c r="AQ4" s="78"/>
      <c r="AR4" s="76"/>
      <c r="AS4" s="77"/>
      <c r="AT4" s="77"/>
      <c r="AU4" s="78"/>
      <c r="AV4" s="76"/>
      <c r="AW4" s="77"/>
      <c r="AX4" s="77"/>
      <c r="AY4" s="78"/>
      <c r="AZ4" s="76"/>
      <c r="BA4" s="77"/>
      <c r="BB4" s="77"/>
      <c r="BC4" s="78"/>
      <c r="BD4" s="76"/>
      <c r="BE4" s="77"/>
      <c r="BF4" s="77"/>
      <c r="BG4" s="78"/>
      <c r="BH4" s="76"/>
      <c r="BI4" s="77"/>
      <c r="BJ4" s="77"/>
      <c r="BK4" s="78"/>
      <c r="BL4" s="76"/>
      <c r="BM4" s="77"/>
      <c r="BN4" s="77"/>
      <c r="BO4" s="78"/>
      <c r="BP4" s="76"/>
      <c r="BQ4" s="77"/>
      <c r="BR4" s="77"/>
      <c r="BS4" s="78"/>
    </row>
    <row r="5" spans="1:82" s="4" customFormat="1" x14ac:dyDescent="0.25">
      <c r="A5" s="21" t="s">
        <v>6</v>
      </c>
      <c r="B5" s="8">
        <f ca="1">IF(ISNA(VLOOKUP($A$1,[2]Feuil1!$1:$1048576,7,0)),0,VLOOKUP($A$1,[2]Feuil1!$1:$1048576,7))</f>
        <v>285.11</v>
      </c>
      <c r="C5" s="56">
        <f ca="1">IF(ISNA(VLOOKUP($A$1,'[3]unité A'!$1:$1048576,8,0)),0,VLOOKUP($A$1,'[3]unité A'!$1:$1048576,8))</f>
        <v>0</v>
      </c>
      <c r="D5" s="44">
        <f t="shared" ca="1" si="1"/>
        <v>0</v>
      </c>
      <c r="E5" s="11">
        <f ca="1">#REF!</f>
        <v>408.34</v>
      </c>
      <c r="F5" s="62">
        <f ca="1">IF(ISNA(VLOOKUP($A$1,'[3]unité A'!$1:$1048576,7,0)),0,VLOOKUP($A$1,'[3]unité A'!$1:$1048576,7))</f>
        <v>0</v>
      </c>
      <c r="G5" s="50">
        <f t="shared" ca="1" si="2"/>
        <v>0</v>
      </c>
      <c r="H5" s="39">
        <f t="shared" ca="1" si="3"/>
        <v>-123.22999999999996</v>
      </c>
      <c r="I5" s="62">
        <f t="shared" ref="I5:I15" ca="1" si="5">C5-F5</f>
        <v>0</v>
      </c>
      <c r="J5" s="54">
        <f t="shared" ref="J5:J15" ca="1" si="6">D5-G5</f>
        <v>0</v>
      </c>
      <c r="K5" s="25">
        <f ca="1">#REF!</f>
        <v>0</v>
      </c>
      <c r="L5" s="9">
        <f ca="1">IF(E5=0,0,#REF!)</f>
        <v>-16.75</v>
      </c>
      <c r="M5" s="9">
        <f ca="1">IF(E5=0,0,#REF!)</f>
        <v>-47.84</v>
      </c>
      <c r="N5" s="9">
        <f ca="1">IF(E5=0,0,#REF!)</f>
        <v>55.75</v>
      </c>
      <c r="O5" s="9">
        <f ca="1">IF(E5=0,0,#REF!)</f>
        <v>0</v>
      </c>
      <c r="P5" s="9">
        <f ca="1">IF(E5=0,0,#REF!)</f>
        <v>0</v>
      </c>
      <c r="Q5" s="9">
        <f ca="1">IF(E5=0,0,#REF!)</f>
        <v>0</v>
      </c>
      <c r="R5" s="32">
        <f ca="1">IF(E5=0,0,#REF!)</f>
        <v>0</v>
      </c>
      <c r="S5" s="35">
        <f t="shared" ca="1" si="4"/>
        <v>-8.8400000000000034</v>
      </c>
      <c r="T5" s="76"/>
      <c r="U5" s="77"/>
      <c r="V5" s="77"/>
      <c r="W5" s="78"/>
      <c r="X5" s="76"/>
      <c r="Y5" s="77"/>
      <c r="Z5" s="77"/>
      <c r="AA5" s="78"/>
      <c r="AB5" s="76"/>
      <c r="AC5" s="77"/>
      <c r="AD5" s="77"/>
      <c r="AE5" s="78"/>
      <c r="AF5" s="76"/>
      <c r="AG5" s="77"/>
      <c r="AH5" s="77"/>
      <c r="AI5" s="78"/>
      <c r="AJ5" s="76"/>
      <c r="AK5" s="77"/>
      <c r="AL5" s="77"/>
      <c r="AM5" s="78"/>
      <c r="AN5" s="76"/>
      <c r="AO5" s="77"/>
      <c r="AP5" s="77"/>
      <c r="AQ5" s="78"/>
      <c r="AR5" s="76"/>
      <c r="AS5" s="77"/>
      <c r="AT5" s="77"/>
      <c r="AU5" s="78"/>
      <c r="AV5" s="76"/>
      <c r="AW5" s="77"/>
      <c r="AX5" s="77"/>
      <c r="AY5" s="78"/>
      <c r="AZ5" s="76"/>
      <c r="BA5" s="77"/>
      <c r="BB5" s="77"/>
      <c r="BC5" s="78"/>
      <c r="BD5" s="76"/>
      <c r="BE5" s="77"/>
      <c r="BF5" s="77"/>
      <c r="BG5" s="78"/>
      <c r="BH5" s="76"/>
      <c r="BI5" s="77"/>
      <c r="BJ5" s="77"/>
      <c r="BK5" s="78"/>
      <c r="BL5" s="76"/>
      <c r="BM5" s="77"/>
      <c r="BN5" s="77"/>
      <c r="BO5" s="78"/>
      <c r="BP5" s="76"/>
      <c r="BQ5" s="77"/>
      <c r="BR5" s="77"/>
      <c r="BS5" s="78"/>
    </row>
    <row r="6" spans="1:82" s="4" customFormat="1" ht="15.75" thickBot="1" x14ac:dyDescent="0.3">
      <c r="A6" s="21" t="s">
        <v>7</v>
      </c>
      <c r="B6" s="8">
        <f ca="1">IF(ISNA(VLOOKUP($A$1,[2]Feuil1!$1:$1048576,9,0)),0,VLOOKUP($A$1,[2]Feuil1!$1:$1048576,9))</f>
        <v>272.40000000000003</v>
      </c>
      <c r="C6" s="56">
        <f ca="1">IF(ISNA(VLOOKUP($A$1,'[3]unité A'!$1:$1048576,10,0)),0,VLOOKUP($A$1,'[3]unité A'!$1:$1048576,10))</f>
        <v>0</v>
      </c>
      <c r="D6" s="44">
        <f t="shared" ca="1" si="1"/>
        <v>0</v>
      </c>
      <c r="E6" s="11">
        <f ca="1">#REF!</f>
        <v>358.75</v>
      </c>
      <c r="F6" s="62">
        <f ca="1">IF(ISNA(VLOOKUP($A$1,'[3]unité A'!$1:$1048576,9,0)),0,VLOOKUP($A$1,'[3]unité A'!$1:$1048576,9))</f>
        <v>0</v>
      </c>
      <c r="G6" s="50">
        <f t="shared" ca="1" si="2"/>
        <v>0</v>
      </c>
      <c r="H6" s="39">
        <f t="shared" ca="1" si="3"/>
        <v>-86.349999999999966</v>
      </c>
      <c r="I6" s="62">
        <f t="shared" ca="1" si="5"/>
        <v>0</v>
      </c>
      <c r="J6" s="54">
        <f t="shared" ca="1" si="6"/>
        <v>0</v>
      </c>
      <c r="K6" s="25">
        <f ca="1">#REF!</f>
        <v>0</v>
      </c>
      <c r="L6" s="9">
        <f ca="1">IF(E6=0,0,#REF!)</f>
        <v>-16.75</v>
      </c>
      <c r="M6" s="9">
        <f ca="1">IF(E6=0,0,#REF!)</f>
        <v>-47.84</v>
      </c>
      <c r="N6" s="9">
        <f ca="1">IF(E6=0,0,#REF!)</f>
        <v>55.75</v>
      </c>
      <c r="O6" s="9">
        <f ca="1">IF(E6=0,0,#REF!)</f>
        <v>0</v>
      </c>
      <c r="P6" s="9">
        <f ca="1">IF(E6=0,0,#REF!)</f>
        <v>0</v>
      </c>
      <c r="Q6" s="9">
        <f ca="1">IF(E6=0,0,#REF!)</f>
        <v>0</v>
      </c>
      <c r="R6" s="32">
        <f ca="1">IF(E6=0,0,#REF!)</f>
        <v>0</v>
      </c>
      <c r="S6" s="35">
        <f t="shared" ca="1" si="4"/>
        <v>-8.8400000000000034</v>
      </c>
      <c r="T6" s="79"/>
      <c r="U6" s="80"/>
      <c r="V6" s="80"/>
      <c r="W6" s="81"/>
      <c r="X6" s="79"/>
      <c r="Y6" s="80"/>
      <c r="Z6" s="80"/>
      <c r="AA6" s="81"/>
      <c r="AB6" s="79"/>
      <c r="AC6" s="80"/>
      <c r="AD6" s="80"/>
      <c r="AE6" s="81"/>
      <c r="AF6" s="79"/>
      <c r="AG6" s="80"/>
      <c r="AH6" s="80"/>
      <c r="AI6" s="81"/>
      <c r="AJ6" s="79"/>
      <c r="AK6" s="80"/>
      <c r="AL6" s="80"/>
      <c r="AM6" s="81"/>
      <c r="AN6" s="79"/>
      <c r="AO6" s="80"/>
      <c r="AP6" s="80"/>
      <c r="AQ6" s="81"/>
      <c r="AR6" s="79"/>
      <c r="AS6" s="80"/>
      <c r="AT6" s="80"/>
      <c r="AU6" s="81"/>
      <c r="AV6" s="79"/>
      <c r="AW6" s="80"/>
      <c r="AX6" s="80"/>
      <c r="AY6" s="81"/>
      <c r="AZ6" s="79"/>
      <c r="BA6" s="80"/>
      <c r="BB6" s="80"/>
      <c r="BC6" s="81"/>
      <c r="BD6" s="79"/>
      <c r="BE6" s="80"/>
      <c r="BF6" s="80"/>
      <c r="BG6" s="81"/>
      <c r="BH6" s="79"/>
      <c r="BI6" s="80"/>
      <c r="BJ6" s="80"/>
      <c r="BK6" s="81"/>
      <c r="BL6" s="79"/>
      <c r="BM6" s="80"/>
      <c r="BN6" s="80"/>
      <c r="BO6" s="81"/>
      <c r="BP6" s="79"/>
      <c r="BQ6" s="80"/>
      <c r="BR6" s="80"/>
      <c r="BS6" s="81"/>
    </row>
    <row r="7" spans="1:82" s="4" customFormat="1" ht="15.75" customHeight="1" thickBot="1" x14ac:dyDescent="0.3">
      <c r="A7" s="21" t="s">
        <v>8</v>
      </c>
      <c r="B7" s="8">
        <f ca="1">IF(ISNA(VLOOKUP($A$1,[2]Feuil1!$1:$1048576,11,0)),0,VLOOKUP($A$1,[2]Feuil1!$1:$1048576,11))</f>
        <v>267.32</v>
      </c>
      <c r="C7" s="56">
        <f ca="1">IF(ISNA(VLOOKUP($A$1,'[3]unité A'!$1:$1048576,12,0)),0,VLOOKUP($A$1,'[3]unité A'!$1:$1048576,12))</f>
        <v>0</v>
      </c>
      <c r="D7" s="44">
        <f t="shared" ca="1" si="1"/>
        <v>0</v>
      </c>
      <c r="E7" s="11">
        <f ca="1">#REF!</f>
        <v>334</v>
      </c>
      <c r="F7" s="62">
        <f ca="1">IF(ISNA(VLOOKUP($A$1,'[3]unité A'!$1:$1048576,11,0)),0,VLOOKUP($A$1,'[3]unité A'!$1:$1048576,11))</f>
        <v>0</v>
      </c>
      <c r="G7" s="50">
        <f t="shared" ca="1" si="2"/>
        <v>0</v>
      </c>
      <c r="H7" s="39">
        <f t="shared" ca="1" si="3"/>
        <v>-66.680000000000007</v>
      </c>
      <c r="I7" s="62">
        <f t="shared" ca="1" si="5"/>
        <v>0</v>
      </c>
      <c r="J7" s="54">
        <f t="shared" ca="1" si="6"/>
        <v>0</v>
      </c>
      <c r="K7" s="25">
        <f ca="1">#REF!</f>
        <v>0</v>
      </c>
      <c r="L7" s="9">
        <f ca="1">IF(E7=0,0,#REF!)</f>
        <v>-16.75</v>
      </c>
      <c r="M7" s="9">
        <f ca="1">IF(E7=0,0,#REF!)</f>
        <v>-47.84</v>
      </c>
      <c r="N7" s="9">
        <f ca="1">IF(E7=0,0,#REF!)</f>
        <v>55.75</v>
      </c>
      <c r="O7" s="9">
        <f ca="1">IF(E7=0,0,#REF!)</f>
        <v>0</v>
      </c>
      <c r="P7" s="9">
        <f ca="1">IF(E7=0,0,#REF!)</f>
        <v>0</v>
      </c>
      <c r="Q7" s="9">
        <f ca="1">IF(E7=0,0,#REF!)</f>
        <v>0</v>
      </c>
      <c r="R7" s="32">
        <f ca="1">IF(E7=0,0,#REF!)</f>
        <v>0</v>
      </c>
      <c r="S7" s="35">
        <f t="shared" ca="1" si="4"/>
        <v>-8.8400000000000034</v>
      </c>
      <c r="T7" s="114" t="s">
        <v>17</v>
      </c>
      <c r="U7" s="115"/>
      <c r="V7" s="115"/>
      <c r="W7" s="116"/>
      <c r="X7" s="114" t="s">
        <v>17</v>
      </c>
      <c r="Y7" s="115"/>
      <c r="Z7" s="115"/>
      <c r="AA7" s="116"/>
      <c r="AB7" s="114" t="s">
        <v>17</v>
      </c>
      <c r="AC7" s="115"/>
      <c r="AD7" s="115"/>
      <c r="AE7" s="116"/>
      <c r="AF7" s="114" t="s">
        <v>17</v>
      </c>
      <c r="AG7" s="115"/>
      <c r="AH7" s="115"/>
      <c r="AI7" s="116"/>
      <c r="AJ7" s="114" t="s">
        <v>17</v>
      </c>
      <c r="AK7" s="115"/>
      <c r="AL7" s="115"/>
      <c r="AM7" s="116"/>
      <c r="AN7" s="114" t="s">
        <v>17</v>
      </c>
      <c r="AO7" s="115"/>
      <c r="AP7" s="115"/>
      <c r="AQ7" s="116"/>
      <c r="AR7" s="114" t="s">
        <v>17</v>
      </c>
      <c r="AS7" s="115"/>
      <c r="AT7" s="115"/>
      <c r="AU7" s="116"/>
      <c r="AV7" s="114" t="s">
        <v>17</v>
      </c>
      <c r="AW7" s="115"/>
      <c r="AX7" s="115"/>
      <c r="AY7" s="116"/>
      <c r="AZ7" s="114" t="s">
        <v>17</v>
      </c>
      <c r="BA7" s="115"/>
      <c r="BB7" s="115"/>
      <c r="BC7" s="116"/>
      <c r="BD7" s="114" t="s">
        <v>17</v>
      </c>
      <c r="BE7" s="115"/>
      <c r="BF7" s="115"/>
      <c r="BG7" s="116"/>
      <c r="BH7" s="114" t="s">
        <v>17</v>
      </c>
      <c r="BI7" s="115"/>
      <c r="BJ7" s="115"/>
      <c r="BK7" s="116"/>
      <c r="BL7" s="114" t="s">
        <v>17</v>
      </c>
      <c r="BM7" s="115"/>
      <c r="BN7" s="115"/>
      <c r="BO7" s="116"/>
      <c r="BP7" s="114" t="s">
        <v>17</v>
      </c>
      <c r="BQ7" s="115"/>
      <c r="BR7" s="115"/>
      <c r="BS7" s="116"/>
    </row>
    <row r="8" spans="1:82" s="4" customFormat="1" x14ac:dyDescent="0.25">
      <c r="A8" s="21" t="s">
        <v>9</v>
      </c>
      <c r="B8" s="11">
        <f ca="1">IF(ISNA(VLOOKUP($A$1,[2]Feuil1!$1:$1048576,13,0)),0,VLOOKUP($A$1,[2]Feuil1!$1:$1048576,13))</f>
        <v>277.49</v>
      </c>
      <c r="C8" s="57">
        <f ca="1">IF(ISNA(VLOOKUP($A$1,'[3]unité A'!$1:$1048576,14,0)),0,VLOOKUP($A$1,'[3]unité A'!$1:$1048576,14))</f>
        <v>0</v>
      </c>
      <c r="D8" s="45">
        <f t="shared" ca="1" si="1"/>
        <v>0</v>
      </c>
      <c r="E8" s="11">
        <f ca="1">#REF!</f>
        <v>403.41</v>
      </c>
      <c r="F8" s="62">
        <f ca="1">IF(ISNA(VLOOKUP($A$1,'[3]unité A'!$1:$1048576,13,0)),0,VLOOKUP($A$1,'[3]unité A'!$1:$1048576,13))</f>
        <v>0</v>
      </c>
      <c r="G8" s="50">
        <f t="shared" ca="1" si="2"/>
        <v>0</v>
      </c>
      <c r="H8" s="39">
        <f t="shared" ca="1" si="3"/>
        <v>-125.92000000000002</v>
      </c>
      <c r="I8" s="62">
        <f t="shared" ca="1" si="5"/>
        <v>0</v>
      </c>
      <c r="J8" s="54">
        <f t="shared" ca="1" si="6"/>
        <v>0</v>
      </c>
      <c r="K8" s="25">
        <f ca="1">#REF!</f>
        <v>0</v>
      </c>
      <c r="L8" s="9">
        <f ca="1">IF(E8=0,0,#REF!)</f>
        <v>-16.75</v>
      </c>
      <c r="M8" s="9">
        <f ca="1">IF(E8=0,0,#REF!)</f>
        <v>-47.84</v>
      </c>
      <c r="N8" s="9">
        <f ca="1">IF(E8=0,0,#REF!)</f>
        <v>55.75</v>
      </c>
      <c r="O8" s="9">
        <f ca="1">IF(E8=0,0,#REF!)</f>
        <v>0</v>
      </c>
      <c r="P8" s="9">
        <f ca="1">IF(E8=0,0,#REF!)</f>
        <v>0</v>
      </c>
      <c r="Q8" s="9">
        <f ca="1">IF(E8=0,0,#REF!)</f>
        <v>0</v>
      </c>
      <c r="R8" s="32">
        <f ca="1">IF(E8=0,0,#REF!)</f>
        <v>0</v>
      </c>
      <c r="S8" s="35">
        <f t="shared" ca="1" si="4"/>
        <v>-8.8400000000000034</v>
      </c>
      <c r="T8" s="93"/>
      <c r="U8" s="94"/>
      <c r="V8" s="94"/>
      <c r="W8" s="95"/>
      <c r="X8" s="93"/>
      <c r="Y8" s="94"/>
      <c r="Z8" s="94"/>
      <c r="AA8" s="95"/>
      <c r="AB8" s="93"/>
      <c r="AC8" s="94"/>
      <c r="AD8" s="94"/>
      <c r="AE8" s="95"/>
      <c r="AF8" s="93"/>
      <c r="AG8" s="94"/>
      <c r="AH8" s="94"/>
      <c r="AI8" s="95"/>
      <c r="AJ8" s="93"/>
      <c r="AK8" s="94"/>
      <c r="AL8" s="94"/>
      <c r="AM8" s="95"/>
      <c r="AN8" s="93"/>
      <c r="AO8" s="94"/>
      <c r="AP8" s="94"/>
      <c r="AQ8" s="95"/>
      <c r="AR8" s="93"/>
      <c r="AS8" s="94"/>
      <c r="AT8" s="94"/>
      <c r="AU8" s="95"/>
      <c r="AV8" s="93"/>
      <c r="AW8" s="94"/>
      <c r="AX8" s="94"/>
      <c r="AY8" s="95"/>
      <c r="AZ8" s="93"/>
      <c r="BA8" s="94"/>
      <c r="BB8" s="94"/>
      <c r="BC8" s="95"/>
      <c r="BD8" s="93"/>
      <c r="BE8" s="94"/>
      <c r="BF8" s="94"/>
      <c r="BG8" s="95"/>
      <c r="BH8" s="93"/>
      <c r="BI8" s="94"/>
      <c r="BJ8" s="94"/>
      <c r="BK8" s="95"/>
      <c r="BL8" s="93"/>
      <c r="BM8" s="94"/>
      <c r="BN8" s="94"/>
      <c r="BO8" s="95"/>
      <c r="BP8" s="93"/>
      <c r="BQ8" s="94"/>
      <c r="BR8" s="94"/>
      <c r="BS8" s="95"/>
    </row>
    <row r="9" spans="1:82" s="4" customFormat="1" x14ac:dyDescent="0.25">
      <c r="A9" s="21" t="s">
        <v>10</v>
      </c>
      <c r="B9" s="8">
        <f ca="1">IF(ISNA(VLOOKUP($A$1,[2]Feuil1!$1:$1048576,15,0)),0,VLOOKUP($A$1,[2]Feuil1!$1:$1048576,15))</f>
        <v>285.11</v>
      </c>
      <c r="C9" s="56">
        <f ca="1">IF(ISNA(VLOOKUP($A$1,'[3]unité A'!$1:$1048576,16,0)),0,VLOOKUP($A$1,'[3]unité A'!$1:$1048576,16))</f>
        <v>0</v>
      </c>
      <c r="D9" s="44">
        <f t="shared" ca="1" si="1"/>
        <v>0</v>
      </c>
      <c r="E9" s="8">
        <f ca="1">#REF!</f>
        <v>379.17</v>
      </c>
      <c r="F9" s="61">
        <f ca="1">IF(ISNA(VLOOKUP($A$1,'[3]unité A'!$1:$1048576,15,0)),0,VLOOKUP($A$1,'[3]unité A'!$1:$1048576,15))</f>
        <v>0</v>
      </c>
      <c r="G9" s="49">
        <f t="shared" ca="1" si="2"/>
        <v>0</v>
      </c>
      <c r="H9" s="39">
        <f t="shared" ca="1" si="3"/>
        <v>-94.06</v>
      </c>
      <c r="I9" s="62">
        <f t="shared" ca="1" si="5"/>
        <v>0</v>
      </c>
      <c r="J9" s="54">
        <f t="shared" ca="1" si="6"/>
        <v>0</v>
      </c>
      <c r="K9" s="25">
        <f ca="1">#REF!</f>
        <v>0</v>
      </c>
      <c r="L9" s="9">
        <f ca="1">IF(E9=0,0,#REF!)</f>
        <v>-16.75</v>
      </c>
      <c r="M9" s="9">
        <f ca="1">IF(E9=0,0,#REF!)</f>
        <v>-47.84</v>
      </c>
      <c r="N9" s="9">
        <f ca="1">IF(E9=0,0,#REF!)</f>
        <v>55.75</v>
      </c>
      <c r="O9" s="9">
        <f ca="1">IF(E9=0,0,#REF!)</f>
        <v>0</v>
      </c>
      <c r="P9" s="9">
        <f ca="1">IF(E9=0,0,#REF!)</f>
        <v>0</v>
      </c>
      <c r="Q9" s="9">
        <f ca="1">IF(E9=0,0,#REF!)</f>
        <v>0</v>
      </c>
      <c r="R9" s="32">
        <f ca="1">IF(E9=0,0,#REF!)</f>
        <v>0</v>
      </c>
      <c r="S9" s="35">
        <f t="shared" ca="1" si="4"/>
        <v>-8.8400000000000034</v>
      </c>
      <c r="T9" s="96"/>
      <c r="U9" s="97"/>
      <c r="V9" s="97"/>
      <c r="W9" s="98"/>
      <c r="X9" s="96"/>
      <c r="Y9" s="97"/>
      <c r="Z9" s="97"/>
      <c r="AA9" s="98"/>
      <c r="AB9" s="96"/>
      <c r="AC9" s="97"/>
      <c r="AD9" s="97"/>
      <c r="AE9" s="98"/>
      <c r="AF9" s="96"/>
      <c r="AG9" s="97"/>
      <c r="AH9" s="97"/>
      <c r="AI9" s="98"/>
      <c r="AJ9" s="96"/>
      <c r="AK9" s="97"/>
      <c r="AL9" s="97"/>
      <c r="AM9" s="98"/>
      <c r="AN9" s="96"/>
      <c r="AO9" s="97"/>
      <c r="AP9" s="97"/>
      <c r="AQ9" s="98"/>
      <c r="AR9" s="96"/>
      <c r="AS9" s="97"/>
      <c r="AT9" s="97"/>
      <c r="AU9" s="98"/>
      <c r="AV9" s="96"/>
      <c r="AW9" s="97"/>
      <c r="AX9" s="97"/>
      <c r="AY9" s="98"/>
      <c r="AZ9" s="96"/>
      <c r="BA9" s="97"/>
      <c r="BB9" s="97"/>
      <c r="BC9" s="98"/>
      <c r="BD9" s="96"/>
      <c r="BE9" s="97"/>
      <c r="BF9" s="97"/>
      <c r="BG9" s="98"/>
      <c r="BH9" s="96"/>
      <c r="BI9" s="97"/>
      <c r="BJ9" s="97"/>
      <c r="BK9" s="98"/>
      <c r="BL9" s="96"/>
      <c r="BM9" s="97"/>
      <c r="BN9" s="97"/>
      <c r="BO9" s="98"/>
      <c r="BP9" s="96"/>
      <c r="BQ9" s="97"/>
      <c r="BR9" s="97"/>
      <c r="BS9" s="98"/>
    </row>
    <row r="10" spans="1:82" s="4" customFormat="1" ht="15.75" customHeight="1" x14ac:dyDescent="0.25">
      <c r="A10" s="21" t="s">
        <v>11</v>
      </c>
      <c r="B10" s="8">
        <f ca="1">IF(ISNA(VLOOKUP($A$1,[2]Feuil1!$1:$1048576,17,0)),0,VLOOKUP($A$1,[2]Feuil1!$1:$1048576,17))</f>
        <v>285.11</v>
      </c>
      <c r="C10" s="56">
        <f ca="1">IF(ISNA(VLOOKUP($A$1,'[3]unité A'!$1:$1048576,18,0)),0,VLOOKUP($A$1,'[3]unité A'!$1:$1048576,18))</f>
        <v>0</v>
      </c>
      <c r="D10" s="44">
        <f t="shared" ca="1" si="1"/>
        <v>0</v>
      </c>
      <c r="E10" s="8">
        <f ca="1">#REF!</f>
        <v>410.58</v>
      </c>
      <c r="F10" s="61">
        <f ca="1">IF(ISNA(VLOOKUP($A$1,'[3]unité A'!$1:$1048576,17,0)),0,VLOOKUP($A$1,'[3]unité A'!$1:$1048576,17))</f>
        <v>0</v>
      </c>
      <c r="G10" s="49">
        <f t="shared" ca="1" si="2"/>
        <v>0</v>
      </c>
      <c r="H10" s="39">
        <f t="shared" ca="1" si="3"/>
        <v>-125.46999999999997</v>
      </c>
      <c r="I10" s="62">
        <f t="shared" ca="1" si="5"/>
        <v>0</v>
      </c>
      <c r="J10" s="54">
        <f t="shared" ca="1" si="6"/>
        <v>0</v>
      </c>
      <c r="K10" s="25">
        <f ca="1">#REF!</f>
        <v>0</v>
      </c>
      <c r="L10" s="9">
        <f ca="1">IF(E10=0,0,#REF!)</f>
        <v>-16.75</v>
      </c>
      <c r="M10" s="9">
        <f ca="1">IF(E10=0,0,#REF!)</f>
        <v>-47.84</v>
      </c>
      <c r="N10" s="9">
        <f ca="1">IF(E10=0,0,#REF!)</f>
        <v>55.75</v>
      </c>
      <c r="O10" s="9">
        <f ca="1">IF(E10=0,0,#REF!)</f>
        <v>0</v>
      </c>
      <c r="P10" s="9">
        <f ca="1">IF(E10=0,0,#REF!)</f>
        <v>0</v>
      </c>
      <c r="Q10" s="9">
        <f ca="1">IF(E10=0,0,#REF!)</f>
        <v>0</v>
      </c>
      <c r="R10" s="32">
        <f ca="1">IF(E10=0,0,#REF!)</f>
        <v>0</v>
      </c>
      <c r="S10" s="35">
        <f t="shared" ca="1" si="4"/>
        <v>-8.8400000000000034</v>
      </c>
      <c r="T10" s="96"/>
      <c r="U10" s="97"/>
      <c r="V10" s="97"/>
      <c r="W10" s="98"/>
      <c r="X10" s="96"/>
      <c r="Y10" s="97"/>
      <c r="Z10" s="97"/>
      <c r="AA10" s="98"/>
      <c r="AB10" s="96"/>
      <c r="AC10" s="97"/>
      <c r="AD10" s="97"/>
      <c r="AE10" s="98"/>
      <c r="AF10" s="96"/>
      <c r="AG10" s="97"/>
      <c r="AH10" s="97"/>
      <c r="AI10" s="98"/>
      <c r="AJ10" s="96"/>
      <c r="AK10" s="97"/>
      <c r="AL10" s="97"/>
      <c r="AM10" s="98"/>
      <c r="AN10" s="96"/>
      <c r="AO10" s="97"/>
      <c r="AP10" s="97"/>
      <c r="AQ10" s="98"/>
      <c r="AR10" s="96"/>
      <c r="AS10" s="97"/>
      <c r="AT10" s="97"/>
      <c r="AU10" s="98"/>
      <c r="AV10" s="96"/>
      <c r="AW10" s="97"/>
      <c r="AX10" s="97"/>
      <c r="AY10" s="98"/>
      <c r="AZ10" s="96"/>
      <c r="BA10" s="97"/>
      <c r="BB10" s="97"/>
      <c r="BC10" s="98"/>
      <c r="BD10" s="96"/>
      <c r="BE10" s="97"/>
      <c r="BF10" s="97"/>
      <c r="BG10" s="98"/>
      <c r="BH10" s="96"/>
      <c r="BI10" s="97"/>
      <c r="BJ10" s="97"/>
      <c r="BK10" s="98"/>
      <c r="BL10" s="96"/>
      <c r="BM10" s="97"/>
      <c r="BN10" s="97"/>
      <c r="BO10" s="98"/>
      <c r="BP10" s="96"/>
      <c r="BQ10" s="97"/>
      <c r="BR10" s="97"/>
      <c r="BS10" s="98"/>
    </row>
    <row r="11" spans="1:82" s="4" customFormat="1" x14ac:dyDescent="0.25">
      <c r="A11" s="21" t="s">
        <v>12</v>
      </c>
      <c r="B11" s="11">
        <f ca="1">IF(ISNA(VLOOKUP($A$1,[2]Feuil1!$1:$1048576,19,0)),0,VLOOKUP($A$1,[2]Feuil1!$1:$1048576,19))</f>
        <v>285.11</v>
      </c>
      <c r="C11" s="57">
        <f ca="1">IF(ISNA(VLOOKUP($A$1,'[3]unité A'!$1:$1048576,20,0)),0,VLOOKUP($A$1,'[3]unité A'!$1:$1048576,20))</f>
        <v>0</v>
      </c>
      <c r="D11" s="45">
        <f t="shared" ca="1" si="1"/>
        <v>0</v>
      </c>
      <c r="E11" s="11">
        <f ca="1">#REF!</f>
        <v>372.25</v>
      </c>
      <c r="F11" s="62">
        <f ca="1">IF(ISNA(VLOOKUP($A$1,'[3]unité A'!$1:$1048576,19,0)),0,VLOOKUP($A$1,'[3]unité A'!$1:$1048576,19))</f>
        <v>0</v>
      </c>
      <c r="G11" s="50">
        <f t="shared" ca="1" si="2"/>
        <v>0</v>
      </c>
      <c r="H11" s="39">
        <f t="shared" ca="1" si="3"/>
        <v>-87.139999999999986</v>
      </c>
      <c r="I11" s="62">
        <f t="shared" ca="1" si="5"/>
        <v>0</v>
      </c>
      <c r="J11" s="54">
        <f t="shared" ca="1" si="6"/>
        <v>0</v>
      </c>
      <c r="K11" s="25">
        <f ca="1">#REF!</f>
        <v>0</v>
      </c>
      <c r="L11" s="9">
        <f ca="1">IF(E11=0,0,#REF!)</f>
        <v>-16.75</v>
      </c>
      <c r="M11" s="9">
        <f ca="1">IF(E11=0,0,#REF!)</f>
        <v>-47.84</v>
      </c>
      <c r="N11" s="9">
        <f ca="1">IF(E11=0,0,#REF!)</f>
        <v>55.75</v>
      </c>
      <c r="O11" s="9">
        <f ca="1">IF(E11=0,0,#REF!)</f>
        <v>0</v>
      </c>
      <c r="P11" s="9">
        <f ca="1">IF(E11=0,0,#REF!)</f>
        <v>0</v>
      </c>
      <c r="Q11" s="9">
        <f ca="1">IF(E11=0,0,#REF!)</f>
        <v>0</v>
      </c>
      <c r="R11" s="32">
        <f ca="1">IF(E11=0,0,#REF!)</f>
        <v>0</v>
      </c>
      <c r="S11" s="35">
        <f t="shared" ca="1" si="4"/>
        <v>-8.8400000000000034</v>
      </c>
      <c r="T11" s="96"/>
      <c r="U11" s="97"/>
      <c r="V11" s="97"/>
      <c r="W11" s="98"/>
      <c r="X11" s="96"/>
      <c r="Y11" s="97"/>
      <c r="Z11" s="97"/>
      <c r="AA11" s="98"/>
      <c r="AB11" s="96"/>
      <c r="AC11" s="97"/>
      <c r="AD11" s="97"/>
      <c r="AE11" s="98"/>
      <c r="AF11" s="96"/>
      <c r="AG11" s="97"/>
      <c r="AH11" s="97"/>
      <c r="AI11" s="98"/>
      <c r="AJ11" s="96"/>
      <c r="AK11" s="97"/>
      <c r="AL11" s="97"/>
      <c r="AM11" s="98"/>
      <c r="AN11" s="96"/>
      <c r="AO11" s="97"/>
      <c r="AP11" s="97"/>
      <c r="AQ11" s="98"/>
      <c r="AR11" s="96"/>
      <c r="AS11" s="97"/>
      <c r="AT11" s="97"/>
      <c r="AU11" s="98"/>
      <c r="AV11" s="96"/>
      <c r="AW11" s="97"/>
      <c r="AX11" s="97"/>
      <c r="AY11" s="98"/>
      <c r="AZ11" s="96"/>
      <c r="BA11" s="97"/>
      <c r="BB11" s="97"/>
      <c r="BC11" s="98"/>
      <c r="BD11" s="96"/>
      <c r="BE11" s="97"/>
      <c r="BF11" s="97"/>
      <c r="BG11" s="98"/>
      <c r="BH11" s="96"/>
      <c r="BI11" s="97"/>
      <c r="BJ11" s="97"/>
      <c r="BK11" s="98"/>
      <c r="BL11" s="96"/>
      <c r="BM11" s="97"/>
      <c r="BN11" s="97"/>
      <c r="BO11" s="98"/>
      <c r="BP11" s="96"/>
      <c r="BQ11" s="97"/>
      <c r="BR11" s="97"/>
      <c r="BS11" s="98"/>
    </row>
    <row r="12" spans="1:82" s="4" customFormat="1" ht="15.75" thickBot="1" x14ac:dyDescent="0.3">
      <c r="A12" s="21" t="s">
        <v>13</v>
      </c>
      <c r="B12" s="11">
        <f ca="1">IF(ISNA(VLOOKUP($A$1,[2]Feuil1!$1:$1048576,21,0)),0,VLOOKUP($A$1,[2]Feuil1!$1:$1048576,21))</f>
        <v>282.57000000000005</v>
      </c>
      <c r="C12" s="57">
        <f ca="1">IF(ISNA(VLOOKUP($A$1,'[3]unité A'!$1:$1048576,22,0)),0,VLOOKUP($A$1,'[3]unité A'!$1:$1048576,22))</f>
        <v>0</v>
      </c>
      <c r="D12" s="45">
        <f t="shared" ca="1" si="1"/>
        <v>0</v>
      </c>
      <c r="E12" s="11">
        <f ca="1">#REF!</f>
        <v>225.99</v>
      </c>
      <c r="F12" s="62">
        <f ca="1">IF(ISNA(VLOOKUP($A$1,'[3]unité A'!$1:$1048576,21,0)),0,VLOOKUP($A$1,'[3]unité A'!$1:$1048576,21))</f>
        <v>0</v>
      </c>
      <c r="G12" s="50">
        <f t="shared" ca="1" si="2"/>
        <v>0</v>
      </c>
      <c r="H12" s="39">
        <f t="shared" ca="1" si="3"/>
        <v>56.580000000000041</v>
      </c>
      <c r="I12" s="62">
        <f t="shared" ca="1" si="5"/>
        <v>0</v>
      </c>
      <c r="J12" s="54">
        <f t="shared" ca="1" si="6"/>
        <v>0</v>
      </c>
      <c r="K12" s="25">
        <f ca="1">#REF!</f>
        <v>0</v>
      </c>
      <c r="L12" s="9">
        <f ca="1">IF(E12=0,0,#REF!)</f>
        <v>-16.75</v>
      </c>
      <c r="M12" s="9">
        <f ca="1">IF(E12=0,0,#REF!)</f>
        <v>-47.84</v>
      </c>
      <c r="N12" s="9">
        <f ca="1">IF(E12=0,0,#REF!)</f>
        <v>55.75</v>
      </c>
      <c r="O12" s="9">
        <f ca="1">IF(E12=0,0,#REF!)</f>
        <v>0</v>
      </c>
      <c r="P12" s="9">
        <f ca="1">IF(E12=0,0,#REF!)</f>
        <v>0</v>
      </c>
      <c r="Q12" s="9">
        <f ca="1">IF(E12=0,0,#REF!)</f>
        <v>0</v>
      </c>
      <c r="R12" s="32">
        <f ca="1">IF(E12=0,0,#REF!)</f>
        <v>0</v>
      </c>
      <c r="S12" s="35">
        <f t="shared" ca="1" si="4"/>
        <v>-8.8400000000000034</v>
      </c>
      <c r="T12" s="99"/>
      <c r="U12" s="100"/>
      <c r="V12" s="100"/>
      <c r="W12" s="101"/>
      <c r="X12" s="99"/>
      <c r="Y12" s="100"/>
      <c r="Z12" s="100"/>
      <c r="AA12" s="101"/>
      <c r="AB12" s="99"/>
      <c r="AC12" s="100"/>
      <c r="AD12" s="100"/>
      <c r="AE12" s="101"/>
      <c r="AF12" s="99"/>
      <c r="AG12" s="100"/>
      <c r="AH12" s="100"/>
      <c r="AI12" s="101"/>
      <c r="AJ12" s="99"/>
      <c r="AK12" s="100"/>
      <c r="AL12" s="100"/>
      <c r="AM12" s="101"/>
      <c r="AN12" s="99"/>
      <c r="AO12" s="100"/>
      <c r="AP12" s="100"/>
      <c r="AQ12" s="101"/>
      <c r="AR12" s="99"/>
      <c r="AS12" s="100"/>
      <c r="AT12" s="100"/>
      <c r="AU12" s="101"/>
      <c r="AV12" s="99"/>
      <c r="AW12" s="100"/>
      <c r="AX12" s="100"/>
      <c r="AY12" s="101"/>
      <c r="AZ12" s="99"/>
      <c r="BA12" s="100"/>
      <c r="BB12" s="100"/>
      <c r="BC12" s="101"/>
      <c r="BD12" s="99"/>
      <c r="BE12" s="100"/>
      <c r="BF12" s="100"/>
      <c r="BG12" s="101"/>
      <c r="BH12" s="99"/>
      <c r="BI12" s="100"/>
      <c r="BJ12" s="100"/>
      <c r="BK12" s="101"/>
      <c r="BL12" s="99"/>
      <c r="BM12" s="100"/>
      <c r="BN12" s="100"/>
      <c r="BO12" s="101"/>
      <c r="BP12" s="99"/>
      <c r="BQ12" s="100"/>
      <c r="BR12" s="100"/>
      <c r="BS12" s="101"/>
    </row>
    <row r="13" spans="1:82" s="4" customFormat="1" ht="15.75" customHeight="1" thickBot="1" x14ac:dyDescent="0.3">
      <c r="A13" s="21" t="s">
        <v>14</v>
      </c>
      <c r="B13" s="11">
        <f ca="1">IF(ISNA(VLOOKUP($A$1,[2]Feuil1!$1:$1048576,23,0)),0,VLOOKUP($A$1,[2]Feuil1!$1:$1048576,23))</f>
        <v>285.11</v>
      </c>
      <c r="C13" s="57">
        <f ca="1">IF(ISNA(VLOOKUP($A$1,'[3]unité A'!$1:$1048576,24,0)),0,VLOOKUP($A$1,'[3]unité A'!$1:$1048576,24))</f>
        <v>0</v>
      </c>
      <c r="D13" s="45">
        <f t="shared" ca="1" si="1"/>
        <v>0</v>
      </c>
      <c r="E13" s="11">
        <f ca="1">#REF!</f>
        <v>-40</v>
      </c>
      <c r="F13" s="62">
        <f ca="1">IF(ISNA(VLOOKUP($A$1,'[3]unité A'!$1:$1048576,23,0)),0,VLOOKUP($A$1,'[3]unité A'!$1:$1048576,23))</f>
        <v>0</v>
      </c>
      <c r="G13" s="50">
        <f t="shared" ca="1" si="2"/>
        <v>0</v>
      </c>
      <c r="H13" s="39">
        <f t="shared" ca="1" si="3"/>
        <v>325.11</v>
      </c>
      <c r="I13" s="62">
        <f t="shared" ca="1" si="5"/>
        <v>0</v>
      </c>
      <c r="J13" s="54">
        <f t="shared" ca="1" si="6"/>
        <v>0</v>
      </c>
      <c r="K13" s="25">
        <f ca="1">#REF!</f>
        <v>0</v>
      </c>
      <c r="L13" s="9">
        <f ca="1">IF(E13=0,0,#REF!)</f>
        <v>-16.75</v>
      </c>
      <c r="M13" s="9">
        <f ca="1">IF(E13=0,0,#REF!)</f>
        <v>-47.84</v>
      </c>
      <c r="N13" s="9">
        <f ca="1">IF(E13=0,0,#REF!)</f>
        <v>55.75</v>
      </c>
      <c r="O13" s="9">
        <f ca="1">IF(E13=0,0,#REF!)</f>
        <v>0</v>
      </c>
      <c r="P13" s="9">
        <f ca="1">IF(E13=0,0,#REF!)</f>
        <v>0</v>
      </c>
      <c r="Q13" s="9">
        <f ca="1">IF(E13=0,0,#REF!)</f>
        <v>0</v>
      </c>
      <c r="R13" s="32">
        <f ca="1">IF(E13=0,0,#REF!)</f>
        <v>0</v>
      </c>
      <c r="S13" s="35">
        <f t="shared" ca="1" si="4"/>
        <v>-8.8400000000000034</v>
      </c>
      <c r="T13" s="71" t="s">
        <v>18</v>
      </c>
      <c r="U13" s="72"/>
      <c r="V13" s="72"/>
      <c r="W13" s="102"/>
      <c r="X13" s="71" t="s">
        <v>18</v>
      </c>
      <c r="Y13" s="72"/>
      <c r="Z13" s="72"/>
      <c r="AA13" s="102"/>
      <c r="AB13" s="71" t="s">
        <v>18</v>
      </c>
      <c r="AC13" s="72"/>
      <c r="AD13" s="72"/>
      <c r="AE13" s="102"/>
      <c r="AF13" s="71" t="s">
        <v>18</v>
      </c>
      <c r="AG13" s="72"/>
      <c r="AH13" s="72"/>
      <c r="AI13" s="102"/>
      <c r="AJ13" s="71" t="s">
        <v>18</v>
      </c>
      <c r="AK13" s="72"/>
      <c r="AL13" s="72"/>
      <c r="AM13" s="102"/>
      <c r="AN13" s="71" t="s">
        <v>18</v>
      </c>
      <c r="AO13" s="72"/>
      <c r="AP13" s="72"/>
      <c r="AQ13" s="102"/>
      <c r="AR13" s="71" t="s">
        <v>18</v>
      </c>
      <c r="AS13" s="72"/>
      <c r="AT13" s="72"/>
      <c r="AU13" s="102"/>
      <c r="AV13" s="71" t="s">
        <v>18</v>
      </c>
      <c r="AW13" s="72"/>
      <c r="AX13" s="72"/>
      <c r="AY13" s="102"/>
      <c r="AZ13" s="71" t="s">
        <v>18</v>
      </c>
      <c r="BA13" s="72"/>
      <c r="BB13" s="72"/>
      <c r="BC13" s="102"/>
      <c r="BD13" s="71" t="s">
        <v>18</v>
      </c>
      <c r="BE13" s="72"/>
      <c r="BF13" s="72"/>
      <c r="BG13" s="102"/>
      <c r="BH13" s="71" t="s">
        <v>18</v>
      </c>
      <c r="BI13" s="72"/>
      <c r="BJ13" s="72"/>
      <c r="BK13" s="102"/>
      <c r="BL13" s="71" t="s">
        <v>18</v>
      </c>
      <c r="BM13" s="72"/>
      <c r="BN13" s="72"/>
      <c r="BO13" s="102"/>
      <c r="BP13" s="71" t="s">
        <v>18</v>
      </c>
      <c r="BQ13" s="72"/>
      <c r="BR13" s="72"/>
      <c r="BS13" s="102"/>
    </row>
    <row r="14" spans="1:82" s="4" customFormat="1" x14ac:dyDescent="0.25">
      <c r="A14" s="21" t="s">
        <v>15</v>
      </c>
      <c r="B14" s="11">
        <f ca="1">IF(ISNA(VLOOKUP($A$1,[2]Feuil1!$1:$1048576,25,0)),0,VLOOKUP($A$1,[2]Feuil1!$1:$1048576,25))</f>
        <v>280.02999999999997</v>
      </c>
      <c r="C14" s="57">
        <f ca="1">IF(ISNA(VLOOKUP($A$1,'[3]unité A'!$1:$1048576,26,0)),0,VLOOKUP($A$1,'[3]unité A'!$1:$1048576,26))</f>
        <v>0</v>
      </c>
      <c r="D14" s="45">
        <f t="shared" ca="1" si="1"/>
        <v>0</v>
      </c>
      <c r="E14" s="11">
        <f ca="1">#REF!</f>
        <v>0</v>
      </c>
      <c r="F14" s="62">
        <f ca="1">IF(ISNA(VLOOKUP($A$1,'[3]unité A'!$1:$1048576,25,0)),0,VLOOKUP($A$1,'[3]unité A'!$1:$1048576,25))</f>
        <v>0</v>
      </c>
      <c r="G14" s="50">
        <f t="shared" ca="1" si="2"/>
        <v>0</v>
      </c>
      <c r="H14" s="39">
        <f t="shared" ca="1" si="3"/>
        <v>0</v>
      </c>
      <c r="I14" s="62">
        <f t="shared" ca="1" si="5"/>
        <v>0</v>
      </c>
      <c r="J14" s="54">
        <f t="shared" ca="1" si="6"/>
        <v>0</v>
      </c>
      <c r="K14" s="25">
        <f ca="1">#REF!</f>
        <v>0</v>
      </c>
      <c r="L14" s="9">
        <f ca="1">IF(E14=0,0,#REF!)</f>
        <v>0</v>
      </c>
      <c r="M14" s="9">
        <f ca="1">IF(E14=0,0,#REF!)</f>
        <v>0</v>
      </c>
      <c r="N14" s="9">
        <f ca="1">IF(E14=0,0,#REF!)</f>
        <v>0</v>
      </c>
      <c r="O14" s="9">
        <f ca="1">IF(E14=0,0,#REF!)</f>
        <v>0</v>
      </c>
      <c r="P14" s="9">
        <f ca="1">IF(E14=0,0,#REF!)</f>
        <v>0</v>
      </c>
      <c r="Q14" s="9">
        <f ca="1">IF(E14=0,0,#REF!)</f>
        <v>0</v>
      </c>
      <c r="R14" s="32">
        <f ca="1">IF(E14=0,0,#REF!)</f>
        <v>0</v>
      </c>
      <c r="S14" s="35">
        <f t="shared" ca="1" si="4"/>
        <v>0</v>
      </c>
      <c r="T14" s="82"/>
      <c r="U14" s="83"/>
      <c r="V14" s="83"/>
      <c r="W14" s="84"/>
      <c r="X14" s="82"/>
      <c r="Y14" s="83"/>
      <c r="Z14" s="83"/>
      <c r="AA14" s="84"/>
      <c r="AB14" s="82"/>
      <c r="AC14" s="83"/>
      <c r="AD14" s="83"/>
      <c r="AE14" s="84"/>
      <c r="AF14" s="82"/>
      <c r="AG14" s="83"/>
      <c r="AH14" s="83"/>
      <c r="AI14" s="84"/>
      <c r="AJ14" s="82"/>
      <c r="AK14" s="83"/>
      <c r="AL14" s="83"/>
      <c r="AM14" s="84"/>
      <c r="AN14" s="82"/>
      <c r="AO14" s="83"/>
      <c r="AP14" s="83"/>
      <c r="AQ14" s="84"/>
      <c r="AR14" s="82"/>
      <c r="AS14" s="83"/>
      <c r="AT14" s="83"/>
      <c r="AU14" s="84"/>
      <c r="AV14" s="82"/>
      <c r="AW14" s="83"/>
      <c r="AX14" s="83"/>
      <c r="AY14" s="84"/>
      <c r="AZ14" s="82"/>
      <c r="BA14" s="83"/>
      <c r="BB14" s="83"/>
      <c r="BC14" s="84"/>
      <c r="BD14" s="82"/>
      <c r="BE14" s="83"/>
      <c r="BF14" s="83"/>
      <c r="BG14" s="84"/>
      <c r="BH14" s="82"/>
      <c r="BI14" s="83"/>
      <c r="BJ14" s="83"/>
      <c r="BK14" s="84"/>
      <c r="BL14" s="82"/>
      <c r="BM14" s="83"/>
      <c r="BN14" s="83"/>
      <c r="BO14" s="84"/>
      <c r="BP14" s="82"/>
      <c r="BQ14" s="83"/>
      <c r="BR14" s="83"/>
      <c r="BS14" s="84"/>
    </row>
    <row r="15" spans="1:82" s="4" customFormat="1" ht="15.75" thickBot="1" x14ac:dyDescent="0.3">
      <c r="A15" s="21" t="s">
        <v>16</v>
      </c>
      <c r="B15" s="11">
        <f ca="1">IF(ISNA(VLOOKUP($A$1,[2]Feuil1!$1:$1048576,27,0)),0,VLOOKUP($A$1,[2]Feuil1!$1:$1048576,27))</f>
        <v>223.12</v>
      </c>
      <c r="C15" s="57">
        <f ca="1">IF(ISNA(VLOOKUP($A$1,'[3]unité A'!$1:$1048576,28,0)),0,VLOOKUP($A$1,'[3]unité A'!$1:$1048576,28))</f>
        <v>0</v>
      </c>
      <c r="D15" s="45">
        <f t="shared" ca="1" si="1"/>
        <v>0</v>
      </c>
      <c r="E15" s="11">
        <f ca="1">#REF!</f>
        <v>0</v>
      </c>
      <c r="F15" s="62">
        <f ca="1">IF(ISNA(VLOOKUP($A$1,'[3]unité A'!$1:$1048576,27,0)),0,VLOOKUP($A$1,'[3]unité A'!$1:$1048576,27))</f>
        <v>0</v>
      </c>
      <c r="G15" s="50">
        <f t="shared" ca="1" si="2"/>
        <v>0</v>
      </c>
      <c r="H15" s="39">
        <f t="shared" ca="1" si="3"/>
        <v>0</v>
      </c>
      <c r="I15" s="62">
        <f t="shared" ca="1" si="5"/>
        <v>0</v>
      </c>
      <c r="J15" s="54">
        <f t="shared" ca="1" si="6"/>
        <v>0</v>
      </c>
      <c r="K15" s="26">
        <f ca="1">#REF!</f>
        <v>0</v>
      </c>
      <c r="L15" s="9">
        <f ca="1">IF(E15=0,0,#REF!)</f>
        <v>0</v>
      </c>
      <c r="M15" s="9">
        <f ca="1">IF(E15=0,0,#REF!)</f>
        <v>0</v>
      </c>
      <c r="N15" s="12">
        <f ca="1">#REF!</f>
        <v>0</v>
      </c>
      <c r="O15" s="9">
        <f ca="1">IF(E15=0,0,#REF!)</f>
        <v>0</v>
      </c>
      <c r="P15" s="9">
        <f ca="1">IF(E15=0,0,#REF!)</f>
        <v>0</v>
      </c>
      <c r="Q15" s="9">
        <f ca="1">IF(E15=0,0,#REF!)</f>
        <v>0</v>
      </c>
      <c r="R15" s="32">
        <f ca="1">IF(E15=0,0,#REF!)</f>
        <v>0</v>
      </c>
      <c r="S15" s="36">
        <f t="shared" ca="1" si="4"/>
        <v>0</v>
      </c>
      <c r="T15" s="85"/>
      <c r="U15" s="86"/>
      <c r="V15" s="86"/>
      <c r="W15" s="87"/>
      <c r="X15" s="85"/>
      <c r="Y15" s="86"/>
      <c r="Z15" s="86"/>
      <c r="AA15" s="87"/>
      <c r="AB15" s="85"/>
      <c r="AC15" s="86"/>
      <c r="AD15" s="86"/>
      <c r="AE15" s="87"/>
      <c r="AF15" s="85"/>
      <c r="AG15" s="86"/>
      <c r="AH15" s="86"/>
      <c r="AI15" s="87"/>
      <c r="AJ15" s="85"/>
      <c r="AK15" s="86"/>
      <c r="AL15" s="86"/>
      <c r="AM15" s="87"/>
      <c r="AN15" s="85"/>
      <c r="AO15" s="86"/>
      <c r="AP15" s="86"/>
      <c r="AQ15" s="87"/>
      <c r="AR15" s="85"/>
      <c r="AS15" s="86"/>
      <c r="AT15" s="86"/>
      <c r="AU15" s="87"/>
      <c r="AV15" s="85"/>
      <c r="AW15" s="86"/>
      <c r="AX15" s="86"/>
      <c r="AY15" s="87"/>
      <c r="AZ15" s="85"/>
      <c r="BA15" s="86"/>
      <c r="BB15" s="86"/>
      <c r="BC15" s="87"/>
      <c r="BD15" s="85"/>
      <c r="BE15" s="86"/>
      <c r="BF15" s="86"/>
      <c r="BG15" s="87"/>
      <c r="BH15" s="85"/>
      <c r="BI15" s="86"/>
      <c r="BJ15" s="86"/>
      <c r="BK15" s="87"/>
      <c r="BL15" s="85"/>
      <c r="BM15" s="86"/>
      <c r="BN15" s="86"/>
      <c r="BO15" s="87"/>
      <c r="BP15" s="85"/>
      <c r="BQ15" s="86"/>
      <c r="BR15" s="86"/>
      <c r="BS15" s="87"/>
    </row>
    <row r="16" spans="1:82" s="4" customFormat="1" ht="15.75" thickBot="1" x14ac:dyDescent="0.3">
      <c r="A16" s="22" t="s">
        <v>3</v>
      </c>
      <c r="B16" s="13">
        <f t="shared" ref="B16:S16" ca="1" si="7">SUM(B3:B15)</f>
        <v>3669.84</v>
      </c>
      <c r="C16" s="58">
        <f t="shared" ca="1" si="7"/>
        <v>0</v>
      </c>
      <c r="D16" s="46">
        <f t="shared" ca="1" si="1"/>
        <v>0</v>
      </c>
      <c r="E16" s="13">
        <f t="shared" ca="1" si="7"/>
        <v>3760.67</v>
      </c>
      <c r="F16" s="63">
        <f t="shared" ca="1" si="7"/>
        <v>0</v>
      </c>
      <c r="G16" s="51">
        <f t="shared" ca="1" si="2"/>
        <v>0</v>
      </c>
      <c r="H16" s="41">
        <f ca="1">SUM(H3:H15)</f>
        <v>-593.9799999999999</v>
      </c>
      <c r="I16" s="63">
        <f ca="1">SUM(I3:I15)</f>
        <v>0</v>
      </c>
      <c r="J16" s="51">
        <f ca="1">SUM(J3:J15)</f>
        <v>0</v>
      </c>
      <c r="K16" s="27">
        <f t="shared" ca="1" si="7"/>
        <v>0</v>
      </c>
      <c r="L16" s="14">
        <f t="shared" ca="1" si="7"/>
        <v>-184.25</v>
      </c>
      <c r="M16" s="14">
        <f t="shared" ca="1" si="7"/>
        <v>-526.24000000000012</v>
      </c>
      <c r="N16" s="14">
        <f t="shared" ca="1" si="7"/>
        <v>613.25</v>
      </c>
      <c r="O16" s="14">
        <f t="shared" ca="1" si="7"/>
        <v>0</v>
      </c>
      <c r="P16" s="14">
        <f t="shared" ca="1" si="7"/>
        <v>0</v>
      </c>
      <c r="Q16" s="14">
        <f t="shared" ca="1" si="7"/>
        <v>0</v>
      </c>
      <c r="R16" s="18">
        <f t="shared" ca="1" si="7"/>
        <v>0</v>
      </c>
      <c r="S16" s="37">
        <f t="shared" ca="1" si="7"/>
        <v>-97.240000000000038</v>
      </c>
      <c r="T16" s="85"/>
      <c r="U16" s="86"/>
      <c r="V16" s="86"/>
      <c r="W16" s="87"/>
      <c r="X16" s="85"/>
      <c r="Y16" s="86"/>
      <c r="Z16" s="86"/>
      <c r="AA16" s="87"/>
      <c r="AB16" s="85"/>
      <c r="AC16" s="86"/>
      <c r="AD16" s="86"/>
      <c r="AE16" s="87"/>
      <c r="AF16" s="85"/>
      <c r="AG16" s="86"/>
      <c r="AH16" s="86"/>
      <c r="AI16" s="87"/>
      <c r="AJ16" s="85"/>
      <c r="AK16" s="86"/>
      <c r="AL16" s="86"/>
      <c r="AM16" s="87"/>
      <c r="AN16" s="85"/>
      <c r="AO16" s="86"/>
      <c r="AP16" s="86"/>
      <c r="AQ16" s="87"/>
      <c r="AR16" s="85"/>
      <c r="AS16" s="86"/>
      <c r="AT16" s="86"/>
      <c r="AU16" s="87"/>
      <c r="AV16" s="85"/>
      <c r="AW16" s="86"/>
      <c r="AX16" s="86"/>
      <c r="AY16" s="87"/>
      <c r="AZ16" s="85"/>
      <c r="BA16" s="86"/>
      <c r="BB16" s="86"/>
      <c r="BC16" s="87"/>
      <c r="BD16" s="85"/>
      <c r="BE16" s="86"/>
      <c r="BF16" s="86"/>
      <c r="BG16" s="87"/>
      <c r="BH16" s="85"/>
      <c r="BI16" s="86"/>
      <c r="BJ16" s="86"/>
      <c r="BK16" s="87"/>
      <c r="BL16" s="85"/>
      <c r="BM16" s="86"/>
      <c r="BN16" s="86"/>
      <c r="BO16" s="87"/>
      <c r="BP16" s="85"/>
      <c r="BQ16" s="86"/>
      <c r="BR16" s="86"/>
      <c r="BS16" s="87"/>
    </row>
    <row r="17" spans="1:71" s="6" customFormat="1" ht="30.75" thickBot="1" x14ac:dyDescent="0.3">
      <c r="A17" s="23" t="s">
        <v>21</v>
      </c>
      <c r="B17" s="29">
        <f ca="1">B16</f>
        <v>3669.84</v>
      </c>
      <c r="C17" s="59">
        <f ca="1">C16</f>
        <v>0</v>
      </c>
      <c r="D17" s="47">
        <f t="shared" ca="1" si="1"/>
        <v>0</v>
      </c>
      <c r="E17" s="29">
        <f ca="1">B17-S17</f>
        <v>3669.84</v>
      </c>
      <c r="F17" s="64"/>
      <c r="G17" s="52">
        <f t="shared" ca="1" si="2"/>
        <v>0</v>
      </c>
      <c r="H17" s="42">
        <f ca="1">B17-E17</f>
        <v>0</v>
      </c>
      <c r="I17" s="65">
        <f ca="1">C17-F17</f>
        <v>0</v>
      </c>
      <c r="J17" s="52">
        <f ca="1">D17-G17</f>
        <v>0</v>
      </c>
      <c r="K17" s="28"/>
      <c r="L17" s="15"/>
      <c r="M17" s="15"/>
      <c r="N17" s="15"/>
      <c r="O17" s="15"/>
      <c r="P17" s="15"/>
      <c r="Q17" s="15"/>
      <c r="R17" s="19"/>
      <c r="S17" s="38">
        <f>SUM(K17:R17)</f>
        <v>0</v>
      </c>
      <c r="T17" s="88"/>
      <c r="U17" s="89"/>
      <c r="V17" s="89"/>
      <c r="W17" s="90"/>
      <c r="X17" s="88"/>
      <c r="Y17" s="89"/>
      <c r="Z17" s="89"/>
      <c r="AA17" s="90"/>
      <c r="AB17" s="88"/>
      <c r="AC17" s="89"/>
      <c r="AD17" s="89"/>
      <c r="AE17" s="90"/>
      <c r="AF17" s="88"/>
      <c r="AG17" s="89"/>
      <c r="AH17" s="89"/>
      <c r="AI17" s="90"/>
      <c r="AJ17" s="88"/>
      <c r="AK17" s="89"/>
      <c r="AL17" s="89"/>
      <c r="AM17" s="90"/>
      <c r="AN17" s="88"/>
      <c r="AO17" s="89"/>
      <c r="AP17" s="89"/>
      <c r="AQ17" s="90"/>
      <c r="AR17" s="88"/>
      <c r="AS17" s="89"/>
      <c r="AT17" s="89"/>
      <c r="AU17" s="90"/>
      <c r="AV17" s="88"/>
      <c r="AW17" s="89"/>
      <c r="AX17" s="89"/>
      <c r="AY17" s="90"/>
      <c r="AZ17" s="88"/>
      <c r="BA17" s="89"/>
      <c r="BB17" s="89"/>
      <c r="BC17" s="90"/>
      <c r="BD17" s="88"/>
      <c r="BE17" s="89"/>
      <c r="BF17" s="89"/>
      <c r="BG17" s="90"/>
      <c r="BH17" s="88"/>
      <c r="BI17" s="89"/>
      <c r="BJ17" s="89"/>
      <c r="BK17" s="90"/>
      <c r="BL17" s="88"/>
      <c r="BM17" s="89"/>
      <c r="BN17" s="89"/>
      <c r="BO17" s="90"/>
      <c r="BP17" s="88"/>
      <c r="BQ17" s="89"/>
      <c r="BR17" s="89"/>
      <c r="BS17" s="90"/>
    </row>
    <row r="18" spans="1:71" s="4" customFormat="1" ht="15.75" thickBot="1" x14ac:dyDescent="0.3">
      <c r="A18" s="24" t="s">
        <v>25</v>
      </c>
      <c r="B18" s="3"/>
      <c r="C18" s="60"/>
      <c r="D18" s="48"/>
      <c r="E18" s="3"/>
      <c r="F18" s="60"/>
      <c r="G18" s="48"/>
      <c r="H18" s="3"/>
      <c r="I18" s="60"/>
      <c r="J18" s="48"/>
      <c r="K18" s="3"/>
      <c r="L18" s="3"/>
      <c r="M18" s="3"/>
      <c r="N18" s="3"/>
      <c r="O18" s="3"/>
      <c r="P18" s="3"/>
      <c r="Q18" s="3"/>
      <c r="R18" s="3"/>
      <c r="S18" s="2"/>
    </row>
    <row r="19" spans="1:71" s="30" customFormat="1" ht="23.1" customHeight="1" thickBot="1" x14ac:dyDescent="0.3">
      <c r="A19" s="103" t="s">
        <v>25</v>
      </c>
      <c r="B19" s="105" t="s">
        <v>0</v>
      </c>
      <c r="C19" s="106"/>
      <c r="D19" s="107"/>
      <c r="E19" s="105" t="s">
        <v>1</v>
      </c>
      <c r="F19" s="106"/>
      <c r="G19" s="107"/>
      <c r="H19" s="105" t="s">
        <v>2</v>
      </c>
      <c r="I19" s="106"/>
      <c r="J19" s="107"/>
      <c r="K19" s="108" t="s">
        <v>19</v>
      </c>
      <c r="L19" s="91" t="s">
        <v>20</v>
      </c>
      <c r="M19" s="91" t="s">
        <v>44</v>
      </c>
      <c r="N19" s="91" t="s">
        <v>23</v>
      </c>
      <c r="O19" s="91" t="s">
        <v>43</v>
      </c>
      <c r="P19" s="91" t="s">
        <v>22</v>
      </c>
      <c r="Q19" s="91">
        <v>0</v>
      </c>
      <c r="R19" s="110">
        <v>0</v>
      </c>
      <c r="S19" s="112" t="s">
        <v>3</v>
      </c>
      <c r="T19" s="71" t="s">
        <v>47</v>
      </c>
      <c r="U19" s="72"/>
      <c r="V19" s="72"/>
      <c r="W19" s="70">
        <v>1</v>
      </c>
      <c r="X19" s="71" t="s">
        <v>47</v>
      </c>
      <c r="Y19" s="72"/>
      <c r="Z19" s="72"/>
      <c r="AA19" s="70">
        <v>2</v>
      </c>
      <c r="AB19" s="71" t="s">
        <v>47</v>
      </c>
      <c r="AC19" s="72"/>
      <c r="AD19" s="72"/>
      <c r="AE19" s="70">
        <v>3</v>
      </c>
      <c r="AF19" s="71" t="s">
        <v>47</v>
      </c>
      <c r="AG19" s="72"/>
      <c r="AH19" s="72"/>
      <c r="AI19" s="70">
        <v>4</v>
      </c>
      <c r="AJ19" s="71" t="s">
        <v>47</v>
      </c>
      <c r="AK19" s="72"/>
      <c r="AL19" s="72"/>
      <c r="AM19" s="70">
        <v>5</v>
      </c>
      <c r="AN19" s="71" t="s">
        <v>47</v>
      </c>
      <c r="AO19" s="72"/>
      <c r="AP19" s="72"/>
      <c r="AQ19" s="70">
        <v>6</v>
      </c>
      <c r="AR19" s="71" t="s">
        <v>47</v>
      </c>
      <c r="AS19" s="72"/>
      <c r="AT19" s="72"/>
      <c r="AU19" s="70">
        <v>7</v>
      </c>
      <c r="AV19" s="71" t="s">
        <v>47</v>
      </c>
      <c r="AW19" s="72"/>
      <c r="AX19" s="72"/>
      <c r="AY19" s="70">
        <v>8</v>
      </c>
      <c r="AZ19" s="71" t="s">
        <v>47</v>
      </c>
      <c r="BA19" s="72"/>
      <c r="BB19" s="72"/>
      <c r="BC19" s="70">
        <v>9</v>
      </c>
      <c r="BD19" s="71" t="s">
        <v>47</v>
      </c>
      <c r="BE19" s="72"/>
      <c r="BF19" s="72"/>
      <c r="BG19" s="70">
        <v>10</v>
      </c>
      <c r="BH19" s="71" t="s">
        <v>47</v>
      </c>
      <c r="BI19" s="72"/>
      <c r="BJ19" s="72"/>
      <c r="BK19" s="70">
        <v>11</v>
      </c>
      <c r="BL19" s="71" t="s">
        <v>47</v>
      </c>
      <c r="BM19" s="72"/>
      <c r="BN19" s="72"/>
      <c r="BO19" s="70">
        <v>12</v>
      </c>
      <c r="BP19" s="71" t="s">
        <v>47</v>
      </c>
      <c r="BQ19" s="72"/>
      <c r="BR19" s="72"/>
      <c r="BS19" s="70">
        <v>13</v>
      </c>
    </row>
    <row r="20" spans="1:71" s="30" customFormat="1" ht="23.1" customHeight="1" thickBot="1" x14ac:dyDescent="0.3">
      <c r="A20" s="104"/>
      <c r="B20" s="33" t="s">
        <v>28</v>
      </c>
      <c r="C20" s="55" t="s">
        <v>42</v>
      </c>
      <c r="D20" s="43" t="s">
        <v>27</v>
      </c>
      <c r="E20" s="33" t="s">
        <v>28</v>
      </c>
      <c r="F20" s="55" t="s">
        <v>42</v>
      </c>
      <c r="G20" s="43" t="s">
        <v>27</v>
      </c>
      <c r="H20" s="33" t="s">
        <v>28</v>
      </c>
      <c r="I20" s="55" t="s">
        <v>42</v>
      </c>
      <c r="J20" s="43" t="s">
        <v>27</v>
      </c>
      <c r="K20" s="109"/>
      <c r="L20" s="92"/>
      <c r="M20" s="92"/>
      <c r="N20" s="92"/>
      <c r="O20" s="92"/>
      <c r="P20" s="92"/>
      <c r="Q20" s="92"/>
      <c r="R20" s="111"/>
      <c r="S20" s="113"/>
      <c r="T20" s="73"/>
      <c r="U20" s="74"/>
      <c r="V20" s="74"/>
      <c r="W20" s="75"/>
      <c r="X20" s="73"/>
      <c r="Y20" s="74"/>
      <c r="Z20" s="74"/>
      <c r="AA20" s="75"/>
      <c r="AB20" s="73"/>
      <c r="AC20" s="74"/>
      <c r="AD20" s="74"/>
      <c r="AE20" s="75"/>
      <c r="AF20" s="73"/>
      <c r="AG20" s="74"/>
      <c r="AH20" s="74"/>
      <c r="AI20" s="75"/>
      <c r="AJ20" s="73"/>
      <c r="AK20" s="74"/>
      <c r="AL20" s="74"/>
      <c r="AM20" s="75"/>
      <c r="AN20" s="73"/>
      <c r="AO20" s="74"/>
      <c r="AP20" s="74"/>
      <c r="AQ20" s="75"/>
      <c r="AR20" s="73"/>
      <c r="AS20" s="74"/>
      <c r="AT20" s="74"/>
      <c r="AU20" s="75"/>
      <c r="AV20" s="73"/>
      <c r="AW20" s="74"/>
      <c r="AX20" s="74"/>
      <c r="AY20" s="75"/>
      <c r="AZ20" s="73"/>
      <c r="BA20" s="74"/>
      <c r="BB20" s="74"/>
      <c r="BC20" s="75"/>
      <c r="BD20" s="73"/>
      <c r="BE20" s="74"/>
      <c r="BF20" s="74"/>
      <c r="BG20" s="75"/>
      <c r="BH20" s="73"/>
      <c r="BI20" s="74"/>
      <c r="BJ20" s="74"/>
      <c r="BK20" s="75"/>
      <c r="BL20" s="73"/>
      <c r="BM20" s="74"/>
      <c r="BN20" s="74"/>
      <c r="BO20" s="75"/>
      <c r="BP20" s="73"/>
      <c r="BQ20" s="74"/>
      <c r="BR20" s="74"/>
      <c r="BS20" s="75"/>
    </row>
    <row r="21" spans="1:71" s="4" customFormat="1" x14ac:dyDescent="0.25">
      <c r="A21" s="20" t="s">
        <v>4</v>
      </c>
      <c r="B21" s="8">
        <f ca="1">IF(ISNA(VLOOKUP(_3407Santé.courant.St.Donat,[2]Feuil1!$1:$1048576,3,0)),0,VLOOKUP(_3407Santé.courant.St.Donat,[2]Feuil1!$1:$1048576,3))</f>
        <v>378.8</v>
      </c>
      <c r="C21" s="56">
        <f ca="1">IF(ISNA(VLOOKUP(_3407Santé.courant.St.Donat,'[3]unité A'!$1:$1048576,4,0)),0,VLOOKUP(_3407Santé.courant.St.Donat,'[3]unité A'!$1:$1048576,4))</f>
        <v>0</v>
      </c>
      <c r="D21" s="44">
        <f t="shared" ref="D21:D35" ca="1" si="8">IF(ISERROR(B21/C21),0,(B21/C21))</f>
        <v>0</v>
      </c>
      <c r="E21" s="8">
        <f ca="1">#REF!</f>
        <v>330</v>
      </c>
      <c r="F21" s="61">
        <f ca="1">IF(ISNA(VLOOKUP(_3407Santé.courant.St.Donat,'[3]unité A'!$1:$1048576,3,0)),0,VLOOKUP(_3407Santé.courant.St.Donat,'[3]unité A'!$1:$1048576,3))</f>
        <v>0</v>
      </c>
      <c r="G21" s="49">
        <f t="shared" ref="G21:G35" ca="1" si="9">IF(ISERROR(E21/F21),0,(E21/F21))</f>
        <v>0</v>
      </c>
      <c r="H21" s="39">
        <f t="shared" ref="H21:H33" ca="1" si="10">B21-E21</f>
        <v>48.800000000000011</v>
      </c>
      <c r="I21" s="61">
        <f t="shared" ref="I21:I33" ca="1" si="11">C21-F21</f>
        <v>0</v>
      </c>
      <c r="J21" s="53">
        <f t="shared" ref="J21:J33" ca="1" si="12">D21-G21</f>
        <v>0</v>
      </c>
      <c r="K21" s="31">
        <f ca="1">#REF!</f>
        <v>0</v>
      </c>
      <c r="L21" s="9">
        <f ca="1">#REF!</f>
        <v>-11.5</v>
      </c>
      <c r="M21" s="9">
        <f ca="1">#REF!</f>
        <v>-47.84</v>
      </c>
      <c r="N21" s="9">
        <f ca="1">#REF!</f>
        <v>55.550000000000011</v>
      </c>
      <c r="O21" s="9">
        <f ca="1">#REF!</f>
        <v>5</v>
      </c>
      <c r="P21" s="9">
        <f ca="1">#REF!</f>
        <v>0</v>
      </c>
      <c r="Q21" s="9">
        <f ca="1">#REF!</f>
        <v>0</v>
      </c>
      <c r="R21" s="32">
        <f ca="1">#REF!</f>
        <v>0</v>
      </c>
      <c r="S21" s="34">
        <f t="shared" ref="S21:S33" ca="1" si="13">SUM(K21:R21)</f>
        <v>1.210000000000008</v>
      </c>
      <c r="T21" s="76"/>
      <c r="U21" s="77"/>
      <c r="V21" s="77"/>
      <c r="W21" s="78"/>
      <c r="X21" s="76"/>
      <c r="Y21" s="77"/>
      <c r="Z21" s="77"/>
      <c r="AA21" s="78"/>
      <c r="AB21" s="76"/>
      <c r="AC21" s="77"/>
      <c r="AD21" s="77"/>
      <c r="AE21" s="78"/>
      <c r="AF21" s="76"/>
      <c r="AG21" s="77"/>
      <c r="AH21" s="77"/>
      <c r="AI21" s="78"/>
      <c r="AJ21" s="76"/>
      <c r="AK21" s="77"/>
      <c r="AL21" s="77"/>
      <c r="AM21" s="78"/>
      <c r="AN21" s="76"/>
      <c r="AO21" s="77"/>
      <c r="AP21" s="77"/>
      <c r="AQ21" s="78"/>
      <c r="AR21" s="76"/>
      <c r="AS21" s="77"/>
      <c r="AT21" s="77"/>
      <c r="AU21" s="78"/>
      <c r="AV21" s="76"/>
      <c r="AW21" s="77"/>
      <c r="AX21" s="77"/>
      <c r="AY21" s="78"/>
      <c r="AZ21" s="76"/>
      <c r="BA21" s="77"/>
      <c r="BB21" s="77"/>
      <c r="BC21" s="78"/>
      <c r="BD21" s="76"/>
      <c r="BE21" s="77"/>
      <c r="BF21" s="77"/>
      <c r="BG21" s="78"/>
      <c r="BH21" s="76"/>
      <c r="BI21" s="77"/>
      <c r="BJ21" s="77"/>
      <c r="BK21" s="78"/>
      <c r="BL21" s="76"/>
      <c r="BM21" s="77"/>
      <c r="BN21" s="77"/>
      <c r="BO21" s="78"/>
      <c r="BP21" s="76"/>
      <c r="BQ21" s="77"/>
      <c r="BR21" s="77"/>
      <c r="BS21" s="78"/>
    </row>
    <row r="22" spans="1:71" s="4" customFormat="1" x14ac:dyDescent="0.25">
      <c r="A22" s="21" t="s">
        <v>5</v>
      </c>
      <c r="B22" s="8">
        <f ca="1">IF(ISNA(VLOOKUP(_3407Santé.courant.St.Donat,[2]Feuil1!$1:$1048576,5,0)),0,VLOOKUP(_3407Santé.courant.St.Donat,[2]Feuil1!$1:$1048576,5))</f>
        <v>302.86</v>
      </c>
      <c r="C22" s="56">
        <f ca="1">IF(ISNA(VLOOKUP(_3407Santé.courant.St.Donat,'[3]unité A'!$1:$1048576,6,0)),0,VLOOKUP(_3407Santé.courant.St.Donat,'[3]unité A'!$1:$1048576,6))</f>
        <v>0</v>
      </c>
      <c r="D22" s="44">
        <f t="shared" ca="1" si="8"/>
        <v>0</v>
      </c>
      <c r="E22" s="11">
        <f ca="1">#REF!</f>
        <v>247</v>
      </c>
      <c r="F22" s="62">
        <f ca="1">IF(ISNA(VLOOKUP(_3407Santé.courant.St.Donat,'[3]unité A'!$1:$1048576,5,0)),0,VLOOKUP(_3407Santé.courant.St.Donat,'[3]unité A'!$1:$1048576,5))</f>
        <v>0</v>
      </c>
      <c r="G22" s="50">
        <f t="shared" ca="1" si="9"/>
        <v>0</v>
      </c>
      <c r="H22" s="40">
        <f t="shared" ca="1" si="10"/>
        <v>55.860000000000014</v>
      </c>
      <c r="I22" s="62">
        <f t="shared" ca="1" si="11"/>
        <v>0</v>
      </c>
      <c r="J22" s="54">
        <f t="shared" ca="1" si="12"/>
        <v>0</v>
      </c>
      <c r="K22" s="25">
        <f ca="1">#REF!</f>
        <v>-5.25</v>
      </c>
      <c r="L22" s="25">
        <f ca="1">#REF!</f>
        <v>-9.1999999999999993</v>
      </c>
      <c r="M22" s="25">
        <f ca="1">#REF!</f>
        <v>0</v>
      </c>
      <c r="N22" s="25">
        <f ca="1">#REF!</f>
        <v>70.31</v>
      </c>
      <c r="O22" s="25">
        <f ca="1">#REF!</f>
        <v>0</v>
      </c>
      <c r="P22" s="25">
        <f ca="1">#REF!</f>
        <v>0</v>
      </c>
      <c r="Q22" s="25">
        <f ca="1">#REF!</f>
        <v>0</v>
      </c>
      <c r="R22" s="25">
        <f ca="1">#REF!</f>
        <v>0</v>
      </c>
      <c r="S22" s="35">
        <f t="shared" ref="S22" ca="1" si="14">SUM(K22:R22)</f>
        <v>55.86</v>
      </c>
      <c r="T22" s="76"/>
      <c r="U22" s="77"/>
      <c r="V22" s="77"/>
      <c r="W22" s="78"/>
      <c r="X22" s="76"/>
      <c r="Y22" s="77"/>
      <c r="Z22" s="77"/>
      <c r="AA22" s="78"/>
      <c r="AB22" s="76"/>
      <c r="AC22" s="77"/>
      <c r="AD22" s="77"/>
      <c r="AE22" s="78"/>
      <c r="AF22" s="76"/>
      <c r="AG22" s="77"/>
      <c r="AH22" s="77"/>
      <c r="AI22" s="78"/>
      <c r="AJ22" s="76"/>
      <c r="AK22" s="77"/>
      <c r="AL22" s="77"/>
      <c r="AM22" s="78"/>
      <c r="AN22" s="76"/>
      <c r="AO22" s="77"/>
      <c r="AP22" s="77"/>
      <c r="AQ22" s="78"/>
      <c r="AR22" s="76"/>
      <c r="AS22" s="77"/>
      <c r="AT22" s="77"/>
      <c r="AU22" s="78"/>
      <c r="AV22" s="76"/>
      <c r="AW22" s="77"/>
      <c r="AX22" s="77"/>
      <c r="AY22" s="78"/>
      <c r="AZ22" s="76"/>
      <c r="BA22" s="77"/>
      <c r="BB22" s="77"/>
      <c r="BC22" s="78"/>
      <c r="BD22" s="76"/>
      <c r="BE22" s="77"/>
      <c r="BF22" s="77"/>
      <c r="BG22" s="78"/>
      <c r="BH22" s="76"/>
      <c r="BI22" s="77"/>
      <c r="BJ22" s="77"/>
      <c r="BK22" s="78"/>
      <c r="BL22" s="76"/>
      <c r="BM22" s="77"/>
      <c r="BN22" s="77"/>
      <c r="BO22" s="78"/>
      <c r="BP22" s="76"/>
      <c r="BQ22" s="77"/>
      <c r="BR22" s="77"/>
      <c r="BS22" s="78"/>
    </row>
    <row r="23" spans="1:71" s="4" customFormat="1" x14ac:dyDescent="0.25">
      <c r="A23" s="21" t="s">
        <v>6</v>
      </c>
      <c r="B23" s="8">
        <f ca="1">IF(ISNA(VLOOKUP(_3407Santé.courant.St.Donat,[2]Feuil1!$1:$1048576,7,0)),0,VLOOKUP(_3407Santé.courant.St.Donat,[2]Feuil1!$1:$1048576,7))</f>
        <v>302.86</v>
      </c>
      <c r="C23" s="56">
        <f ca="1">IF(ISNA(VLOOKUP(_3407Santé.courant.St.Donat,'[3]unité A'!$1:$1048576,8,0)),0,VLOOKUP(_3407Santé.courant.St.Donat,'[3]unité A'!$1:$1048576,8))</f>
        <v>0</v>
      </c>
      <c r="D23" s="44">
        <f t="shared" ca="1" si="8"/>
        <v>0</v>
      </c>
      <c r="E23" s="11">
        <f ca="1">#REF!</f>
        <v>324.5</v>
      </c>
      <c r="F23" s="62">
        <f ca="1">IF(ISNA(VLOOKUP(_3407Santé.courant.St.Donat,'[3]unité A'!$1:$1048576,7,0)),0,VLOOKUP(_3407Santé.courant.St.Donat,'[3]unité A'!$1:$1048576,7))</f>
        <v>0</v>
      </c>
      <c r="G23" s="50">
        <f t="shared" ca="1" si="9"/>
        <v>0</v>
      </c>
      <c r="H23" s="40">
        <f t="shared" ca="1" si="10"/>
        <v>-21.639999999999986</v>
      </c>
      <c r="I23" s="62">
        <f t="shared" ca="1" si="11"/>
        <v>0</v>
      </c>
      <c r="J23" s="54">
        <f t="shared" ca="1" si="12"/>
        <v>0</v>
      </c>
      <c r="K23" s="25">
        <f ca="1">#REF!</f>
        <v>-3.5</v>
      </c>
      <c r="L23" s="10">
        <f ca="1">#REF!</f>
        <v>-9.1999999999999993</v>
      </c>
      <c r="M23" s="10">
        <f ca="1">#REF!</f>
        <v>0</v>
      </c>
      <c r="N23" s="10">
        <f ca="1">#REF!</f>
        <v>54.81</v>
      </c>
      <c r="O23" s="10">
        <f ca="1">#REF!</f>
        <v>-55.5</v>
      </c>
      <c r="P23" s="10">
        <f ca="1">#REF!</f>
        <v>0</v>
      </c>
      <c r="Q23" s="10">
        <f ca="1">#REF!</f>
        <v>0</v>
      </c>
      <c r="R23" s="16">
        <f ca="1">#REF!</f>
        <v>0</v>
      </c>
      <c r="S23" s="35">
        <f t="shared" ca="1" si="13"/>
        <v>-13.39</v>
      </c>
      <c r="T23" s="76"/>
      <c r="U23" s="77"/>
      <c r="V23" s="77"/>
      <c r="W23" s="78"/>
      <c r="X23" s="76"/>
      <c r="Y23" s="77"/>
      <c r="Z23" s="77"/>
      <c r="AA23" s="78"/>
      <c r="AB23" s="76"/>
      <c r="AC23" s="77"/>
      <c r="AD23" s="77"/>
      <c r="AE23" s="78"/>
      <c r="AF23" s="76"/>
      <c r="AG23" s="77"/>
      <c r="AH23" s="77"/>
      <c r="AI23" s="78"/>
      <c r="AJ23" s="76"/>
      <c r="AK23" s="77"/>
      <c r="AL23" s="77"/>
      <c r="AM23" s="78"/>
      <c r="AN23" s="76"/>
      <c r="AO23" s="77"/>
      <c r="AP23" s="77"/>
      <c r="AQ23" s="78"/>
      <c r="AR23" s="76"/>
      <c r="AS23" s="77"/>
      <c r="AT23" s="77"/>
      <c r="AU23" s="78"/>
      <c r="AV23" s="76"/>
      <c r="AW23" s="77"/>
      <c r="AX23" s="77"/>
      <c r="AY23" s="78"/>
      <c r="AZ23" s="76"/>
      <c r="BA23" s="77"/>
      <c r="BB23" s="77"/>
      <c r="BC23" s="78"/>
      <c r="BD23" s="76"/>
      <c r="BE23" s="77"/>
      <c r="BF23" s="77"/>
      <c r="BG23" s="78"/>
      <c r="BH23" s="76"/>
      <c r="BI23" s="77"/>
      <c r="BJ23" s="77"/>
      <c r="BK23" s="78"/>
      <c r="BL23" s="76"/>
      <c r="BM23" s="77"/>
      <c r="BN23" s="77"/>
      <c r="BO23" s="78"/>
      <c r="BP23" s="76"/>
      <c r="BQ23" s="77"/>
      <c r="BR23" s="77"/>
      <c r="BS23" s="78"/>
    </row>
    <row r="24" spans="1:71" s="4" customFormat="1" ht="15.75" thickBot="1" x14ac:dyDescent="0.3">
      <c r="A24" s="21" t="s">
        <v>7</v>
      </c>
      <c r="B24" s="8">
        <f ca="1">IF(ISNA(VLOOKUP(_3407Santé.courant.St.Donat,[2]Feuil1!$1:$1048576,9,0)),0,VLOOKUP(_3407Santé.courant.St.Donat,[2]Feuil1!$1:$1048576,9))</f>
        <v>290.76</v>
      </c>
      <c r="C24" s="56">
        <f ca="1">IF(ISNA(VLOOKUP(_3407Santé.courant.St.Donat,'[3]unité A'!$1:$1048576,10,0)),0,VLOOKUP(_3407Santé.courant.St.Donat,'[3]unité A'!$1:$1048576,10))</f>
        <v>0</v>
      </c>
      <c r="D24" s="44">
        <f t="shared" ca="1" si="8"/>
        <v>0</v>
      </c>
      <c r="E24" s="11">
        <f ca="1">#REF!</f>
        <v>265.75</v>
      </c>
      <c r="F24" s="62">
        <f ca="1">IF(ISNA(VLOOKUP(_3407Santé.courant.St.Donat,'[3]unité A'!$1:$1048576,9,0)),0,VLOOKUP(_3407Santé.courant.St.Donat,'[3]unité A'!$1:$1048576,9))</f>
        <v>0</v>
      </c>
      <c r="G24" s="50">
        <f t="shared" ca="1" si="9"/>
        <v>0</v>
      </c>
      <c r="H24" s="40">
        <f t="shared" ca="1" si="10"/>
        <v>25.009999999999991</v>
      </c>
      <c r="I24" s="62">
        <f t="shared" ca="1" si="11"/>
        <v>0</v>
      </c>
      <c r="J24" s="54">
        <f t="shared" ca="1" si="12"/>
        <v>0</v>
      </c>
      <c r="K24" s="25">
        <f ca="1">#REF!</f>
        <v>-5.25</v>
      </c>
      <c r="L24" s="10">
        <f ca="1">#REF!</f>
        <v>-9.1999999999999993</v>
      </c>
      <c r="M24" s="10">
        <f ca="1">#REF!</f>
        <v>0</v>
      </c>
      <c r="N24" s="10">
        <f ca="1">#REF!</f>
        <v>58.20999999999998</v>
      </c>
      <c r="O24" s="10">
        <f ca="1">#REF!</f>
        <v>-1</v>
      </c>
      <c r="P24" s="10">
        <f ca="1">#REF!</f>
        <v>0</v>
      </c>
      <c r="Q24" s="10">
        <f ca="1">#REF!</f>
        <v>0</v>
      </c>
      <c r="R24" s="16">
        <f ca="1">#REF!</f>
        <v>0</v>
      </c>
      <c r="S24" s="35">
        <f t="shared" ca="1" si="13"/>
        <v>42.759999999999977</v>
      </c>
      <c r="T24" s="79"/>
      <c r="U24" s="80"/>
      <c r="V24" s="80"/>
      <c r="W24" s="81"/>
      <c r="X24" s="79"/>
      <c r="Y24" s="80"/>
      <c r="Z24" s="80"/>
      <c r="AA24" s="81"/>
      <c r="AB24" s="79"/>
      <c r="AC24" s="80"/>
      <c r="AD24" s="80"/>
      <c r="AE24" s="81"/>
      <c r="AF24" s="79"/>
      <c r="AG24" s="80"/>
      <c r="AH24" s="80"/>
      <c r="AI24" s="81"/>
      <c r="AJ24" s="79"/>
      <c r="AK24" s="80"/>
      <c r="AL24" s="80"/>
      <c r="AM24" s="81"/>
      <c r="AN24" s="79"/>
      <c r="AO24" s="80"/>
      <c r="AP24" s="80"/>
      <c r="AQ24" s="81"/>
      <c r="AR24" s="79"/>
      <c r="AS24" s="80"/>
      <c r="AT24" s="80"/>
      <c r="AU24" s="81"/>
      <c r="AV24" s="79"/>
      <c r="AW24" s="80"/>
      <c r="AX24" s="80"/>
      <c r="AY24" s="81"/>
      <c r="AZ24" s="79"/>
      <c r="BA24" s="80"/>
      <c r="BB24" s="80"/>
      <c r="BC24" s="81"/>
      <c r="BD24" s="79"/>
      <c r="BE24" s="80"/>
      <c r="BF24" s="80"/>
      <c r="BG24" s="81"/>
      <c r="BH24" s="79"/>
      <c r="BI24" s="80"/>
      <c r="BJ24" s="80"/>
      <c r="BK24" s="81"/>
      <c r="BL24" s="79"/>
      <c r="BM24" s="80"/>
      <c r="BN24" s="80"/>
      <c r="BO24" s="81"/>
      <c r="BP24" s="79"/>
      <c r="BQ24" s="80"/>
      <c r="BR24" s="80"/>
      <c r="BS24" s="81"/>
    </row>
    <row r="25" spans="1:71" s="4" customFormat="1" ht="15.75" customHeight="1" thickBot="1" x14ac:dyDescent="0.3">
      <c r="A25" s="21" t="s">
        <v>8</v>
      </c>
      <c r="B25" s="8">
        <f ca="1">IF(ISNA(VLOOKUP(_3407Santé.courant.St.Donat,[2]Feuil1!$1:$1048576,11,0)),0,VLOOKUP(_3407Santé.courant.St.Donat,[2]Feuil1!$1:$1048576,11))</f>
        <v>286.12</v>
      </c>
      <c r="C25" s="56">
        <f ca="1">IF(ISNA(VLOOKUP(_3407Santé.courant.St.Donat,'[3]unité A'!$1:$1048576,12,0)),0,VLOOKUP(_3407Santé.courant.St.Donat,'[3]unité A'!$1:$1048576,12))</f>
        <v>0</v>
      </c>
      <c r="D25" s="44">
        <f t="shared" ca="1" si="8"/>
        <v>0</v>
      </c>
      <c r="E25" s="11">
        <f ca="1">#REF!</f>
        <v>262.25</v>
      </c>
      <c r="F25" s="62">
        <f ca="1">IF(ISNA(VLOOKUP(_3407Santé.courant.St.Donat,'[3]unité A'!$1:$1048576,11,0)),0,VLOOKUP(_3407Santé.courant.St.Donat,'[3]unité A'!$1:$1048576,11))</f>
        <v>0</v>
      </c>
      <c r="G25" s="50">
        <f t="shared" ca="1" si="9"/>
        <v>0</v>
      </c>
      <c r="H25" s="40">
        <f t="shared" ca="1" si="10"/>
        <v>23.870000000000005</v>
      </c>
      <c r="I25" s="62">
        <f t="shared" ca="1" si="11"/>
        <v>0</v>
      </c>
      <c r="J25" s="54">
        <f t="shared" ca="1" si="12"/>
        <v>0</v>
      </c>
      <c r="K25" s="25">
        <f ca="1">#REF!</f>
        <v>-5.25</v>
      </c>
      <c r="L25" s="10">
        <f ca="1">#REF!</f>
        <v>-9.1999999999999993</v>
      </c>
      <c r="M25" s="10">
        <f ca="1">#REF!</f>
        <v>0</v>
      </c>
      <c r="N25" s="10">
        <f ca="1">#REF!</f>
        <v>53.569999999999993</v>
      </c>
      <c r="O25" s="10">
        <f ca="1">#REF!</f>
        <v>-1.5</v>
      </c>
      <c r="P25" s="10">
        <f ca="1">#REF!</f>
        <v>0</v>
      </c>
      <c r="Q25" s="10">
        <f ca="1">#REF!</f>
        <v>0</v>
      </c>
      <c r="R25" s="16">
        <f ca="1">#REF!</f>
        <v>0</v>
      </c>
      <c r="S25" s="35">
        <f t="shared" ca="1" si="13"/>
        <v>37.61999999999999</v>
      </c>
      <c r="T25" s="114" t="s">
        <v>17</v>
      </c>
      <c r="U25" s="115"/>
      <c r="V25" s="115"/>
      <c r="W25" s="116"/>
      <c r="X25" s="114" t="s">
        <v>17</v>
      </c>
      <c r="Y25" s="115"/>
      <c r="Z25" s="115"/>
      <c r="AA25" s="116"/>
      <c r="AB25" s="114" t="s">
        <v>17</v>
      </c>
      <c r="AC25" s="115"/>
      <c r="AD25" s="115"/>
      <c r="AE25" s="116"/>
      <c r="AF25" s="114" t="s">
        <v>17</v>
      </c>
      <c r="AG25" s="115"/>
      <c r="AH25" s="115"/>
      <c r="AI25" s="116"/>
      <c r="AJ25" s="114" t="s">
        <v>17</v>
      </c>
      <c r="AK25" s="115"/>
      <c r="AL25" s="115"/>
      <c r="AM25" s="116"/>
      <c r="AN25" s="114" t="s">
        <v>17</v>
      </c>
      <c r="AO25" s="115"/>
      <c r="AP25" s="115"/>
      <c r="AQ25" s="116"/>
      <c r="AR25" s="114" t="s">
        <v>17</v>
      </c>
      <c r="AS25" s="115"/>
      <c r="AT25" s="115"/>
      <c r="AU25" s="116"/>
      <c r="AV25" s="114" t="s">
        <v>17</v>
      </c>
      <c r="AW25" s="115"/>
      <c r="AX25" s="115"/>
      <c r="AY25" s="116"/>
      <c r="AZ25" s="114" t="s">
        <v>17</v>
      </c>
      <c r="BA25" s="115"/>
      <c r="BB25" s="115"/>
      <c r="BC25" s="116"/>
      <c r="BD25" s="114" t="s">
        <v>17</v>
      </c>
      <c r="BE25" s="115"/>
      <c r="BF25" s="115"/>
      <c r="BG25" s="116"/>
      <c r="BH25" s="114" t="s">
        <v>17</v>
      </c>
      <c r="BI25" s="115"/>
      <c r="BJ25" s="115"/>
      <c r="BK25" s="116"/>
      <c r="BL25" s="114" t="s">
        <v>17</v>
      </c>
      <c r="BM25" s="115"/>
      <c r="BN25" s="115"/>
      <c r="BO25" s="116"/>
      <c r="BP25" s="114" t="s">
        <v>17</v>
      </c>
      <c r="BQ25" s="115"/>
      <c r="BR25" s="115"/>
      <c r="BS25" s="116"/>
    </row>
    <row r="26" spans="1:71" s="4" customFormat="1" x14ac:dyDescent="0.25">
      <c r="A26" s="21" t="s">
        <v>9</v>
      </c>
      <c r="B26" s="11">
        <f ca="1">IF(ISNA(VLOOKUP(_3407Santé.courant.St.Donat,[2]Feuil1!$1:$1048576,13,0)),0,VLOOKUP(_3407Santé.courant.St.Donat,[2]Feuil1!$1:$1048576,13))</f>
        <v>295.39999999999998</v>
      </c>
      <c r="C26" s="57">
        <f ca="1">IF(ISNA(VLOOKUP(_3407Santé.courant.St.Donat,'[3]unité A'!$1:$1048576,14,0)),0,VLOOKUP(_3407Santé.courant.St.Donat,'[3]unité A'!$1:$1048576,14))</f>
        <v>0</v>
      </c>
      <c r="D26" s="45">
        <f t="shared" ca="1" si="8"/>
        <v>0</v>
      </c>
      <c r="E26" s="11">
        <f ca="1">#REF!</f>
        <v>289.25</v>
      </c>
      <c r="F26" s="62">
        <f ca="1">IF(ISNA(VLOOKUP(_3407Santé.courant.St.Donat,'[3]unité A'!$1:$1048576,13,0)),0,VLOOKUP(_3407Santé.courant.St.Donat,'[3]unité A'!$1:$1048576,13))</f>
        <v>0</v>
      </c>
      <c r="G26" s="50">
        <f t="shared" ca="1" si="9"/>
        <v>0</v>
      </c>
      <c r="H26" s="40">
        <f t="shared" ca="1" si="10"/>
        <v>6.1499999999999773</v>
      </c>
      <c r="I26" s="62">
        <f t="shared" ca="1" si="11"/>
        <v>0</v>
      </c>
      <c r="J26" s="54">
        <f t="shared" ca="1" si="12"/>
        <v>0</v>
      </c>
      <c r="K26" s="25">
        <f ca="1">#REF!</f>
        <v>-5.25</v>
      </c>
      <c r="L26" s="10">
        <f ca="1">#REF!</f>
        <v>-9.1999999999999993</v>
      </c>
      <c r="M26" s="10">
        <f ca="1">#REF!</f>
        <v>0</v>
      </c>
      <c r="N26" s="10">
        <f ca="1">#REF!</f>
        <v>62.849999999999966</v>
      </c>
      <c r="O26" s="10">
        <f ca="1">#REF!</f>
        <v>0.75</v>
      </c>
      <c r="P26" s="10">
        <f ca="1">#REF!</f>
        <v>0</v>
      </c>
      <c r="Q26" s="10">
        <f ca="1">#REF!</f>
        <v>0</v>
      </c>
      <c r="R26" s="16">
        <f ca="1">#REF!</f>
        <v>0</v>
      </c>
      <c r="S26" s="35">
        <f t="shared" ca="1" si="13"/>
        <v>49.149999999999963</v>
      </c>
      <c r="T26" s="93"/>
      <c r="U26" s="94"/>
      <c r="V26" s="94"/>
      <c r="W26" s="95"/>
      <c r="X26" s="93"/>
      <c r="Y26" s="94"/>
      <c r="Z26" s="94"/>
      <c r="AA26" s="95"/>
      <c r="AB26" s="93"/>
      <c r="AC26" s="94"/>
      <c r="AD26" s="94"/>
      <c r="AE26" s="95"/>
      <c r="AF26" s="93"/>
      <c r="AG26" s="94"/>
      <c r="AH26" s="94"/>
      <c r="AI26" s="95"/>
      <c r="AJ26" s="93"/>
      <c r="AK26" s="94"/>
      <c r="AL26" s="94"/>
      <c r="AM26" s="95"/>
      <c r="AN26" s="93"/>
      <c r="AO26" s="94"/>
      <c r="AP26" s="94"/>
      <c r="AQ26" s="95"/>
      <c r="AR26" s="93"/>
      <c r="AS26" s="94"/>
      <c r="AT26" s="94"/>
      <c r="AU26" s="95"/>
      <c r="AV26" s="93"/>
      <c r="AW26" s="94"/>
      <c r="AX26" s="94"/>
      <c r="AY26" s="95"/>
      <c r="AZ26" s="93"/>
      <c r="BA26" s="94"/>
      <c r="BB26" s="94"/>
      <c r="BC26" s="95"/>
      <c r="BD26" s="93"/>
      <c r="BE26" s="94"/>
      <c r="BF26" s="94"/>
      <c r="BG26" s="95"/>
      <c r="BH26" s="93"/>
      <c r="BI26" s="94"/>
      <c r="BJ26" s="94"/>
      <c r="BK26" s="95"/>
      <c r="BL26" s="93"/>
      <c r="BM26" s="94"/>
      <c r="BN26" s="94"/>
      <c r="BO26" s="95"/>
      <c r="BP26" s="93"/>
      <c r="BQ26" s="94"/>
      <c r="BR26" s="94"/>
      <c r="BS26" s="95"/>
    </row>
    <row r="27" spans="1:71" s="4" customFormat="1" x14ac:dyDescent="0.25">
      <c r="A27" s="21" t="s">
        <v>10</v>
      </c>
      <c r="B27" s="8">
        <f ca="1">IF(ISNA(VLOOKUP(_3407Santé.courant.St.Donat,[2]Feuil1!$1:$1048576,15,0)),0,VLOOKUP(_3407Santé.courant.St.Donat,[2]Feuil1!$1:$1048576,15))</f>
        <v>302.86</v>
      </c>
      <c r="C27" s="56">
        <f ca="1">IF(ISNA(VLOOKUP(_3407Santé.courant.St.Donat,'[3]unité A'!$1:$1048576,16,0)),0,VLOOKUP(_3407Santé.courant.St.Donat,'[3]unité A'!$1:$1048576,16))</f>
        <v>0</v>
      </c>
      <c r="D27" s="44">
        <f t="shared" ca="1" si="8"/>
        <v>0</v>
      </c>
      <c r="E27" s="8">
        <f ca="1">#REF!</f>
        <v>250.75</v>
      </c>
      <c r="F27" s="61">
        <f ca="1">IF(ISNA(VLOOKUP(_3407Santé.courant.St.Donat,'[3]unité A'!$1:$1048576,15,0)),0,VLOOKUP(_3407Santé.courant.St.Donat,'[3]unité A'!$1:$1048576,15))</f>
        <v>0</v>
      </c>
      <c r="G27" s="49">
        <f t="shared" ca="1" si="9"/>
        <v>0</v>
      </c>
      <c r="H27" s="40">
        <f t="shared" ca="1" si="10"/>
        <v>52.110000000000014</v>
      </c>
      <c r="I27" s="62">
        <f t="shared" ca="1" si="11"/>
        <v>0</v>
      </c>
      <c r="J27" s="54">
        <f t="shared" ca="1" si="12"/>
        <v>0</v>
      </c>
      <c r="K27" s="25">
        <f ca="1">#REF!</f>
        <v>-5.25</v>
      </c>
      <c r="L27" s="10">
        <f ca="1">#REF!</f>
        <v>-9.1999999999999993</v>
      </c>
      <c r="M27" s="10">
        <f ca="1">#REF!</f>
        <v>0</v>
      </c>
      <c r="N27" s="10">
        <f ca="1">#REF!</f>
        <v>70.31</v>
      </c>
      <c r="O27" s="10">
        <f ca="1">#REF!</f>
        <v>21</v>
      </c>
      <c r="P27" s="10">
        <f ca="1">#REF!</f>
        <v>0</v>
      </c>
      <c r="Q27" s="10">
        <f ca="1">#REF!</f>
        <v>0</v>
      </c>
      <c r="R27" s="16">
        <f ca="1">#REF!</f>
        <v>0</v>
      </c>
      <c r="S27" s="35">
        <f t="shared" ca="1" si="13"/>
        <v>76.86</v>
      </c>
      <c r="T27" s="96"/>
      <c r="U27" s="97"/>
      <c r="V27" s="97"/>
      <c r="W27" s="98"/>
      <c r="X27" s="96"/>
      <c r="Y27" s="97"/>
      <c r="Z27" s="97"/>
      <c r="AA27" s="98"/>
      <c r="AB27" s="96"/>
      <c r="AC27" s="97"/>
      <c r="AD27" s="97"/>
      <c r="AE27" s="98"/>
      <c r="AF27" s="96"/>
      <c r="AG27" s="97"/>
      <c r="AH27" s="97"/>
      <c r="AI27" s="98"/>
      <c r="AJ27" s="96"/>
      <c r="AK27" s="97"/>
      <c r="AL27" s="97"/>
      <c r="AM27" s="98"/>
      <c r="AN27" s="96"/>
      <c r="AO27" s="97"/>
      <c r="AP27" s="97"/>
      <c r="AQ27" s="98"/>
      <c r="AR27" s="96"/>
      <c r="AS27" s="97"/>
      <c r="AT27" s="97"/>
      <c r="AU27" s="98"/>
      <c r="AV27" s="96"/>
      <c r="AW27" s="97"/>
      <c r="AX27" s="97"/>
      <c r="AY27" s="98"/>
      <c r="AZ27" s="96"/>
      <c r="BA27" s="97"/>
      <c r="BB27" s="97"/>
      <c r="BC27" s="98"/>
      <c r="BD27" s="96"/>
      <c r="BE27" s="97"/>
      <c r="BF27" s="97"/>
      <c r="BG27" s="98"/>
      <c r="BH27" s="96"/>
      <c r="BI27" s="97"/>
      <c r="BJ27" s="97"/>
      <c r="BK27" s="98"/>
      <c r="BL27" s="96"/>
      <c r="BM27" s="97"/>
      <c r="BN27" s="97"/>
      <c r="BO27" s="98"/>
      <c r="BP27" s="96"/>
      <c r="BQ27" s="97"/>
      <c r="BR27" s="97"/>
      <c r="BS27" s="98"/>
    </row>
    <row r="28" spans="1:71" s="4" customFormat="1" ht="15.75" customHeight="1" x14ac:dyDescent="0.25">
      <c r="A28" s="21" t="s">
        <v>11</v>
      </c>
      <c r="B28" s="8">
        <f ca="1">IF(ISNA(VLOOKUP(_3407Santé.courant.St.Donat,[2]Feuil1!$1:$1048576,17,0)),0,VLOOKUP(_3407Santé.courant.St.Donat,[2]Feuil1!$1:$1048576,17))</f>
        <v>302.86</v>
      </c>
      <c r="C28" s="56">
        <f ca="1">IF(ISNA(VLOOKUP(_3407Santé.courant.St.Donat,'[3]unité A'!$1:$1048576,18,0)),0,VLOOKUP(_3407Santé.courant.St.Donat,'[3]unité A'!$1:$1048576,18))</f>
        <v>0</v>
      </c>
      <c r="D28" s="44">
        <f t="shared" ca="1" si="8"/>
        <v>0</v>
      </c>
      <c r="E28" s="8">
        <f ca="1">#REF!</f>
        <v>266.5</v>
      </c>
      <c r="F28" s="61">
        <f ca="1">IF(ISNA(VLOOKUP(_3407Santé.courant.St.Donat,'[3]unité A'!$1:$1048576,17,0)),0,VLOOKUP(_3407Santé.courant.St.Donat,'[3]unité A'!$1:$1048576,17))</f>
        <v>0</v>
      </c>
      <c r="G28" s="49">
        <f t="shared" ca="1" si="9"/>
        <v>0</v>
      </c>
      <c r="H28" s="40">
        <f t="shared" ca="1" si="10"/>
        <v>36.360000000000014</v>
      </c>
      <c r="I28" s="62">
        <f t="shared" ca="1" si="11"/>
        <v>0</v>
      </c>
      <c r="J28" s="54">
        <f t="shared" ca="1" si="12"/>
        <v>0</v>
      </c>
      <c r="K28" s="25">
        <f ca="1">#REF!</f>
        <v>-5.25</v>
      </c>
      <c r="L28" s="10">
        <f ca="1">#REF!</f>
        <v>-9.1999999999999993</v>
      </c>
      <c r="M28" s="10">
        <f ca="1">#REF!</f>
        <v>0</v>
      </c>
      <c r="N28" s="10">
        <f ca="1">#REF!</f>
        <v>70.31</v>
      </c>
      <c r="O28" s="10">
        <f ca="1">#REF!</f>
        <v>9.5</v>
      </c>
      <c r="P28" s="10">
        <f ca="1">#REF!</f>
        <v>0</v>
      </c>
      <c r="Q28" s="10">
        <f ca="1">#REF!</f>
        <v>0</v>
      </c>
      <c r="R28" s="16">
        <f ca="1">#REF!</f>
        <v>0</v>
      </c>
      <c r="S28" s="35">
        <f t="shared" ca="1" si="13"/>
        <v>65.36</v>
      </c>
      <c r="T28" s="96"/>
      <c r="U28" s="97"/>
      <c r="V28" s="97"/>
      <c r="W28" s="98"/>
      <c r="X28" s="96"/>
      <c r="Y28" s="97"/>
      <c r="Z28" s="97"/>
      <c r="AA28" s="98"/>
      <c r="AB28" s="96"/>
      <c r="AC28" s="97"/>
      <c r="AD28" s="97"/>
      <c r="AE28" s="98"/>
      <c r="AF28" s="96"/>
      <c r="AG28" s="97"/>
      <c r="AH28" s="97"/>
      <c r="AI28" s="98"/>
      <c r="AJ28" s="96"/>
      <c r="AK28" s="97"/>
      <c r="AL28" s="97"/>
      <c r="AM28" s="98"/>
      <c r="AN28" s="96"/>
      <c r="AO28" s="97"/>
      <c r="AP28" s="97"/>
      <c r="AQ28" s="98"/>
      <c r="AR28" s="96"/>
      <c r="AS28" s="97"/>
      <c r="AT28" s="97"/>
      <c r="AU28" s="98"/>
      <c r="AV28" s="96"/>
      <c r="AW28" s="97"/>
      <c r="AX28" s="97"/>
      <c r="AY28" s="98"/>
      <c r="AZ28" s="96"/>
      <c r="BA28" s="97"/>
      <c r="BB28" s="97"/>
      <c r="BC28" s="98"/>
      <c r="BD28" s="96"/>
      <c r="BE28" s="97"/>
      <c r="BF28" s="97"/>
      <c r="BG28" s="98"/>
      <c r="BH28" s="96"/>
      <c r="BI28" s="97"/>
      <c r="BJ28" s="97"/>
      <c r="BK28" s="98"/>
      <c r="BL28" s="96"/>
      <c r="BM28" s="97"/>
      <c r="BN28" s="97"/>
      <c r="BO28" s="98"/>
      <c r="BP28" s="96"/>
      <c r="BQ28" s="97"/>
      <c r="BR28" s="97"/>
      <c r="BS28" s="98"/>
    </row>
    <row r="29" spans="1:71" s="4" customFormat="1" x14ac:dyDescent="0.25">
      <c r="A29" s="21" t="s">
        <v>12</v>
      </c>
      <c r="B29" s="11">
        <f ca="1">IF(ISNA(VLOOKUP(_3407Santé.courant.St.Donat,[2]Feuil1!$1:$1048576,19,0)),0,VLOOKUP(_3407Santé.courant.St.Donat,[2]Feuil1!$1:$1048576,19))</f>
        <v>302.86</v>
      </c>
      <c r="C29" s="57">
        <f ca="1">IF(ISNA(VLOOKUP(_3407Santé.courant.St.Donat,'[3]unité A'!$1:$1048576,20,0)),0,VLOOKUP(_3407Santé.courant.St.Donat,'[3]unité A'!$1:$1048576,20))</f>
        <v>0</v>
      </c>
      <c r="D29" s="45">
        <f t="shared" ca="1" si="8"/>
        <v>0</v>
      </c>
      <c r="E29" s="11">
        <f ca="1">#REF!</f>
        <v>244.25</v>
      </c>
      <c r="F29" s="62">
        <f ca="1">IF(ISNA(VLOOKUP(_3407Santé.courant.St.Donat,'[3]unité A'!$1:$1048576,19,0)),0,VLOOKUP(_3407Santé.courant.St.Donat,'[3]unité A'!$1:$1048576,19))</f>
        <v>0</v>
      </c>
      <c r="G29" s="50">
        <f t="shared" ca="1" si="9"/>
        <v>0</v>
      </c>
      <c r="H29" s="40">
        <f t="shared" ca="1" si="10"/>
        <v>58.610000000000014</v>
      </c>
      <c r="I29" s="62">
        <f t="shared" ca="1" si="11"/>
        <v>0</v>
      </c>
      <c r="J29" s="54">
        <f t="shared" ca="1" si="12"/>
        <v>0</v>
      </c>
      <c r="K29" s="25">
        <f ca="1">#REF!</f>
        <v>-5.25</v>
      </c>
      <c r="L29" s="10">
        <f ca="1">#REF!</f>
        <v>-9.1999999999999993</v>
      </c>
      <c r="M29" s="10">
        <f ca="1">#REF!</f>
        <v>0</v>
      </c>
      <c r="N29" s="10">
        <f ca="1">#REF!</f>
        <v>70.31</v>
      </c>
      <c r="O29" s="10">
        <f ca="1">#REF!</f>
        <v>7</v>
      </c>
      <c r="P29" s="10">
        <f ca="1">#REF!</f>
        <v>0</v>
      </c>
      <c r="Q29" s="10">
        <f ca="1">#REF!</f>
        <v>0</v>
      </c>
      <c r="R29" s="16">
        <f ca="1">#REF!</f>
        <v>0</v>
      </c>
      <c r="S29" s="35">
        <f t="shared" ca="1" si="13"/>
        <v>62.86</v>
      </c>
      <c r="T29" s="96"/>
      <c r="U29" s="97"/>
      <c r="V29" s="97"/>
      <c r="W29" s="98"/>
      <c r="X29" s="96"/>
      <c r="Y29" s="97"/>
      <c r="Z29" s="97"/>
      <c r="AA29" s="98"/>
      <c r="AB29" s="96"/>
      <c r="AC29" s="97"/>
      <c r="AD29" s="97"/>
      <c r="AE29" s="98"/>
      <c r="AF29" s="96"/>
      <c r="AG29" s="97"/>
      <c r="AH29" s="97"/>
      <c r="AI29" s="98"/>
      <c r="AJ29" s="96"/>
      <c r="AK29" s="97"/>
      <c r="AL29" s="97"/>
      <c r="AM29" s="98"/>
      <c r="AN29" s="96"/>
      <c r="AO29" s="97"/>
      <c r="AP29" s="97"/>
      <c r="AQ29" s="98"/>
      <c r="AR29" s="96"/>
      <c r="AS29" s="97"/>
      <c r="AT29" s="97"/>
      <c r="AU29" s="98"/>
      <c r="AV29" s="96"/>
      <c r="AW29" s="97"/>
      <c r="AX29" s="97"/>
      <c r="AY29" s="98"/>
      <c r="AZ29" s="96"/>
      <c r="BA29" s="97"/>
      <c r="BB29" s="97"/>
      <c r="BC29" s="98"/>
      <c r="BD29" s="96"/>
      <c r="BE29" s="97"/>
      <c r="BF29" s="97"/>
      <c r="BG29" s="98"/>
      <c r="BH29" s="96"/>
      <c r="BI29" s="97"/>
      <c r="BJ29" s="97"/>
      <c r="BK29" s="98"/>
      <c r="BL29" s="96"/>
      <c r="BM29" s="97"/>
      <c r="BN29" s="97"/>
      <c r="BO29" s="98"/>
      <c r="BP29" s="96"/>
      <c r="BQ29" s="97"/>
      <c r="BR29" s="97"/>
      <c r="BS29" s="98"/>
    </row>
    <row r="30" spans="1:71" s="4" customFormat="1" ht="15.75" thickBot="1" x14ac:dyDescent="0.3">
      <c r="A30" s="21" t="s">
        <v>13</v>
      </c>
      <c r="B30" s="11">
        <f ca="1">IF(ISNA(VLOOKUP(_3407Santé.courant.St.Donat,[2]Feuil1!$1:$1048576,21,0)),0,VLOOKUP(_3407Santé.courant.St.Donat,[2]Feuil1!$1:$1048576,21))</f>
        <v>301.03999999999996</v>
      </c>
      <c r="C30" s="57">
        <f ca="1">IF(ISNA(VLOOKUP(_3407Santé.courant.St.Donat,'[3]unité A'!$1:$1048576,22,0)),0,VLOOKUP(_3407Santé.courant.St.Donat,'[3]unité A'!$1:$1048576,22))</f>
        <v>0</v>
      </c>
      <c r="D30" s="45">
        <f t="shared" ca="1" si="8"/>
        <v>0</v>
      </c>
      <c r="E30" s="11">
        <f ca="1">#REF!</f>
        <v>281.59999999999997</v>
      </c>
      <c r="F30" s="62">
        <f ca="1">IF(ISNA(VLOOKUP(_3407Santé.courant.St.Donat,'[3]unité A'!$1:$1048576,21,0)),0,VLOOKUP(_3407Santé.courant.St.Donat,'[3]unité A'!$1:$1048576,21))</f>
        <v>0</v>
      </c>
      <c r="G30" s="50">
        <f t="shared" ca="1" si="9"/>
        <v>0</v>
      </c>
      <c r="H30" s="40">
        <f t="shared" ca="1" si="10"/>
        <v>19.439999999999998</v>
      </c>
      <c r="I30" s="62">
        <f t="shared" ca="1" si="11"/>
        <v>0</v>
      </c>
      <c r="J30" s="54">
        <f t="shared" ca="1" si="12"/>
        <v>0</v>
      </c>
      <c r="K30" s="25">
        <f ca="1">#REF!</f>
        <v>-3.5</v>
      </c>
      <c r="L30" s="10">
        <f ca="1">#REF!</f>
        <v>-9.1999999999999993</v>
      </c>
      <c r="M30" s="10">
        <f ca="1">#REF!</f>
        <v>0</v>
      </c>
      <c r="N30" s="10">
        <f ca="1">#REF!</f>
        <v>36.739999999999952</v>
      </c>
      <c r="O30" s="10">
        <f ca="1">#REF!</f>
        <v>-8.2699999999999818</v>
      </c>
      <c r="P30" s="10">
        <f ca="1">#REF!</f>
        <v>0</v>
      </c>
      <c r="Q30" s="10">
        <f ca="1">#REF!</f>
        <v>0</v>
      </c>
      <c r="R30" s="16">
        <f ca="1">#REF!</f>
        <v>0</v>
      </c>
      <c r="S30" s="35">
        <f t="shared" ca="1" si="13"/>
        <v>15.769999999999971</v>
      </c>
      <c r="T30" s="99"/>
      <c r="U30" s="100"/>
      <c r="V30" s="100"/>
      <c r="W30" s="101"/>
      <c r="X30" s="99"/>
      <c r="Y30" s="100"/>
      <c r="Z30" s="100"/>
      <c r="AA30" s="101"/>
      <c r="AB30" s="99"/>
      <c r="AC30" s="100"/>
      <c r="AD30" s="100"/>
      <c r="AE30" s="101"/>
      <c r="AF30" s="99"/>
      <c r="AG30" s="100"/>
      <c r="AH30" s="100"/>
      <c r="AI30" s="101"/>
      <c r="AJ30" s="99"/>
      <c r="AK30" s="100"/>
      <c r="AL30" s="100"/>
      <c r="AM30" s="101"/>
      <c r="AN30" s="99"/>
      <c r="AO30" s="100"/>
      <c r="AP30" s="100"/>
      <c r="AQ30" s="101"/>
      <c r="AR30" s="99"/>
      <c r="AS30" s="100"/>
      <c r="AT30" s="100"/>
      <c r="AU30" s="101"/>
      <c r="AV30" s="99"/>
      <c r="AW30" s="100"/>
      <c r="AX30" s="100"/>
      <c r="AY30" s="101"/>
      <c r="AZ30" s="99"/>
      <c r="BA30" s="100"/>
      <c r="BB30" s="100"/>
      <c r="BC30" s="101"/>
      <c r="BD30" s="99"/>
      <c r="BE30" s="100"/>
      <c r="BF30" s="100"/>
      <c r="BG30" s="101"/>
      <c r="BH30" s="99"/>
      <c r="BI30" s="100"/>
      <c r="BJ30" s="100"/>
      <c r="BK30" s="101"/>
      <c r="BL30" s="99"/>
      <c r="BM30" s="100"/>
      <c r="BN30" s="100"/>
      <c r="BO30" s="101"/>
      <c r="BP30" s="99"/>
      <c r="BQ30" s="100"/>
      <c r="BR30" s="100"/>
      <c r="BS30" s="101"/>
    </row>
    <row r="31" spans="1:71" s="4" customFormat="1" ht="15.75" customHeight="1" thickBot="1" x14ac:dyDescent="0.3">
      <c r="A31" s="21" t="s">
        <v>14</v>
      </c>
      <c r="B31" s="11">
        <f ca="1">IF(ISNA(VLOOKUP(_3407Santé.courant.St.Donat,[2]Feuil1!$1:$1048576,23,0)),0,VLOOKUP(_3407Santé.courant.St.Donat,[2]Feuil1!$1:$1048576,23))</f>
        <v>302.86</v>
      </c>
      <c r="C31" s="57">
        <f ca="1">IF(ISNA(VLOOKUP(_3407Santé.courant.St.Donat,'[3]unité A'!$1:$1048576,24,0)),0,VLOOKUP(_3407Santé.courant.St.Donat,'[3]unité A'!$1:$1048576,24))</f>
        <v>0</v>
      </c>
      <c r="D31" s="45">
        <f t="shared" ca="1" si="8"/>
        <v>0</v>
      </c>
      <c r="E31" s="11">
        <f ca="1">#REF!</f>
        <v>281.59999999999997</v>
      </c>
      <c r="F31" s="62">
        <f ca="1">IF(ISNA(VLOOKUP(_3407Santé.courant.St.Donat,'[3]unité A'!$1:$1048576,23,0)),0,VLOOKUP(_3407Santé.courant.St.Donat,'[3]unité A'!$1:$1048576,23))</f>
        <v>0</v>
      </c>
      <c r="G31" s="50">
        <f t="shared" ca="1" si="9"/>
        <v>0</v>
      </c>
      <c r="H31" s="40">
        <f t="shared" ca="1" si="10"/>
        <v>21.260000000000048</v>
      </c>
      <c r="I31" s="62">
        <f t="shared" ca="1" si="11"/>
        <v>0</v>
      </c>
      <c r="J31" s="54">
        <f t="shared" ca="1" si="12"/>
        <v>0</v>
      </c>
      <c r="K31" s="25">
        <f ca="1">#REF!</f>
        <v>-5.25</v>
      </c>
      <c r="L31" s="10">
        <f ca="1">#REF!</f>
        <v>-9.1999999999999993</v>
      </c>
      <c r="M31" s="10">
        <f ca="1">#REF!</f>
        <v>0</v>
      </c>
      <c r="N31" s="10">
        <f ca="1">#REF!</f>
        <v>70.31</v>
      </c>
      <c r="O31" s="10">
        <f ca="1">#REF!</f>
        <v>16.75</v>
      </c>
      <c r="P31" s="10">
        <f ca="1">#REF!</f>
        <v>0</v>
      </c>
      <c r="Q31" s="10">
        <f ca="1">#REF!</f>
        <v>0</v>
      </c>
      <c r="R31" s="16">
        <f ca="1">#REF!</f>
        <v>0</v>
      </c>
      <c r="S31" s="35">
        <f t="shared" ca="1" si="13"/>
        <v>72.61</v>
      </c>
      <c r="T31" s="71" t="s">
        <v>18</v>
      </c>
      <c r="U31" s="72"/>
      <c r="V31" s="72"/>
      <c r="W31" s="102"/>
      <c r="X31" s="71" t="s">
        <v>18</v>
      </c>
      <c r="Y31" s="72"/>
      <c r="Z31" s="72"/>
      <c r="AA31" s="102"/>
      <c r="AB31" s="71" t="s">
        <v>18</v>
      </c>
      <c r="AC31" s="72"/>
      <c r="AD31" s="72"/>
      <c r="AE31" s="102"/>
      <c r="AF31" s="71" t="s">
        <v>18</v>
      </c>
      <c r="AG31" s="72"/>
      <c r="AH31" s="72"/>
      <c r="AI31" s="102"/>
      <c r="AJ31" s="71" t="s">
        <v>18</v>
      </c>
      <c r="AK31" s="72"/>
      <c r="AL31" s="72"/>
      <c r="AM31" s="102"/>
      <c r="AN31" s="71" t="s">
        <v>18</v>
      </c>
      <c r="AO31" s="72"/>
      <c r="AP31" s="72"/>
      <c r="AQ31" s="102"/>
      <c r="AR31" s="71" t="s">
        <v>18</v>
      </c>
      <c r="AS31" s="72"/>
      <c r="AT31" s="72"/>
      <c r="AU31" s="102"/>
      <c r="AV31" s="71" t="s">
        <v>18</v>
      </c>
      <c r="AW31" s="72"/>
      <c r="AX31" s="72"/>
      <c r="AY31" s="102"/>
      <c r="AZ31" s="71" t="s">
        <v>18</v>
      </c>
      <c r="BA31" s="72"/>
      <c r="BB31" s="72"/>
      <c r="BC31" s="102"/>
      <c r="BD31" s="71" t="s">
        <v>18</v>
      </c>
      <c r="BE31" s="72"/>
      <c r="BF31" s="72"/>
      <c r="BG31" s="102"/>
      <c r="BH31" s="71" t="s">
        <v>18</v>
      </c>
      <c r="BI31" s="72"/>
      <c r="BJ31" s="72"/>
      <c r="BK31" s="102"/>
      <c r="BL31" s="71" t="s">
        <v>18</v>
      </c>
      <c r="BM31" s="72"/>
      <c r="BN31" s="72"/>
      <c r="BO31" s="102"/>
      <c r="BP31" s="71" t="s">
        <v>18</v>
      </c>
      <c r="BQ31" s="72"/>
      <c r="BR31" s="72"/>
      <c r="BS31" s="102"/>
    </row>
    <row r="32" spans="1:71" s="4" customFormat="1" x14ac:dyDescent="0.25">
      <c r="A32" s="21" t="s">
        <v>15</v>
      </c>
      <c r="B32" s="11">
        <f ca="1">IF(ISNA(VLOOKUP(_3407Santé.courant.St.Donat,[2]Feuil1!$1:$1048576,25,0)),0,VLOOKUP(_3407Santé.courant.St.Donat,[2]Feuil1!$1:$1048576,25))</f>
        <v>298.21999999999997</v>
      </c>
      <c r="C32" s="57">
        <f ca="1">IF(ISNA(VLOOKUP(_3407Santé.courant.St.Donat,'[3]unité A'!$1:$1048576,26,0)),0,VLOOKUP(_3407Santé.courant.St.Donat,'[3]unité A'!$1:$1048576,26))</f>
        <v>0</v>
      </c>
      <c r="D32" s="45">
        <f t="shared" ca="1" si="8"/>
        <v>0</v>
      </c>
      <c r="E32" s="11">
        <f ca="1">#REF!</f>
        <v>0</v>
      </c>
      <c r="F32" s="62">
        <f ca="1">IF(ISNA(VLOOKUP(_3407Santé.courant.St.Donat,'[3]unité A'!$1:$1048576,25,0)),0,VLOOKUP(_3407Santé.courant.St.Donat,'[3]unité A'!$1:$1048576,25))</f>
        <v>0</v>
      </c>
      <c r="G32" s="50">
        <f t="shared" ca="1" si="9"/>
        <v>0</v>
      </c>
      <c r="H32" s="40">
        <f t="shared" ca="1" si="10"/>
        <v>298.21999999999997</v>
      </c>
      <c r="I32" s="62">
        <f t="shared" ca="1" si="11"/>
        <v>0</v>
      </c>
      <c r="J32" s="54">
        <f t="shared" ca="1" si="12"/>
        <v>0</v>
      </c>
      <c r="K32" s="25">
        <f ca="1">#REF!</f>
        <v>-5.25</v>
      </c>
      <c r="L32" s="10">
        <f ca="1">#REF!</f>
        <v>-9.1999999999999993</v>
      </c>
      <c r="M32" s="10">
        <f ca="1">#REF!</f>
        <v>0</v>
      </c>
      <c r="N32" s="10">
        <f ca="1">#REF!</f>
        <v>65.669999999999959</v>
      </c>
      <c r="O32" s="10">
        <f ca="1">#REF!</f>
        <v>0</v>
      </c>
      <c r="P32" s="10">
        <f ca="1">#REF!</f>
        <v>0</v>
      </c>
      <c r="Q32" s="10">
        <f ca="1">#REF!</f>
        <v>0</v>
      </c>
      <c r="R32" s="16">
        <f ca="1">#REF!</f>
        <v>0</v>
      </c>
      <c r="S32" s="35">
        <f t="shared" ca="1" si="13"/>
        <v>51.219999999999956</v>
      </c>
      <c r="T32" s="82"/>
      <c r="U32" s="83"/>
      <c r="V32" s="83"/>
      <c r="W32" s="84"/>
      <c r="X32" s="82"/>
      <c r="Y32" s="83"/>
      <c r="Z32" s="83"/>
      <c r="AA32" s="84"/>
      <c r="AB32" s="82"/>
      <c r="AC32" s="83"/>
      <c r="AD32" s="83"/>
      <c r="AE32" s="84"/>
      <c r="AF32" s="82"/>
      <c r="AG32" s="83"/>
      <c r="AH32" s="83"/>
      <c r="AI32" s="84"/>
      <c r="AJ32" s="82"/>
      <c r="AK32" s="83"/>
      <c r="AL32" s="83"/>
      <c r="AM32" s="84"/>
      <c r="AN32" s="82"/>
      <c r="AO32" s="83"/>
      <c r="AP32" s="83"/>
      <c r="AQ32" s="84"/>
      <c r="AR32" s="82"/>
      <c r="AS32" s="83"/>
      <c r="AT32" s="83"/>
      <c r="AU32" s="84"/>
      <c r="AV32" s="82"/>
      <c r="AW32" s="83"/>
      <c r="AX32" s="83"/>
      <c r="AY32" s="84"/>
      <c r="AZ32" s="82"/>
      <c r="BA32" s="83"/>
      <c r="BB32" s="83"/>
      <c r="BC32" s="84"/>
      <c r="BD32" s="82"/>
      <c r="BE32" s="83"/>
      <c r="BF32" s="83"/>
      <c r="BG32" s="84"/>
      <c r="BH32" s="82"/>
      <c r="BI32" s="83"/>
      <c r="BJ32" s="83"/>
      <c r="BK32" s="84"/>
      <c r="BL32" s="82"/>
      <c r="BM32" s="83"/>
      <c r="BN32" s="83"/>
      <c r="BO32" s="84"/>
      <c r="BP32" s="82"/>
      <c r="BQ32" s="83"/>
      <c r="BR32" s="83"/>
      <c r="BS32" s="84"/>
    </row>
    <row r="33" spans="1:71" s="4" customFormat="1" ht="15.75" thickBot="1" x14ac:dyDescent="0.3">
      <c r="A33" s="21" t="s">
        <v>16</v>
      </c>
      <c r="B33" s="11">
        <f ca="1">IF(ISNA(VLOOKUP(_3407Santé.courant.St.Donat,[2]Feuil1!$1:$1048576,27,0)),0,VLOOKUP(_3407Santé.courant.St.Donat,[2]Feuil1!$1:$1048576,27))</f>
        <v>237.48000000000002</v>
      </c>
      <c r="C33" s="57">
        <f ca="1">IF(ISNA(VLOOKUP(_3407Santé.courant.St.Donat,'[3]unité A'!$1:$1048576,28,0)),0,VLOOKUP(_3407Santé.courant.St.Donat,'[3]unité A'!$1:$1048576,28))</f>
        <v>0</v>
      </c>
      <c r="D33" s="45">
        <f t="shared" ca="1" si="8"/>
        <v>0</v>
      </c>
      <c r="E33" s="11">
        <f ca="1">#REF!</f>
        <v>0</v>
      </c>
      <c r="F33" s="62">
        <f ca="1">IF(ISNA(VLOOKUP(_3407Santé.courant.St.Donat,'[3]unité A'!$1:$1048576,27,0)),0,VLOOKUP(_3407Santé.courant.St.Donat,'[3]unité A'!$1:$1048576,27))</f>
        <v>0</v>
      </c>
      <c r="G33" s="50">
        <f t="shared" ca="1" si="9"/>
        <v>0</v>
      </c>
      <c r="H33" s="40">
        <f t="shared" ca="1" si="10"/>
        <v>237.48000000000002</v>
      </c>
      <c r="I33" s="62">
        <f t="shared" ca="1" si="11"/>
        <v>0</v>
      </c>
      <c r="J33" s="54">
        <f t="shared" ca="1" si="12"/>
        <v>0</v>
      </c>
      <c r="K33" s="26">
        <f ca="1">#REF!</f>
        <v>0</v>
      </c>
      <c r="L33" s="12">
        <f ca="1">#REF!</f>
        <v>0</v>
      </c>
      <c r="M33" s="12">
        <f ca="1">#REF!</f>
        <v>0</v>
      </c>
      <c r="N33" s="12">
        <f ca="1">#REF!</f>
        <v>0</v>
      </c>
      <c r="O33" s="12">
        <f ca="1">#REF!</f>
        <v>0</v>
      </c>
      <c r="P33" s="12">
        <f ca="1">#REF!</f>
        <v>0</v>
      </c>
      <c r="Q33" s="12">
        <f ca="1">#REF!</f>
        <v>0</v>
      </c>
      <c r="R33" s="17">
        <f ca="1">#REF!</f>
        <v>0</v>
      </c>
      <c r="S33" s="36">
        <f t="shared" ca="1" si="13"/>
        <v>0</v>
      </c>
      <c r="T33" s="85"/>
      <c r="U33" s="86"/>
      <c r="V33" s="86"/>
      <c r="W33" s="87"/>
      <c r="X33" s="85"/>
      <c r="Y33" s="86"/>
      <c r="Z33" s="86"/>
      <c r="AA33" s="87"/>
      <c r="AB33" s="85"/>
      <c r="AC33" s="86"/>
      <c r="AD33" s="86"/>
      <c r="AE33" s="87"/>
      <c r="AF33" s="85"/>
      <c r="AG33" s="86"/>
      <c r="AH33" s="86"/>
      <c r="AI33" s="87"/>
      <c r="AJ33" s="85"/>
      <c r="AK33" s="86"/>
      <c r="AL33" s="86"/>
      <c r="AM33" s="87"/>
      <c r="AN33" s="85"/>
      <c r="AO33" s="86"/>
      <c r="AP33" s="86"/>
      <c r="AQ33" s="87"/>
      <c r="AR33" s="85"/>
      <c r="AS33" s="86"/>
      <c r="AT33" s="86"/>
      <c r="AU33" s="87"/>
      <c r="AV33" s="85"/>
      <c r="AW33" s="86"/>
      <c r="AX33" s="86"/>
      <c r="AY33" s="87"/>
      <c r="AZ33" s="85"/>
      <c r="BA33" s="86"/>
      <c r="BB33" s="86"/>
      <c r="BC33" s="87"/>
      <c r="BD33" s="85"/>
      <c r="BE33" s="86"/>
      <c r="BF33" s="86"/>
      <c r="BG33" s="87"/>
      <c r="BH33" s="85"/>
      <c r="BI33" s="86"/>
      <c r="BJ33" s="86"/>
      <c r="BK33" s="87"/>
      <c r="BL33" s="85"/>
      <c r="BM33" s="86"/>
      <c r="BN33" s="86"/>
      <c r="BO33" s="87"/>
      <c r="BP33" s="85"/>
      <c r="BQ33" s="86"/>
      <c r="BR33" s="86"/>
      <c r="BS33" s="87"/>
    </row>
    <row r="34" spans="1:71" s="4" customFormat="1" ht="15.75" thickBot="1" x14ac:dyDescent="0.3">
      <c r="A34" s="22" t="s">
        <v>3</v>
      </c>
      <c r="B34" s="13">
        <f t="shared" ref="B34:C34" ca="1" si="15">SUM(B21:B33)</f>
        <v>3904.9800000000005</v>
      </c>
      <c r="C34" s="58">
        <f t="shared" ca="1" si="15"/>
        <v>0</v>
      </c>
      <c r="D34" s="46">
        <f t="shared" ca="1" si="8"/>
        <v>0</v>
      </c>
      <c r="E34" s="13">
        <f t="shared" ref="E34:F34" ca="1" si="16">SUM(E21:E33)</f>
        <v>3043.45</v>
      </c>
      <c r="F34" s="63">
        <f t="shared" ca="1" si="16"/>
        <v>0</v>
      </c>
      <c r="G34" s="51">
        <f t="shared" ca="1" si="9"/>
        <v>0</v>
      </c>
      <c r="H34" s="41">
        <f ca="1">SUM(H21:H33)</f>
        <v>861.53000000000009</v>
      </c>
      <c r="I34" s="63">
        <f ca="1">SUM(I21:I33)</f>
        <v>0</v>
      </c>
      <c r="J34" s="51">
        <f ca="1">SUM(J21:J33)</f>
        <v>0</v>
      </c>
      <c r="K34" s="27">
        <f t="shared" ref="K34:S34" ca="1" si="17">SUM(K21:K33)</f>
        <v>-54.25</v>
      </c>
      <c r="L34" s="14">
        <f t="shared" ca="1" si="17"/>
        <v>-112.70000000000002</v>
      </c>
      <c r="M34" s="14">
        <f t="shared" ca="1" si="17"/>
        <v>-47.84</v>
      </c>
      <c r="N34" s="14">
        <f t="shared" ca="1" si="17"/>
        <v>738.94999999999993</v>
      </c>
      <c r="O34" s="14">
        <f t="shared" ca="1" si="17"/>
        <v>-6.2699999999999818</v>
      </c>
      <c r="P34" s="14">
        <f t="shared" ca="1" si="17"/>
        <v>0</v>
      </c>
      <c r="Q34" s="14">
        <f t="shared" ca="1" si="17"/>
        <v>0</v>
      </c>
      <c r="R34" s="18">
        <f t="shared" ca="1" si="17"/>
        <v>0</v>
      </c>
      <c r="S34" s="37">
        <f t="shared" ca="1" si="17"/>
        <v>517.88999999999987</v>
      </c>
      <c r="T34" s="85"/>
      <c r="U34" s="86"/>
      <c r="V34" s="86"/>
      <c r="W34" s="87"/>
      <c r="X34" s="85"/>
      <c r="Y34" s="86"/>
      <c r="Z34" s="86"/>
      <c r="AA34" s="87"/>
      <c r="AB34" s="85"/>
      <c r="AC34" s="86"/>
      <c r="AD34" s="86"/>
      <c r="AE34" s="87"/>
      <c r="AF34" s="85"/>
      <c r="AG34" s="86"/>
      <c r="AH34" s="86"/>
      <c r="AI34" s="87"/>
      <c r="AJ34" s="85"/>
      <c r="AK34" s="86"/>
      <c r="AL34" s="86"/>
      <c r="AM34" s="87"/>
      <c r="AN34" s="85"/>
      <c r="AO34" s="86"/>
      <c r="AP34" s="86"/>
      <c r="AQ34" s="87"/>
      <c r="AR34" s="85"/>
      <c r="AS34" s="86"/>
      <c r="AT34" s="86"/>
      <c r="AU34" s="87"/>
      <c r="AV34" s="85"/>
      <c r="AW34" s="86"/>
      <c r="AX34" s="86"/>
      <c r="AY34" s="87"/>
      <c r="AZ34" s="85"/>
      <c r="BA34" s="86"/>
      <c r="BB34" s="86"/>
      <c r="BC34" s="87"/>
      <c r="BD34" s="85"/>
      <c r="BE34" s="86"/>
      <c r="BF34" s="86"/>
      <c r="BG34" s="87"/>
      <c r="BH34" s="85"/>
      <c r="BI34" s="86"/>
      <c r="BJ34" s="86"/>
      <c r="BK34" s="87"/>
      <c r="BL34" s="85"/>
      <c r="BM34" s="86"/>
      <c r="BN34" s="86"/>
      <c r="BO34" s="87"/>
      <c r="BP34" s="85"/>
      <c r="BQ34" s="86"/>
      <c r="BR34" s="86"/>
      <c r="BS34" s="87"/>
    </row>
    <row r="35" spans="1:71" s="6" customFormat="1" ht="30.75" thickBot="1" x14ac:dyDescent="0.3">
      <c r="A35" s="23" t="s">
        <v>21</v>
      </c>
      <c r="B35" s="29">
        <f ca="1">B34</f>
        <v>3904.9800000000005</v>
      </c>
      <c r="C35" s="59">
        <f ca="1">C34</f>
        <v>0</v>
      </c>
      <c r="D35" s="47">
        <f t="shared" ca="1" si="8"/>
        <v>0</v>
      </c>
      <c r="E35" s="29">
        <f ca="1">B35-S35</f>
        <v>3904.9800000000005</v>
      </c>
      <c r="F35" s="64"/>
      <c r="G35" s="52">
        <f t="shared" ca="1" si="9"/>
        <v>0</v>
      </c>
      <c r="H35" s="42">
        <f ca="1">B35-E35</f>
        <v>0</v>
      </c>
      <c r="I35" s="65">
        <f ca="1">C35-F35</f>
        <v>0</v>
      </c>
      <c r="J35" s="52">
        <f ca="1">D35-G35</f>
        <v>0</v>
      </c>
      <c r="K35" s="28"/>
      <c r="L35" s="15"/>
      <c r="M35" s="15"/>
      <c r="N35" s="15"/>
      <c r="O35" s="15"/>
      <c r="P35" s="15"/>
      <c r="Q35" s="15"/>
      <c r="R35" s="19"/>
      <c r="S35" s="38">
        <f>SUM(K35:R35)</f>
        <v>0</v>
      </c>
      <c r="T35" s="88"/>
      <c r="U35" s="89"/>
      <c r="V35" s="89"/>
      <c r="W35" s="90"/>
      <c r="X35" s="88"/>
      <c r="Y35" s="89"/>
      <c r="Z35" s="89"/>
      <c r="AA35" s="90"/>
      <c r="AB35" s="88"/>
      <c r="AC35" s="89"/>
      <c r="AD35" s="89"/>
      <c r="AE35" s="90"/>
      <c r="AF35" s="88"/>
      <c r="AG35" s="89"/>
      <c r="AH35" s="89"/>
      <c r="AI35" s="90"/>
      <c r="AJ35" s="88"/>
      <c r="AK35" s="89"/>
      <c r="AL35" s="89"/>
      <c r="AM35" s="90"/>
      <c r="AN35" s="88"/>
      <c r="AO35" s="89"/>
      <c r="AP35" s="89"/>
      <c r="AQ35" s="90"/>
      <c r="AR35" s="88"/>
      <c r="AS35" s="89"/>
      <c r="AT35" s="89"/>
      <c r="AU35" s="90"/>
      <c r="AV35" s="88"/>
      <c r="AW35" s="89"/>
      <c r="AX35" s="89"/>
      <c r="AY35" s="90"/>
      <c r="AZ35" s="88"/>
      <c r="BA35" s="89"/>
      <c r="BB35" s="89"/>
      <c r="BC35" s="90"/>
      <c r="BD35" s="88"/>
      <c r="BE35" s="89"/>
      <c r="BF35" s="89"/>
      <c r="BG35" s="90"/>
      <c r="BH35" s="88"/>
      <c r="BI35" s="89"/>
      <c r="BJ35" s="89"/>
      <c r="BK35" s="90"/>
      <c r="BL35" s="88"/>
      <c r="BM35" s="89"/>
      <c r="BN35" s="89"/>
      <c r="BO35" s="90"/>
      <c r="BP35" s="88"/>
      <c r="BQ35" s="89"/>
      <c r="BR35" s="89"/>
      <c r="BS35" s="90"/>
    </row>
    <row r="36" spans="1:71" s="4" customFormat="1" x14ac:dyDescent="0.25">
      <c r="A36" s="24" t="s">
        <v>26</v>
      </c>
      <c r="B36" s="3"/>
      <c r="C36" s="60"/>
      <c r="D36" s="48"/>
      <c r="E36" s="3"/>
      <c r="F36" s="60"/>
      <c r="G36" s="48"/>
      <c r="H36" s="3"/>
      <c r="I36" s="60"/>
      <c r="J36" s="48"/>
      <c r="K36" s="3"/>
      <c r="L36" s="3"/>
      <c r="M36" s="3"/>
      <c r="N36" s="3"/>
      <c r="O36" s="3"/>
      <c r="P36" s="3"/>
      <c r="Q36" s="3"/>
      <c r="R36" s="3"/>
      <c r="S36" s="2"/>
    </row>
    <row r="42" spans="1:71" x14ac:dyDescent="0.25">
      <c r="W42" s="5"/>
      <c r="AA42" s="5"/>
      <c r="AE42" s="5"/>
      <c r="AI42" s="5"/>
      <c r="AM42" s="5"/>
      <c r="AQ42" s="5"/>
      <c r="AU42" s="5"/>
      <c r="AY42" s="5"/>
      <c r="BC42" s="5"/>
      <c r="BG42" s="5"/>
      <c r="BK42" s="5"/>
      <c r="BO42" s="5"/>
      <c r="BS42" s="5"/>
    </row>
  </sheetData>
  <mergeCells count="182">
    <mergeCell ref="X25:AA25"/>
    <mergeCell ref="T7:W7"/>
    <mergeCell ref="T8:W12"/>
    <mergeCell ref="T13:W13"/>
    <mergeCell ref="T25:W25"/>
    <mergeCell ref="T26:W30"/>
    <mergeCell ref="T31:W31"/>
    <mergeCell ref="AN1:AP1"/>
    <mergeCell ref="AJ25:AM25"/>
    <mergeCell ref="AJ26:AM30"/>
    <mergeCell ref="AJ31:AM31"/>
    <mergeCell ref="AJ1:AL1"/>
    <mergeCell ref="AF25:AI25"/>
    <mergeCell ref="AF1:AH1"/>
    <mergeCell ref="AB25:AE25"/>
    <mergeCell ref="AB26:AE30"/>
    <mergeCell ref="AB31:AE31"/>
    <mergeCell ref="AV2:AY6"/>
    <mergeCell ref="AV14:AY17"/>
    <mergeCell ref="AR7:AU7"/>
    <mergeCell ref="AR8:AU12"/>
    <mergeCell ref="AR13:AU13"/>
    <mergeCell ref="AR25:AU25"/>
    <mergeCell ref="AR26:AU30"/>
    <mergeCell ref="AR31:AU31"/>
    <mergeCell ref="AN7:AQ7"/>
    <mergeCell ref="AN8:AQ12"/>
    <mergeCell ref="AN13:AQ13"/>
    <mergeCell ref="AN25:AQ25"/>
    <mergeCell ref="AN26:AQ30"/>
    <mergeCell ref="AN31:AQ31"/>
    <mergeCell ref="AZ7:BC7"/>
    <mergeCell ref="AZ8:BC12"/>
    <mergeCell ref="AZ13:BC13"/>
    <mergeCell ref="AZ25:BC25"/>
    <mergeCell ref="AZ26:BC30"/>
    <mergeCell ref="AZ31:BC31"/>
    <mergeCell ref="AV26:AY30"/>
    <mergeCell ref="AV31:AY31"/>
    <mergeCell ref="AV7:AY7"/>
    <mergeCell ref="AV8:AY12"/>
    <mergeCell ref="AV13:AY13"/>
    <mergeCell ref="AV25:AY25"/>
    <mergeCell ref="BH7:BK7"/>
    <mergeCell ref="BH8:BK12"/>
    <mergeCell ref="BH13:BK13"/>
    <mergeCell ref="BH25:BK25"/>
    <mergeCell ref="BH26:BK30"/>
    <mergeCell ref="BH31:BK31"/>
    <mergeCell ref="BD7:BG7"/>
    <mergeCell ref="BD8:BG12"/>
    <mergeCell ref="BD13:BG13"/>
    <mergeCell ref="BD25:BG25"/>
    <mergeCell ref="BD26:BG30"/>
    <mergeCell ref="BD31:BG31"/>
    <mergeCell ref="BP7:BS7"/>
    <mergeCell ref="BP8:BS12"/>
    <mergeCell ref="BP13:BS13"/>
    <mergeCell ref="BP25:BS25"/>
    <mergeCell ref="BP26:BS30"/>
    <mergeCell ref="BP31:BS31"/>
    <mergeCell ref="BL7:BO7"/>
    <mergeCell ref="BL8:BO12"/>
    <mergeCell ref="BL13:BO13"/>
    <mergeCell ref="BL25:BO25"/>
    <mergeCell ref="A1:A2"/>
    <mergeCell ref="K1:K2"/>
    <mergeCell ref="L1:L2"/>
    <mergeCell ref="M1:M2"/>
    <mergeCell ref="P1:P2"/>
    <mergeCell ref="Q1:Q2"/>
    <mergeCell ref="R1:R2"/>
    <mergeCell ref="S1:S2"/>
    <mergeCell ref="T2:W6"/>
    <mergeCell ref="T1:V1"/>
    <mergeCell ref="AN14:AQ17"/>
    <mergeCell ref="AN20:AQ24"/>
    <mergeCell ref="AJ7:AM7"/>
    <mergeCell ref="AJ8:AM12"/>
    <mergeCell ref="AJ13:AM13"/>
    <mergeCell ref="AF7:AI7"/>
    <mergeCell ref="AF8:AI12"/>
    <mergeCell ref="AF13:AI13"/>
    <mergeCell ref="B1:D1"/>
    <mergeCell ref="E1:G1"/>
    <mergeCell ref="H1:J1"/>
    <mergeCell ref="T14:W17"/>
    <mergeCell ref="X2:AA6"/>
    <mergeCell ref="X14:AA17"/>
    <mergeCell ref="AB2:AE6"/>
    <mergeCell ref="AB14:AE17"/>
    <mergeCell ref="AB7:AE7"/>
    <mergeCell ref="AB8:AE12"/>
    <mergeCell ref="AB13:AE13"/>
    <mergeCell ref="X1:Z1"/>
    <mergeCell ref="AB1:AD1"/>
    <mergeCell ref="X7:AA7"/>
    <mergeCell ref="X8:AA12"/>
    <mergeCell ref="X13:AA13"/>
    <mergeCell ref="A19:A20"/>
    <mergeCell ref="B19:D19"/>
    <mergeCell ref="E19:G19"/>
    <mergeCell ref="H19:J19"/>
    <mergeCell ref="K19:K20"/>
    <mergeCell ref="L19:L20"/>
    <mergeCell ref="M19:M20"/>
    <mergeCell ref="P19:P20"/>
    <mergeCell ref="Q19:Q20"/>
    <mergeCell ref="T32:W35"/>
    <mergeCell ref="X32:AA35"/>
    <mergeCell ref="AB32:AE35"/>
    <mergeCell ref="AF32:AI35"/>
    <mergeCell ref="AJ32:AM35"/>
    <mergeCell ref="AF26:AI30"/>
    <mergeCell ref="AF31:AI31"/>
    <mergeCell ref="X26:AA30"/>
    <mergeCell ref="X31:AA31"/>
    <mergeCell ref="BH32:BK35"/>
    <mergeCell ref="BL32:BO35"/>
    <mergeCell ref="BP32:BS35"/>
    <mergeCell ref="AZ20:BC24"/>
    <mergeCell ref="BD20:BG24"/>
    <mergeCell ref="BH20:BK24"/>
    <mergeCell ref="BL20:BO24"/>
    <mergeCell ref="BP20:BS24"/>
    <mergeCell ref="AN32:AQ35"/>
    <mergeCell ref="AR32:AU35"/>
    <mergeCell ref="AV32:AY35"/>
    <mergeCell ref="AZ32:BC35"/>
    <mergeCell ref="BD32:BG35"/>
    <mergeCell ref="BL26:BO30"/>
    <mergeCell ref="BL31:BO31"/>
    <mergeCell ref="AR20:AU24"/>
    <mergeCell ref="AV20:AY24"/>
    <mergeCell ref="BH2:BK6"/>
    <mergeCell ref="BH14:BK17"/>
    <mergeCell ref="BL2:BO6"/>
    <mergeCell ref="BL14:BO17"/>
    <mergeCell ref="BP2:BS6"/>
    <mergeCell ref="BP14:BS17"/>
    <mergeCell ref="AR2:AU6"/>
    <mergeCell ref="AR14:AU17"/>
    <mergeCell ref="N19:N20"/>
    <mergeCell ref="O19:O20"/>
    <mergeCell ref="N1:N2"/>
    <mergeCell ref="O1:O2"/>
    <mergeCell ref="T20:W24"/>
    <mergeCell ref="X20:AA24"/>
    <mergeCell ref="AB20:AE24"/>
    <mergeCell ref="AF20:AI24"/>
    <mergeCell ref="AJ20:AM24"/>
    <mergeCell ref="R19:R20"/>
    <mergeCell ref="S19:S20"/>
    <mergeCell ref="AF2:AI6"/>
    <mergeCell ref="AF14:AI17"/>
    <mergeCell ref="AJ2:AM6"/>
    <mergeCell ref="AJ14:AM17"/>
    <mergeCell ref="AN2:AQ6"/>
    <mergeCell ref="AR1:AT1"/>
    <mergeCell ref="AV1:AX1"/>
    <mergeCell ref="AZ1:BB1"/>
    <mergeCell ref="BD1:BF1"/>
    <mergeCell ref="BH1:BJ1"/>
    <mergeCell ref="BL1:BN1"/>
    <mergeCell ref="BP1:BR1"/>
    <mergeCell ref="T19:V19"/>
    <mergeCell ref="X19:Z19"/>
    <mergeCell ref="AB19:AD19"/>
    <mergeCell ref="AF19:AH19"/>
    <mergeCell ref="AJ19:AL19"/>
    <mergeCell ref="AN19:AP19"/>
    <mergeCell ref="AR19:AT19"/>
    <mergeCell ref="AV19:AX19"/>
    <mergeCell ref="AZ19:BB19"/>
    <mergeCell ref="BD19:BF19"/>
    <mergeCell ref="BH19:BJ19"/>
    <mergeCell ref="BL19:BN19"/>
    <mergeCell ref="BP19:BR19"/>
    <mergeCell ref="AZ2:BC6"/>
    <mergeCell ref="AZ14:BC17"/>
    <mergeCell ref="BD2:BG6"/>
    <mergeCell ref="BD14:BG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88" orientation="landscape" r:id="rId1"/>
  <headerFooter>
    <oddFooter>&amp;R&amp;F</oddFooter>
  </headerFooter>
  <colBreaks count="1" manualBreakCount="1">
    <brk id="35" max="3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13"/>
  <sheetViews>
    <sheetView workbookViewId="0">
      <selection sqref="A1:C16"/>
    </sheetView>
  </sheetViews>
  <sheetFormatPr baseColWidth="10" defaultRowHeight="15" x14ac:dyDescent="0.25"/>
  <cols>
    <col min="1" max="16384" width="11.42578125" style="4"/>
  </cols>
  <sheetData>
    <row r="1" spans="1:2" x14ac:dyDescent="0.25">
      <c r="A1" s="4" t="s">
        <v>29</v>
      </c>
      <c r="B1" s="66">
        <v>41365</v>
      </c>
    </row>
    <row r="2" spans="1:2" x14ac:dyDescent="0.25">
      <c r="A2" s="4" t="s">
        <v>30</v>
      </c>
      <c r="B2" s="66">
        <v>41399</v>
      </c>
    </row>
    <row r="3" spans="1:2" x14ac:dyDescent="0.25">
      <c r="A3" s="4" t="s">
        <v>31</v>
      </c>
      <c r="B3" s="66">
        <v>41427</v>
      </c>
    </row>
    <row r="4" spans="1:2" x14ac:dyDescent="0.25">
      <c r="A4" s="4" t="s">
        <v>32</v>
      </c>
      <c r="B4" s="66">
        <v>41455</v>
      </c>
    </row>
    <row r="5" spans="1:2" x14ac:dyDescent="0.25">
      <c r="A5" s="4" t="s">
        <v>33</v>
      </c>
      <c r="B5" s="66">
        <v>41483</v>
      </c>
    </row>
    <row r="6" spans="1:2" x14ac:dyDescent="0.25">
      <c r="A6" s="4" t="s">
        <v>34</v>
      </c>
      <c r="B6" s="66">
        <v>41511</v>
      </c>
    </row>
    <row r="7" spans="1:2" x14ac:dyDescent="0.25">
      <c r="A7" s="4" t="s">
        <v>35</v>
      </c>
      <c r="B7" s="66">
        <v>41539</v>
      </c>
    </row>
    <row r="8" spans="1:2" x14ac:dyDescent="0.25">
      <c r="A8" s="4" t="s">
        <v>36</v>
      </c>
      <c r="B8" s="66">
        <v>41567</v>
      </c>
    </row>
    <row r="9" spans="1:2" x14ac:dyDescent="0.25">
      <c r="A9" s="4" t="s">
        <v>37</v>
      </c>
      <c r="B9" s="66">
        <v>41595</v>
      </c>
    </row>
    <row r="10" spans="1:2" x14ac:dyDescent="0.25">
      <c r="A10" s="4" t="s">
        <v>38</v>
      </c>
      <c r="B10" s="66">
        <v>41623</v>
      </c>
    </row>
    <row r="11" spans="1:2" x14ac:dyDescent="0.25">
      <c r="A11" s="4" t="s">
        <v>39</v>
      </c>
      <c r="B11" s="66">
        <v>41651</v>
      </c>
    </row>
    <row r="12" spans="1:2" x14ac:dyDescent="0.25">
      <c r="A12" s="4" t="s">
        <v>40</v>
      </c>
      <c r="B12" s="66">
        <v>41679</v>
      </c>
    </row>
    <row r="13" spans="1:2" x14ac:dyDescent="0.25">
      <c r="A13" s="4" t="s">
        <v>41</v>
      </c>
      <c r="B13" s="66">
        <v>41707</v>
      </c>
    </row>
  </sheetData>
  <sheetProtection sheet="1" objects="1" scenarios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Sommaire</vt:lpstr>
      <vt:lpstr>Date</vt:lpstr>
      <vt:lpstr>Feuil1</vt:lpstr>
      <vt:lpstr>Feuil2</vt:lpstr>
      <vt:lpstr>_3307Santé.courant.Chertsey</vt:lpstr>
      <vt:lpstr>_3407Santé.courant.St.Donat</vt:lpstr>
      <vt:lpstr>DATEPÉRIODE</vt:lpstr>
      <vt:lpstr>Sommaire!Zone_d_impression</vt:lpstr>
    </vt:vector>
  </TitlesOfParts>
  <Company>CSSSNL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Forget</dc:creator>
  <cp:lastModifiedBy>Sylvain Pagé</cp:lastModifiedBy>
  <cp:lastPrinted>2014-01-13T16:56:41Z</cp:lastPrinted>
  <dcterms:created xsi:type="dcterms:W3CDTF">2013-11-07T15:47:00Z</dcterms:created>
  <dcterms:modified xsi:type="dcterms:W3CDTF">2014-02-11T16:21:59Z</dcterms:modified>
</cp:coreProperties>
</file>