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3715" windowHeight="9975" tabRatio="734"/>
  </bookViews>
  <sheets>
    <sheet name="Tour fixe" sheetId="2" r:id="rId1"/>
    <sheet name="calcul" sheetId="4" r:id="rId2"/>
  </sheets>
  <functionGroups builtInGroupCount="17"/>
  <definedNames>
    <definedName name="Année">calcul!$J$4</definedName>
    <definedName name="_xlnm.Print_Area" localSheetId="1">calcul!#REF!</definedName>
  </definedNames>
  <calcPr calcId="145621"/>
</workbook>
</file>

<file path=xl/calcChain.xml><?xml version="1.0" encoding="utf-8"?>
<calcChain xmlns="http://schemas.openxmlformats.org/spreadsheetml/2006/main">
  <c r="B8" i="2" l="1"/>
  <c r="B7" i="2" l="1"/>
  <c r="J12" i="4" l="1"/>
  <c r="J11" i="4"/>
  <c r="J10" i="4"/>
  <c r="J7" i="4"/>
  <c r="J6" i="4"/>
  <c r="J16" i="4"/>
  <c r="J15" i="4"/>
  <c r="J17" i="4"/>
  <c r="J14" i="4"/>
  <c r="J13" i="4"/>
  <c r="J9" i="4"/>
  <c r="J8" i="4"/>
  <c r="J5" i="4"/>
  <c r="CX12" i="2" l="1"/>
  <c r="CX11" i="2"/>
  <c r="CX10" i="2"/>
  <c r="CX9" i="2"/>
  <c r="CX8" i="2"/>
  <c r="CX7" i="2"/>
  <c r="CX6" i="2"/>
  <c r="C2" i="4" l="1"/>
  <c r="B9" i="2"/>
  <c r="CX5" i="2" l="1"/>
  <c r="CX4" i="2"/>
  <c r="B36" i="2"/>
  <c r="A32" i="2"/>
  <c r="B32" i="2" s="1"/>
  <c r="AW22" i="2" l="1"/>
  <c r="J28" i="2"/>
  <c r="J23" i="2"/>
  <c r="J20" i="2"/>
  <c r="I10" i="2"/>
  <c r="J4" i="2"/>
  <c r="Q7" i="2"/>
  <c r="R12" i="2"/>
  <c r="Q18" i="2"/>
  <c r="Q26" i="2"/>
  <c r="Y3" i="2"/>
  <c r="Z8" i="2"/>
  <c r="Y14" i="2"/>
  <c r="Y19" i="2"/>
  <c r="Y27" i="2"/>
  <c r="Z32" i="2"/>
  <c r="AG7" i="2"/>
  <c r="AH9" i="2"/>
  <c r="AG15" i="2"/>
  <c r="AG20" i="2"/>
  <c r="AG28" i="2"/>
  <c r="AO6" i="2"/>
  <c r="AO14" i="2"/>
  <c r="AP19" i="2"/>
  <c r="AO25" i="2"/>
  <c r="AO30" i="2"/>
  <c r="AX4" i="2"/>
  <c r="AW7" i="2"/>
  <c r="AX12" i="2"/>
  <c r="AW18" i="2"/>
  <c r="AW21" i="2"/>
  <c r="J3" i="2"/>
  <c r="J31" i="2"/>
  <c r="I26" i="2"/>
  <c r="I18" i="2"/>
  <c r="J15" i="2"/>
  <c r="J12" i="2"/>
  <c r="J7" i="2"/>
  <c r="R4" i="2"/>
  <c r="Q10" i="2"/>
  <c r="Q15" i="2"/>
  <c r="R20" i="2"/>
  <c r="Q23" i="2"/>
  <c r="R28" i="2"/>
  <c r="Y6" i="2"/>
  <c r="Y11" i="2"/>
  <c r="Z16" i="2"/>
  <c r="Y22" i="2"/>
  <c r="Z24" i="2"/>
  <c r="Y30" i="2"/>
  <c r="AG4" i="2"/>
  <c r="AG12" i="2"/>
  <c r="AH17" i="2"/>
  <c r="AG23" i="2"/>
  <c r="AH25" i="2"/>
  <c r="AG31" i="2"/>
  <c r="AP3" i="2"/>
  <c r="AO9" i="2"/>
  <c r="AP11" i="2"/>
  <c r="AO17" i="2"/>
  <c r="AO22" i="2"/>
  <c r="AP27" i="2"/>
  <c r="AO33" i="2"/>
  <c r="AW10" i="2"/>
  <c r="AW15" i="2"/>
  <c r="J33" i="2"/>
  <c r="J30" i="2"/>
  <c r="I28" i="2"/>
  <c r="J25" i="2"/>
  <c r="J22" i="2"/>
  <c r="I20" i="2"/>
  <c r="J17" i="2"/>
  <c r="J14" i="2"/>
  <c r="I12" i="2"/>
  <c r="J9" i="2"/>
  <c r="J6" i="2"/>
  <c r="I4" i="2"/>
  <c r="Q5" i="2"/>
  <c r="Q8" i="2"/>
  <c r="R10" i="2"/>
  <c r="Q13" i="2"/>
  <c r="Q16" i="2"/>
  <c r="R18" i="2"/>
  <c r="Q21" i="2"/>
  <c r="Q24" i="2"/>
  <c r="R26" i="2"/>
  <c r="Q29" i="2"/>
  <c r="Y4" i="2"/>
  <c r="Z6" i="2"/>
  <c r="Y9" i="2"/>
  <c r="Y12" i="2"/>
  <c r="Z14" i="2"/>
  <c r="Y17" i="2"/>
  <c r="Y20" i="2"/>
  <c r="Z22" i="2"/>
  <c r="Y25" i="2"/>
  <c r="Y28" i="2"/>
  <c r="Z30" i="2"/>
  <c r="Y33" i="2"/>
  <c r="AG5" i="2"/>
  <c r="AH7" i="2"/>
  <c r="AG10" i="2"/>
  <c r="AG13" i="2"/>
  <c r="AH15" i="2"/>
  <c r="AG18" i="2"/>
  <c r="AG21" i="2"/>
  <c r="AH23" i="2"/>
  <c r="AG26" i="2"/>
  <c r="AG29" i="2"/>
  <c r="AH31" i="2"/>
  <c r="AO4" i="2"/>
  <c r="AO7" i="2"/>
  <c r="AP9" i="2"/>
  <c r="AO12" i="2"/>
  <c r="AO15" i="2"/>
  <c r="AP17" i="2"/>
  <c r="AO20" i="2"/>
  <c r="AO23" i="2"/>
  <c r="AP25" i="2"/>
  <c r="AO28" i="2"/>
  <c r="AO31" i="2"/>
  <c r="AP33" i="2"/>
  <c r="AW5" i="2"/>
  <c r="AW8" i="2"/>
  <c r="AX10" i="2"/>
  <c r="AW13" i="2"/>
  <c r="AW16" i="2"/>
  <c r="AX18" i="2"/>
  <c r="CT32" i="2"/>
  <c r="CT30" i="2"/>
  <c r="CT28" i="2"/>
  <c r="CT26" i="2"/>
  <c r="CT24" i="2"/>
  <c r="CT22" i="2"/>
  <c r="CT20" i="2"/>
  <c r="CT18" i="2"/>
  <c r="CT16" i="2"/>
  <c r="CT14" i="2"/>
  <c r="CT12" i="2"/>
  <c r="CT10" i="2"/>
  <c r="CT8" i="2"/>
  <c r="CT6" i="2"/>
  <c r="CT4" i="2"/>
  <c r="CL32" i="2"/>
  <c r="CL30" i="2"/>
  <c r="CL28" i="2"/>
  <c r="CL26" i="2"/>
  <c r="CL24" i="2"/>
  <c r="CL22" i="2"/>
  <c r="CL20" i="2"/>
  <c r="CL18" i="2"/>
  <c r="CL16" i="2"/>
  <c r="CL14" i="2"/>
  <c r="CL12" i="2"/>
  <c r="CL10" i="2"/>
  <c r="CL8" i="2"/>
  <c r="CL6" i="2"/>
  <c r="CL4" i="2"/>
  <c r="CD33" i="2"/>
  <c r="CD31" i="2"/>
  <c r="CD29" i="2"/>
  <c r="CD27" i="2"/>
  <c r="CD25" i="2"/>
  <c r="CD23" i="2"/>
  <c r="CD21" i="2"/>
  <c r="CD19" i="2"/>
  <c r="CD17" i="2"/>
  <c r="CD15" i="2"/>
  <c r="CD13" i="2"/>
  <c r="CD11" i="2"/>
  <c r="CD9" i="2"/>
  <c r="CD7" i="2"/>
  <c r="CD5" i="2"/>
  <c r="CD3" i="2"/>
  <c r="BV31" i="2"/>
  <c r="BV29" i="2"/>
  <c r="BV27" i="2"/>
  <c r="BV25" i="2"/>
  <c r="BV23" i="2"/>
  <c r="BV21" i="2"/>
  <c r="BV19" i="2"/>
  <c r="BV17" i="2"/>
  <c r="BV15" i="2"/>
  <c r="BV13" i="2"/>
  <c r="BV11" i="2"/>
  <c r="BV9" i="2"/>
  <c r="BV7" i="2"/>
  <c r="BV5" i="2"/>
  <c r="BV3" i="2"/>
  <c r="BN32" i="2"/>
  <c r="BN30" i="2"/>
  <c r="BN28" i="2"/>
  <c r="BN26" i="2"/>
  <c r="BN24" i="2"/>
  <c r="BN22" i="2"/>
  <c r="BN20" i="2"/>
  <c r="BN18" i="2"/>
  <c r="BN16" i="2"/>
  <c r="CS32" i="2"/>
  <c r="CT29" i="2"/>
  <c r="CS27" i="2"/>
  <c r="CS24" i="2"/>
  <c r="CT21" i="2"/>
  <c r="CS19" i="2"/>
  <c r="CS16" i="2"/>
  <c r="CT13" i="2"/>
  <c r="CS11" i="2"/>
  <c r="CS8" i="2"/>
  <c r="CT5" i="2"/>
  <c r="CS3" i="2"/>
  <c r="CK30" i="2"/>
  <c r="CL27" i="2"/>
  <c r="CK25" i="2"/>
  <c r="CK22" i="2"/>
  <c r="CL19" i="2"/>
  <c r="CK17" i="2"/>
  <c r="CK14" i="2"/>
  <c r="CL11" i="2"/>
  <c r="CK9" i="2"/>
  <c r="CK6" i="2"/>
  <c r="CL3" i="2"/>
  <c r="CC32" i="2"/>
  <c r="CC29" i="2"/>
  <c r="CD26" i="2"/>
  <c r="CC24" i="2"/>
  <c r="CC21" i="2"/>
  <c r="CD18" i="2"/>
  <c r="CC16" i="2"/>
  <c r="CC13" i="2"/>
  <c r="CD10" i="2"/>
  <c r="CC8" i="2"/>
  <c r="CC5" i="2"/>
  <c r="BV32" i="2"/>
  <c r="BU30" i="2"/>
  <c r="BU27" i="2"/>
  <c r="BV24" i="2"/>
  <c r="BU22" i="2"/>
  <c r="BU19" i="2"/>
  <c r="BV16" i="2"/>
  <c r="BU14" i="2"/>
  <c r="BU11" i="2"/>
  <c r="BV8" i="2"/>
  <c r="BU6" i="2"/>
  <c r="BU3" i="2"/>
  <c r="BN31" i="2"/>
  <c r="BM29" i="2"/>
  <c r="BM26" i="2"/>
  <c r="BN23" i="2"/>
  <c r="BM21" i="2"/>
  <c r="BM18" i="2"/>
  <c r="BN15" i="2"/>
  <c r="BN13" i="2"/>
  <c r="BN11" i="2"/>
  <c r="BN9" i="2"/>
  <c r="BN7" i="2"/>
  <c r="BN5" i="2"/>
  <c r="BN3" i="2"/>
  <c r="BF32" i="2"/>
  <c r="BF30" i="2"/>
  <c r="BF28" i="2"/>
  <c r="BF26" i="2"/>
  <c r="BF24" i="2"/>
  <c r="BF22" i="2"/>
  <c r="BF20" i="2"/>
  <c r="BF18" i="2"/>
  <c r="BF16" i="2"/>
  <c r="BF14" i="2"/>
  <c r="BF12" i="2"/>
  <c r="BF10" i="2"/>
  <c r="BF8" i="2"/>
  <c r="BF6" i="2"/>
  <c r="BF4" i="2"/>
  <c r="AX32" i="2"/>
  <c r="AX30" i="2"/>
  <c r="AX28" i="2"/>
  <c r="AX26" i="2"/>
  <c r="AX24" i="2"/>
  <c r="AX22" i="2"/>
  <c r="AX20" i="2"/>
  <c r="CT31" i="2"/>
  <c r="CS29" i="2"/>
  <c r="CS26" i="2"/>
  <c r="CT23" i="2"/>
  <c r="CS21" i="2"/>
  <c r="CS18" i="2"/>
  <c r="CT15" i="2"/>
  <c r="CS13" i="2"/>
  <c r="CS10" i="2"/>
  <c r="CT7" i="2"/>
  <c r="CS5" i="2"/>
  <c r="CK32" i="2"/>
  <c r="CL29" i="2"/>
  <c r="CK27" i="2"/>
  <c r="CK24" i="2"/>
  <c r="CL21" i="2"/>
  <c r="CK19" i="2"/>
  <c r="CK16" i="2"/>
  <c r="CL13" i="2"/>
  <c r="CK11" i="2"/>
  <c r="CK8" i="2"/>
  <c r="CL5" i="2"/>
  <c r="CK3" i="2"/>
  <c r="CC31" i="2"/>
  <c r="CD28" i="2"/>
  <c r="CC26" i="2"/>
  <c r="CC23" i="2"/>
  <c r="CD20" i="2"/>
  <c r="CC18" i="2"/>
  <c r="CC15" i="2"/>
  <c r="CD12" i="2"/>
  <c r="CC10" i="2"/>
  <c r="CC7" i="2"/>
  <c r="CD4" i="2"/>
  <c r="BU32" i="2"/>
  <c r="BU29" i="2"/>
  <c r="BV26" i="2"/>
  <c r="BU24" i="2"/>
  <c r="BU21" i="2"/>
  <c r="BV18" i="2"/>
  <c r="BU16" i="2"/>
  <c r="BU13" i="2"/>
  <c r="BV10" i="2"/>
  <c r="BU8" i="2"/>
  <c r="BU5" i="2"/>
  <c r="BN33" i="2"/>
  <c r="BM31" i="2"/>
  <c r="BM28" i="2"/>
  <c r="BN25" i="2"/>
  <c r="BM23" i="2"/>
  <c r="BM20" i="2"/>
  <c r="BN17" i="2"/>
  <c r="BM15" i="2"/>
  <c r="BM13" i="2"/>
  <c r="BM11" i="2"/>
  <c r="BM9" i="2"/>
  <c r="BM7" i="2"/>
  <c r="BM5" i="2"/>
  <c r="BM3" i="2"/>
  <c r="BE32" i="2"/>
  <c r="BE30" i="2"/>
  <c r="BE28" i="2"/>
  <c r="BE26" i="2"/>
  <c r="BE24" i="2"/>
  <c r="BE22" i="2"/>
  <c r="BE20" i="2"/>
  <c r="BE18" i="2"/>
  <c r="BE16" i="2"/>
  <c r="BE14" i="2"/>
  <c r="BE12" i="2"/>
  <c r="BE10" i="2"/>
  <c r="BE8" i="2"/>
  <c r="BE6" i="2"/>
  <c r="BE4" i="2"/>
  <c r="AW32" i="2"/>
  <c r="AW30" i="2"/>
  <c r="AW28" i="2"/>
  <c r="AW26" i="2"/>
  <c r="CT33" i="2"/>
  <c r="CS31" i="2"/>
  <c r="CS28" i="2"/>
  <c r="CT25" i="2"/>
  <c r="CS23" i="2"/>
  <c r="CS20" i="2"/>
  <c r="CT17" i="2"/>
  <c r="CS15" i="2"/>
  <c r="CS12" i="2"/>
  <c r="CT9" i="2"/>
  <c r="CS7" i="2"/>
  <c r="CS4" i="2"/>
  <c r="CL31" i="2"/>
  <c r="CK29" i="2"/>
  <c r="CK26" i="2"/>
  <c r="CL23" i="2"/>
  <c r="CK21" i="2"/>
  <c r="CK18" i="2"/>
  <c r="CL15" i="2"/>
  <c r="CK13" i="2"/>
  <c r="CK10" i="2"/>
  <c r="CL7" i="2"/>
  <c r="CK5" i="2"/>
  <c r="CC33" i="2"/>
  <c r="CD30" i="2"/>
  <c r="CC28" i="2"/>
  <c r="CC25" i="2"/>
  <c r="CD22" i="2"/>
  <c r="CC20" i="2"/>
  <c r="CC17" i="2"/>
  <c r="CD14" i="2"/>
  <c r="CC12" i="2"/>
  <c r="CC9" i="2"/>
  <c r="CD6" i="2"/>
  <c r="CC4" i="2"/>
  <c r="BU31" i="2"/>
  <c r="BV28" i="2"/>
  <c r="BU26" i="2"/>
  <c r="BU23" i="2"/>
  <c r="BV20" i="2"/>
  <c r="BU18" i="2"/>
  <c r="BU15" i="2"/>
  <c r="BV12" i="2"/>
  <c r="BU10" i="2"/>
  <c r="BU7" i="2"/>
  <c r="BV4" i="2"/>
  <c r="BM33" i="2"/>
  <c r="BM30" i="2"/>
  <c r="BN27" i="2"/>
  <c r="BM25" i="2"/>
  <c r="BM22" i="2"/>
  <c r="BN19" i="2"/>
  <c r="BM17" i="2"/>
  <c r="BN14" i="2"/>
  <c r="BN12" i="2"/>
  <c r="BN10" i="2"/>
  <c r="BN8" i="2"/>
  <c r="BN6" i="2"/>
  <c r="BN4" i="2"/>
  <c r="BF33" i="2"/>
  <c r="BF31" i="2"/>
  <c r="BF29" i="2"/>
  <c r="BF27" i="2"/>
  <c r="BF25" i="2"/>
  <c r="BF23" i="2"/>
  <c r="BF21" i="2"/>
  <c r="BF19" i="2"/>
  <c r="BF17" i="2"/>
  <c r="BF15" i="2"/>
  <c r="BF13" i="2"/>
  <c r="BF11" i="2"/>
  <c r="BF9" i="2"/>
  <c r="BF7" i="2"/>
  <c r="BF5" i="2"/>
  <c r="BF3" i="2"/>
  <c r="AX31" i="2"/>
  <c r="AX29" i="2"/>
  <c r="AX27" i="2"/>
  <c r="AX25" i="2"/>
  <c r="AX23" i="2"/>
  <c r="AX21" i="2"/>
  <c r="AX19" i="2"/>
  <c r="AX17" i="2"/>
  <c r="AX15" i="2"/>
  <c r="AX13" i="2"/>
  <c r="AX11" i="2"/>
  <c r="AX9" i="2"/>
  <c r="AX7" i="2"/>
  <c r="AX5" i="2"/>
  <c r="AX3" i="2"/>
  <c r="AP32" i="2"/>
  <c r="AP30" i="2"/>
  <c r="AP28" i="2"/>
  <c r="AP26" i="2"/>
  <c r="AP24" i="2"/>
  <c r="AP22" i="2"/>
  <c r="AP20" i="2"/>
  <c r="AP18" i="2"/>
  <c r="AP16" i="2"/>
  <c r="AP14" i="2"/>
  <c r="AP12" i="2"/>
  <c r="AP10" i="2"/>
  <c r="AP8" i="2"/>
  <c r="AP6" i="2"/>
  <c r="AP4" i="2"/>
  <c r="AH32" i="2"/>
  <c r="AH30" i="2"/>
  <c r="AH28" i="2"/>
  <c r="AH26" i="2"/>
  <c r="AH24" i="2"/>
  <c r="AH22" i="2"/>
  <c r="AH20" i="2"/>
  <c r="AH18" i="2"/>
  <c r="AH16" i="2"/>
  <c r="AH14" i="2"/>
  <c r="AH12" i="2"/>
  <c r="AH10" i="2"/>
  <c r="AH8" i="2"/>
  <c r="AH6" i="2"/>
  <c r="AH4" i="2"/>
  <c r="Z33" i="2"/>
  <c r="Z31" i="2"/>
  <c r="Z29" i="2"/>
  <c r="Z27" i="2"/>
  <c r="Z25" i="2"/>
  <c r="Z23" i="2"/>
  <c r="Z21" i="2"/>
  <c r="Z19" i="2"/>
  <c r="Z17" i="2"/>
  <c r="Z15" i="2"/>
  <c r="Z13" i="2"/>
  <c r="Z11" i="2"/>
  <c r="Z9" i="2"/>
  <c r="Z7" i="2"/>
  <c r="Z5" i="2"/>
  <c r="Z3" i="2"/>
  <c r="R29" i="2"/>
  <c r="R27" i="2"/>
  <c r="R25" i="2"/>
  <c r="R23" i="2"/>
  <c r="R21" i="2"/>
  <c r="R19" i="2"/>
  <c r="R17" i="2"/>
  <c r="R15" i="2"/>
  <c r="R13" i="2"/>
  <c r="R11" i="2"/>
  <c r="R9" i="2"/>
  <c r="R7" i="2"/>
  <c r="R5" i="2"/>
  <c r="R3" i="2"/>
  <c r="I5" i="2"/>
  <c r="I7" i="2"/>
  <c r="I9" i="2"/>
  <c r="I11" i="2"/>
  <c r="I13" i="2"/>
  <c r="I15" i="2"/>
  <c r="I17" i="2"/>
  <c r="I19" i="2"/>
  <c r="I21" i="2"/>
  <c r="I23" i="2"/>
  <c r="I25" i="2"/>
  <c r="I27" i="2"/>
  <c r="I29" i="2"/>
  <c r="I31" i="2"/>
  <c r="I33" i="2"/>
  <c r="CS33" i="2"/>
  <c r="CS30" i="2"/>
  <c r="CT27" i="2"/>
  <c r="CS25" i="2"/>
  <c r="CS22" i="2"/>
  <c r="CT19" i="2"/>
  <c r="CS17" i="2"/>
  <c r="CS14" i="2"/>
  <c r="CT11" i="2"/>
  <c r="CS9" i="2"/>
  <c r="CS6" i="2"/>
  <c r="CT3" i="2"/>
  <c r="CK31" i="2"/>
  <c r="CK28" i="2"/>
  <c r="CL25" i="2"/>
  <c r="CK23" i="2"/>
  <c r="CK20" i="2"/>
  <c r="CL17" i="2"/>
  <c r="CK15" i="2"/>
  <c r="CK12" i="2"/>
  <c r="CL9" i="2"/>
  <c r="CK7" i="2"/>
  <c r="CK4" i="2"/>
  <c r="CD32" i="2"/>
  <c r="CC30" i="2"/>
  <c r="CC27" i="2"/>
  <c r="CD24" i="2"/>
  <c r="CC22" i="2"/>
  <c r="CC19" i="2"/>
  <c r="CD16" i="2"/>
  <c r="CC14" i="2"/>
  <c r="CC11" i="2"/>
  <c r="CD8" i="2"/>
  <c r="CC6" i="2"/>
  <c r="CC3" i="2"/>
  <c r="BV30" i="2"/>
  <c r="BU28" i="2"/>
  <c r="BU25" i="2"/>
  <c r="BV22" i="2"/>
  <c r="BU20" i="2"/>
  <c r="BU17" i="2"/>
  <c r="BV14" i="2"/>
  <c r="BU12" i="2"/>
  <c r="BU9" i="2"/>
  <c r="BV6" i="2"/>
  <c r="BU4" i="2"/>
  <c r="BM32" i="2"/>
  <c r="BN29" i="2"/>
  <c r="BM27" i="2"/>
  <c r="BM24" i="2"/>
  <c r="BN21" i="2"/>
  <c r="BM19" i="2"/>
  <c r="BM16" i="2"/>
  <c r="BM14" i="2"/>
  <c r="BM12" i="2"/>
  <c r="BM10" i="2"/>
  <c r="BM8" i="2"/>
  <c r="BM6" i="2"/>
  <c r="BM4" i="2"/>
  <c r="BE33" i="2"/>
  <c r="BE31" i="2"/>
  <c r="BE29" i="2"/>
  <c r="BE27" i="2"/>
  <c r="BE25" i="2"/>
  <c r="BE23" i="2"/>
  <c r="BE21" i="2"/>
  <c r="BE19" i="2"/>
  <c r="BE17" i="2"/>
  <c r="BE15" i="2"/>
  <c r="BE13" i="2"/>
  <c r="BE11" i="2"/>
  <c r="BE9" i="2"/>
  <c r="BE7" i="2"/>
  <c r="BE5" i="2"/>
  <c r="BE3" i="2"/>
  <c r="AW31" i="2"/>
  <c r="AW29" i="2"/>
  <c r="AW27" i="2"/>
  <c r="AW25" i="2"/>
  <c r="J32" i="2"/>
  <c r="I30" i="2"/>
  <c r="J27" i="2"/>
  <c r="J24" i="2"/>
  <c r="I22" i="2"/>
  <c r="J19" i="2"/>
  <c r="J16" i="2"/>
  <c r="I14" i="2"/>
  <c r="J11" i="2"/>
  <c r="J8" i="2"/>
  <c r="I6" i="2"/>
  <c r="Q3" i="2"/>
  <c r="Q6" i="2"/>
  <c r="R8" i="2"/>
  <c r="Q11" i="2"/>
  <c r="Q14" i="2"/>
  <c r="R16" i="2"/>
  <c r="Q19" i="2"/>
  <c r="Q22" i="2"/>
  <c r="R24" i="2"/>
  <c r="Q27" i="2"/>
  <c r="Q30" i="2"/>
  <c r="Z4" i="2"/>
  <c r="Y7" i="2"/>
  <c r="Y10" i="2"/>
  <c r="Z12" i="2"/>
  <c r="Y15" i="2"/>
  <c r="Y18" i="2"/>
  <c r="Z20" i="2"/>
  <c r="Y23" i="2"/>
  <c r="Y26" i="2"/>
  <c r="Z28" i="2"/>
  <c r="Y31" i="2"/>
  <c r="AG3" i="2"/>
  <c r="AH5" i="2"/>
  <c r="AG8" i="2"/>
  <c r="AG11" i="2"/>
  <c r="AH13" i="2"/>
  <c r="AG16" i="2"/>
  <c r="AG19" i="2"/>
  <c r="AH21" i="2"/>
  <c r="AG24" i="2"/>
  <c r="AG27" i="2"/>
  <c r="AH29" i="2"/>
  <c r="AG32" i="2"/>
  <c r="AO5" i="2"/>
  <c r="AP7" i="2"/>
  <c r="AO10" i="2"/>
  <c r="AO13" i="2"/>
  <c r="AP15" i="2"/>
  <c r="AO18" i="2"/>
  <c r="AO21" i="2"/>
  <c r="AP23" i="2"/>
  <c r="AO26" i="2"/>
  <c r="AO29" i="2"/>
  <c r="AP31" i="2"/>
  <c r="AW3" i="2"/>
  <c r="AW6" i="2"/>
  <c r="AX8" i="2"/>
  <c r="AW11" i="2"/>
  <c r="AW14" i="2"/>
  <c r="AX16" i="2"/>
  <c r="AW19" i="2"/>
  <c r="AW23" i="2"/>
  <c r="I3" i="2"/>
  <c r="I32" i="2"/>
  <c r="J29" i="2"/>
  <c r="J26" i="2"/>
  <c r="I24" i="2"/>
  <c r="J21" i="2"/>
  <c r="J18" i="2"/>
  <c r="I16" i="2"/>
  <c r="J13" i="2"/>
  <c r="J10" i="2"/>
  <c r="I8" i="2"/>
  <c r="J5" i="2"/>
  <c r="Q4" i="2"/>
  <c r="R6" i="2"/>
  <c r="Q9" i="2"/>
  <c r="Q12" i="2"/>
  <c r="R14" i="2"/>
  <c r="Q17" i="2"/>
  <c r="Q20" i="2"/>
  <c r="R22" i="2"/>
  <c r="Q25" i="2"/>
  <c r="Q28" i="2"/>
  <c r="R30" i="2"/>
  <c r="Y5" i="2"/>
  <c r="Y8" i="2"/>
  <c r="Z10" i="2"/>
  <c r="Y13" i="2"/>
  <c r="Y16" i="2"/>
  <c r="Z18" i="2"/>
  <c r="Y21" i="2"/>
  <c r="Y24" i="2"/>
  <c r="Z26" i="2"/>
  <c r="Y29" i="2"/>
  <c r="Y32" i="2"/>
  <c r="AH3" i="2"/>
  <c r="AG6" i="2"/>
  <c r="AG9" i="2"/>
  <c r="AH11" i="2"/>
  <c r="AG14" i="2"/>
  <c r="AG17" i="2"/>
  <c r="AH19" i="2"/>
  <c r="AG22" i="2"/>
  <c r="AG25" i="2"/>
  <c r="AH27" i="2"/>
  <c r="AG30" i="2"/>
  <c r="AO3" i="2"/>
  <c r="AP5" i="2"/>
  <c r="AO8" i="2"/>
  <c r="AO11" i="2"/>
  <c r="AP13" i="2"/>
  <c r="AO16" i="2"/>
  <c r="AO19" i="2"/>
  <c r="AP21" i="2"/>
  <c r="AO24" i="2"/>
  <c r="AO27" i="2"/>
  <c r="AP29" i="2"/>
  <c r="AO32" i="2"/>
  <c r="AW4" i="2"/>
  <c r="AX6" i="2"/>
  <c r="AW9" i="2"/>
  <c r="AW12" i="2"/>
  <c r="AX14" i="2"/>
  <c r="AW17" i="2"/>
  <c r="AW20" i="2"/>
  <c r="AW24" i="2"/>
  <c r="B20" i="2"/>
  <c r="A20" i="2" s="1"/>
  <c r="B21" i="2"/>
  <c r="B22" i="2"/>
  <c r="A28" i="2" l="1" a="1"/>
  <c r="A28" i="2" s="1"/>
  <c r="B28" i="2" a="1"/>
  <c r="B28" i="2" s="1"/>
  <c r="B4" i="2"/>
  <c r="B23" i="2" s="1"/>
  <c r="B26" i="2"/>
  <c r="B27" i="2"/>
  <c r="B25" i="2" l="1"/>
  <c r="E6" i="4"/>
  <c r="E5" i="4"/>
  <c r="B17" i="2"/>
  <c r="B13" i="2"/>
  <c r="A6" i="4"/>
  <c r="A7" i="4"/>
  <c r="A8" i="4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5" i="4"/>
  <c r="B5" i="4" l="1"/>
  <c r="B29" i="4"/>
  <c r="B17" i="4"/>
  <c r="B18" i="4"/>
  <c r="B19" i="4"/>
  <c r="B20" i="4"/>
  <c r="B21" i="4"/>
  <c r="B22" i="4"/>
  <c r="B23" i="4"/>
  <c r="B24" i="4"/>
  <c r="B25" i="4"/>
  <c r="B26" i="4"/>
  <c r="B27" i="4"/>
  <c r="B28" i="4"/>
  <c r="B7" i="4"/>
  <c r="B8" i="4"/>
  <c r="B9" i="4"/>
  <c r="B10" i="4"/>
  <c r="B11" i="4"/>
  <c r="B12" i="4"/>
  <c r="B13" i="4"/>
  <c r="B14" i="4"/>
  <c r="B15" i="4"/>
  <c r="B16" i="4"/>
  <c r="B6" i="4"/>
  <c r="CE10" i="2" l="1"/>
  <c r="CE28" i="2"/>
  <c r="CE22" i="2"/>
  <c r="CM8" i="2"/>
  <c r="CM6" i="2"/>
  <c r="CM4" i="2"/>
  <c r="CU33" i="2"/>
  <c r="CU31" i="2"/>
  <c r="CU29" i="2"/>
  <c r="CU27" i="2"/>
  <c r="CU25" i="2"/>
  <c r="CU23" i="2"/>
  <c r="CU21" i="2"/>
  <c r="CU19" i="2"/>
  <c r="CU17" i="2"/>
  <c r="CU15" i="2"/>
  <c r="CU13" i="2"/>
  <c r="CU11" i="2"/>
  <c r="CU9" i="2"/>
  <c r="CE33" i="2"/>
  <c r="CE25" i="2"/>
  <c r="CE21" i="2"/>
  <c r="CE17" i="2"/>
  <c r="CE9" i="2"/>
  <c r="CE5" i="2"/>
  <c r="CM29" i="2"/>
  <c r="CM27" i="2"/>
  <c r="CM25" i="2"/>
  <c r="CM21" i="2"/>
  <c r="CM19" i="2"/>
  <c r="AI4" i="2"/>
  <c r="AI6" i="2"/>
  <c r="AI8" i="2"/>
  <c r="BW3" i="2"/>
  <c r="BW19" i="2"/>
  <c r="BW23" i="2"/>
  <c r="CE32" i="2"/>
  <c r="CE30" i="2"/>
  <c r="CE26" i="2"/>
  <c r="CE24" i="2"/>
  <c r="CE20" i="2"/>
  <c r="CE18" i="2"/>
  <c r="CE16" i="2"/>
  <c r="CE14" i="2"/>
  <c r="CE12" i="2"/>
  <c r="CE8" i="2"/>
  <c r="CE6" i="2"/>
  <c r="CE4" i="2"/>
  <c r="CM32" i="2"/>
  <c r="CM24" i="2"/>
  <c r="CM12" i="2"/>
  <c r="CZ15" i="2"/>
  <c r="CU32" i="2"/>
  <c r="CU30" i="2"/>
  <c r="CU28" i="2"/>
  <c r="CU26" i="2"/>
  <c r="CU24" i="2"/>
  <c r="CU22" i="2"/>
  <c r="CU20" i="2"/>
  <c r="CU18" i="2"/>
  <c r="CU16" i="2"/>
  <c r="CU14" i="2"/>
  <c r="CU12" i="2"/>
  <c r="CU10" i="2"/>
  <c r="CU8" i="2"/>
  <c r="CE3" i="2"/>
  <c r="CE29" i="2"/>
  <c r="CZ14" i="2"/>
  <c r="CM26" i="2"/>
  <c r="CM18" i="2"/>
  <c r="CM14" i="2"/>
  <c r="CM13" i="2"/>
  <c r="CU4" i="2"/>
  <c r="BW7" i="2"/>
  <c r="BW11" i="2"/>
  <c r="BW15" i="2"/>
  <c r="BW27" i="2"/>
  <c r="BW31" i="2"/>
  <c r="CZ13" i="2"/>
  <c r="CU3" i="2"/>
  <c r="BO5" i="2"/>
  <c r="BO7" i="2"/>
  <c r="BO9" i="2"/>
  <c r="BO11" i="2"/>
  <c r="BO13" i="2"/>
  <c r="BO15" i="2"/>
  <c r="BO17" i="2"/>
  <c r="BO19" i="2"/>
  <c r="BO21" i="2"/>
  <c r="BO23" i="2"/>
  <c r="BO25" i="2"/>
  <c r="BO29" i="2"/>
  <c r="BO33" i="2"/>
  <c r="BW4" i="2"/>
  <c r="BW6" i="2"/>
  <c r="BW8" i="2"/>
  <c r="BW12" i="2"/>
  <c r="BW14" i="2"/>
  <c r="BW18" i="2"/>
  <c r="BW20" i="2"/>
  <c r="BW22" i="2"/>
  <c r="BW24" i="2"/>
  <c r="BW26" i="2"/>
  <c r="BW28" i="2"/>
  <c r="BW30" i="2"/>
  <c r="BW32" i="2"/>
  <c r="CE31" i="2"/>
  <c r="CE27" i="2"/>
  <c r="CE23" i="2"/>
  <c r="CE19" i="2"/>
  <c r="CE15" i="2"/>
  <c r="CE11" i="2"/>
  <c r="CM30" i="2"/>
  <c r="CM28" i="2"/>
  <c r="CM23" i="2"/>
  <c r="CM10" i="2"/>
  <c r="AI10" i="2"/>
  <c r="AI14" i="2"/>
  <c r="AI16" i="2"/>
  <c r="AI18" i="2"/>
  <c r="AI22" i="2"/>
  <c r="AI24" i="2"/>
  <c r="AI26" i="2"/>
  <c r="AI28" i="2"/>
  <c r="AI30" i="2"/>
  <c r="AI32" i="2"/>
  <c r="BG32" i="2"/>
  <c r="BG30" i="2"/>
  <c r="BG28" i="2"/>
  <c r="BG26" i="2"/>
  <c r="BG24" i="2"/>
  <c r="BG22" i="2"/>
  <c r="BG20" i="2"/>
  <c r="BG18" i="2"/>
  <c r="BG16" i="2"/>
  <c r="BG10" i="2"/>
  <c r="BG8" i="2"/>
  <c r="BG6" i="2"/>
  <c r="BG4" i="2"/>
  <c r="BO4" i="2"/>
  <c r="BO6" i="2"/>
  <c r="BO8" i="2"/>
  <c r="BO10" i="2"/>
  <c r="BO12" i="2"/>
  <c r="BO14" i="2"/>
  <c r="BO16" i="2"/>
  <c r="BO18" i="2"/>
  <c r="BO20" i="2"/>
  <c r="BO22" i="2"/>
  <c r="BO24" i="2"/>
  <c r="BO26" i="2"/>
  <c r="BO28" i="2"/>
  <c r="BO30" i="2"/>
  <c r="BO32" i="2"/>
  <c r="BW5" i="2"/>
  <c r="BW9" i="2"/>
  <c r="BW13" i="2"/>
  <c r="BW17" i="2"/>
  <c r="BW21" i="2"/>
  <c r="BW25" i="2"/>
  <c r="BW29" i="2"/>
  <c r="CM3" i="2"/>
  <c r="CM31" i="2"/>
  <c r="CM22" i="2"/>
  <c r="CM20" i="2"/>
  <c r="CM11" i="2"/>
  <c r="CM5" i="2"/>
  <c r="CZ12" i="2"/>
  <c r="CZ11" i="2"/>
  <c r="AA33" i="2"/>
  <c r="AA31" i="2"/>
  <c r="AA29" i="2"/>
  <c r="AA27" i="2"/>
  <c r="AA25" i="2"/>
  <c r="AA23" i="2"/>
  <c r="AA21" i="2"/>
  <c r="BG33" i="2"/>
  <c r="BG31" i="2"/>
  <c r="BG29" i="2"/>
  <c r="BG27" i="2"/>
  <c r="BG25" i="2"/>
  <c r="BG23" i="2"/>
  <c r="BG21" i="2"/>
  <c r="BG19" i="2"/>
  <c r="BG17" i="2"/>
  <c r="BG11" i="2"/>
  <c r="BG9" i="2"/>
  <c r="BG7" i="2"/>
  <c r="BG5" i="2"/>
  <c r="BO27" i="2"/>
  <c r="BO31" i="2"/>
  <c r="BO3" i="2"/>
  <c r="CZ10" i="2"/>
  <c r="CZ9" i="2"/>
  <c r="BG3" i="2"/>
  <c r="AA32" i="2"/>
  <c r="AA30" i="2"/>
  <c r="AA26" i="2"/>
  <c r="AA24" i="2"/>
  <c r="AA22" i="2"/>
  <c r="AI3" i="2"/>
  <c r="AI5" i="2"/>
  <c r="AI7" i="2"/>
  <c r="AI9" i="2"/>
  <c r="AI11" i="2"/>
  <c r="AI13" i="2"/>
  <c r="AI15" i="2"/>
  <c r="AI17" i="2"/>
  <c r="AI19" i="2"/>
  <c r="AI21" i="2"/>
  <c r="AI23" i="2"/>
  <c r="AI25" i="2"/>
  <c r="AI27" i="2"/>
  <c r="AI29" i="2"/>
  <c r="AI31" i="2"/>
  <c r="AY32" i="2"/>
  <c r="AY26" i="2"/>
  <c r="AY24" i="2"/>
  <c r="AY16" i="2"/>
  <c r="AY8" i="2"/>
  <c r="AY4" i="2"/>
  <c r="AY27" i="2"/>
  <c r="AY25" i="2"/>
  <c r="AY19" i="2"/>
  <c r="AY17" i="2"/>
  <c r="AY15" i="2"/>
  <c r="AY9" i="2"/>
  <c r="AY7" i="2"/>
  <c r="AA28" i="2"/>
  <c r="CZ7" i="2"/>
  <c r="CZ6" i="2"/>
  <c r="AQ10" i="2" l="1"/>
  <c r="AQ18" i="2"/>
  <c r="AQ26" i="2"/>
  <c r="AQ11" i="2"/>
  <c r="AQ19" i="2"/>
  <c r="AQ27" i="2"/>
  <c r="AQ13" i="2"/>
  <c r="AQ21" i="2"/>
  <c r="AQ29" i="2"/>
  <c r="AQ8" i="2"/>
  <c r="AQ16" i="2"/>
  <c r="AQ32" i="2"/>
  <c r="AQ22" i="2"/>
  <c r="AQ7" i="2"/>
  <c r="AQ15" i="2"/>
  <c r="AQ31" i="2"/>
  <c r="AQ3" i="2"/>
  <c r="AQ9" i="2"/>
  <c r="AQ25" i="2"/>
  <c r="AQ33" i="2"/>
  <c r="AQ4" i="2"/>
  <c r="AQ12" i="2"/>
  <c r="AQ20" i="2"/>
  <c r="AQ28" i="2"/>
  <c r="AQ5" i="2"/>
  <c r="AQ6" i="2"/>
  <c r="AQ30" i="2"/>
  <c r="AQ23" i="2"/>
  <c r="AY5" i="2"/>
  <c r="AY13" i="2"/>
  <c r="AY29" i="2"/>
  <c r="AY3" i="2"/>
  <c r="AY12" i="2"/>
  <c r="AY20" i="2"/>
  <c r="AY28" i="2"/>
  <c r="AY23" i="2"/>
  <c r="AY31" i="2"/>
  <c r="AY14" i="2"/>
  <c r="AY22" i="2"/>
  <c r="AY30" i="2"/>
  <c r="AY6" i="2"/>
  <c r="CZ8" i="2"/>
  <c r="AA19" i="2"/>
  <c r="CM7" i="2" l="1"/>
  <c r="BW10" i="2"/>
  <c r="CM9" i="2"/>
  <c r="AA14" i="2"/>
  <c r="AA6" i="2"/>
  <c r="AA13" i="2"/>
  <c r="AA7" i="2"/>
  <c r="AA20" i="2"/>
  <c r="AQ14" i="2"/>
  <c r="AQ17" i="2"/>
  <c r="AQ24" i="2"/>
  <c r="AA17" i="2"/>
  <c r="AA9" i="2"/>
  <c r="AA16" i="2"/>
  <c r="AA8" i="2"/>
  <c r="AA4" i="2"/>
  <c r="AA3" i="2"/>
  <c r="AA15" i="2"/>
  <c r="AA5" i="2"/>
  <c r="AA12" i="2"/>
  <c r="AA11" i="2"/>
  <c r="AA10" i="2"/>
  <c r="CU7" i="2"/>
  <c r="CM15" i="2"/>
  <c r="BW16" i="2"/>
  <c r="CE13" i="2"/>
  <c r="CU5" i="2"/>
  <c r="CM16" i="2"/>
  <c r="CE7" i="2"/>
  <c r="CM17" i="2"/>
  <c r="CU6" i="2"/>
  <c r="BG13" i="2"/>
  <c r="BG12" i="2"/>
  <c r="BG14" i="2"/>
  <c r="AI20" i="2"/>
  <c r="AY11" i="2"/>
  <c r="S4" i="2"/>
  <c r="S6" i="2"/>
  <c r="S8" i="2"/>
  <c r="S10" i="2"/>
  <c r="S12" i="2"/>
  <c r="S14" i="2"/>
  <c r="S16" i="2"/>
  <c r="S18" i="2"/>
  <c r="S20" i="2"/>
  <c r="S24" i="2"/>
  <c r="S26" i="2"/>
  <c r="S28" i="2"/>
  <c r="S30" i="2"/>
  <c r="AY10" i="2"/>
  <c r="BG15" i="2"/>
  <c r="AY18" i="2"/>
  <c r="AY21" i="2"/>
  <c r="AA18" i="2"/>
  <c r="K3" i="2"/>
  <c r="AI12" i="2"/>
  <c r="S22" i="2"/>
  <c r="K30" i="2"/>
  <c r="K26" i="2"/>
  <c r="K18" i="2"/>
  <c r="K14" i="2"/>
  <c r="K6" i="2"/>
  <c r="K10" i="2"/>
  <c r="S3" i="2"/>
  <c r="S5" i="2"/>
  <c r="S7" i="2"/>
  <c r="S9" i="2"/>
  <c r="S11" i="2"/>
  <c r="S13" i="2"/>
  <c r="S15" i="2"/>
  <c r="S17" i="2"/>
  <c r="S19" i="2"/>
  <c r="S21" i="2"/>
  <c r="S23" i="2"/>
  <c r="S25" i="2"/>
  <c r="S27" i="2"/>
  <c r="S29" i="2"/>
  <c r="K4" i="2"/>
  <c r="CZ4" i="2"/>
  <c r="CZ5" i="2"/>
  <c r="K12" i="2"/>
  <c r="K22" i="2"/>
  <c r="K33" i="2"/>
  <c r="K29" i="2"/>
  <c r="K21" i="2"/>
  <c r="K17" i="2"/>
  <c r="K13" i="2"/>
  <c r="K9" i="2"/>
  <c r="K5" i="2"/>
  <c r="K31" i="2"/>
  <c r="K27" i="2"/>
  <c r="K25" i="2"/>
  <c r="K32" i="2"/>
  <c r="K28" i="2"/>
  <c r="K24" i="2"/>
  <c r="K20" i="2"/>
  <c r="K16" i="2"/>
  <c r="K8" i="2"/>
  <c r="K23" i="2"/>
  <c r="K19" i="2"/>
  <c r="K15" i="2"/>
  <c r="K11" i="2"/>
  <c r="K7" i="2"/>
  <c r="DA4" i="2" l="1"/>
  <c r="DB4" i="2" s="1"/>
  <c r="EC4" i="2"/>
  <c r="EG4" i="2"/>
  <c r="EO4" i="2"/>
  <c r="ES4" i="2"/>
  <c r="EK4" i="2"/>
  <c r="DU4" i="2"/>
  <c r="DY4" i="2"/>
  <c r="DI4" i="2"/>
  <c r="DM4" i="2"/>
  <c r="DQ4" i="2"/>
  <c r="DE4" i="2"/>
  <c r="DA7" i="2"/>
  <c r="DB7" i="2" s="1"/>
  <c r="DA11" i="2"/>
  <c r="DA15" i="2"/>
  <c r="DA19" i="2"/>
  <c r="DA23" i="2"/>
  <c r="DA27" i="2"/>
  <c r="DA31" i="2"/>
  <c r="DA12" i="2"/>
  <c r="DA16" i="2"/>
  <c r="DA20" i="2"/>
  <c r="DA24" i="2"/>
  <c r="DA32" i="2"/>
  <c r="DA9" i="2"/>
  <c r="DB9" i="2" s="1"/>
  <c r="DA17" i="2"/>
  <c r="DA21" i="2"/>
  <c r="DA29" i="2"/>
  <c r="DA8" i="2"/>
  <c r="DB8" i="2" s="1"/>
  <c r="DA28" i="2"/>
  <c r="DA25" i="2"/>
  <c r="DA13" i="2"/>
  <c r="DA33" i="2"/>
  <c r="DA10" i="2"/>
  <c r="DA14" i="2"/>
  <c r="DA18" i="2"/>
  <c r="DA22" i="2"/>
  <c r="DA26" i="2"/>
  <c r="DA30" i="2"/>
  <c r="DA5" i="2"/>
  <c r="DB5" i="2" s="1"/>
  <c r="DA6" i="2"/>
  <c r="DB6" i="2" s="1"/>
  <c r="ED4" i="2" l="1"/>
  <c r="EE4" i="2" s="1"/>
  <c r="EF4" i="2" s="1"/>
  <c r="EC5" i="2"/>
  <c r="EL4" i="2"/>
  <c r="EM4" i="2" s="1"/>
  <c r="EN4" i="2" s="1"/>
  <c r="ET4" i="2"/>
  <c r="EU4" i="2" s="1"/>
  <c r="EV4" i="2" s="1"/>
  <c r="EP4" i="2"/>
  <c r="EQ4" i="2" s="1"/>
  <c r="ER4" i="2" s="1"/>
  <c r="EH4" i="2"/>
  <c r="EI4" i="2" s="1"/>
  <c r="EJ4" i="2" s="1"/>
  <c r="DB13" i="2"/>
  <c r="DC13" i="2" s="1"/>
  <c r="DD13" i="2" s="1"/>
  <c r="DB32" i="2"/>
  <c r="DC32" i="2" s="1"/>
  <c r="DD32" i="2" s="1"/>
  <c r="DB19" i="2"/>
  <c r="DC19" i="2" s="1"/>
  <c r="DD19" i="2" s="1"/>
  <c r="DJ4" i="2"/>
  <c r="DK4" i="2" s="1"/>
  <c r="DL4" i="2" s="1"/>
  <c r="DB30" i="2"/>
  <c r="DC30" i="2" s="1"/>
  <c r="DD30" i="2" s="1"/>
  <c r="DB14" i="2"/>
  <c r="DC14" i="2" s="1"/>
  <c r="DD14" i="2" s="1"/>
  <c r="DB25" i="2"/>
  <c r="DC25" i="2" s="1"/>
  <c r="DD25" i="2" s="1"/>
  <c r="DB21" i="2"/>
  <c r="DC21" i="2" s="1"/>
  <c r="DD21" i="2" s="1"/>
  <c r="DD24" i="2"/>
  <c r="DB24" i="2"/>
  <c r="DC24" i="2" s="1"/>
  <c r="DB31" i="2"/>
  <c r="DC31" i="2" s="1"/>
  <c r="DD31" i="2" s="1"/>
  <c r="DB15" i="2"/>
  <c r="DC15" i="2" s="1"/>
  <c r="DD15" i="2" s="1"/>
  <c r="DF4" i="2"/>
  <c r="DG4" i="2" s="1"/>
  <c r="DH4" i="2" s="1"/>
  <c r="DZ4" i="2"/>
  <c r="EA4" i="2" s="1"/>
  <c r="EB4" i="2" s="1"/>
  <c r="DB16" i="2"/>
  <c r="DC16" i="2" s="1"/>
  <c r="DD16" i="2" s="1"/>
  <c r="DB23" i="2"/>
  <c r="DC23" i="2" s="1"/>
  <c r="DD23" i="2" s="1"/>
  <c r="DB18" i="2"/>
  <c r="DC18" i="2" s="1"/>
  <c r="DD18" i="2" s="1"/>
  <c r="DB29" i="2"/>
  <c r="DC29" i="2" s="1"/>
  <c r="DD29" i="2" s="1"/>
  <c r="DB12" i="2"/>
  <c r="DC12" i="2" s="1"/>
  <c r="DD12" i="2" s="1"/>
  <c r="DB26" i="2"/>
  <c r="DC26" i="2" s="1"/>
  <c r="DD26" i="2" s="1"/>
  <c r="DB10" i="2"/>
  <c r="DC10" i="2" s="1"/>
  <c r="DD10" i="2" s="1"/>
  <c r="DB28" i="2"/>
  <c r="DC28" i="2" s="1"/>
  <c r="DD28" i="2" s="1"/>
  <c r="DB17" i="2"/>
  <c r="DC17" i="2" s="1"/>
  <c r="DD17" i="2" s="1"/>
  <c r="DB20" i="2"/>
  <c r="DC20" i="2" s="1"/>
  <c r="DD20" i="2" s="1"/>
  <c r="DB27" i="2"/>
  <c r="DC27" i="2" s="1"/>
  <c r="DD27" i="2" s="1"/>
  <c r="DB11" i="2"/>
  <c r="DC11" i="2" s="1"/>
  <c r="DD11" i="2" s="1"/>
  <c r="DR4" i="2"/>
  <c r="DV4" i="2"/>
  <c r="DW4" i="2" s="1"/>
  <c r="DX4" i="2" s="1"/>
  <c r="DM5" i="2"/>
  <c r="DM6" i="2" s="1"/>
  <c r="DN4" i="2"/>
  <c r="DO4" i="2" s="1"/>
  <c r="DP4" i="2" s="1"/>
  <c r="DB22" i="2"/>
  <c r="DC22" i="2" s="1"/>
  <c r="DD22" i="2" s="1"/>
  <c r="DB33" i="2"/>
  <c r="DC33" i="2" s="1"/>
  <c r="DD33" i="2" s="1"/>
  <c r="DE5" i="2"/>
  <c r="DF5" i="2" s="1"/>
  <c r="DI5" i="2"/>
  <c r="DC5" i="2"/>
  <c r="DD5" i="2" s="1"/>
  <c r="DC6" i="2"/>
  <c r="DD6" i="2" s="1"/>
  <c r="DC8" i="2"/>
  <c r="DD8" i="2" s="1"/>
  <c r="DC7" i="2"/>
  <c r="DD7" i="2" s="1"/>
  <c r="DC9" i="2"/>
  <c r="DD9" i="2" s="1"/>
  <c r="DS4" i="2"/>
  <c r="DT4" i="2" s="1"/>
  <c r="EG5" i="2"/>
  <c r="EK5" i="2"/>
  <c r="ES5" i="2"/>
  <c r="EO5" i="2"/>
  <c r="DY5" i="2"/>
  <c r="DU5" i="2"/>
  <c r="DQ5" i="2"/>
  <c r="ED5" i="2" l="1"/>
  <c r="EE5" i="2" s="1"/>
  <c r="EF5" i="2" s="1"/>
  <c r="EC6" i="2"/>
  <c r="ET5" i="2"/>
  <c r="EU5" i="2" s="1"/>
  <c r="EV5" i="2" s="1"/>
  <c r="EL5" i="2"/>
  <c r="EM5" i="2" s="1"/>
  <c r="EN5" i="2" s="1"/>
  <c r="EP5" i="2"/>
  <c r="EQ5" i="2" s="1"/>
  <c r="ER5" i="2" s="1"/>
  <c r="EH5" i="2"/>
  <c r="EI5" i="2" s="1"/>
  <c r="EJ5" i="2" s="1"/>
  <c r="DN6" i="2"/>
  <c r="DR5" i="2"/>
  <c r="DZ5" i="2"/>
  <c r="EA5" i="2" s="1"/>
  <c r="EB5" i="2" s="1"/>
  <c r="DN5" i="2"/>
  <c r="DO5" i="2" s="1"/>
  <c r="DP5" i="2" s="1"/>
  <c r="DV5" i="2"/>
  <c r="DW5" i="2" s="1"/>
  <c r="DX5" i="2" s="1"/>
  <c r="DI6" i="2"/>
  <c r="DJ5" i="2"/>
  <c r="DK5" i="2" s="1"/>
  <c r="DL5" i="2" s="1"/>
  <c r="DE6" i="2"/>
  <c r="DF6" i="2" s="1"/>
  <c r="DG5" i="2"/>
  <c r="DH5" i="2" s="1"/>
  <c r="DS5" i="2"/>
  <c r="DT5" i="2" s="1"/>
  <c r="EG6" i="2"/>
  <c r="ES6" i="2"/>
  <c r="EO6" i="2"/>
  <c r="EK6" i="2"/>
  <c r="DY6" i="2"/>
  <c r="DU6" i="2"/>
  <c r="DM7" i="2"/>
  <c r="DQ6" i="2"/>
  <c r="ED6" i="2" l="1"/>
  <c r="EE6" i="2" s="1"/>
  <c r="EF6" i="2" s="1"/>
  <c r="EC7" i="2"/>
  <c r="EL6" i="2"/>
  <c r="EM6" i="2" s="1"/>
  <c r="EN6" i="2"/>
  <c r="ET6" i="2"/>
  <c r="EU6" i="2" s="1"/>
  <c r="EV6" i="2" s="1"/>
  <c r="EH6" i="2"/>
  <c r="EI6" i="2" s="1"/>
  <c r="EJ6" i="2"/>
  <c r="EP6" i="2"/>
  <c r="EQ6" i="2" s="1"/>
  <c r="ER6" i="2" s="1"/>
  <c r="DR6" i="2"/>
  <c r="DN7" i="2"/>
  <c r="DZ6" i="2"/>
  <c r="EA6" i="2" s="1"/>
  <c r="EB6" i="2" s="1"/>
  <c r="DI7" i="2"/>
  <c r="DJ6" i="2"/>
  <c r="DK6" i="2" s="1"/>
  <c r="DL6" i="2" s="1"/>
  <c r="DV6" i="2"/>
  <c r="DW6" i="2" s="1"/>
  <c r="DX6" i="2" s="1"/>
  <c r="DE7" i="2"/>
  <c r="DF7" i="2" s="1"/>
  <c r="DS6" i="2"/>
  <c r="DT6" i="2" s="1"/>
  <c r="EG7" i="2"/>
  <c r="EO7" i="2"/>
  <c r="EK7" i="2"/>
  <c r="ES7" i="2"/>
  <c r="DY7" i="2"/>
  <c r="DU7" i="2"/>
  <c r="DQ7" i="2"/>
  <c r="DM8" i="2"/>
  <c r="DO6" i="2"/>
  <c r="DP6" i="2" s="1"/>
  <c r="DG6" i="2"/>
  <c r="DH6" i="2" s="1"/>
  <c r="EC8" i="2" l="1"/>
  <c r="ED7" i="2"/>
  <c r="EE7" i="2" s="1"/>
  <c r="EF7" i="2" s="1"/>
  <c r="EP7" i="2"/>
  <c r="EQ7" i="2" s="1"/>
  <c r="ER7" i="2" s="1"/>
  <c r="ET7" i="2"/>
  <c r="EU7" i="2" s="1"/>
  <c r="EV7" i="2" s="1"/>
  <c r="EL7" i="2"/>
  <c r="EM7" i="2" s="1"/>
  <c r="EN7" i="2" s="1"/>
  <c r="EH7" i="2"/>
  <c r="EI7" i="2" s="1"/>
  <c r="EJ7" i="2" s="1"/>
  <c r="DR7" i="2"/>
  <c r="DN8" i="2"/>
  <c r="DI8" i="2"/>
  <c r="DJ7" i="2"/>
  <c r="DK7" i="2" s="1"/>
  <c r="DL7" i="2" s="1"/>
  <c r="DZ7" i="2"/>
  <c r="EA7" i="2" s="1"/>
  <c r="EB7" i="2" s="1"/>
  <c r="DV7" i="2"/>
  <c r="DW7" i="2" s="1"/>
  <c r="DX7" i="2" s="1"/>
  <c r="DE8" i="2"/>
  <c r="DF8" i="2" s="1"/>
  <c r="DS7" i="2"/>
  <c r="DT7" i="2" s="1"/>
  <c r="EG8" i="2"/>
  <c r="EK8" i="2"/>
  <c r="ES8" i="2"/>
  <c r="EO8" i="2"/>
  <c r="DU8" i="2"/>
  <c r="DY8" i="2"/>
  <c r="DM9" i="2"/>
  <c r="DQ8" i="2"/>
  <c r="DO7" i="2"/>
  <c r="DP7" i="2" s="1"/>
  <c r="DG7" i="2"/>
  <c r="DH7" i="2" s="1"/>
  <c r="ED8" i="2" l="1"/>
  <c r="EE8" i="2" s="1"/>
  <c r="EF8" i="2" s="1"/>
  <c r="EC9" i="2"/>
  <c r="EH8" i="2"/>
  <c r="EI8" i="2" s="1"/>
  <c r="EJ8" i="2" s="1"/>
  <c r="ET8" i="2"/>
  <c r="EU8" i="2" s="1"/>
  <c r="EV8" i="2" s="1"/>
  <c r="EP8" i="2"/>
  <c r="EQ8" i="2" s="1"/>
  <c r="ER8" i="2"/>
  <c r="EL8" i="2"/>
  <c r="EM8" i="2" s="1"/>
  <c r="EN8" i="2" s="1"/>
  <c r="DN9" i="2"/>
  <c r="DI9" i="2"/>
  <c r="DJ8" i="2"/>
  <c r="DK8" i="2" s="1"/>
  <c r="DL8" i="2" s="1"/>
  <c r="DZ8" i="2"/>
  <c r="EA8" i="2" s="1"/>
  <c r="EB8" i="2" s="1"/>
  <c r="DT8" i="2"/>
  <c r="DR8" i="2"/>
  <c r="DX8" i="2"/>
  <c r="DV8" i="2"/>
  <c r="DW8" i="2" s="1"/>
  <c r="DE9" i="2"/>
  <c r="DF9" i="2" s="1"/>
  <c r="DG8" i="2"/>
  <c r="DH8" i="2" s="1"/>
  <c r="DS8" i="2"/>
  <c r="EG9" i="2"/>
  <c r="EK9" i="2"/>
  <c r="EO9" i="2"/>
  <c r="ES9" i="2"/>
  <c r="DU9" i="2"/>
  <c r="DY9" i="2"/>
  <c r="DQ9" i="2"/>
  <c r="DM10" i="2"/>
  <c r="DO8" i="2"/>
  <c r="DP8" i="2" s="1"/>
  <c r="EC10" i="2" l="1"/>
  <c r="ED9" i="2"/>
  <c r="EE9" i="2" s="1"/>
  <c r="EF9" i="2" s="1"/>
  <c r="EL9" i="2"/>
  <c r="EM9" i="2" s="1"/>
  <c r="EN9" i="2"/>
  <c r="ET9" i="2"/>
  <c r="EU9" i="2" s="1"/>
  <c r="EV9" i="2" s="1"/>
  <c r="EH9" i="2"/>
  <c r="EI9" i="2" s="1"/>
  <c r="EJ9" i="2" s="1"/>
  <c r="EP9" i="2"/>
  <c r="EQ9" i="2" s="1"/>
  <c r="ER9" i="2" s="1"/>
  <c r="DI10" i="2"/>
  <c r="DJ9" i="2"/>
  <c r="DK9" i="2" s="1"/>
  <c r="DL9" i="2" s="1"/>
  <c r="DZ9" i="2"/>
  <c r="EA9" i="2" s="1"/>
  <c r="EB9" i="2" s="1"/>
  <c r="DN10" i="2"/>
  <c r="DV9" i="2"/>
  <c r="DW9" i="2" s="1"/>
  <c r="DX9" i="2" s="1"/>
  <c r="DR9" i="2"/>
  <c r="DE10" i="2"/>
  <c r="DF10" i="2" s="1"/>
  <c r="DG9" i="2"/>
  <c r="DH9" i="2" s="1"/>
  <c r="DS9" i="2"/>
  <c r="DT9" i="2" s="1"/>
  <c r="EG10" i="2"/>
  <c r="ES10" i="2"/>
  <c r="EO10" i="2"/>
  <c r="EK10" i="2"/>
  <c r="DU10" i="2"/>
  <c r="DY10" i="2"/>
  <c r="DM11" i="2"/>
  <c r="DQ10" i="2"/>
  <c r="DO9" i="2"/>
  <c r="DP9" i="2" s="1"/>
  <c r="ED10" i="2" l="1"/>
  <c r="EE10" i="2" s="1"/>
  <c r="EF10" i="2" s="1"/>
  <c r="EC11" i="2"/>
  <c r="EH10" i="2"/>
  <c r="EI10" i="2" s="1"/>
  <c r="EJ10" i="2" s="1"/>
  <c r="EL10" i="2"/>
  <c r="EM10" i="2" s="1"/>
  <c r="EN10" i="2" s="1"/>
  <c r="ET10" i="2"/>
  <c r="EU10" i="2" s="1"/>
  <c r="EV10" i="2" s="1"/>
  <c r="EP10" i="2"/>
  <c r="EQ10" i="2" s="1"/>
  <c r="ER10" i="2" s="1"/>
  <c r="DZ10" i="2"/>
  <c r="EA10" i="2" s="1"/>
  <c r="EB10" i="2" s="1"/>
  <c r="DR10" i="2"/>
  <c r="DX10" i="2"/>
  <c r="DV10" i="2"/>
  <c r="DW10" i="2" s="1"/>
  <c r="DI11" i="2"/>
  <c r="DJ10" i="2"/>
  <c r="DK10" i="2" s="1"/>
  <c r="DL10" i="2" s="1"/>
  <c r="DN11" i="2"/>
  <c r="DE11" i="2"/>
  <c r="DF11" i="2" s="1"/>
  <c r="DS10" i="2"/>
  <c r="DT10" i="2" s="1"/>
  <c r="EG11" i="2"/>
  <c r="EK11" i="2"/>
  <c r="ES11" i="2"/>
  <c r="EO11" i="2"/>
  <c r="DU11" i="2"/>
  <c r="DY11" i="2"/>
  <c r="DQ11" i="2"/>
  <c r="DM12" i="2"/>
  <c r="DO10" i="2"/>
  <c r="DP10" i="2" s="1"/>
  <c r="DG10" i="2"/>
  <c r="DH10" i="2" s="1"/>
  <c r="ED11" i="2" l="1"/>
  <c r="EE11" i="2" s="1"/>
  <c r="EF11" i="2" s="1"/>
  <c r="EC12" i="2"/>
  <c r="EL11" i="2"/>
  <c r="EM11" i="2" s="1"/>
  <c r="EN11" i="2" s="1"/>
  <c r="EP11" i="2"/>
  <c r="EQ11" i="2" s="1"/>
  <c r="ER11" i="2" s="1"/>
  <c r="EH11" i="2"/>
  <c r="EI11" i="2" s="1"/>
  <c r="EJ11" i="2" s="1"/>
  <c r="ET11" i="2"/>
  <c r="EU11" i="2" s="1"/>
  <c r="EV11" i="2" s="1"/>
  <c r="DT11" i="2"/>
  <c r="DR11" i="2"/>
  <c r="EB11" i="2"/>
  <c r="DZ11" i="2"/>
  <c r="EA11" i="2" s="1"/>
  <c r="DI12" i="2"/>
  <c r="DJ11" i="2"/>
  <c r="DK11" i="2" s="1"/>
  <c r="DL11" i="2" s="1"/>
  <c r="DN12" i="2"/>
  <c r="DV11" i="2"/>
  <c r="DW11" i="2" s="1"/>
  <c r="DX11" i="2" s="1"/>
  <c r="DE12" i="2"/>
  <c r="DF12" i="2" s="1"/>
  <c r="DS11" i="2"/>
  <c r="EG12" i="2"/>
  <c r="EK12" i="2"/>
  <c r="ES12" i="2"/>
  <c r="EO12" i="2"/>
  <c r="DU12" i="2"/>
  <c r="DY12" i="2"/>
  <c r="DM13" i="2"/>
  <c r="DQ12" i="2"/>
  <c r="DO11" i="2"/>
  <c r="DP11" i="2" s="1"/>
  <c r="DG11" i="2"/>
  <c r="DH11" i="2" s="1"/>
  <c r="EC13" i="2" l="1"/>
  <c r="EF12" i="2"/>
  <c r="ED12" i="2"/>
  <c r="EE12" i="2" s="1"/>
  <c r="EL12" i="2"/>
  <c r="EM12" i="2" s="1"/>
  <c r="EN12" i="2"/>
  <c r="EP12" i="2"/>
  <c r="EQ12" i="2" s="1"/>
  <c r="ER12" i="2" s="1"/>
  <c r="EH12" i="2"/>
  <c r="EI12" i="2" s="1"/>
  <c r="EJ12" i="2"/>
  <c r="ET12" i="2"/>
  <c r="EU12" i="2" s="1"/>
  <c r="EV12" i="2" s="1"/>
  <c r="DN13" i="2"/>
  <c r="DX12" i="2"/>
  <c r="DV12" i="2"/>
  <c r="DZ12" i="2"/>
  <c r="EA12" i="2" s="1"/>
  <c r="EB12" i="2" s="1"/>
  <c r="DR12" i="2"/>
  <c r="DI13" i="2"/>
  <c r="DJ12" i="2"/>
  <c r="DK12" i="2" s="1"/>
  <c r="DL12" i="2" s="1"/>
  <c r="DE13" i="2"/>
  <c r="DF13" i="2" s="1"/>
  <c r="DS12" i="2"/>
  <c r="DT12" i="2" s="1"/>
  <c r="EG13" i="2"/>
  <c r="EO13" i="2"/>
  <c r="EK13" i="2"/>
  <c r="ES13" i="2"/>
  <c r="DU13" i="2"/>
  <c r="DW12" i="2"/>
  <c r="DY13" i="2"/>
  <c r="DM14" i="2"/>
  <c r="DQ13" i="2"/>
  <c r="DO12" i="2"/>
  <c r="DP12" i="2" s="1"/>
  <c r="DG12" i="2"/>
  <c r="DH12" i="2" s="1"/>
  <c r="ED13" i="2" l="1"/>
  <c r="EE13" i="2" s="1"/>
  <c r="EF13" i="2" s="1"/>
  <c r="EC14" i="2"/>
  <c r="ET13" i="2"/>
  <c r="EU13" i="2" s="1"/>
  <c r="EV13" i="2" s="1"/>
  <c r="EP13" i="2"/>
  <c r="EQ13" i="2" s="1"/>
  <c r="ER13" i="2" s="1"/>
  <c r="EL13" i="2"/>
  <c r="EM13" i="2" s="1"/>
  <c r="EN13" i="2" s="1"/>
  <c r="EH13" i="2"/>
  <c r="EI13" i="2" s="1"/>
  <c r="EJ13" i="2" s="1"/>
  <c r="DN14" i="2"/>
  <c r="DV13" i="2"/>
  <c r="DW13" i="2" s="1"/>
  <c r="DX13" i="2" s="1"/>
  <c r="EB13" i="2"/>
  <c r="DZ13" i="2"/>
  <c r="EA13" i="2" s="1"/>
  <c r="DT13" i="2"/>
  <c r="DR13" i="2"/>
  <c r="DI14" i="2"/>
  <c r="DJ13" i="2"/>
  <c r="DK13" i="2" s="1"/>
  <c r="DL13" i="2" s="1"/>
  <c r="DE14" i="2"/>
  <c r="DF14" i="2" s="1"/>
  <c r="DS13" i="2"/>
  <c r="EG14" i="2"/>
  <c r="EK14" i="2"/>
  <c r="EO14" i="2"/>
  <c r="ES14" i="2"/>
  <c r="DU14" i="2"/>
  <c r="DY14" i="2"/>
  <c r="DM15" i="2"/>
  <c r="DQ14" i="2"/>
  <c r="DO13" i="2"/>
  <c r="DP13" i="2" s="1"/>
  <c r="DG13" i="2"/>
  <c r="DH13" i="2" s="1"/>
  <c r="ED14" i="2" l="1"/>
  <c r="EE14" i="2" s="1"/>
  <c r="EF14" i="2" s="1"/>
  <c r="EC15" i="2"/>
  <c r="EL14" i="2"/>
  <c r="EM14" i="2" s="1"/>
  <c r="EN14" i="2" s="1"/>
  <c r="ET14" i="2"/>
  <c r="EU14" i="2" s="1"/>
  <c r="EV14" i="2" s="1"/>
  <c r="EH14" i="2"/>
  <c r="EI14" i="2" s="1"/>
  <c r="EJ14" i="2" s="1"/>
  <c r="EP14" i="2"/>
  <c r="EQ14" i="2" s="1"/>
  <c r="ER14" i="2" s="1"/>
  <c r="DN15" i="2"/>
  <c r="DZ14" i="2"/>
  <c r="EA14" i="2" s="1"/>
  <c r="EB14" i="2" s="1"/>
  <c r="DR14" i="2"/>
  <c r="DI15" i="2"/>
  <c r="DJ14" i="2"/>
  <c r="DK14" i="2" s="1"/>
  <c r="DL14" i="2" s="1"/>
  <c r="DX14" i="2"/>
  <c r="DV14" i="2"/>
  <c r="DW14" i="2" s="1"/>
  <c r="DE15" i="2"/>
  <c r="DF15" i="2" s="1"/>
  <c r="DG14" i="2"/>
  <c r="DH14" i="2" s="1"/>
  <c r="DS14" i="2"/>
  <c r="DT14" i="2" s="1"/>
  <c r="EG15" i="2"/>
  <c r="EK15" i="2"/>
  <c r="EO15" i="2"/>
  <c r="ES15" i="2"/>
  <c r="DU15" i="2"/>
  <c r="DY15" i="2"/>
  <c r="DM16" i="2"/>
  <c r="DQ15" i="2"/>
  <c r="DO14" i="2"/>
  <c r="DP14" i="2" s="1"/>
  <c r="ED15" i="2" l="1"/>
  <c r="EE15" i="2" s="1"/>
  <c r="EF15" i="2" s="1"/>
  <c r="EC16" i="2"/>
  <c r="ET15" i="2"/>
  <c r="EU15" i="2" s="1"/>
  <c r="EV15" i="2" s="1"/>
  <c r="EP15" i="2"/>
  <c r="EQ15" i="2" s="1"/>
  <c r="ER15" i="2" s="1"/>
  <c r="EH15" i="2"/>
  <c r="EI15" i="2" s="1"/>
  <c r="EJ15" i="2" s="1"/>
  <c r="EL15" i="2"/>
  <c r="EM15" i="2" s="1"/>
  <c r="EN15" i="2" s="1"/>
  <c r="EB15" i="2"/>
  <c r="DZ15" i="2"/>
  <c r="EA15" i="2" s="1"/>
  <c r="DT15" i="2"/>
  <c r="DR15" i="2"/>
  <c r="DX15" i="2"/>
  <c r="DV15" i="2"/>
  <c r="DW15" i="2" s="1"/>
  <c r="DI16" i="2"/>
  <c r="DJ15" i="2"/>
  <c r="DK15" i="2" s="1"/>
  <c r="DL15" i="2" s="1"/>
  <c r="DN16" i="2"/>
  <c r="DE16" i="2"/>
  <c r="DF16" i="2" s="1"/>
  <c r="DS15" i="2"/>
  <c r="EG16" i="2"/>
  <c r="ES16" i="2"/>
  <c r="EK16" i="2"/>
  <c r="EO16" i="2"/>
  <c r="DU16" i="2"/>
  <c r="DY16" i="2"/>
  <c r="DQ16" i="2"/>
  <c r="DM17" i="2"/>
  <c r="DO15" i="2"/>
  <c r="DP15" i="2" s="1"/>
  <c r="DG15" i="2"/>
  <c r="DH15" i="2" s="1"/>
  <c r="ED16" i="2" l="1"/>
  <c r="EE16" i="2" s="1"/>
  <c r="EF16" i="2" s="1"/>
  <c r="EC17" i="2"/>
  <c r="EH16" i="2"/>
  <c r="EI16" i="2" s="1"/>
  <c r="EJ16" i="2" s="1"/>
  <c r="EP16" i="2"/>
  <c r="EQ16" i="2" s="1"/>
  <c r="ER16" i="2"/>
  <c r="ET16" i="2"/>
  <c r="EU16" i="2" s="1"/>
  <c r="EV16" i="2" s="1"/>
  <c r="EL16" i="2"/>
  <c r="EM16" i="2" s="1"/>
  <c r="EN16" i="2"/>
  <c r="EB16" i="2"/>
  <c r="DZ16" i="2"/>
  <c r="EA16" i="2" s="1"/>
  <c r="DI17" i="2"/>
  <c r="DJ16" i="2"/>
  <c r="DK16" i="2" s="1"/>
  <c r="DL16" i="2" s="1"/>
  <c r="DN17" i="2"/>
  <c r="DR16" i="2"/>
  <c r="DV16" i="2"/>
  <c r="DW16" i="2" s="1"/>
  <c r="DX16" i="2" s="1"/>
  <c r="DE17" i="2"/>
  <c r="DF17" i="2" s="1"/>
  <c r="DS16" i="2"/>
  <c r="DT16" i="2" s="1"/>
  <c r="EG17" i="2"/>
  <c r="EO17" i="2"/>
  <c r="EK17" i="2"/>
  <c r="ES17" i="2"/>
  <c r="DU17" i="2"/>
  <c r="DY17" i="2"/>
  <c r="DM18" i="2"/>
  <c r="DQ17" i="2"/>
  <c r="DO16" i="2"/>
  <c r="DP16" i="2" s="1"/>
  <c r="DG16" i="2"/>
  <c r="DH16" i="2" s="1"/>
  <c r="EC18" i="2" l="1"/>
  <c r="ED17" i="2"/>
  <c r="EE17" i="2" s="1"/>
  <c r="EF17" i="2" s="1"/>
  <c r="ET17" i="2"/>
  <c r="EU17" i="2" s="1"/>
  <c r="EV17" i="2" s="1"/>
  <c r="EP17" i="2"/>
  <c r="EQ17" i="2" s="1"/>
  <c r="ER17" i="2"/>
  <c r="EL17" i="2"/>
  <c r="EM17" i="2" s="1"/>
  <c r="EN17" i="2" s="1"/>
  <c r="EH17" i="2"/>
  <c r="EI17" i="2" s="1"/>
  <c r="EJ17" i="2"/>
  <c r="DZ17" i="2"/>
  <c r="EA17" i="2" s="1"/>
  <c r="EB17" i="2" s="1"/>
  <c r="DI18" i="2"/>
  <c r="DJ17" i="2"/>
  <c r="DK17" i="2" s="1"/>
  <c r="DL17" i="2" s="1"/>
  <c r="DR17" i="2"/>
  <c r="DN18" i="2"/>
  <c r="DV17" i="2"/>
  <c r="DW17" i="2" s="1"/>
  <c r="DX17" i="2" s="1"/>
  <c r="DE18" i="2"/>
  <c r="DF18" i="2" s="1"/>
  <c r="DS17" i="2"/>
  <c r="DT17" i="2" s="1"/>
  <c r="EG18" i="2"/>
  <c r="EK18" i="2"/>
  <c r="EO18" i="2"/>
  <c r="ES18" i="2"/>
  <c r="DU18" i="2"/>
  <c r="DY18" i="2"/>
  <c r="DQ18" i="2"/>
  <c r="DM19" i="2"/>
  <c r="DO17" i="2"/>
  <c r="DP17" i="2" s="1"/>
  <c r="DG17" i="2"/>
  <c r="DH17" i="2" s="1"/>
  <c r="ED18" i="2" l="1"/>
  <c r="EE18" i="2" s="1"/>
  <c r="EF18" i="2" s="1"/>
  <c r="EC19" i="2"/>
  <c r="EL18" i="2"/>
  <c r="EM18" i="2" s="1"/>
  <c r="EN18" i="2" s="1"/>
  <c r="ET18" i="2"/>
  <c r="EU18" i="2" s="1"/>
  <c r="EV18" i="2" s="1"/>
  <c r="EP18" i="2"/>
  <c r="EQ18" i="2" s="1"/>
  <c r="ER18" i="2" s="1"/>
  <c r="EH18" i="2"/>
  <c r="EI18" i="2" s="1"/>
  <c r="EJ18" i="2" s="1"/>
  <c r="DR18" i="2"/>
  <c r="DZ18" i="2"/>
  <c r="EA18" i="2" s="1"/>
  <c r="EB18" i="2" s="1"/>
  <c r="DN19" i="2"/>
  <c r="DV18" i="2"/>
  <c r="DW18" i="2" s="1"/>
  <c r="DX18" i="2" s="1"/>
  <c r="DI19" i="2"/>
  <c r="DJ18" i="2"/>
  <c r="DK18" i="2" s="1"/>
  <c r="DL18" i="2" s="1"/>
  <c r="DE19" i="2"/>
  <c r="DF19" i="2" s="1"/>
  <c r="DS18" i="2"/>
  <c r="DT18" i="2" s="1"/>
  <c r="EG19" i="2"/>
  <c r="ES19" i="2"/>
  <c r="EK19" i="2"/>
  <c r="EO19" i="2"/>
  <c r="DU19" i="2"/>
  <c r="DY19" i="2"/>
  <c r="DM20" i="2"/>
  <c r="DQ19" i="2"/>
  <c r="DO18" i="2"/>
  <c r="DP18" i="2" s="1"/>
  <c r="DG18" i="2"/>
  <c r="DH18" i="2" s="1"/>
  <c r="EC20" i="2" l="1"/>
  <c r="ED19" i="2"/>
  <c r="EE19" i="2" s="1"/>
  <c r="EF19" i="2" s="1"/>
  <c r="EP19" i="2"/>
  <c r="EQ19" i="2" s="1"/>
  <c r="ER19" i="2" s="1"/>
  <c r="ET19" i="2"/>
  <c r="EU19" i="2" s="1"/>
  <c r="EV19" i="2"/>
  <c r="EL19" i="2"/>
  <c r="EM19" i="2" s="1"/>
  <c r="EN19" i="2" s="1"/>
  <c r="EH19" i="2"/>
  <c r="EI19" i="2" s="1"/>
  <c r="EJ19" i="2" s="1"/>
  <c r="EB19" i="2"/>
  <c r="DZ19" i="2"/>
  <c r="EA19" i="2" s="1"/>
  <c r="DR19" i="2"/>
  <c r="DV19" i="2"/>
  <c r="DW19" i="2" s="1"/>
  <c r="DX19" i="2" s="1"/>
  <c r="DI20" i="2"/>
  <c r="DJ19" i="2"/>
  <c r="DK19" i="2" s="1"/>
  <c r="DL19" i="2" s="1"/>
  <c r="DN20" i="2"/>
  <c r="DE20" i="2"/>
  <c r="DF20" i="2" s="1"/>
  <c r="DS19" i="2"/>
  <c r="DT19" i="2" s="1"/>
  <c r="EG20" i="2"/>
  <c r="EK20" i="2"/>
  <c r="ES20" i="2"/>
  <c r="EO20" i="2"/>
  <c r="DU20" i="2"/>
  <c r="DY20" i="2"/>
  <c r="DQ20" i="2"/>
  <c r="DM21" i="2"/>
  <c r="DO19" i="2"/>
  <c r="DP19" i="2" s="1"/>
  <c r="DG19" i="2"/>
  <c r="DH19" i="2" s="1"/>
  <c r="ED20" i="2" l="1"/>
  <c r="EE20" i="2" s="1"/>
  <c r="EF20" i="2" s="1"/>
  <c r="EC21" i="2"/>
  <c r="EP20" i="2"/>
  <c r="EQ20" i="2" s="1"/>
  <c r="ER20" i="2" s="1"/>
  <c r="EL20" i="2"/>
  <c r="EM20" i="2" s="1"/>
  <c r="EN20" i="2" s="1"/>
  <c r="EH20" i="2"/>
  <c r="EI20" i="2" s="1"/>
  <c r="EJ20" i="2" s="1"/>
  <c r="ET20" i="2"/>
  <c r="EU20" i="2" s="1"/>
  <c r="EV20" i="2" s="1"/>
  <c r="DR20" i="2"/>
  <c r="EB20" i="2"/>
  <c r="DZ20" i="2"/>
  <c r="EA20" i="2" s="1"/>
  <c r="DI21" i="2"/>
  <c r="DJ20" i="2"/>
  <c r="DK20" i="2" s="1"/>
  <c r="DL20" i="2" s="1"/>
  <c r="DN21" i="2"/>
  <c r="DV20" i="2"/>
  <c r="DW20" i="2" s="1"/>
  <c r="DX20" i="2" s="1"/>
  <c r="DE21" i="2"/>
  <c r="DF21" i="2" s="1"/>
  <c r="DS20" i="2"/>
  <c r="DT20" i="2" s="1"/>
  <c r="EG21" i="2"/>
  <c r="EO21" i="2"/>
  <c r="ES21" i="2"/>
  <c r="EK21" i="2"/>
  <c r="DU21" i="2"/>
  <c r="DY21" i="2"/>
  <c r="DM22" i="2"/>
  <c r="DQ21" i="2"/>
  <c r="DO20" i="2"/>
  <c r="DP20" i="2" s="1"/>
  <c r="DG20" i="2"/>
  <c r="DH20" i="2" s="1"/>
  <c r="EC22" i="2" l="1"/>
  <c r="ED21" i="2"/>
  <c r="EE21" i="2" s="1"/>
  <c r="EF21" i="2" s="1"/>
  <c r="EL21" i="2"/>
  <c r="EM21" i="2" s="1"/>
  <c r="EN21" i="2" s="1"/>
  <c r="EP21" i="2"/>
  <c r="EQ21" i="2" s="1"/>
  <c r="ER21" i="2" s="1"/>
  <c r="EH21" i="2"/>
  <c r="ET21" i="2"/>
  <c r="EU21" i="2" s="1"/>
  <c r="EV21" i="2" s="1"/>
  <c r="DZ21" i="2"/>
  <c r="EA21" i="2" s="1"/>
  <c r="EB21" i="2" s="1"/>
  <c r="DR21" i="2"/>
  <c r="DX21" i="2"/>
  <c r="DV21" i="2"/>
  <c r="DW21" i="2" s="1"/>
  <c r="DN22" i="2"/>
  <c r="DI22" i="2"/>
  <c r="DJ21" i="2"/>
  <c r="DK21" i="2" s="1"/>
  <c r="DL21" i="2" s="1"/>
  <c r="DE22" i="2"/>
  <c r="DF22" i="2" s="1"/>
  <c r="DH21" i="2"/>
  <c r="DS21" i="2"/>
  <c r="DT21" i="2" s="1"/>
  <c r="EI21" i="2"/>
  <c r="EJ21" i="2" s="1"/>
  <c r="EG22" i="2"/>
  <c r="ES22" i="2"/>
  <c r="EO22" i="2"/>
  <c r="EK22" i="2"/>
  <c r="DU22" i="2"/>
  <c r="DY22" i="2"/>
  <c r="DQ22" i="2"/>
  <c r="DM23" i="2"/>
  <c r="DO21" i="2"/>
  <c r="DP21" i="2" s="1"/>
  <c r="DG21" i="2"/>
  <c r="EC23" i="2" l="1"/>
  <c r="ED22" i="2"/>
  <c r="EE22" i="2" s="1"/>
  <c r="EF22" i="2" s="1"/>
  <c r="EL22" i="2"/>
  <c r="EM22" i="2" s="1"/>
  <c r="EN22" i="2" s="1"/>
  <c r="EP22" i="2"/>
  <c r="EQ22" i="2" s="1"/>
  <c r="ER22" i="2"/>
  <c r="EH22" i="2"/>
  <c r="EI22" i="2" s="1"/>
  <c r="EJ22" i="2" s="1"/>
  <c r="ET22" i="2"/>
  <c r="EU22" i="2" s="1"/>
  <c r="EV22" i="2" s="1"/>
  <c r="DZ22" i="2"/>
  <c r="EA22" i="2" s="1"/>
  <c r="EB22" i="2" s="1"/>
  <c r="DN23" i="2"/>
  <c r="DV22" i="2"/>
  <c r="DW22" i="2" s="1"/>
  <c r="DX22" i="2" s="1"/>
  <c r="DR22" i="2"/>
  <c r="DI23" i="2"/>
  <c r="DJ22" i="2"/>
  <c r="DK22" i="2" s="1"/>
  <c r="DL22" i="2" s="1"/>
  <c r="DE23" i="2"/>
  <c r="DF23" i="2" s="1"/>
  <c r="DS22" i="2"/>
  <c r="DT22" i="2" s="1"/>
  <c r="EG23" i="2"/>
  <c r="EO23" i="2"/>
  <c r="ES23" i="2"/>
  <c r="EK23" i="2"/>
  <c r="DU23" i="2"/>
  <c r="DY23" i="2"/>
  <c r="DM24" i="2"/>
  <c r="DQ23" i="2"/>
  <c r="DO22" i="2"/>
  <c r="DP22" i="2" s="1"/>
  <c r="DG22" i="2"/>
  <c r="DH22" i="2" s="1"/>
  <c r="EC24" i="2" l="1"/>
  <c r="ED23" i="2"/>
  <c r="EE23" i="2" s="1"/>
  <c r="EF23" i="2" s="1"/>
  <c r="EL23" i="2"/>
  <c r="EM23" i="2" s="1"/>
  <c r="EN23" i="2" s="1"/>
  <c r="EP23" i="2"/>
  <c r="EQ23" i="2" s="1"/>
  <c r="ER23" i="2" s="1"/>
  <c r="EH23" i="2"/>
  <c r="EI23" i="2" s="1"/>
  <c r="EJ23" i="2" s="1"/>
  <c r="ET23" i="2"/>
  <c r="EU23" i="2" s="1"/>
  <c r="EV23" i="2"/>
  <c r="DN24" i="2"/>
  <c r="DI24" i="2"/>
  <c r="DJ23" i="2"/>
  <c r="DK23" i="2" s="1"/>
  <c r="DL23" i="2" s="1"/>
  <c r="DZ23" i="2"/>
  <c r="EA23" i="2" s="1"/>
  <c r="EB23" i="2" s="1"/>
  <c r="DR23" i="2"/>
  <c r="DV23" i="2"/>
  <c r="DW23" i="2" s="1"/>
  <c r="DX23" i="2" s="1"/>
  <c r="DE24" i="2"/>
  <c r="DF24" i="2" s="1"/>
  <c r="DS23" i="2"/>
  <c r="DT23" i="2" s="1"/>
  <c r="EG24" i="2"/>
  <c r="ES24" i="2"/>
  <c r="EK24" i="2"/>
  <c r="EO24" i="2"/>
  <c r="DU24" i="2"/>
  <c r="DY24" i="2"/>
  <c r="DQ24" i="2"/>
  <c r="DM25" i="2"/>
  <c r="DO23" i="2"/>
  <c r="DP23" i="2" s="1"/>
  <c r="DG23" i="2"/>
  <c r="DH23" i="2" s="1"/>
  <c r="ED24" i="2" l="1"/>
  <c r="EE24" i="2" s="1"/>
  <c r="EC25" i="2"/>
  <c r="EF24" i="2"/>
  <c r="EP24" i="2"/>
  <c r="EQ24" i="2" s="1"/>
  <c r="ER24" i="2" s="1"/>
  <c r="EL24" i="2"/>
  <c r="EM24" i="2" s="1"/>
  <c r="EN24" i="2"/>
  <c r="ET24" i="2"/>
  <c r="EU24" i="2" s="1"/>
  <c r="EV24" i="2" s="1"/>
  <c r="EH24" i="2"/>
  <c r="EI24" i="2" s="1"/>
  <c r="EJ24" i="2"/>
  <c r="DR24" i="2"/>
  <c r="DI25" i="2"/>
  <c r="DJ24" i="2"/>
  <c r="DK24" i="2" s="1"/>
  <c r="DL24" i="2" s="1"/>
  <c r="EB24" i="2"/>
  <c r="DZ24" i="2"/>
  <c r="EA24" i="2" s="1"/>
  <c r="DN25" i="2"/>
  <c r="DV24" i="2"/>
  <c r="DW24" i="2" s="1"/>
  <c r="DX24" i="2" s="1"/>
  <c r="DE25" i="2"/>
  <c r="DF25" i="2" s="1"/>
  <c r="DH24" i="2"/>
  <c r="DS24" i="2"/>
  <c r="DT24" i="2" s="1"/>
  <c r="EG25" i="2"/>
  <c r="EO25" i="2"/>
  <c r="EK25" i="2"/>
  <c r="ES25" i="2"/>
  <c r="DU25" i="2"/>
  <c r="DY25" i="2"/>
  <c r="DM26" i="2"/>
  <c r="DQ25" i="2"/>
  <c r="DO24" i="2"/>
  <c r="DP24" i="2" s="1"/>
  <c r="DG24" i="2"/>
  <c r="ED25" i="2" l="1"/>
  <c r="EE25" i="2" s="1"/>
  <c r="EF25" i="2" s="1"/>
  <c r="EC26" i="2"/>
  <c r="ET25" i="2"/>
  <c r="EU25" i="2" s="1"/>
  <c r="EV25" i="2" s="1"/>
  <c r="EP25" i="2"/>
  <c r="EQ25" i="2" s="1"/>
  <c r="ER25" i="2" s="1"/>
  <c r="EL25" i="2"/>
  <c r="EM25" i="2" s="1"/>
  <c r="EN25" i="2" s="1"/>
  <c r="EH25" i="2"/>
  <c r="EI25" i="2" s="1"/>
  <c r="EJ25" i="2" s="1"/>
  <c r="DZ25" i="2"/>
  <c r="EA25" i="2" s="1"/>
  <c r="EB25" i="2" s="1"/>
  <c r="DT25" i="2"/>
  <c r="DR25" i="2"/>
  <c r="DV25" i="2"/>
  <c r="DW25" i="2" s="1"/>
  <c r="DX25" i="2" s="1"/>
  <c r="DN26" i="2"/>
  <c r="DI26" i="2"/>
  <c r="DJ25" i="2"/>
  <c r="DK25" i="2" s="1"/>
  <c r="DL25" i="2" s="1"/>
  <c r="DE26" i="2"/>
  <c r="DF26" i="2" s="1"/>
  <c r="DS25" i="2"/>
  <c r="EG26" i="2"/>
  <c r="ES26" i="2"/>
  <c r="EK26" i="2"/>
  <c r="EO26" i="2"/>
  <c r="DU26" i="2"/>
  <c r="DY26" i="2"/>
  <c r="DM27" i="2"/>
  <c r="DQ26" i="2"/>
  <c r="DO25" i="2"/>
  <c r="DP25" i="2" s="1"/>
  <c r="DG25" i="2"/>
  <c r="DH25" i="2" s="1"/>
  <c r="EC27" i="2" l="1"/>
  <c r="ED26" i="2"/>
  <c r="EE26" i="2" s="1"/>
  <c r="EF26" i="2" s="1"/>
  <c r="ET26" i="2"/>
  <c r="EU26" i="2" s="1"/>
  <c r="EV26" i="2" s="1"/>
  <c r="EL26" i="2"/>
  <c r="EM26" i="2" s="1"/>
  <c r="EN26" i="2" s="1"/>
  <c r="EP26" i="2"/>
  <c r="EQ26" i="2" s="1"/>
  <c r="ER26" i="2" s="1"/>
  <c r="EH26" i="2"/>
  <c r="EI26" i="2" s="1"/>
  <c r="EJ26" i="2"/>
  <c r="DN27" i="2"/>
  <c r="DV26" i="2"/>
  <c r="DW26" i="2" s="1"/>
  <c r="DX26" i="2" s="1"/>
  <c r="DZ26" i="2"/>
  <c r="EA26" i="2" s="1"/>
  <c r="EB26" i="2" s="1"/>
  <c r="DI27" i="2"/>
  <c r="DJ26" i="2"/>
  <c r="DK26" i="2" s="1"/>
  <c r="DL26" i="2" s="1"/>
  <c r="DR26" i="2"/>
  <c r="DE27" i="2"/>
  <c r="DF27" i="2" s="1"/>
  <c r="DS26" i="2"/>
  <c r="DT26" i="2" s="1"/>
  <c r="EG27" i="2"/>
  <c r="EK27" i="2"/>
  <c r="ES27" i="2"/>
  <c r="EO27" i="2"/>
  <c r="DU27" i="2"/>
  <c r="DY27" i="2"/>
  <c r="DM28" i="2"/>
  <c r="DQ27" i="2"/>
  <c r="DO26" i="2"/>
  <c r="DP26" i="2" s="1"/>
  <c r="DG26" i="2"/>
  <c r="DH26" i="2" s="1"/>
  <c r="ED27" i="2" l="1"/>
  <c r="EE27" i="2" s="1"/>
  <c r="EF27" i="2" s="1"/>
  <c r="EC28" i="2"/>
  <c r="EL27" i="2"/>
  <c r="EM27" i="2" s="1"/>
  <c r="EN27" i="2" s="1"/>
  <c r="EP27" i="2"/>
  <c r="EQ27" i="2" s="1"/>
  <c r="ER27" i="2" s="1"/>
  <c r="EH27" i="2"/>
  <c r="EI27" i="2" s="1"/>
  <c r="EJ27" i="2" s="1"/>
  <c r="ET27" i="2"/>
  <c r="EU27" i="2" s="1"/>
  <c r="EV27" i="2" s="1"/>
  <c r="DN28" i="2"/>
  <c r="DZ27" i="2"/>
  <c r="EA27" i="2" s="1"/>
  <c r="EB27" i="2" s="1"/>
  <c r="DI28" i="2"/>
  <c r="DJ27" i="2"/>
  <c r="DK27" i="2" s="1"/>
  <c r="DL27" i="2" s="1"/>
  <c r="DR27" i="2"/>
  <c r="DV27" i="2"/>
  <c r="DW27" i="2" s="1"/>
  <c r="DX27" i="2" s="1"/>
  <c r="DE28" i="2"/>
  <c r="DF28" i="2" s="1"/>
  <c r="DH27" i="2"/>
  <c r="DS27" i="2"/>
  <c r="DT27" i="2" s="1"/>
  <c r="EG28" i="2"/>
  <c r="ES28" i="2"/>
  <c r="EO28" i="2"/>
  <c r="EK28" i="2"/>
  <c r="DU28" i="2"/>
  <c r="DY28" i="2"/>
  <c r="DM29" i="2"/>
  <c r="DQ28" i="2"/>
  <c r="DO27" i="2"/>
  <c r="DP27" i="2" s="1"/>
  <c r="DG27" i="2"/>
  <c r="EC29" i="2" l="1"/>
  <c r="ED28" i="2"/>
  <c r="EE28" i="2" s="1"/>
  <c r="EF28" i="2" s="1"/>
  <c r="EL28" i="2"/>
  <c r="EM28" i="2" s="1"/>
  <c r="EN28" i="2" s="1"/>
  <c r="ET28" i="2"/>
  <c r="EU28" i="2" s="1"/>
  <c r="EV28" i="2"/>
  <c r="EP28" i="2"/>
  <c r="EQ28" i="2" s="1"/>
  <c r="ER28" i="2" s="1"/>
  <c r="EH28" i="2"/>
  <c r="EI28" i="2" s="1"/>
  <c r="EJ28" i="2"/>
  <c r="DN29" i="2"/>
  <c r="DI29" i="2"/>
  <c r="DJ28" i="2"/>
  <c r="DK28" i="2" s="1"/>
  <c r="DL28" i="2" s="1"/>
  <c r="EB28" i="2"/>
  <c r="DZ28" i="2"/>
  <c r="EA28" i="2" s="1"/>
  <c r="DR28" i="2"/>
  <c r="DX28" i="2"/>
  <c r="DV28" i="2"/>
  <c r="DW28" i="2" s="1"/>
  <c r="DE29" i="2"/>
  <c r="DF29" i="2" s="1"/>
  <c r="DH28" i="2"/>
  <c r="DS28" i="2"/>
  <c r="DT28" i="2" s="1"/>
  <c r="EG29" i="2"/>
  <c r="ES29" i="2"/>
  <c r="EK29" i="2"/>
  <c r="EO29" i="2"/>
  <c r="DU29" i="2"/>
  <c r="DY29" i="2"/>
  <c r="DM30" i="2"/>
  <c r="DQ29" i="2"/>
  <c r="DO28" i="2"/>
  <c r="DP28" i="2" s="1"/>
  <c r="DG28" i="2"/>
  <c r="EC30" i="2" l="1"/>
  <c r="ED29" i="2"/>
  <c r="EE29" i="2" s="1"/>
  <c r="EF29" i="2" s="1"/>
  <c r="EP29" i="2"/>
  <c r="EQ29" i="2" s="1"/>
  <c r="ER29" i="2" s="1"/>
  <c r="EL29" i="2"/>
  <c r="EM29" i="2" s="1"/>
  <c r="EN29" i="2"/>
  <c r="EH29" i="2"/>
  <c r="EI29" i="2" s="1"/>
  <c r="EJ29" i="2" s="1"/>
  <c r="ET29" i="2"/>
  <c r="EU29" i="2" s="1"/>
  <c r="EV29" i="2"/>
  <c r="DN30" i="2"/>
  <c r="DI30" i="2"/>
  <c r="DJ29" i="2"/>
  <c r="DK29" i="2" s="1"/>
  <c r="DL29" i="2" s="1"/>
  <c r="DZ29" i="2"/>
  <c r="EA29" i="2" s="1"/>
  <c r="EB29" i="2" s="1"/>
  <c r="DR29" i="2"/>
  <c r="DV29" i="2"/>
  <c r="DW29" i="2" s="1"/>
  <c r="DX29" i="2" s="1"/>
  <c r="DE30" i="2"/>
  <c r="DF30" i="2" s="1"/>
  <c r="DH29" i="2"/>
  <c r="DS29" i="2"/>
  <c r="DT29" i="2" s="1"/>
  <c r="EG30" i="2"/>
  <c r="EO30" i="2"/>
  <c r="EK30" i="2"/>
  <c r="ES30" i="2"/>
  <c r="DU30" i="2"/>
  <c r="DY30" i="2"/>
  <c r="DQ30" i="2"/>
  <c r="DM31" i="2"/>
  <c r="DO29" i="2"/>
  <c r="DP29" i="2" s="1"/>
  <c r="DG29" i="2"/>
  <c r="ED30" i="2" l="1"/>
  <c r="EE30" i="2" s="1"/>
  <c r="EF30" i="2" s="1"/>
  <c r="EC31" i="2"/>
  <c r="ET30" i="2"/>
  <c r="EU30" i="2" s="1"/>
  <c r="EV30" i="2" s="1"/>
  <c r="EL30" i="2"/>
  <c r="EM30" i="2" s="1"/>
  <c r="EN30" i="2"/>
  <c r="EH30" i="2"/>
  <c r="EI30" i="2" s="1"/>
  <c r="EJ30" i="2" s="1"/>
  <c r="EP30" i="2"/>
  <c r="EQ30" i="2" s="1"/>
  <c r="ER30" i="2"/>
  <c r="DN31" i="2"/>
  <c r="DZ30" i="2"/>
  <c r="EA30" i="2" s="1"/>
  <c r="EB30" i="2" s="1"/>
  <c r="DI31" i="2"/>
  <c r="DL30" i="2"/>
  <c r="DJ30" i="2"/>
  <c r="DK30" i="2" s="1"/>
  <c r="DR30" i="2"/>
  <c r="DX30" i="2"/>
  <c r="DV30" i="2"/>
  <c r="DW30" i="2" s="1"/>
  <c r="DE31" i="2"/>
  <c r="DF31" i="2" s="1"/>
  <c r="DS30" i="2"/>
  <c r="DT30" i="2" s="1"/>
  <c r="EG31" i="2"/>
  <c r="ES31" i="2"/>
  <c r="EK31" i="2"/>
  <c r="EO31" i="2"/>
  <c r="DU31" i="2"/>
  <c r="DY31" i="2"/>
  <c r="DM32" i="2"/>
  <c r="DQ31" i="2"/>
  <c r="DO30" i="2"/>
  <c r="DP30" i="2" s="1"/>
  <c r="DG30" i="2"/>
  <c r="DH30" i="2" s="1"/>
  <c r="ED31" i="2" l="1"/>
  <c r="EE31" i="2" s="1"/>
  <c r="EF31" i="2" s="1"/>
  <c r="EC32" i="2"/>
  <c r="EL31" i="2"/>
  <c r="EM31" i="2" s="1"/>
  <c r="EN31" i="2" s="1"/>
  <c r="EH31" i="2"/>
  <c r="EP31" i="2"/>
  <c r="ET31" i="2"/>
  <c r="EU31" i="2" s="1"/>
  <c r="EV31" i="2" s="1"/>
  <c r="DN32" i="2"/>
  <c r="DZ31" i="2"/>
  <c r="EA31" i="2" s="1"/>
  <c r="EB31" i="2" s="1"/>
  <c r="DI32" i="2"/>
  <c r="DJ31" i="2"/>
  <c r="DK31" i="2" s="1"/>
  <c r="DL31" i="2" s="1"/>
  <c r="DT31" i="2"/>
  <c r="DR31" i="2"/>
  <c r="DV31" i="2"/>
  <c r="DW31" i="2" s="1"/>
  <c r="DX31" i="2" s="1"/>
  <c r="DE32" i="2"/>
  <c r="DF32" i="2" s="1"/>
  <c r="DS31" i="2"/>
  <c r="EI31" i="2"/>
  <c r="EJ31" i="2" s="1"/>
  <c r="EG32" i="2"/>
  <c r="EQ31" i="2"/>
  <c r="ER31" i="2" s="1"/>
  <c r="EO32" i="2"/>
  <c r="EK32" i="2"/>
  <c r="ES32" i="2"/>
  <c r="DU32" i="2"/>
  <c r="DY32" i="2"/>
  <c r="DM33" i="2"/>
  <c r="DQ32" i="2"/>
  <c r="DO31" i="2"/>
  <c r="DP31" i="2" s="1"/>
  <c r="DG31" i="2"/>
  <c r="DH31" i="2" s="1"/>
  <c r="ED32" i="2" l="1"/>
  <c r="EE32" i="2" s="1"/>
  <c r="EF32" i="2" s="1"/>
  <c r="EC33" i="2"/>
  <c r="EL32" i="2"/>
  <c r="EM32" i="2" s="1"/>
  <c r="EN32" i="2" s="1"/>
  <c r="EH32" i="2"/>
  <c r="EI32" i="2" s="1"/>
  <c r="EJ32" i="2" s="1"/>
  <c r="EP32" i="2"/>
  <c r="ET32" i="2"/>
  <c r="EU32" i="2" s="1"/>
  <c r="EV32" i="2" s="1"/>
  <c r="DN33" i="2"/>
  <c r="DZ32" i="2"/>
  <c r="DI33" i="2"/>
  <c r="DL32" i="2"/>
  <c r="DJ32" i="2"/>
  <c r="DK32" i="2" s="1"/>
  <c r="DR32" i="2"/>
  <c r="DX32" i="2"/>
  <c r="DV32" i="2"/>
  <c r="DW32" i="2" s="1"/>
  <c r="DE33" i="2"/>
  <c r="DF33" i="2" s="1"/>
  <c r="DS32" i="2"/>
  <c r="DT32" i="2" s="1"/>
  <c r="EG33" i="2"/>
  <c r="ES33" i="2"/>
  <c r="EK33" i="2"/>
  <c r="EO33" i="2"/>
  <c r="EQ32" i="2"/>
  <c r="ER32" i="2" s="1"/>
  <c r="DU33" i="2"/>
  <c r="DY33" i="2"/>
  <c r="EA32" i="2"/>
  <c r="EB32" i="2" s="1"/>
  <c r="DQ33" i="2"/>
  <c r="DO32" i="2"/>
  <c r="DP32" i="2" s="1"/>
  <c r="DG32" i="2"/>
  <c r="DH32" i="2" s="1"/>
  <c r="ED33" i="2" l="1"/>
  <c r="EE33" i="2" s="1"/>
  <c r="EF33" i="2" s="1"/>
  <c r="EL33" i="2"/>
  <c r="EM33" i="2" s="1"/>
  <c r="EN33" i="2" s="1"/>
  <c r="EH33" i="2"/>
  <c r="EI33" i="2" s="1"/>
  <c r="EJ33" i="2" s="1"/>
  <c r="EP33" i="2"/>
  <c r="EQ33" i="2" s="1"/>
  <c r="ER33" i="2" s="1"/>
  <c r="ET33" i="2"/>
  <c r="EU33" i="2" s="1"/>
  <c r="EV33" i="2" s="1"/>
  <c r="DT33" i="2"/>
  <c r="DR33" i="2"/>
  <c r="DZ33" i="2"/>
  <c r="EA33" i="2" s="1"/>
  <c r="EB33" i="2" s="1"/>
  <c r="DL33" i="2"/>
  <c r="DJ33" i="2"/>
  <c r="DK33" i="2" s="1"/>
  <c r="DV33" i="2"/>
  <c r="DW33" i="2" s="1"/>
  <c r="DX33" i="2" s="1"/>
  <c r="DH33" i="2"/>
  <c r="DS33" i="2"/>
  <c r="DO33" i="2"/>
  <c r="DP33" i="2" s="1"/>
  <c r="DG33" i="2"/>
  <c r="DC4" i="2"/>
  <c r="DD4" i="2" s="1"/>
</calcChain>
</file>

<file path=xl/sharedStrings.xml><?xml version="1.0" encoding="utf-8"?>
<sst xmlns="http://schemas.openxmlformats.org/spreadsheetml/2006/main" count="286" uniqueCount="88">
  <si>
    <t>CP</t>
  </si>
  <si>
    <t>droit</t>
  </si>
  <si>
    <t>reste</t>
  </si>
  <si>
    <t>CP13</t>
  </si>
  <si>
    <t>RTT</t>
  </si>
  <si>
    <t>date</t>
  </si>
  <si>
    <t>code</t>
  </si>
  <si>
    <t>nb</t>
  </si>
  <si>
    <t>2016/2017</t>
  </si>
  <si>
    <t>RHN</t>
  </si>
  <si>
    <t>type de congé</t>
  </si>
  <si>
    <t>occurrence</t>
  </si>
  <si>
    <t>séq</t>
  </si>
  <si>
    <t>2015/2016</t>
  </si>
  <si>
    <t>ind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</si>
  <si>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</si>
  <si>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</si>
  <si>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</si>
  <si>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</si>
  <si>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</si>
  <si>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</si>
  <si>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</si>
  <si>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</si>
  <si>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</si>
  <si>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</si>
  <si>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</si>
  <si>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</si>
  <si>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</t>
  </si>
  <si>
    <t>fév</t>
  </si>
  <si>
    <t>mar</t>
  </si>
  <si>
    <t>avr</t>
  </si>
  <si>
    <t>mai</t>
  </si>
  <si>
    <t>juin</t>
  </si>
  <si>
    <t>juil</t>
  </si>
  <si>
    <t>aou</t>
  </si>
  <si>
    <t>sept</t>
  </si>
  <si>
    <t>oct</t>
  </si>
  <si>
    <t>nov</t>
  </si>
  <si>
    <t>déc</t>
  </si>
  <si>
    <t>Tx travail</t>
  </si>
  <si>
    <t>DATES</t>
  </si>
  <si>
    <t>PERIODE</t>
  </si>
  <si>
    <t>début</t>
  </si>
  <si>
    <t>fin</t>
  </si>
  <si>
    <t>aujourd'hui &gt;</t>
  </si>
  <si>
    <t>période n°</t>
  </si>
  <si>
    <t>RA? (O/N)</t>
  </si>
  <si>
    <r>
      <t>fract</t>
    </r>
    <r>
      <rPr>
        <vertAlign val="superscript"/>
        <sz val="10"/>
        <color theme="1"/>
        <rFont val="Arial"/>
        <family val="2"/>
      </rPr>
      <t>t</t>
    </r>
  </si>
  <si>
    <t>abs</t>
  </si>
  <si>
    <t>pris à/c 30/04</t>
  </si>
  <si>
    <r>
      <t>pris av</t>
    </r>
    <r>
      <rPr>
        <vertAlign val="superscript"/>
        <sz val="10"/>
        <color theme="1"/>
        <rFont val="Arial"/>
        <family val="2"/>
      </rPr>
      <t>t</t>
    </r>
    <r>
      <rPr>
        <sz val="10"/>
        <color theme="1"/>
        <rFont val="Arial"/>
        <family val="2"/>
      </rPr>
      <t xml:space="preserve"> 30/04</t>
    </r>
  </si>
  <si>
    <t>date suivi</t>
  </si>
  <si>
    <t>solde</t>
  </si>
  <si>
    <t>CR2/3 (droit)</t>
  </si>
  <si>
    <t>RHN (droit)</t>
  </si>
  <si>
    <t>renoncement</t>
  </si>
  <si>
    <t>Année PLACTI</t>
  </si>
  <si>
    <t>pris</t>
  </si>
  <si>
    <t>nb P3 effect.</t>
  </si>
  <si>
    <t>CR2</t>
  </si>
  <si>
    <t>Heures récup</t>
  </si>
  <si>
    <t>O</t>
  </si>
  <si>
    <t>ML</t>
  </si>
  <si>
    <t>Nb ML</t>
  </si>
  <si>
    <t>Jours fériés</t>
  </si>
  <si>
    <t>Année</t>
  </si>
  <si>
    <t>Nouvel 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</si>
  <si>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</si>
  <si>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</si>
  <si>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</si>
  <si>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</si>
  <si>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</si>
  <si>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</si>
  <si>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</si>
  <si>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</si>
  <si>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</si>
  <si>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</si>
  <si>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</si>
  <si>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</si>
  <si>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RL</t>
  </si>
  <si>
    <t>MLH</t>
  </si>
  <si>
    <t>Nb AT</t>
  </si>
  <si>
    <t>AT</t>
  </si>
  <si>
    <t>ML18</t>
  </si>
  <si>
    <t>AD</t>
  </si>
  <si>
    <t>CE</t>
  </si>
  <si>
    <t>RHT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</si>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</sst>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\-mm\-yy"/>
    <numFmt numFmtId="165" formatCode="dd"/>
    <numFmt numFmtId="166" formatCode="dd/mm/yy"/>
    <numFmt numFmtId="167" formatCode="dd/mm"/>
    <numFmt numFmtId="168" formatCode="[$-F800]dddd\,\ mmmm\ dd\,\ yyyy"/>
  </numFmts>
  <fonts count="17" x14ac:knownFonts="1">
    <font>
      <sz val="10"/>
      <color theme="1"/>
      <name val="Arial"/>
      <family val="2"/>
    </font>
    <font>
      <b/>
      <sz val="10"/>
      <color rgb="FF002060"/>
      <name val="Arial"/>
      <family val="2"/>
    </font>
    <font>
      <sz val="10"/>
      <name val="Arial"/>
      <family val="2"/>
    </font>
    <font>
      <sz val="8"/>
      <color indexed="12"/>
      <name val="Arial"/>
      <family val="2"/>
    </font>
    <font>
      <sz val="10"/>
      <color indexed="12"/>
      <name val="Arial"/>
      <family val="2"/>
    </font>
    <font>
      <sz val="8"/>
      <name val="Arial"/>
      <family val="2"/>
    </font>
    <font>
      <b/>
      <sz val="10"/>
      <color theme="6" tint="-0.499984740745262"/>
      <name val="Arial"/>
      <family val="2"/>
    </font>
    <font>
      <sz val="7"/>
      <color theme="1"/>
      <name val="Arial"/>
      <family val="2"/>
    </font>
    <font>
      <b/>
      <sz val="10"/>
      <color theme="9" tint="-0.499984740745262"/>
      <name val="Arial"/>
      <family val="2"/>
    </font>
    <font>
      <i/>
      <sz val="8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vertAlign val="superscript"/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7" tint="-0.249977111117893"/>
      <name val="Arial"/>
      <family val="2"/>
    </font>
    <font>
      <sz val="8"/>
      <color theme="1"/>
      <name val="Arial"/>
      <family val="2"/>
    </font>
    <font>
      <b/>
      <sz val="10"/>
      <color theme="5" tint="-0.249977111117893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Gray">
        <fgColor theme="5" tint="0.59996337778862885"/>
        <bgColor theme="0"/>
      </patternFill>
    </fill>
    <fill>
      <patternFill patternType="solid">
        <fgColor theme="0"/>
        <bgColor auto="1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2">
    <xf numFmtId="0" fontId="0" fillId="0" borderId="0"/>
    <xf numFmtId="0" fontId="2" fillId="0" borderId="0"/>
  </cellStyleXfs>
  <cellXfs count="82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3" borderId="0" xfId="0" applyFont="1" applyFill="1"/>
    <xf numFmtId="0" fontId="2" fillId="0" borderId="0" xfId="1"/>
    <xf numFmtId="0" fontId="2" fillId="0" borderId="0" xfId="1" applyFill="1" applyBorder="1" applyAlignment="1">
      <alignment horizontal="center"/>
    </xf>
    <xf numFmtId="0" fontId="6" fillId="4" borderId="0" xfId="0" applyFont="1" applyFill="1"/>
    <xf numFmtId="0" fontId="7" fillId="0" borderId="1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5" borderId="0" xfId="0" applyFont="1" applyFill="1"/>
    <xf numFmtId="0" fontId="0" fillId="0" borderId="1" xfId="0" applyBorder="1"/>
    <xf numFmtId="0" fontId="9" fillId="0" borderId="0" xfId="0" applyFont="1" applyAlignment="1">
      <alignment horizontal="center" vertical="center"/>
    </xf>
    <xf numFmtId="164" fontId="0" fillId="0" borderId="0" xfId="0" applyNumberFormat="1" applyBorder="1"/>
    <xf numFmtId="165" fontId="0" fillId="0" borderId="1" xfId="0" applyNumberFormat="1" applyBorder="1"/>
    <xf numFmtId="0" fontId="9" fillId="0" borderId="0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2" fontId="0" fillId="0" borderId="0" xfId="0" applyNumberFormat="1" applyBorder="1"/>
    <xf numFmtId="0" fontId="0" fillId="0" borderId="0" xfId="0" applyAlignment="1"/>
    <xf numFmtId="0" fontId="0" fillId="2" borderId="0" xfId="0" applyFill="1"/>
    <xf numFmtId="0" fontId="0" fillId="0" borderId="0" xfId="0" applyBorder="1" applyAlignment="1">
      <alignment horizontal="center"/>
    </xf>
    <xf numFmtId="165" fontId="0" fillId="0" borderId="1" xfId="0" applyNumberFormat="1" applyFill="1" applyBorder="1"/>
    <xf numFmtId="0" fontId="0" fillId="0" borderId="0" xfId="0" applyFill="1" applyAlignment="1">
      <alignment horizontal="center"/>
    </xf>
    <xf numFmtId="0" fontId="0" fillId="0" borderId="0" xfId="0" applyBorder="1"/>
    <xf numFmtId="9" fontId="0" fillId="0" borderId="0" xfId="0" applyNumberFormat="1"/>
    <xf numFmtId="14" fontId="0" fillId="0" borderId="0" xfId="0" applyNumberFormat="1"/>
    <xf numFmtId="0" fontId="2" fillId="0" borderId="0" xfId="1" applyFill="1" applyBorder="1"/>
    <xf numFmtId="14" fontId="2" fillId="0" borderId="0" xfId="1" applyNumberFormat="1" applyFont="1" applyFill="1" applyBorder="1" applyAlignment="1">
      <alignment horizontal="center"/>
    </xf>
    <xf numFmtId="0" fontId="2" fillId="0" borderId="0" xfId="1" applyFont="1" applyFill="1" applyBorder="1"/>
    <xf numFmtId="14" fontId="3" fillId="0" borderId="0" xfId="1" applyNumberFormat="1" applyFont="1" applyFill="1" applyBorder="1" applyAlignment="1">
      <alignment horizontal="center"/>
    </xf>
    <xf numFmtId="0" fontId="4" fillId="0" borderId="0" xfId="1" applyFont="1" applyFill="1" applyBorder="1"/>
    <xf numFmtId="0" fontId="5" fillId="0" borderId="0" xfId="1" applyFont="1" applyFill="1" applyBorder="1" applyAlignment="1">
      <alignment horizontal="center"/>
    </xf>
    <xf numFmtId="0" fontId="2" fillId="0" borderId="0" xfId="1" applyFill="1" applyBorder="1" applyAlignment="1">
      <alignment horizontal="right"/>
    </xf>
    <xf numFmtId="0" fontId="2" fillId="0" borderId="0" xfId="1" applyFill="1" applyBorder="1" applyAlignment="1">
      <alignment horizontal="left"/>
    </xf>
    <xf numFmtId="0" fontId="2" fillId="0" borderId="0" xfId="1" applyFont="1" applyFill="1" applyBorder="1" applyAlignment="1"/>
    <xf numFmtId="0" fontId="2" fillId="0" borderId="0" xfId="1" applyFill="1" applyBorder="1" applyAlignment="1"/>
    <xf numFmtId="14" fontId="2" fillId="0" borderId="0" xfId="1" applyNumberFormat="1" applyFill="1" applyBorder="1" applyAlignment="1">
      <alignment horizontal="center"/>
    </xf>
    <xf numFmtId="14" fontId="2" fillId="0" borderId="0" xfId="1" applyNumberFormat="1" applyFill="1" applyBorder="1"/>
    <xf numFmtId="14" fontId="2" fillId="0" borderId="0" xfId="1" applyNumberFormat="1" applyFont="1" applyFill="1" applyBorder="1"/>
    <xf numFmtId="1" fontId="2" fillId="0" borderId="0" xfId="1" applyNumberFormat="1" applyFill="1" applyBorder="1" applyAlignment="1">
      <alignment horizontal="center"/>
    </xf>
    <xf numFmtId="0" fontId="0" fillId="0" borderId="0" xfId="0" applyAlignment="1">
      <alignment horizontal="right"/>
    </xf>
    <xf numFmtId="2" fontId="0" fillId="0" borderId="0" xfId="0" applyNumberFormat="1"/>
    <xf numFmtId="9" fontId="1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right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166" fontId="10" fillId="7" borderId="5" xfId="0" applyNumberFormat="1" applyFont="1" applyFill="1" applyBorder="1" applyAlignment="1">
      <alignment horizontal="center" vertical="center"/>
    </xf>
    <xf numFmtId="166" fontId="0" fillId="8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" fontId="10" fillId="7" borderId="5" xfId="0" applyNumberFormat="1" applyFont="1" applyFill="1" applyBorder="1" applyAlignment="1">
      <alignment horizontal="center" vertical="center"/>
    </xf>
    <xf numFmtId="0" fontId="14" fillId="6" borderId="0" xfId="0" applyFont="1" applyFill="1"/>
    <xf numFmtId="166" fontId="0" fillId="6" borderId="1" xfId="0" applyNumberFormat="1" applyFill="1" applyBorder="1" applyAlignment="1">
      <alignment horizontal="center" vertical="center"/>
    </xf>
    <xf numFmtId="0" fontId="0" fillId="6" borderId="0" xfId="0" applyFill="1"/>
    <xf numFmtId="1" fontId="0" fillId="6" borderId="0" xfId="0" applyNumberFormat="1" applyFill="1"/>
    <xf numFmtId="166" fontId="2" fillId="6" borderId="1" xfId="0" applyNumberFormat="1" applyFont="1" applyFill="1" applyBorder="1" applyAlignment="1">
      <alignment horizontal="center" vertical="center"/>
    </xf>
    <xf numFmtId="0" fontId="0" fillId="4" borderId="0" xfId="0" applyFill="1"/>
    <xf numFmtId="2" fontId="0" fillId="4" borderId="0" xfId="0" applyNumberForma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right"/>
    </xf>
    <xf numFmtId="0" fontId="0" fillId="3" borderId="0" xfId="0" applyFill="1" applyAlignment="1">
      <alignment horizontal="left"/>
    </xf>
    <xf numFmtId="0" fontId="0" fillId="9" borderId="0" xfId="0" applyFill="1"/>
    <xf numFmtId="0" fontId="16" fillId="9" borderId="0" xfId="0" applyFont="1" applyFill="1"/>
    <xf numFmtId="1" fontId="0" fillId="9" borderId="0" xfId="0" applyNumberFormat="1" applyFill="1"/>
    <xf numFmtId="167" fontId="0" fillId="0" borderId="0" xfId="0" applyNumberForma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10" fillId="7" borderId="5" xfId="0" applyNumberFormat="1" applyFont="1" applyFill="1" applyBorder="1" applyAlignment="1">
      <alignment horizontal="left" vertical="center"/>
    </xf>
    <xf numFmtId="1" fontId="2" fillId="0" borderId="0" xfId="1" applyNumberFormat="1" applyFont="1" applyFill="1" applyBorder="1" applyAlignment="1">
      <alignment horizontal="center"/>
    </xf>
    <xf numFmtId="168" fontId="2" fillId="0" borderId="0" xfId="1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5" fillId="0" borderId="2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15" fillId="0" borderId="2" xfId="0" applyFont="1" applyFill="1" applyBorder="1" applyAlignment="1">
      <alignment horizontal="center"/>
    </xf>
    <xf numFmtId="0" fontId="15" fillId="0" borderId="3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1" applyFill="1" applyBorder="1" applyAlignment="1">
      <alignment horizontal="left"/>
    </xf>
    <xf numFmtId="0" fontId="2" fillId="0" borderId="0" xfId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4"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7" tint="0.79998168889431442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CFF"/>
        </patternFill>
      </fill>
    </dxf>
    <dxf>
      <fill>
        <patternFill>
          <bgColor rgb="FFFFA7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7" tint="0.79998168889431442"/>
      </font>
    </dxf>
    <dxf>
      <font>
        <color theme="7" tint="0.7999816888943144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99"/>
      <color rgb="FFFF99FF"/>
      <color rgb="FFFFCCFF"/>
      <color rgb="FFFFA7FF"/>
      <color rgb="FFFF97FF"/>
      <color rgb="FFEF67E9"/>
      <color rgb="FFF9D7F4"/>
      <color rgb="FFF4B6EB"/>
      <color rgb="FFF098E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W37"/>
  <sheetViews>
    <sheetView tabSelected="1" zoomScale="90" zoomScaleNormal="90" workbookViewId="0">
      <selection activeCell="A2" sqref="A2"/>
    </sheetView>
  </sheetViews>
  <sheetFormatPr baseColWidth="10" defaultRowHeight="12.75" x14ac:dyDescent="0.2"/>
  <cols>
    <col min="1" max="1" width="12.85546875" bestFit="1" customWidth="1"/>
    <col min="2" max="2" width="12.85546875" customWidth="1"/>
    <col min="3" max="3" width="2.7109375" customWidth="1"/>
    <col min="4" max="4" width="3.28515625" bestFit="1" customWidth="1"/>
    <col min="5" max="6" width="6" customWidth="1"/>
    <col min="7" max="8" width="4.28515625" customWidth="1"/>
    <col min="9" max="11" width="4.28515625" hidden="1" customWidth="1"/>
    <col min="12" max="12" width="3.28515625" bestFit="1" customWidth="1"/>
    <col min="13" max="14" width="6" customWidth="1"/>
    <col min="15" max="16" width="4.28515625" customWidth="1"/>
    <col min="17" max="19" width="4.28515625" hidden="1" customWidth="1"/>
    <col min="20" max="20" width="3.28515625" bestFit="1" customWidth="1"/>
    <col min="21" max="22" width="6" customWidth="1"/>
    <col min="23" max="24" width="4.28515625" customWidth="1"/>
    <col min="25" max="27" width="4.28515625" hidden="1" customWidth="1"/>
    <col min="28" max="28" width="3.28515625" bestFit="1" customWidth="1"/>
    <col min="29" max="30" width="6" customWidth="1"/>
    <col min="31" max="32" width="4.28515625" customWidth="1"/>
    <col min="33" max="35" width="4.28515625" hidden="1" customWidth="1"/>
    <col min="36" max="36" width="3.28515625" bestFit="1" customWidth="1"/>
    <col min="37" max="38" width="6" customWidth="1"/>
    <col min="39" max="40" width="4.28515625" customWidth="1"/>
    <col min="41" max="43" width="4.28515625" hidden="1" customWidth="1"/>
    <col min="44" max="44" width="3.28515625" bestFit="1" customWidth="1"/>
    <col min="45" max="46" width="6" customWidth="1"/>
    <col min="47" max="48" width="4.28515625" customWidth="1"/>
    <col min="49" max="51" width="4.28515625" hidden="1" customWidth="1"/>
    <col min="52" max="52" width="3.28515625" bestFit="1" customWidth="1"/>
    <col min="53" max="54" width="6" customWidth="1"/>
    <col min="55" max="56" width="4.28515625" customWidth="1"/>
    <col min="57" max="59" width="4.28515625" hidden="1" customWidth="1"/>
    <col min="60" max="60" width="3.28515625" bestFit="1" customWidth="1"/>
    <col min="61" max="62" width="6" customWidth="1"/>
    <col min="63" max="64" width="4.28515625" customWidth="1"/>
    <col min="65" max="67" width="4.28515625" hidden="1" customWidth="1"/>
    <col min="68" max="68" width="3.28515625" bestFit="1" customWidth="1"/>
    <col min="69" max="70" width="6" customWidth="1"/>
    <col min="71" max="72" width="4.28515625" customWidth="1"/>
    <col min="73" max="75" width="4.28515625" hidden="1" customWidth="1"/>
    <col min="76" max="76" width="3.28515625" bestFit="1" customWidth="1"/>
    <col min="77" max="78" width="6" customWidth="1"/>
    <col min="79" max="80" width="4.28515625" customWidth="1"/>
    <col min="81" max="83" width="4.28515625" hidden="1" customWidth="1"/>
    <col min="84" max="84" width="3.28515625" bestFit="1" customWidth="1"/>
    <col min="85" max="86" width="6" customWidth="1"/>
    <col min="87" max="88" width="4.28515625" customWidth="1"/>
    <col min="89" max="91" width="4.28515625" hidden="1" customWidth="1"/>
    <col min="92" max="92" width="3.28515625" bestFit="1" customWidth="1"/>
    <col min="93" max="94" width="6" customWidth="1"/>
    <col min="95" max="96" width="4.28515625" customWidth="1"/>
    <col min="97" max="99" width="4.28515625" hidden="1" customWidth="1"/>
    <col min="100" max="100" width="5.5703125" customWidth="1"/>
    <col min="101" max="101" width="3" customWidth="1"/>
    <col min="102" max="102" width="13.140625" bestFit="1" customWidth="1"/>
    <col min="103" max="103" width="4.85546875" bestFit="1" customWidth="1"/>
    <col min="104" max="104" width="6.28515625" customWidth="1"/>
    <col min="105" max="105" width="3.7109375" customWidth="1"/>
    <col min="106" max="106" width="6.7109375" customWidth="1"/>
    <col min="107" max="107" width="13.42578125" bestFit="1" customWidth="1"/>
    <col min="108" max="108" width="5.85546875" customWidth="1"/>
    <col min="109" max="109" width="3.7109375" customWidth="1"/>
    <col min="110" max="110" width="6.7109375" customWidth="1"/>
    <col min="111" max="111" width="13.42578125" bestFit="1" customWidth="1"/>
    <col min="112" max="112" width="5.85546875" customWidth="1"/>
    <col min="113" max="113" width="3.7109375" customWidth="1"/>
    <col min="114" max="114" width="6.7109375" customWidth="1"/>
    <col min="115" max="115" width="13.42578125" bestFit="1" customWidth="1"/>
    <col min="116" max="116" width="5.85546875" customWidth="1"/>
    <col min="117" max="117" width="3.7109375" customWidth="1"/>
    <col min="118" max="118" width="6.7109375" customWidth="1"/>
    <col min="119" max="119" width="13" bestFit="1" customWidth="1"/>
    <col min="120" max="120" width="5.85546875" customWidth="1"/>
    <col min="121" max="121" width="3.7109375" customWidth="1"/>
    <col min="122" max="122" width="6.7109375" customWidth="1"/>
    <col min="123" max="123" width="13" bestFit="1" customWidth="1"/>
    <col min="124" max="124" width="5.85546875" customWidth="1"/>
    <col min="125" max="125" width="3.7109375" customWidth="1"/>
    <col min="126" max="126" width="6.7109375" customWidth="1"/>
    <col min="127" max="127" width="13" bestFit="1" customWidth="1"/>
    <col min="128" max="128" width="5.85546875" customWidth="1"/>
    <col min="129" max="129" width="3.7109375" customWidth="1"/>
    <col min="130" max="130" width="6.7109375" customWidth="1"/>
    <col min="131" max="131" width="13" bestFit="1" customWidth="1"/>
    <col min="132" max="132" width="5.85546875" customWidth="1"/>
    <col min="133" max="133" width="3.7109375" customWidth="1"/>
    <col min="134" max="134" width="6.7109375" customWidth="1"/>
    <col min="135" max="135" width="13" bestFit="1" customWidth="1"/>
    <col min="136" max="136" width="5.85546875" customWidth="1"/>
    <col min="137" max="137" width="3.7109375" customWidth="1"/>
    <col min="138" max="138" width="6.7109375" customWidth="1"/>
    <col min="139" max="139" width="13" bestFit="1" customWidth="1"/>
    <col min="140" max="140" width="5.85546875" customWidth="1"/>
    <col min="141" max="141" width="3.7109375" customWidth="1"/>
    <col min="142" max="142" width="6.7109375" customWidth="1"/>
    <col min="143" max="143" width="13" bestFit="1" customWidth="1"/>
    <col min="144" max="144" width="5.85546875" customWidth="1"/>
    <col min="145" max="145" width="3.7109375" customWidth="1"/>
    <col min="146" max="146" width="6.7109375" customWidth="1"/>
    <col min="147" max="147" width="13.42578125" bestFit="1" customWidth="1"/>
    <col min="148" max="148" width="5.85546875" customWidth="1"/>
    <col min="149" max="149" width="3.7109375" customWidth="1"/>
    <col min="150" max="150" width="6.7109375" customWidth="1"/>
    <col min="151" max="151" width="13.42578125" bestFit="1" customWidth="1"/>
    <col min="152" max="152" width="5.85546875" customWidth="1"/>
  </cols>
  <sheetData>
    <row r="1" spans="1:152" ht="15" x14ac:dyDescent="0.2">
      <c r="A1" s="46" t="s">
        <v>87</v>
      </c>
      <c r="B1" s="45">
        <v>2016</v>
      </c>
      <c r="C1" s="45"/>
      <c r="E1" s="78" t="s">
        <v>15</v>
      </c>
      <c r="F1" s="78"/>
      <c r="G1" s="78"/>
      <c r="H1" s="78"/>
      <c r="M1" s="78" t="s">
        <v>16</v>
      </c>
      <c r="N1" s="78"/>
      <c r="O1" s="78"/>
      <c r="P1" s="78"/>
      <c r="U1" s="78" t="s">
        <v>17</v>
      </c>
      <c r="V1" s="78"/>
      <c r="W1" s="78"/>
      <c r="X1" s="78"/>
      <c r="AC1" s="78" t="s">
        <v>18</v>
      </c>
      <c r="AD1" s="78"/>
      <c r="AE1" s="78"/>
      <c r="AF1" s="78"/>
      <c r="AK1" s="78" t="s">
        <v>19</v>
      </c>
      <c r="AL1" s="78"/>
      <c r="AM1" s="78"/>
      <c r="AN1" s="78"/>
      <c r="AS1" s="78" t="s">
        <v>20</v>
      </c>
      <c r="AT1" s="78"/>
      <c r="AU1" s="78"/>
      <c r="AV1" s="78"/>
      <c r="BA1" s="78" t="s">
        <v>21</v>
      </c>
      <c r="BB1" s="78"/>
      <c r="BC1" s="78"/>
      <c r="BD1" s="78"/>
      <c r="BI1" s="78" t="s">
        <v>22</v>
      </c>
      <c r="BJ1" s="78"/>
      <c r="BK1" s="78"/>
      <c r="BL1" s="78"/>
      <c r="BQ1" s="78" t="s">
        <v>23</v>
      </c>
      <c r="BR1" s="78"/>
      <c r="BS1" s="78"/>
      <c r="BT1" s="78"/>
      <c r="BY1" s="78" t="s">
        <v>24</v>
      </c>
      <c r="BZ1" s="78"/>
      <c r="CA1" s="78"/>
      <c r="CB1" s="78"/>
      <c r="CG1" s="78" t="s">
        <v>25</v>
      </c>
      <c r="CH1" s="78"/>
      <c r="CI1" s="78"/>
      <c r="CJ1" s="78"/>
      <c r="CO1" s="78" t="s">
        <v>26</v>
      </c>
      <c r="CP1" s="78"/>
      <c r="CQ1" s="78"/>
      <c r="CR1" s="78"/>
    </row>
    <row r="2" spans="1:152" x14ac:dyDescent="0.2">
      <c r="A2" s="44" t="s">
        <v>39</v>
      </c>
      <c r="B2" s="42">
        <v>1</v>
      </c>
      <c r="C2" s="42"/>
      <c r="D2" s="1"/>
      <c r="E2" s="77" t="s">
        <v>6</v>
      </c>
      <c r="F2" s="77"/>
      <c r="G2" s="77" t="s">
        <v>7</v>
      </c>
      <c r="H2" s="77"/>
      <c r="I2" s="76" t="s">
        <v>11</v>
      </c>
      <c r="J2" s="76"/>
      <c r="K2" s="16" t="s">
        <v>12</v>
      </c>
      <c r="L2" s="1"/>
      <c r="M2" s="72" t="s">
        <v>6</v>
      </c>
      <c r="N2" s="73"/>
      <c r="O2" s="74" t="s">
        <v>7</v>
      </c>
      <c r="P2" s="75"/>
      <c r="Q2" s="76" t="s">
        <v>11</v>
      </c>
      <c r="R2" s="76"/>
      <c r="S2" s="16" t="s">
        <v>12</v>
      </c>
      <c r="T2" s="1"/>
      <c r="U2" s="72" t="s">
        <v>6</v>
      </c>
      <c r="V2" s="73"/>
      <c r="W2" s="74" t="s">
        <v>7</v>
      </c>
      <c r="X2" s="75"/>
      <c r="Y2" s="76" t="s">
        <v>11</v>
      </c>
      <c r="Z2" s="76"/>
      <c r="AA2" s="16" t="s">
        <v>12</v>
      </c>
      <c r="AB2" s="1"/>
      <c r="AC2" s="72" t="s">
        <v>6</v>
      </c>
      <c r="AD2" s="73"/>
      <c r="AE2" s="74" t="s">
        <v>7</v>
      </c>
      <c r="AF2" s="75"/>
      <c r="AG2" s="76" t="s">
        <v>11</v>
      </c>
      <c r="AH2" s="76"/>
      <c r="AI2" s="16" t="s">
        <v>12</v>
      </c>
      <c r="AJ2" s="1"/>
      <c r="AK2" s="72" t="s">
        <v>6</v>
      </c>
      <c r="AL2" s="73"/>
      <c r="AM2" s="74" t="s">
        <v>7</v>
      </c>
      <c r="AN2" s="75"/>
      <c r="AO2" s="76" t="s">
        <v>11</v>
      </c>
      <c r="AP2" s="76"/>
      <c r="AQ2" s="16" t="s">
        <v>12</v>
      </c>
      <c r="AR2" s="1"/>
      <c r="AS2" s="72" t="s">
        <v>6</v>
      </c>
      <c r="AT2" s="73"/>
      <c r="AU2" s="74" t="s">
        <v>7</v>
      </c>
      <c r="AV2" s="75"/>
      <c r="AW2" s="76" t="s">
        <v>11</v>
      </c>
      <c r="AX2" s="76"/>
      <c r="AY2" s="16" t="s">
        <v>12</v>
      </c>
      <c r="AZ2" s="1"/>
      <c r="BA2" s="72" t="s">
        <v>6</v>
      </c>
      <c r="BB2" s="73"/>
      <c r="BC2" s="74" t="s">
        <v>7</v>
      </c>
      <c r="BD2" s="75"/>
      <c r="BE2" s="76" t="s">
        <v>11</v>
      </c>
      <c r="BF2" s="76"/>
      <c r="BG2" s="16" t="s">
        <v>12</v>
      </c>
      <c r="BH2" s="1"/>
      <c r="BI2" s="72" t="s">
        <v>6</v>
      </c>
      <c r="BJ2" s="73"/>
      <c r="BK2" s="74" t="s">
        <v>7</v>
      </c>
      <c r="BL2" s="75"/>
      <c r="BM2" s="76" t="s">
        <v>11</v>
      </c>
      <c r="BN2" s="76"/>
      <c r="BO2" s="16" t="s">
        <v>12</v>
      </c>
      <c r="BP2" s="1"/>
      <c r="BQ2" s="72" t="s">
        <v>6</v>
      </c>
      <c r="BR2" s="73"/>
      <c r="BS2" s="74" t="s">
        <v>7</v>
      </c>
      <c r="BT2" s="75"/>
      <c r="BU2" s="76" t="s">
        <v>11</v>
      </c>
      <c r="BV2" s="76"/>
      <c r="BW2" s="16" t="s">
        <v>12</v>
      </c>
      <c r="BX2" s="1"/>
      <c r="BY2" s="72" t="s">
        <v>6</v>
      </c>
      <c r="BZ2" s="73"/>
      <c r="CA2" s="74" t="s">
        <v>7</v>
      </c>
      <c r="CB2" s="75"/>
      <c r="CC2" s="76" t="s">
        <v>11</v>
      </c>
      <c r="CD2" s="76"/>
      <c r="CE2" s="16" t="s">
        <v>12</v>
      </c>
      <c r="CF2" s="1"/>
      <c r="CG2" s="72" t="s">
        <v>6</v>
      </c>
      <c r="CH2" s="73"/>
      <c r="CI2" s="74" t="s">
        <v>7</v>
      </c>
      <c r="CJ2" s="75"/>
      <c r="CK2" s="76" t="s">
        <v>11</v>
      </c>
      <c r="CL2" s="76"/>
      <c r="CM2" s="16" t="s">
        <v>12</v>
      </c>
      <c r="CN2" s="1"/>
      <c r="CO2" s="72" t="s">
        <v>6</v>
      </c>
      <c r="CP2" s="73"/>
      <c r="CQ2" s="74" t="s">
        <v>7</v>
      </c>
      <c r="CR2" s="75"/>
      <c r="CS2" s="76" t="s">
        <v>11</v>
      </c>
      <c r="CT2" s="76"/>
      <c r="CU2" s="16" t="s">
        <v>12</v>
      </c>
      <c r="CV2" s="20"/>
      <c r="DC2" s="79" t="s">
        <v>15</v>
      </c>
      <c r="DD2" s="79"/>
      <c r="DG2" s="79" t="s">
        <v>16</v>
      </c>
      <c r="DH2" s="79"/>
      <c r="DK2" s="79" t="s">
        <v>17</v>
      </c>
      <c r="DL2" s="79"/>
      <c r="DO2" s="79" t="s">
        <v>18</v>
      </c>
      <c r="DP2" s="79"/>
      <c r="DS2" s="79" t="s">
        <v>19</v>
      </c>
      <c r="DT2" s="79"/>
      <c r="DW2" s="79" t="s">
        <v>20</v>
      </c>
      <c r="DX2" s="79"/>
      <c r="EA2" s="79" t="s">
        <v>21</v>
      </c>
      <c r="EB2" s="79"/>
      <c r="EE2" s="79" t="s">
        <v>22</v>
      </c>
      <c r="EF2" s="79"/>
      <c r="EI2" s="79" t="s">
        <v>23</v>
      </c>
      <c r="EJ2" s="79"/>
      <c r="EM2" s="79" t="s">
        <v>24</v>
      </c>
      <c r="EN2" s="79"/>
      <c r="EQ2" s="79" t="s">
        <v>25</v>
      </c>
      <c r="ER2" s="79"/>
      <c r="EU2" s="79" t="s">
        <v>26</v>
      </c>
      <c r="EV2" s="79"/>
    </row>
    <row r="3" spans="1:152" x14ac:dyDescent="0.2">
      <c r="A3" s="40" t="s">
        <v>46</v>
      </c>
      <c r="B3" s="50" t="s">
        <v>61</v>
      </c>
      <c r="C3" s="43"/>
      <c r="D3" s="14">
        <v>42370</v>
      </c>
      <c r="E3" s="66"/>
      <c r="F3" s="66"/>
      <c r="G3" s="8"/>
      <c r="H3" s="8"/>
      <c r="I3" s="8">
        <f>IF(OR(E3=$CZ$3,E3=$CX$4,E3=$CX$5,E3=$CX$6,E3=$CX$7,E3=$CX$8,E3=$CX$9,E3=$CX$10,E3=$CX$11,E3=$CX$12),1,0)</f>
        <v>0</v>
      </c>
      <c r="J3" s="8">
        <f>IF(OR(F3=$CZ$3,F3=$CX$4,F3=$CX$5,F3=$CX$6,F3=$CX$7,F3=$CX$8,F3=$CX$9,F3=$CX$10,F3=$CX$11,F3=$CX$12),1,0)</f>
        <v>0</v>
      </c>
      <c r="K3" s="8">
        <f>IF(AND(I3=0,J3=0),0,SUM($I$3:J3))</f>
        <v>0</v>
      </c>
      <c r="L3" s="21">
        <v>42401</v>
      </c>
      <c r="M3" s="66"/>
      <c r="N3" s="66"/>
      <c r="O3" s="8"/>
      <c r="P3" s="8"/>
      <c r="Q3" s="8">
        <f t="shared" ref="Q3:Q30" si="0">IF(OR(M3=$CZ$3,M3=$CX$4,M3=$CX$5,M3=$CX$6,M3=$CX$7,M3=$CX$8,M3=$CX$9,M3=$CX$10,M3=$CX$11,M3=$CX$12),1,0)</f>
        <v>0</v>
      </c>
      <c r="R3" s="8">
        <f t="shared" ref="R3:R30" si="1">IF(OR(N3=$CZ$3,N3=$CX$4,N3=$CX$5,N3=$CX$6,N3=$CX$7,N3=$CX$8,N3=$CX$9,N3=$CX$10,N3=$CX$11,N3=$CX$12),1,0)</f>
        <v>0</v>
      </c>
      <c r="S3" s="8">
        <f>IF(AND(Q3=0,R3=0),0,SUM($I$3:$J$33,$Q$3:R3))</f>
        <v>0</v>
      </c>
      <c r="T3" s="21">
        <v>42430</v>
      </c>
      <c r="U3" s="66"/>
      <c r="V3" s="66"/>
      <c r="W3" s="8"/>
      <c r="X3" s="8"/>
      <c r="Y3" s="8">
        <f t="shared" ref="Y3:Y33" si="2">IF(OR(U3=$CZ$3,U3=$CX$4,U3=$CX$5,U3=$CX$6,U3=$CX$7,U3=$CX$8,U3=$CX$9,U3=$CX$10,U3=$CX$11,U3=$CX$12),1,0)</f>
        <v>0</v>
      </c>
      <c r="Z3" s="8">
        <f t="shared" ref="Z3:Z33" si="3">IF(OR(V3=$CZ$3,V3=$CX$4,V3=$CX$5,V3=$CX$6,V3=$CX$7,V3=$CX$8,V3=$CX$9,V3=$CX$10,V3=$CX$11,V3=$CX$12),1,0)</f>
        <v>0</v>
      </c>
      <c r="AA3" s="8">
        <f>IF(AND(Y3=0,Z3=0),0,SUM($I$3:$J$33,$Q$3:$R$33,$Y$3:Z3))</f>
        <v>0</v>
      </c>
      <c r="AB3" s="21">
        <v>42461</v>
      </c>
      <c r="AC3" s="66"/>
      <c r="AD3" s="66"/>
      <c r="AE3" s="8"/>
      <c r="AF3" s="8"/>
      <c r="AG3" s="8">
        <f t="shared" ref="AG3:AG32" si="4">IF(OR(AC3=$CZ$3,AC3=$CX$4,AC3=$CX$5,AC3=$CX$6,AC3=$CX$7,AC3=$CX$8,AC3=$CX$9,AC3=$CX$10,AC3=$CX$11,AC3=$CX$12),1,0)</f>
        <v>0</v>
      </c>
      <c r="AH3" s="8">
        <f t="shared" ref="AH3:AH32" si="5">IF(OR(AD3=$CZ$3,AD3=$CX$4,AD3=$CX$5,AD3=$CX$6,AD3=$CX$7,AD3=$CX$8,AD3=$CX$9,AD3=$CX$10,AD3=$CX$11,AD3=$CX$12),1,0)</f>
        <v>0</v>
      </c>
      <c r="AI3" s="8">
        <f>IF(AND(AG3=0,AH3=0),0,SUM($I$3:$J$33,$Q$3:$R$33,$Y$3:$Z$33,$AG$3:AH3))</f>
        <v>0</v>
      </c>
      <c r="AJ3" s="21">
        <v>42491</v>
      </c>
      <c r="AK3" s="66"/>
      <c r="AL3" s="66"/>
      <c r="AM3" s="8"/>
      <c r="AN3" s="8"/>
      <c r="AO3" s="8">
        <f t="shared" ref="AO3:AO33" si="6">IF(OR(AK3=$CZ$3,AK3=$CX$4,AK3=$CX$5,AK3=$CX$6,AK3=$CX$7,AK3=$CX$8,AK3=$CX$9,AK3=$CX$10,AK3=$CX$11,AK3=$CX$12),1,0)</f>
        <v>0</v>
      </c>
      <c r="AP3" s="8">
        <f t="shared" ref="AP3:AP33" si="7">IF(OR(AL3=$CZ$3,AL3=$CX$4,AL3=$CX$5,AL3=$CX$6,AL3=$CX$7,AL3=$CX$8,AL3=$CX$9,AL3=$CX$10,AL3=$CX$11,AL3=$CX$12),1,0)</f>
        <v>0</v>
      </c>
      <c r="AQ3" s="8">
        <f>IF(AND(AO3=0,AP3=0),0,IF(AND(AO3=1,AP3=1),SUM($I$3:$J$33,$Q$3:$R$33,$Y$3:$Z$33,$AG$3:$AH$33,$AO$3:AP3)-1,SUM($I$3:$J$33,$Q$3:$R$33,$Y$3:$Z$33,$AG$3:$AH$33,$AO$3:AP3)))</f>
        <v>0</v>
      </c>
      <c r="AR3" s="21">
        <v>42522</v>
      </c>
      <c r="AS3" s="66"/>
      <c r="AT3" s="66"/>
      <c r="AU3" s="8"/>
      <c r="AV3" s="8"/>
      <c r="AW3" s="8">
        <f t="shared" ref="AW3:AW32" si="8">IF(OR(AS3=$CZ$3,AS3=$CX$4,AS3=$CX$5,AS3=$CX$6,AS3=$CX$7,AS3=$CX$8,AS3=$CX$9,AS3=$CX$10,AS3=$CX$11,AS3=$CX$12),1,0)</f>
        <v>0</v>
      </c>
      <c r="AX3" s="8">
        <f t="shared" ref="AX3:AX32" si="9">IF(OR(AT3=$CZ$3,AT3=$CX$4,AT3=$CX$5,AT3=$CX$6,AT3=$CX$7,AT3=$CX$8,AT3=$CX$9,AT3=$CX$10,AT3=$CX$11,AT3=$CX$12),1,0)</f>
        <v>0</v>
      </c>
      <c r="AY3" s="8">
        <f>IF(AND(AW3=0,AX3=0),0,SUM($I$3:$J$33,$Q$3:$R$33,$Y$3:$Z$33,$AG$3:$AH$33,$AO$3:$AP$33,$AW$3:AX3))</f>
        <v>0</v>
      </c>
      <c r="AZ3" s="21">
        <v>42552</v>
      </c>
      <c r="BA3" s="66"/>
      <c r="BB3" s="66"/>
      <c r="BC3" s="8"/>
      <c r="BD3" s="8"/>
      <c r="BE3" s="8">
        <f t="shared" ref="BE3:BE33" si="10">IF(OR(BA3=$CZ$3,BA3=$CX$4,BA3=$CX$5,BA3=$CX$6,BA3=$CX$7,BA3=$CX$8,BA3=$CX$9,BA3=$CX$10,BA3=$CX$11,BA3=$CX$12),1,0)</f>
        <v>0</v>
      </c>
      <c r="BF3" s="8">
        <f t="shared" ref="BF3:BF33" si="11">IF(OR(BB3=$CZ$3,BB3=$CX$4,BB3=$CX$5,BB3=$CX$6,BB3=$CX$7,BB3=$CX$8,BB3=$CX$9,BB3=$CX$10,BB3=$CX$11,BB3=$CX$12),1,0)</f>
        <v>0</v>
      </c>
      <c r="BG3" s="8">
        <f>IF(AND(BE3=0,BF3=0),0,SUM($I$3:$J$33,$Q$3:$R$33,$Y$3:$Z$33,$AG$3:$AH$33,$AO$3:$AP$33,$AW$3:$AX$33,$BE$3:BF3))</f>
        <v>0</v>
      </c>
      <c r="BH3" s="21">
        <v>42583</v>
      </c>
      <c r="BI3" s="66"/>
      <c r="BJ3" s="66"/>
      <c r="BK3" s="8"/>
      <c r="BL3" s="8"/>
      <c r="BM3" s="8">
        <f t="shared" ref="BM3:BM33" si="12">IF(OR(BI3=$CZ$3,BI3=$CX$4,BI3=$CX$5,BI3=$CX$6,BI3=$CX$7,BI3=$CX$8,BI3=$CX$9,BI3=$CX$10,BI3=$CX$11,BI3=$CX$12),1,0)</f>
        <v>0</v>
      </c>
      <c r="BN3" s="8">
        <f t="shared" ref="BN3:BN33" si="13">IF(OR(BJ3=$CZ$3,BJ3=$CX$4,BJ3=$CX$5,BJ3=$CX$6,BJ3=$CX$7,BJ3=$CX$8,BJ3=$CX$9,BJ3=$CX$10,BJ3=$CX$11,BJ3=$CX$12),1,0)</f>
        <v>0</v>
      </c>
      <c r="BO3" s="8">
        <f>IF(AND(BM3=0,BN3=0),0,SUM($I$3:$J$33,$Q$3:$R$33,$Y$3:$Z$33,$AG$3:$AH$33,$AO$3:$AP$33,$AW$3:$AX$33,$BE$3:$BF$33,$BM$3:BN3))</f>
        <v>0</v>
      </c>
      <c r="BP3" s="21">
        <v>42614</v>
      </c>
      <c r="BQ3" s="66"/>
      <c r="BR3" s="66"/>
      <c r="BS3" s="8"/>
      <c r="BT3" s="8"/>
      <c r="BU3" s="8">
        <f t="shared" ref="BU3:BU32" si="14">IF(OR(BQ3=$CZ$3,BQ3=$CX$4,BQ3=$CX$5,BQ3=$CX$6,BQ3=$CX$7,BQ3=$CX$8,BQ3=$CX$9,BQ3=$CX$10,BQ3=$CX$11,BQ3=$CX$12),1,0)</f>
        <v>0</v>
      </c>
      <c r="BV3" s="8">
        <f t="shared" ref="BV3:BV32" si="15">IF(OR(BR3=$CZ$3,BR3=$CX$4,BR3=$CX$5,BR3=$CX$6,BR3=$CX$7,BR3=$CX$8,BR3=$CX$9,BR3=$CX$10,BR3=$CX$11,BR3=$CX$12),1,0)</f>
        <v>0</v>
      </c>
      <c r="BW3" s="8">
        <f>IF(AND(BU3=0,BV3=0),0,SUM($I$3:$J$33,$Q$3:$R$33,$Y$3:$Z$33,$AG$3:$AH$33,$AO$3:$AP$33,$AW$3:$AX$33,$BE$3:$BF$33,$BM$3:$BN$33,$BU$3:BV3))</f>
        <v>0</v>
      </c>
      <c r="BX3" s="21">
        <v>42644</v>
      </c>
      <c r="BY3" s="66"/>
      <c r="BZ3" s="66"/>
      <c r="CA3" s="8"/>
      <c r="CB3" s="8"/>
      <c r="CC3" s="8">
        <f t="shared" ref="CC3:CC33" si="16">IF(OR(BY3=$CZ$3,BY3=$CX$4,BY3=$CX$5,BY3=$CX$6,BY3=$CX$7,BY3=$CX$8,BY3=$CX$9,BY3=$CX$10,BY3=$CX$11,BY3=$CX$12),1,0)</f>
        <v>0</v>
      </c>
      <c r="CD3" s="8">
        <f t="shared" ref="CD3:CD33" si="17">IF(OR(BZ3=$CZ$3,BZ3=$CX$4,BZ3=$CX$5,BZ3=$CX$6,BZ3=$CX$7,BZ3=$CX$8,BZ3=$CX$9,BZ3=$CX$10,BZ3=$CX$11,BZ3=$CX$12),1,0)</f>
        <v>0</v>
      </c>
      <c r="CE3" s="8">
        <f>IF(AND(CC3=0,CD3=0),0,SUM($I$3:$J$33,$Q$3:$R$33,$Y$3:$Z$33,$AG$3:$AH$33,$AO$3:$AP$33,$AW$3:$AX$33,$BE$3:$BF$33,$BM$3:$BN$33,$BU$3:$BV$33,$CC$3:CD3))</f>
        <v>0</v>
      </c>
      <c r="CF3" s="21">
        <v>42675</v>
      </c>
      <c r="CG3" s="66" t="s">
        <v>62</v>
      </c>
      <c r="CH3" s="66"/>
      <c r="CI3" s="8"/>
      <c r="CJ3" s="8"/>
      <c r="CK3" s="8">
        <f t="shared" ref="CK3:CK32" si="18">IF(OR(CG3=$CZ$3,CG3=$CX$4,CG3=$CX$5,CG3=$CX$6,CG3=$CX$7,CG3=$CX$8,CG3=$CX$9,CG3=$CX$10,CG3=$CX$11,CG3=$CX$12),1,0)</f>
        <v>0</v>
      </c>
      <c r="CL3" s="8">
        <f t="shared" ref="CL3:CL32" si="19">IF(OR(CH3=$CZ$3,CH3=$CX$4,CH3=$CX$5,CH3=$CX$6,CH3=$CX$7,CH3=$CX$8,CH3=$CX$9,CH3=$CX$10,CH3=$CX$11,CH3=$CX$12),1,0)</f>
        <v>0</v>
      </c>
      <c r="CM3" s="8">
        <f>IF(AND(CK3=0,CL3=0),0,SUM($I$3:$J$33,$Q$3:$R$33,$Y$3:$Z$33,$AG$3:$AH$33,$AO$3:$AP$33,$AW$3:$AX$33,$BE$3:$BF$33,$BM$3:$BN$33,$BU$3:$BV$33,$CC$3:$CD$33,$CK$3:CL3))</f>
        <v>0</v>
      </c>
      <c r="CN3" s="21">
        <v>42705</v>
      </c>
      <c r="CO3" s="66"/>
      <c r="CP3" s="66"/>
      <c r="CQ3" s="8"/>
      <c r="CR3" s="8"/>
      <c r="CS3" s="8">
        <f t="shared" ref="CS3:CS33" si="20">IF(OR(CO3=$CZ$3,CO3=$CX$4,CO3=$CX$5,CO3=$CX$6,CO3=$CX$7,CO3=$CX$8,CO3=$CX$9,CO3=$CX$10,CO3=$CX$11,CO3=$CX$12),1,0)</f>
        <v>0</v>
      </c>
      <c r="CT3" s="8">
        <f t="shared" ref="CT3:CT33" si="21">IF(OR(CP3=$CZ$3,CP3=$CX$4,CP3=$CX$5,CP3=$CX$6,CP3=$CX$7,CP3=$CX$8,CP3=$CX$9,CP3=$CX$10,CP3=$CX$11,CP3=$CX$12),1,0)</f>
        <v>0</v>
      </c>
      <c r="CU3" s="8">
        <f>IF(AND(CS3=0,CT3=0),0,SUM($I$3:$J$33,$Q$3:$R$33,$Y$3:$Z$33,$AG$3:$AH$33,$AO$3:$AP$33,$AW$3:$AX$33,$BE$3:$BF$33,$BM$3:$BN$33,$BU$3:$BV$33,$CC$3:$CD$33,$CK$3:$CL$33,$CS$3:CT3))</f>
        <v>0</v>
      </c>
      <c r="CV3" s="3"/>
      <c r="CX3" t="s">
        <v>10</v>
      </c>
      <c r="CZ3" s="11" t="s">
        <v>0</v>
      </c>
      <c r="DA3" s="12" t="s">
        <v>14</v>
      </c>
      <c r="DB3" s="12" t="s">
        <v>6</v>
      </c>
      <c r="DC3" s="12" t="s">
        <v>5</v>
      </c>
      <c r="DD3" s="15" t="s">
        <v>7</v>
      </c>
      <c r="DE3" s="15" t="s">
        <v>14</v>
      </c>
      <c r="DF3" s="15" t="s">
        <v>6</v>
      </c>
      <c r="DG3" s="15" t="s">
        <v>5</v>
      </c>
      <c r="DH3" s="15" t="s">
        <v>7</v>
      </c>
      <c r="DI3" s="15" t="s">
        <v>14</v>
      </c>
      <c r="DJ3" s="15" t="s">
        <v>6</v>
      </c>
      <c r="DK3" s="15" t="s">
        <v>5</v>
      </c>
      <c r="DL3" s="15" t="s">
        <v>7</v>
      </c>
      <c r="DM3" s="15" t="s">
        <v>14</v>
      </c>
      <c r="DN3" s="15" t="s">
        <v>6</v>
      </c>
      <c r="DO3" s="15" t="s">
        <v>5</v>
      </c>
      <c r="DP3" s="15" t="s">
        <v>7</v>
      </c>
      <c r="DQ3" s="15" t="s">
        <v>14</v>
      </c>
      <c r="DR3" s="15" t="s">
        <v>6</v>
      </c>
      <c r="DS3" s="15" t="s">
        <v>5</v>
      </c>
      <c r="DT3" s="15" t="s">
        <v>7</v>
      </c>
      <c r="DU3" s="15" t="s">
        <v>14</v>
      </c>
      <c r="DV3" s="15" t="s">
        <v>6</v>
      </c>
      <c r="DW3" s="15" t="s">
        <v>5</v>
      </c>
      <c r="DX3" s="15" t="s">
        <v>7</v>
      </c>
      <c r="DY3" s="15" t="s">
        <v>14</v>
      </c>
      <c r="DZ3" s="15" t="s">
        <v>6</v>
      </c>
      <c r="EA3" s="15" t="s">
        <v>5</v>
      </c>
      <c r="EB3" s="15" t="s">
        <v>7</v>
      </c>
      <c r="EC3" s="15" t="s">
        <v>14</v>
      </c>
      <c r="ED3" s="15" t="s">
        <v>6</v>
      </c>
      <c r="EE3" s="15" t="s">
        <v>5</v>
      </c>
      <c r="EF3" s="15" t="s">
        <v>7</v>
      </c>
      <c r="EG3" s="15" t="s">
        <v>14</v>
      </c>
      <c r="EH3" s="15" t="s">
        <v>6</v>
      </c>
      <c r="EI3" s="15" t="s">
        <v>5</v>
      </c>
      <c r="EJ3" s="15" t="s">
        <v>7</v>
      </c>
      <c r="EK3" s="15" t="s">
        <v>14</v>
      </c>
      <c r="EL3" s="15" t="s">
        <v>6</v>
      </c>
      <c r="EM3" s="15" t="s">
        <v>5</v>
      </c>
      <c r="EN3" s="15" t="s">
        <v>7</v>
      </c>
      <c r="EO3" s="15" t="s">
        <v>14</v>
      </c>
      <c r="EP3" s="15" t="s">
        <v>6</v>
      </c>
      <c r="EQ3" s="15" t="s">
        <v>5</v>
      </c>
      <c r="ER3" s="15" t="s">
        <v>7</v>
      </c>
      <c r="ES3" s="15" t="s">
        <v>14</v>
      </c>
      <c r="ET3" s="15" t="s">
        <v>6</v>
      </c>
      <c r="EU3" s="15" t="s">
        <v>5</v>
      </c>
      <c r="EV3" s="15" t="s">
        <v>7</v>
      </c>
    </row>
    <row r="4" spans="1:152" x14ac:dyDescent="0.2">
      <c r="A4" s="40" t="s">
        <v>51</v>
      </c>
      <c r="B4" s="47">
        <f ca="1">TODAY()</f>
        <v>42656</v>
      </c>
      <c r="C4" s="48"/>
      <c r="D4" s="14">
        <v>42371</v>
      </c>
      <c r="E4" s="66"/>
      <c r="F4" s="66"/>
      <c r="G4" s="8"/>
      <c r="H4" s="8"/>
      <c r="I4" s="8">
        <f t="shared" ref="I4:I33" si="22">IF(OR(E4=$CZ$3,E4=$CX$4,E4=$CX$5,E4=$CX$6,E4=$CX$7,E4=$CX$8,E4=$CX$9,E4=$CX$10,E4=$CX$11,E4=$CX$12),1,0)</f>
        <v>0</v>
      </c>
      <c r="J4" s="8">
        <f t="shared" ref="J4:J33" si="23">IF(OR(F4=$CZ$3,F4=$CX$4,F4=$CX$5,F4=$CX$6,F4=$CX$7,F4=$CX$8,F4=$CX$9,F4=$CX$10,F4=$CX$11,F4=$CX$12),1,0)</f>
        <v>0</v>
      </c>
      <c r="K4" s="8">
        <f>IF(AND(I4=0,J4=0),0,SUM($I$3:J4))</f>
        <v>0</v>
      </c>
      <c r="L4" s="21">
        <v>42402</v>
      </c>
      <c r="M4" s="66"/>
      <c r="N4" s="66"/>
      <c r="O4" s="8"/>
      <c r="P4" s="8"/>
      <c r="Q4" s="8">
        <f t="shared" si="0"/>
        <v>0</v>
      </c>
      <c r="R4" s="8">
        <f t="shared" si="1"/>
        <v>0</v>
      </c>
      <c r="S4" s="8">
        <f>IF(AND(Q4=0,R4=0),0,SUM($I$3:$J$33,$Q$3:R4))</f>
        <v>0</v>
      </c>
      <c r="T4" s="21">
        <v>42431</v>
      </c>
      <c r="U4" s="66"/>
      <c r="V4" s="66"/>
      <c r="W4" s="8"/>
      <c r="X4" s="8"/>
      <c r="Y4" s="8">
        <f t="shared" si="2"/>
        <v>0</v>
      </c>
      <c r="Z4" s="8">
        <f t="shared" si="3"/>
        <v>0</v>
      </c>
      <c r="AA4" s="8">
        <f>IF(AND(Y4=0,Z4=0),0,SUM($I$3:$J$33,$Q$3:$R$33,$Y$3:Z4))</f>
        <v>0</v>
      </c>
      <c r="AB4" s="21">
        <v>42462</v>
      </c>
      <c r="AC4" s="66" t="s">
        <v>62</v>
      </c>
      <c r="AD4" s="66"/>
      <c r="AE4" s="8"/>
      <c r="AF4" s="8"/>
      <c r="AG4" s="8">
        <f t="shared" si="4"/>
        <v>0</v>
      </c>
      <c r="AH4" s="8">
        <f t="shared" si="5"/>
        <v>0</v>
      </c>
      <c r="AI4" s="8">
        <f>IF(AND(AG4=0,AH4=0),0,SUM($I$3:$J$33,$Q$3:$R$33,$Y$3:$Z$33,$AG$3:AH4))</f>
        <v>0</v>
      </c>
      <c r="AJ4" s="21">
        <v>42492</v>
      </c>
      <c r="AK4" s="66"/>
      <c r="AL4" s="66"/>
      <c r="AM4" s="8"/>
      <c r="AN4" s="8"/>
      <c r="AO4" s="8">
        <f t="shared" si="6"/>
        <v>0</v>
      </c>
      <c r="AP4" s="8">
        <f t="shared" si="7"/>
        <v>0</v>
      </c>
      <c r="AQ4" s="8">
        <f>IF(AND(AO4=0,AP4=0),0,IF(AND(AO4=1,AP4=1),SUM($I$3:$J$33,$Q$3:$R$33,$Y$3:$Z$33,$AG$3:$AH$33,$AO$3:AP4)-1,SUM($I$3:$J$33,$Q$3:$R$33,$Y$3:$Z$33,$AG$3:$AH$33,$AO$3:AP4)))</f>
        <v>0</v>
      </c>
      <c r="AR4" s="21">
        <v>42523</v>
      </c>
      <c r="AS4" s="66"/>
      <c r="AT4" s="66"/>
      <c r="AU4" s="8"/>
      <c r="AV4" s="8"/>
      <c r="AW4" s="8">
        <f t="shared" si="8"/>
        <v>0</v>
      </c>
      <c r="AX4" s="8">
        <f t="shared" si="9"/>
        <v>0</v>
      </c>
      <c r="AY4" s="8">
        <f>IF(AND(AW4=0,AX4=0),0,SUM($I$3:$J$33,$Q$3:$R$33,$Y$3:$Z$33,$AG$3:$AH$33,$AO$3:$AP$33,$AW$3:AX4))</f>
        <v>0</v>
      </c>
      <c r="AZ4" s="21">
        <v>42553</v>
      </c>
      <c r="BA4" s="66"/>
      <c r="BB4" s="66"/>
      <c r="BC4" s="8"/>
      <c r="BD4" s="8"/>
      <c r="BE4" s="8">
        <f t="shared" si="10"/>
        <v>0</v>
      </c>
      <c r="BF4" s="8">
        <f t="shared" si="11"/>
        <v>0</v>
      </c>
      <c r="BG4" s="8">
        <f>IF(AND(BE4=0,BF4=0),0,SUM($I$3:$J$33,$Q$3:$R$33,$Y$3:$Z$33,$AG$3:$AH$33,$AO$3:$AP$33,$AW$3:$AX$33,$BE$3:BF4))</f>
        <v>0</v>
      </c>
      <c r="BH4" s="21">
        <v>42584</v>
      </c>
      <c r="BI4" s="66"/>
      <c r="BJ4" s="66"/>
      <c r="BK4" s="8"/>
      <c r="BL4" s="8"/>
      <c r="BM4" s="8">
        <f t="shared" si="12"/>
        <v>0</v>
      </c>
      <c r="BN4" s="8">
        <f t="shared" si="13"/>
        <v>0</v>
      </c>
      <c r="BO4" s="8">
        <f>IF(AND(BM4=0,BN4=0),0,SUM($I$3:$J$33,$Q$3:$R$33,$Y$3:$Z$33,$AG$3:$AH$33,$AO$3:$AP$33,$AW$3:$AX$33,$BE$3:$BF$33,$BM$3:BN4))</f>
        <v>0</v>
      </c>
      <c r="BP4" s="21">
        <v>42615</v>
      </c>
      <c r="BQ4" s="66"/>
      <c r="BR4" s="66"/>
      <c r="BS4" s="8"/>
      <c r="BT4" s="8"/>
      <c r="BU4" s="8">
        <f t="shared" si="14"/>
        <v>0</v>
      </c>
      <c r="BV4" s="8">
        <f t="shared" si="15"/>
        <v>0</v>
      </c>
      <c r="BW4" s="8">
        <f>IF(AND(BU4=0,BV4=0),0,SUM($I$3:$J$33,$Q$3:$R$33,$Y$3:$Z$33,$AG$3:$AH$33,$AO$3:$AP$33,$AW$3:$AX$33,$BE$3:$BF$33,$BM$3:$BN$33,$BU$3:BV4))</f>
        <v>0</v>
      </c>
      <c r="BX4" s="21">
        <v>42645</v>
      </c>
      <c r="BY4" s="66"/>
      <c r="BZ4" s="66"/>
      <c r="CA4" s="8"/>
      <c r="CB4" s="8"/>
      <c r="CC4" s="8">
        <f t="shared" si="16"/>
        <v>0</v>
      </c>
      <c r="CD4" s="8">
        <f t="shared" si="17"/>
        <v>0</v>
      </c>
      <c r="CE4" s="8">
        <f>IF(AND(CC4=0,CD4=0),0,SUM($I$3:$J$33,$Q$3:$R$33,$Y$3:$Z$33,$AG$3:$AH$33,$AO$3:$AP$33,$AW$3:$AX$33,$BE$3:$BF$33,$BM$3:$BN$33,$BU$3:$BV$33,$CC$3:CD4))</f>
        <v>0</v>
      </c>
      <c r="CF4" s="21">
        <v>42676</v>
      </c>
      <c r="CG4" s="66" t="s">
        <v>62</v>
      </c>
      <c r="CH4" s="66"/>
      <c r="CI4" s="8"/>
      <c r="CJ4" s="8"/>
      <c r="CK4" s="8">
        <f t="shared" si="18"/>
        <v>0</v>
      </c>
      <c r="CL4" s="8">
        <f t="shared" si="19"/>
        <v>0</v>
      </c>
      <c r="CM4" s="8">
        <f>IF(AND(CK4=0,CL4=0),0,SUM($I$3:$J$33,$Q$3:$R$33,$Y$3:$Z$33,$AG$3:$AH$33,$AO$3:$AP$33,$AW$3:$AX$33,$BE$3:$BF$33,$BM$3:$BN$33,$BU$3:$BV$33,$CC$3:$CD$33,$CK$3:CL4))</f>
        <v>0</v>
      </c>
      <c r="CN4" s="21">
        <v>42706</v>
      </c>
      <c r="CO4" s="66"/>
      <c r="CP4" s="66"/>
      <c r="CQ4" s="8"/>
      <c r="CR4" s="8"/>
      <c r="CS4" s="8">
        <f t="shared" si="20"/>
        <v>0</v>
      </c>
      <c r="CT4" s="8">
        <f t="shared" si="21"/>
        <v>0</v>
      </c>
      <c r="CU4" s="8">
        <f>IF(AND(CS4=0,CT4=0),0,SUM($I$3:$J$33,$Q$3:$R$33,$Y$3:$Z$33,$AG$3:$AH$33,$AO$3:$AP$33,$AW$3:$AX$33,$BE$3:$BF$33,$BM$3:$BN$33,$BU$3:$BV$33,$CC$3:$CD$33,$CK$3:$CL$33,$CS$3:CT4))</f>
        <v>0</v>
      </c>
      <c r="CV4" s="3"/>
      <c r="CX4" s="67" t="str">
        <f>IF(CZ3="CP","CP2016",IF(CZ3="HDues",400,"x"))</f>
        <v>CP2016</v>
      </c>
      <c r="CY4" s="23" t="s">
        <v>27</v>
      </c>
      <c r="CZ4">
        <f>SUM(I3:J33)</f>
        <v>2</v>
      </c>
      <c r="DA4">
        <f>IF(CZ4=0,"",IF(ROW()-3&lt;=CZ4,ROW()-3,""))</f>
        <v>1</v>
      </c>
      <c r="DB4" s="43" t="str">
        <f>IF(DA4="","",IF(INDEX($F$3:$F$33,MATCH(DA4,$K$3:$K$33,0))=$CX$4,$CX$4,IF(INDEX($F$3:$F$33,MATCH(DA4,$K$3:$K$33,0))=$CX$5,$CX$5,IF(INDEX($F$3:$F$33,MATCH(DA4,$K$3:$K$33,0))=$CX$6,$CX$6,IF(INDEX($F$3:$F$33,MATCH(DA4,$K$3:$K$33,0))=$CX$7,$CX$7,IF(INDEX($F$3:$F$33,MATCH(DA4,$K$3:$K$33,0))=$CX$8,$CX$8,IF(INDEX($F$3:$F$33,MATCH(DA4,$K$3:$K$33,0))=$CX$9,$CX$9,IF(INDEX($F$3:$F$33,MATCH(DA4,$K$3:$K$33,0))=$CX$10,$CX$10,IF(INDEX($F$3:$F$33,MATCH(DA4,$K$3:$K$33,0))=$CX$11,$CX$11,IF(INDEX($F$3:$F$33,MATCH(DA4,$K$3:$K$33,0))=$CX$12,$CX$12,IF(INDEX($E$3:$E$33,MATCH(DA4,$K$3:$K$33,0))=$CX$4,$CX$4,IF(INDEX($E$3:$E$33,MATCH(DA4,$K$3:$K$33,0))=$CX$5,$CX$5,IF(INDEX($E$3:$E$33,MATCH(DA4,$K$3:$K$33,0))=$CX$6,$CX$6,IF(INDEX($E$3:$E$33,MATCH(DA4,$K$3:$K$33,0))=$CX$7,$CX$7,IF(INDEX($E$3:$E$33,MATCH(DA4,$K$3:$K$33,0))=$CX$8,$CX$8,IF(INDEX($E$3:$E$33,MATCH(DA4,$K$3:$K$33,0))=$CX$9,$CX$9,IF(INDEX($E$3:$E$33,MATCH(DA4,$K$3:$K$33,0))=$CX$10,$CX$10,IF(INDEX($E$3:$E$33,MATCH(DA4,$K$3:$K$33,0))=$CX$11,$CX$11,IF(INDEX($E$3:$E$33,MATCH(DA4,$K$3:$K$33,0))=$CX$12,$CX$12,$CZ$3)))))))))))))))))))</f>
        <v>CP</v>
      </c>
      <c r="DC4" s="13">
        <f>IF(DB4="","",INDEX($D$3:$D$33,MATCH(DA4,($K$3:$K$33),0)))</f>
        <v>42374</v>
      </c>
      <c r="DD4" s="17">
        <f>IF(DA4="","",IF(LOOKUP(DC4,$D$3:$D$33,$E$3:$E$33)=$CZ$3,LOOKUP(DC4,$D$3:$D$33,$G$3:$G$33),IF(LOOKUP(DC4,$D$3:$D$33,$E$3:$E$33)=$CX$4,LOOKUP(DC4,$D$3:$D$33,$G$3:$G$33),IF(LOOKUP(DC4,$D$3:$D$33,$E$3:$E$33)=$CX$5,LOOKUP(DC4,$D$3:$D$33,$G$3:$G$33),IF(LOOKUP(DC4,$D$3:$D$33,$E$3:$E$33)=$CX$6,LOOKUP(DC4,$D$3:$D$33,$G$3:$G$33),IF(LOOKUP(DC4,$D$3:$D$33,$E$3:$E$33)=$CX$7,LOOKUP(DC4,$D$3:$D$33,$G$3:$G$33),IF(LOOKUP(DC4,$D$3:$D$33,$E$3:$E$33)=$CX$8,LOOKUP(DC4,$D$3:$D$33,$G$3:$G$33),IF(LOOKUP(DC4,$D$3:$D$33,$E$3:$E$33)=$CX$9,LOOKUP(DC4,$D$3:$D$33,$G$3:$G$33),IF(LOOKUP(DC4,$D$3:$D$33,$E$3:$E$33)=$CX$10,LOOKUP(DC4,$D$3:$D$33,$G$3:$G$33),IF(LOOKUP(DC4,$D$3:$D$33,$E$3:$E$33)=$CX$11,LOOKUP(DC4,$D$3:$D$33,$G$3:$G$33),IF(LOOKUP(DC4,$D$3:$D$33,$E$3:$E$33)=$CX$12,LOOKUP(DC4,$D$3:$D$33,$G$3:$G$33),IF(LOOKUP(DC4,$D$3:$D$33,$F$3:$F$33)=$CZ$3,LOOKUP(DC4,$D$3:$D$33,$H$3:$H$33),IF(LOOKUP(DC4,$D$3:$D$33,$F$3:$F$33)=$CX$4,LOOKUP(DC4,$D$3:$D$33,$H$3:$H$33),IF(LOOKUP(DC4,$D$3:$D$33,$F$3:$F$33)=$CX$5,LOOKUP(DC4,$D$3:$D$33,$H$3:$H$33),IF(LOOKUP(DC4,$D$3:$D$33,$F$3:$F$33)=$CX$6,LOOKUP(DC4,$D$3:$D$33,$H$3:$H$33),IF(LOOKUP(DC4,$D$3:$D$33,$F$3:$F$33)=$CX$7,LOOKUP(DC4,$D$3:$D$33,$H$3:$H$33),IF(LOOKUP(DC4,$D$3:$D$33,$F$3:$F$33)=$CX$8,LOOKUP(DC4,$D$3:$D$33,$H$3:$H$33),IF(LOOKUP(DC4,$D$3:$D$33,$F$3:$F$33)=$CX$9,LOOKUP(DC4,$D$3:$D$33,$H$3:$H$33),IF(LOOKUP(DC4,$D$3:$D$33,$F$3:$F$33)=$CX$10,LOOKUP(DC4,$D$3:$D$33,$H$3:$H$33),IF(LOOKUP(DC4,$D$3:$D$33,$F$3:$F$33)=$CX$11,LOOKUP(DC4,$D$3:$D$33,$H$3:$H$33),IF(LOOKUP(DC4,$D$3:$D$33,$F$3:$F$33)=$CX$12,LOOKUP(DC4,$D$3:$D$33,$H$3:$H$33))))))))))))))))))))))</f>
        <v>0</v>
      </c>
      <c r="DE4">
        <f>IF($CZ$5=0,"",IF(ROW()-3=0,"",IF(ROW()-3&lt;=$CZ$5,ROW()-3,""))+$CZ$4)</f>
        <v>3</v>
      </c>
      <c r="DF4" s="43" t="str">
        <f>IF(DE4="","",IF(INDEX($N$3:$N$33,MATCH(DE4,$S$3:$S$33,0))=$CX$4,$CX$4,IF(INDEX($N$3:$N$33,MATCH(DE4,$S$3:$S$33,0))=$CX$5,$CX$5,IF(INDEX($N$3:$N$33,MATCH(DE4,$S$3:$S$33,0))=$CX$6,$CX$6,IF(INDEX($N$3:$N$33,MATCH(DE4,$S$3:$S$33,0))=$CX$7,$CX$7,IF(INDEX($N$3:$N$33,MATCH(DE4,$S$3:$S$33,0))=$CX$8,$CX$8,IF(INDEX($N$3:$N$33,MATCH(DE4,$S$3:$S$33,0))=$CX$9,$CX$9,IF(INDEX($N$3:$N$33,MATCH(DE4,$S$3:$S$33,0))=$CX$10,$CX$10,IF(INDEX($N$3:$N$33,MATCH(DE4,$S$3:$S$33,0))=$CX$11,$CX$11,IF(INDEX($N$3:$N$33,MATCH(DE4,$S$3:$S$33,0))=$CX$12,$CX$12,IF(INDEX($M$3:$M$33,MATCH(DE4,$S$3:$S$33,0))=$CX$4,$CX$4,IF(INDEX($M$3:$M$33,MATCH(DE4,$S$3:$S$33,0))=$CX$5,$CX$5,IF(INDEX($M$3:$M$33,MATCH(DE4,$S$3:$S$33,0))=$CX$6,$CX$6,IF(INDEX($M$3:$M$33,MATCH(DE4,$S$3:$S$33,0))=$CX$7,$CX$7,IF(INDEX($M$3:$M$33,MATCH(DE4,$S$3:$S$33,0))=$CX$8,$CX$8,IF(INDEX($M$3:$M$33,MATCH(DE4,$S$3:$S$33,0))=$CX$9,$CX$9,IF(INDEX($M$3:$M$33,MATCH(DE4,$S$3:$S$33,0))=$CX$10,$CX$10,IF(INDEX($M$3:$M$33,MATCH(DE4,$S$3:$S$33,0))=$CX$11,$CX$11,IF(INDEX($M$3:$M$33,MATCH(DE4,$S$3:$S$33,0))=$CX$12,$CX$12,$CZ$3)))))))))))))))))))</f>
        <v>CP</v>
      </c>
      <c r="DG4" s="13">
        <f>IF(DF4="","",INDEX($L$3:$L$33,MATCH(DE4,($S$3:$S$33),0)))</f>
        <v>42403</v>
      </c>
      <c r="DH4" s="17">
        <f>IF(DE4="","",IF(LOOKUP(DG4,$L$3:$L$33,$M$3:$M$33)=$CZ$3,LOOKUP(DG4,$L$3:$L$33,$O$3:$O$33),IF(LOOKUP(DG4,$L$3:$L$33,$M$3:$M$33)=$CX$4,LOOKUP(DG4,$L$3:$L$33,$O$3:$O$33),IF(LOOKUP(DG4,$L$3:$L$33,$M$3:$M$33)=$CX$5,LOOKUP(DG4,$L$3:$L$33,$O$3:$O$33),IF(LOOKUP(DG4,$L$3:$L$33,$M$3:$M$33)=$CX$6,LOOKUP(DG4,$L$3:$L$33,$O$3:$O$33),IF(LOOKUP(DG4,$L$3:$L$33,$M$3:$M$33)=$CX$7,LOOKUP(DG4,$L$3:$L$33,$O$3:$O$33),IF(LOOKUP(DG4,$L$3:$L$33,$M$3:$M$33)=$CX$8,LOOKUP(DG4,$L$3:$L$33,$O$3:$O$33),IF(LOOKUP(DG4,$L$3:$L$33,$M$3:$M$33)=$CX$9,LOOKUP(DG4,$L$3:$L$33,$O$3:$O$33),IF(LOOKUP(DG4,$L$3:$L$33,$M$3:$M$33)=$CX$10,LOOKUP(DG4,$L$3:$L$33,$O$3:$O$33),IF(LOOKUP(DG4,$L$3:$L$33,$M$3:$M$33)=$CX$11,LOOKUP(DG4,$L$3:$L$33,$O$3:$O$33),IF(LOOKUP(DG4,$L$3:$L$33,$M$3:$M$33)=$CX$12,LOOKUP(DG4,$L$3:$L$33,$O$3:$O$33),IF(LOOKUP(DG4,$L$3:$L$33,$N$3:$N$33)=$CZ$3,LOOKUP(DG4,$L$3:$L$33,$P$3:$P$33),IF(LOOKUP(DG4,$L$3:$L$33,$N$3:$N$33)=$CX$4,LOOKUP(DG4,$L$3:$L$33,$P$3:$P$33),IF(LOOKUP(DG4,$L$3:$L$33,$N$3:$N$33)=$CX$5,LOOKUP(DG4,$L$3:$L$33,$P$3:$P$33),IF(LOOKUP(DG4,$L$3:$L$33,$N$3:$N$33)=$CX$6,LOOKUP(DG4,$L$3:$L$33,$P$3:$P$33),IF(LOOKUP(DG4,$L$3:$L$33,$N$3:$N$33)=$CX$7,LOOKUP(DG4,$L$3:$L$33,$P$3:$P$33),IF(LOOKUP(DG4,$L$3:$L$33,$N$3:$N$33)=$CX$8,LOOKUP(DG4,$L$3:$L$33,$P$3:$P$33),IF(LOOKUP(DG4,$L$3:$L$33,$N$3:$N$33)=$CX$9,LOOKUP(DG4,$L$3:$L$33,$P$3:$P$33),IF(LOOKUP(DG4,$L$3:$L$33,$N$3:$N$33)=$CX$10,LOOKUP(DG4,$L$3:$L$33,$P$3:$P$33),IF(LOOKUP(DG4,$L$3:$L$33,$N$3:$N$33)=$CX$11,LOOKUP(DG4,$L$3:$L$33,$P$3:$P$33),IF(LOOKUP(DG4,$L$3:$L$33,$N$3:$N$33)=$CX$12,LOOKUP(DG4,$L$3:$L$33,$P$3:$P$33))))))))))))))))))))))</f>
        <v>0</v>
      </c>
      <c r="DI4">
        <f>IF($CZ$6=0,"",IF(ROW()-3=0,"",IF(ROW()-3&lt;=$CZ$6,ROW()-3,""))+($CZ$4+$CZ$5))</f>
        <v>5</v>
      </c>
      <c r="DJ4" s="43" t="str">
        <f>IF(DI4="","",IF(INDEX($V$3:$V$33,MATCH(DI4,$AA$3:$AA$33,0))=$CX$4,$CX$4,IF(INDEX($V$3:$V$33,MATCH(DI4,$AA$3:$AA$33,0))=$CX$5,$CX$5,IF(INDEX($V$3:$V$33,MATCH(DI4,$AA$3:$AA$33,0))=$CX$6,$CX$6,IF(INDEX($V$3:$V$33,MATCH(DI4,$AA$3:$AA$33,0))=$CX$7,$CX$7,IF(INDEX($V$3:$V$33,MATCH(DI4,$AA$3:$AA$33,0))=$CX$8,$CX$8,IF(INDEX($V$3:$V$33,MATCH(DI4,$AA$3:$AA$33,0))=$CX$9,$CX$9,IF(INDEX($V$3:$V$33,MATCH(DI4,$AA$3:$AA$33,0))=$CX$10,$CX$10,IF(INDEX($V$3:$V$33,MATCH(DI4,$AA$3:$AA$33,0))=$CX$11,$CX$11,IF(INDEX($V$3:$V$33,MATCH(DI4,$AA$3:$AA$33,0))=$CX$12,$CX$12,IF(INDEX($U$3:$U$33,MATCH(DI4,$AA$3:$AA$33,0))=$CX$4,$CX$4,IF(INDEX($U$3:$U$33,MATCH(DI4,$AA$3:$AA$33,0))=$CX$5,$CX$5,IF(INDEX($U$3:$U$33,MATCH(DI4,$AA$3:$AA$33,0))=$CX$6,$CX$6,IF(INDEX($U$3:$U$33,MATCH(DI4,$AA$3:$AA$33,0))=$CX$7,$CX$7,IF(INDEX($U$3:$U$33,MATCH(DI4,$AA$3:$AA$33,0))=$CX$8,$CX$8,IF(INDEX($U$3:$U$33,MATCH(DI4,$AA$3:$AA$33,0))=$CX$9,$CX$9,IF(INDEX($U$3:$U$33,MATCH(DI4,$AA$3:$AA$33,0))=$CX$10,$CX$10,IF(INDEX($U$3:$U$33,MATCH(DI4,$AA$3:$AA$33,0))=$CX$11,$CX$11,IF(INDEX($U$3:$U$33,MATCH(DI4,$AA$3:$AA$33,0))=$CX$12,$CX$12,$CZ$3)))))))))))))))))))</f>
        <v>CP</v>
      </c>
      <c r="DK4" s="13">
        <f>IF(DJ4="","",INDEX($T$3:$T$33,MATCH(DI4,($AA$3:$AA$33),0)))</f>
        <v>42438</v>
      </c>
      <c r="DL4" s="17">
        <f>IF(DI4="","",IF(LOOKUP(DK4,$T$3:$T$33,$U$3:$U$33)=$CZ$3,LOOKUP(DK4,$T$3:$T$33,$W$3:$W$33),IF(LOOKUP(DK4,$T$3:$T$33,$U$3:$U$33)=$CX$4,LOOKUP(DK4,$T$3:$T$33,$W$3:$W$33),IF(LOOKUP(DK4,$T$3:$T$33,$U$3:$U$33)=$CX$5,LOOKUP(DK4,$T$3:$T$33,$W$3:$W$33),IF(LOOKUP(DK4,$T$3:$T$33,$U$3:$U$33)=$CX$6,LOOKUP(DK4,$T$3:$T$33,$W$3:$W$33),IF(LOOKUP(DK4,$T$3:$T$33,$U$3:$U$33)=$CX$7,LOOKUP(DK4,$T$3:$T$33,$W$3:$W$33),IF(LOOKUP(DK4,$T$3:$T$33,$U$3:$U$33)=$CX$8,LOOKUP(DK4,$T$3:$T$33,$W$3:$W$33),IF(LOOKUP(DK4,$T$3:$T$33,$U$3:$U$33)=$CX$9,LOOKUP(DK4,$T$3:$T$33,$W$3:$W$33),IF(LOOKUP(DK4,$T$3:$T$33,$U$3:$U$33)=$CX$10,LOOKUP(DK4,$T$3:$T$33,$W$3:$W$33),IF(LOOKUP(DK4,$T$3:$T$33,$U$3:$U$33)=$CX$11,LOOKUP(DK4,$T$3:$T$33,$W$3:$W$33),IF(LOOKUP(DK4,$T$3:$T$33,$U$3:$U$33)=$CX$12,LOOKUP(DK4,$T$3:$T$33,$W$3:$W$33),IF(LOOKUP(DK4,$T$3:$T$33,$V$3:$V$33)=$CZ$3,LOOKUP(DK4,$T$3:$T$33,$X$3:$X$33),IF(LOOKUP(DK4,$T$3:$T$33,$V$3:$V$33)=$CX$4,LOOKUP(DK4,$T$3:$T$33,$X$3:$X$33),IF(LOOKUP(DK4,$T$3:$T$33,$V$3:$V$33)=$CX$5,LOOKUP(DK4,$T$3:$T$33,$X$3:$X$33),IF(LOOKUP(DK4,$T$3:$T$33,$V$3:$V$33)=$CX$6,LOOKUP(DK4,$T$3:$T$33,$X$3:$X$33),IF(LOOKUP(DK4,$T$3:$T$33,$V$3:$V$33)=$CX$7,LOOKUP(DK4,$T$3:$T$33,$X$3:$X$33),IF(LOOKUP(DK4,$T$3:$T$33,$V$3:$V$33)=$CX$8,LOOKUP(DK4,$T$3:$T$33,$X$3:$X$33),IF(LOOKUP(DK4,$T$3:$T$33,$V$3:$V$33)=$CX$9,LOOKUP(DK4,$T$3:$T$33,$X$3:$X$33),IF(LOOKUP(DK4,$T$3:$T$33,$V$3:$V$33)=$CX$10,LOOKUP(DK4,$T$3:$T$33,$X$3:$X$33),IF(LOOKUP(DK4,$T$3:$T$33,$V$3:$V$33)=$CX$11,LOOKUP(DK4,$T$3:$T$33,$X$3:$X$33),IF(LOOKUP(DK4,$T$3:$T$33,$V$3:$V$33)=$CX$12,LOOKUP(DK4,$T$3:$T$33,$X$3:$X$33))))))))))))))))))))))</f>
        <v>0</v>
      </c>
      <c r="DM4" t="str">
        <f>IF($CZ$7=0,"",IF(ROW()-3&lt;=$CZ$7,ROW()-3,"")+($CZ$4+$CZ$5+$CZ$6))</f>
        <v/>
      </c>
      <c r="DN4" s="43" t="str">
        <f>IF(DM4="","",IF(INDEX($AD$3:$AD$33,MATCH(DM4,$AI$3:$AI$33,0))=$CX$4,$CX$4,IF(INDEX($AD$3:$AD$33,MATCH(DM4,$AI$3:$AI$33,0))=$CX$5,$CX$5,IF(INDEX($AD$3:$AD$33,MATCH(DM4,$AI$3:$AI$33,0))=$CX$6,$CX$6,IF(INDEX($AD$3:$AD$33,MATCH(DM4,$AI$3:$AI$33,0))=$CX$7,$CX$7,IF(INDEX($AD$3:$AD$33,MATCH(DM4,$AI$3:$AI$33,0))=$CX$8,$CX$8,IF(INDEX($AD$3:$AD$33,MATCH(DM4,$AI$3:$AI$33,0))=$CX$9,$CX$9,IF(INDEX($AD$3:$AD$33,MATCH(DM4,$AI$3:$AI$33,0))=$CX$10,$CX$10,IF(INDEX($AD$3:$AD$33,MATCH(DM4,$AI$3:$AI$33,0))=$CX$11,$CX$1,IF(INDEX($AD$3:$AD$33,MATCH(DM4,$AI$3:$AI$33,0))=$CX$12,$CX$12,IF(INDEX($AC$3:$AC$33,MATCH(DM4,$AI$3:$AI$33,0))=$CX$4,$CX$4,IF(INDEX($AC$3:$AC$33,MATCH(DM4,$AI$3:$AI$33,0))=$CX$5,$CX$5,IF(INDEX($AC$3:$AC$33,MATCH(DM4,$AI$3:$AI$33,0))=$CX$6,$CX$6,IF(INDEX($AC$3:$AC$33,MATCH(DM4,$AI$3:$AI$33,0))=$CX$7,$CX$7,IF(INDEX($AC$3:$AC$33,MATCH(DM4,$AI$3:$AI$33,0))=$CX$8,$CX$8,IF(INDEX($AC$3:$AC$33,MATCH(DM4,$AI$3:$AI$33,0))=$CX$9,$CX$9,IF(INDEX($AC$3:$AC$33,MATCH(DM4,$AI$3:$AI$33,0))=$CX$10,$CX$10,IF(INDEX($AC$3:$AC$33,MATCH(DM4,$AI$3:$AI$33,0))=$CX$11,$CX$11,IF(INDEX($AC$3:$AC$33,MATCH(DM4,$AI$3:$AI$33,0))=$CX$12,$CX$12,$CZ$3)))))))))))))))))))</f>
        <v/>
      </c>
      <c r="DO4" s="13" t="str">
        <f>IF(DN4="","",INDEX($AB$3:$AB$33,MATCH(DM4,($AI$3:$AI$33),0)))</f>
        <v/>
      </c>
      <c r="DP4" s="17" t="str">
        <f>IF(DM4="","",IF(LOOKUP(DO4,$AB$3:$AB$33,$AC$3:$AC$33)=$CZ$3,LOOKUP(DO4,$AB$3:$AB$33,$AE$3:$AE$33),IF(LOOKUP(DO4,$AB$3:$AB$33,$AC$3:$AC$33)=$CX$4,LOOKUP(DO4,$AB$3:$AB$33,$AE$3:$AE$33),IF(LOOKUP(DO4,$AB$3:$AB$33,$AC$3:$AC$33)=$CX$5,LOOKUP(DO4,$AB$3:$AB$33,$AE$3:$AE$33),IF(LOOKUP(DO4,$AB$3:$AB$33,$AC$3:$AC$33)=$CX$6,LOOKUP(DO4,$AB$3:$AB$33,$AE$3:$AE$33),IF(LOOKUP(DO4,$AB$3:$AB$33,$AC$3:$AC$33)=$CX$7,LOOKUP(DO4,$AB$3:$AB$33,$AE$3:$AE$33),IF(LOOKUP(DO4,$AB$3:$AB$33,$AC$3:$AC$33)=$CX$8,LOOKUP(DO4,$AB$3:$AB$33,$AE$3:$AE$33),IF(LOOKUP(DO4,$AB$3:$AB$33,$AC$3:$AC$33)=$CX$9,LOOKUP(DO4,$AB$3:$AB$33,$AE$3:$AE$33),IF(LOOKUP(DO4,$AB$3:$AB$33,$AC$3:$AC$33)=$CX$10,LOOKUP(DO4,$AB$3:$AB$33,$AE$3:$AE$33),IF(LOOKUP(DO4,$AB$3:$AB$33,$AC$3:$AC$33)=$CX$11,LOOKUP(DO4,$AB$3:$AB$33,$AE$3:$AE$33),IF(LOOKUP(DO4,$AB$3:$AB$33,$AC$3:$AC$33)=$CX$12,LOOKUP(DO4,$AB$3:$AB$33,$AE$3:$AE$33),IF(LOOKUP(DO4,$AB$3:$AB$33,$AD$3:$AD$33)=$CZ$3,LOOKUP(DO4,$AB$3:$AB$33,$AF$3:$AF$33),IF(LOOKUP(DO4,$AB$3:$AB$33,$AD$3:$AD$33)=$CX$4,LOOKUP(DO4,$AB$3:$AB$33,$AF$3:$AF$33),IF(LOOKUP(DO4,$AB$3:$AB$33,$AD$3:$AD$33)=$CX$5,LOOKUP(DO4,$AB$3:$AB$33,$AF$3:$AF$33),IF(LOOKUP(DO4,$AB$3:$AB$33,$AD$3:$AD$33)=$CX$6,LOOKUP(DO4,$AB$3:$AB$33,$AF$3:$AF$33),IF(LOOKUP(DO4,$AB$3:$AB$33,$AD$3:$AD$33)=$CX$7,LOOKUP(DO4,$AB$3:$AB$33,$AF$3:$AF$33),IF(LOOKUP(DO4,$AB$3:$AB$33,$AD$3:$AD$33)=$CX$8,LOOKUP(DO4,$AB$3:$AB$33,$AF$3:$AF$33),IF(LOOKUP(DO4,$AB$3:$AB$33,$AD$3:$AD$33)=$CX$9,LOOKUP(DO4,$AB$3:$AB$33,$AF$3:$AF$33),IF(LOOKUP(DO4,$AB$3:$AB$33,$AD$3:$AD$33)=$CX$10,LOOKUP(DO4,$AB$3:$AB$33,$AF$3:$AF$33),IF(LOOKUP(DO4,$AB$3:$AB$33,$AD$3:$AD$33)=$CX$11,LOOKUP(DO4,$AB$3:$AB$33,$AF$3:$AF$33),IF(LOOKUP(DO4,$AB$3:$AB$33,$AD$3:$AD$33)=$CX$12,LOOKUP(DO4,$AB$3:$AB$33,$AF$3:$AF$33))))))))))))))))))))))</f>
        <v/>
      </c>
      <c r="DQ4" t="str">
        <f>IF(CZ8=0,"",IF(ROW()-3&lt;=$CZ$8,ROW()-3,"")+($CZ$4+$CZ$5+$CZ$6+$CZ$7))</f>
        <v/>
      </c>
      <c r="DR4" s="43" t="str">
        <f>IF(DQ4="","",IF(INDEX($AK$3:$AK$33,MATCH(DQ4,$AQ$3:$AQ$33,0))=$CX$4,$CX$4,IF(INDEX($AK$3:$AK$33,MATCH(DQ4,$AQ$3:$AQ$33,0))=$CX$5,$CX$5,IF(INDEX($AK$3:$AK$33,MATCH(DQ4,$AQ$3:$AQ$33,0))=$CX$6,$CX$6,IF(INDEX($AK$3:$AK$33,MATCH(DQ4,$AQ$3:$AQ$33,0))=$CX$7,$CX$7,IF(INDEX($AK$3:$AK$33,MATCH(DQ4,$AQ$3:$AQ$33,0))=$CX$8,$CX$8,IF(INDEX($AK$3:$AK$33,MATCH(DQ4,$AQ$3:$AQ$33,0))=$CX$9,$CX$9,IF(INDEX($AK$3:$AK$33,MATCH(DQ4,$AQ$3:$AQ$33,0))=$CX$10,$CX$10,IF(INDEX($AK$3:$AK$33,MATCH(DQ4,$AQ$3:$AQ$33,0))=$CX$11,$CX$11,IF(INDEX($AK$3:$AK$33,MATCH(DQ4,$AQ$3:$AQ$33,0))=$CX$12,$CX$12,IF(INDEX($AL$3:$AL$33,MATCH(DQ4,$AQ$3:$AQ$33,0))=$CX$4,$CX$4,IF(INDEX($AL$3:$AL$33,MATCH(DQ4,$AQ$3:$AQ$33,0))=$CX$5,$CX$5,IF(INDEX($AL$3:$AL$33,MATCH(DQ4,$AQ$3:$AQ$33,0))=$CX$6,$CX$6,IF(INDEX($AL$3:$AL$33,MATCH(DQ4,$AQ$3:$AQ$33,0))=$CX$7,$CX$7,IF(INDEX($AL$3:$AL$33,MATCH(DQ4,$AQ$3:$AQ$33,0))=$CX$8,$CX$8,IF(INDEX($AL$3:$AL$33,MATCH(DQ4,$AQ$3:$AQ$33,0))=$CX$9,$CX$9,IF(INDEX($AL$3:$AL$33,MATCH(DQ4,$AQ$3:$AQ$33,0))=$CX$10,$CX$10,IF(INDEX($AL$3:$AL$33,MATCH(DQ4,$AQ$3:$AQ$33,0))=$CX$11,$CX$11,IF(INDEX($AL$3:$AL$33,MATCH(DQ4,$AQ$3:$AQ$33,0))=$CX$12,$CX$12,$CZ$3)))))))))))))))))))</f>
        <v/>
      </c>
      <c r="DS4" s="13" t="str">
        <f>IF(DQ4="","",IF(ISNA(INDEX($AJ$3:$AJ$33,MATCH(DQ4,($AQ$3:$AQ$33),0))),DS3,INDEX($AJ$3:$AJ$33,MATCH(DQ4,($AQ$3:$AQ$33),0))))</f>
        <v/>
      </c>
      <c r="DT4" s="17" t="str">
        <f>IF(DQ4="","",IF(LOOKUP(DS4,$AJ$3:$AJ$33,$AK$3:$AK$33)=$CZ$3,LOOKUP(DS4,$AJ$3:$AJ$33,$AM$3:$AM$33),IF(LOOKUP(DS4,$AJ$3:$AJ$33,$AK$3:$AK$33)=$CX$4,LOOKUP(DS4,$AJ$3:$AJ$33,$AM$3:$AM$33),IF(LOOKUP(DS4,$AJ$3:$AJ$33,$AK$3:$AK$33)=$CX$5,LOOKUP(DS4,$AJ$3:$AJ$33,$AM$3:$AM$33),IF(LOOKUP(DS4,$AJ$3:$AJ$33,$AK$3:$AK$33)=$CX$6,LOOKUP(DS4,$AJ$3:$AJ$33,$AM$3:$AM$33),IF(LOOKUP(DS4,$AJ$3:$AJ$33,$AK$3:$AK$33)=$CX$7,LOOKUP(DS4,$AJ$3:$AJ$33,$AM$3:$AM$33),IF(LOOKUP(DS4,$AJ$3:$AJ$33,$AK$3:$AK$33)=$CX$8,LOOKUP(DS4,$AJ$3:$AJ$33,$AM$3:$AM$33),IF(LOOKUP(DS4,$AJ$3:$AJ$33,$AK$3:$AK$33)=$CX$9,LOOKUP(DS4,$AJ$3:$AJ$33,$AM$3:$AM$33),IF(LOOKUP(DS4,$AJ$3:$AJ$33,$AK$3:$AK$33)=$CX$10,LOOKUP(DS4,$AJ$3:$AJ$33,$AM$3:$AM$33),IF(LOOKUP(DS4,$AJ$3:$AJ$33,$AK$3:$AK$33)=$CX$11,LOOKUP(DS4,$AJ$3:$AJ$33,$AM$3:$AM$33),IF(LOOKUP(DS4,$AJ$3:$AJ$33,$AK$3:$AK$33)=$CX$12,LOOKUP(DS4,$AJ$3:$AJ$33,$AM$3:$AM$33),IF(LOOKUP(DS4,$AJ$3:$AJ$33,$AL$3:$AL$33)=$CZ$3,LOOKUP(DS4,$AJ$3:$AJ$33,$AN$3:$AN$33),IF(LOOKUP(DS4,$AJ$3:$AJ$33,$AL$3:$AL$33)=$CX$4,LOOKUP(DS4,$AJ$3:$AJ$33,$AN$3:$AN$33),IF(LOOKUP(DS4,$AJ$3:$AJ$33,$AL$3:$AL$33)=$CX$5,LOOKUP(DS4,$AJ$3:$AJ$33,$AN$3:$AN$33),IF(LOOKUP(DS4,$AJ$3:$AJ$33,$AL$3:$AL$33)=$CX$6,LOOKUP(DS4,$AJ$3:$AJ$33,$AN$3:$AN$33),IF(LOOKUP(DS4,$AJ$3:$AJ$33,$AL$3:$AL$33)=$CX$7,LOOKUP(DS4,$AJ$3:$AJ$33,$AN$3:$AN$33),IF(LOOKUP(DS4,$AJ$3:$AJ$33,$AL$3:$AL$33)=$CX$8,LOOKUP(DS4,$AJ$3:$AJ$33,$AN$3:$AN$33),IF(LOOKUP(DS4,$AJ$3:$AJ$33,$AL$3:$AL$33)=$CX$9,LOOKUP(DS4,$AJ$3:$AJ$33,$AN$3:$AN$33),IF(LOOKUP(DS4,$AJ$3:$AJ$33,$AL$3:$AL$33)=$CX$10,LOOKUP(DS4,$AJ$3:$AJ$33,$AN$3:$AN$33),IF(LOOKUP(DS4,$AJ$3:$AJ$33,$AL$3:$AL$33)=$CX$11,LOOKUP(DS4,$AJ$3:$AJ$33,$AN$3:$AN$33),IF(LOOKUP(DS4,$AJ$3:$AJ$33,$AL$3:$AL$33)=$CX$12,LOOKUP(DS4,$AJ$3:$AJ$33,$AN$3:$AN$33))))))))))))))))))))))</f>
        <v/>
      </c>
      <c r="DU4" t="str">
        <f>IF($CZ$9=0,"",IF(ROW()-3&lt;=$CZ$9,ROW()-3,"")+($CZ$4+$CZ$5+$CZ$6+$CZ$7+$CZ$8))</f>
        <v/>
      </c>
      <c r="DV4" s="43" t="str">
        <f>IF(DU4="","",IF(INDEX($AT$3:$AT$33,MATCH(DU4,$AY$3:$AY$33,0))=$CX$4,$CX$4,IF(INDEX($AT$3:$AT$33,MATCH(DU4,$AY$3:$AY$33,0))=$CX$5,$CX$5,IF(INDEX($AT$3:$AT$33,MATCH(DU4,$AY$3:$AY$33,0))=$CX$6,$CX$6,IF(INDEX($AT$3:$AT$33,MATCH(DU4,$AY$3:$AY$33,0))=$CX$7,$CX$7,IF(INDEX($AT$3:$AT$33,MATCH(DU4,$AY$3:$AY$33,0))=$CX$8,$CX$8,IF(INDEX($AT$3:$AT$33,MATCH(DU4,$AY$3:$AY$33,0))=$CX$9,$CX$9,IF(INDEX($AT$3:$AT$33,MATCH(DU4,$AY$3:$AY$33,0))=$CX$10,$CX$10,IF(INDEX($AT$3:$AT$33,MATCH(DU4,$AY$3:$AY$33,0))=$CX$11,$CX$11,IF(INDEX($AT$3:$AT$33,MATCH(DU4,$AY$3:$AY$33,0))=$CX$12,$CX$12,IF(INDEX($AS$3:$AS$33,MATCH(DU4,$AY$3:$AY$33,0))=$CX$4,$CX$4,IF(INDEX($AS$3:$AS$33,MATCH(DU4,$AY$3:$AY$33,0))=$CX$5,$CX$5,IF(INDEX($AS$3:$AS$33,MATCH(DU4,$AY$3:$AY$33,0))=$CX$6,$CX$6,IF(INDEX($AS$3:$AS$33,MATCH(DU4,$AY$3:$AY$33,0))=$CX$7,$CX$7,IF(INDEX($AS$3:$AS$33,MATCH(DU4,$AY$3:$AY$33,0))=$CX$8,$CX$8,IF(INDEX($AS$3:$AS$33,MATCH(DU4,$AY$3:$AY$33,0))=$CX$9,$CX$9,IF(INDEX($AS$3:$AS$33,MATCH(DU4,$AY$3:$AY$33,0))=$CX$10,$CX$10,IF(INDEX($AS$3:$AS$33,MATCH(DU4,$AY$3:$AY$33,0))=$CX$11,$CX$11,IF(INDEX($AS$3:$AS$33,MATCH(DU4,$AY$3:$AY$33,0))=$CX$12,$CX$12,$CZ$3)))))))))))))))))))</f>
        <v/>
      </c>
      <c r="DW4" s="13" t="str">
        <f>IF(DV4="","",INDEX($AR$3:$AR$33,MATCH(DU4,($AY$3:$AY$33),0)))</f>
        <v/>
      </c>
      <c r="DX4" s="17" t="str">
        <f>IF(DU4="","",IF(LOOKUP(DW4,$AR$3:$AR$33,$AS$3:$AS$33)=$CZ$3,LOOKUP(DW4,$AR$3:$AR$33,$AU$3:$AU$33),IF(LOOKUP(DW4,$AR$3:$AR$33,$AS$3:$AS$33)=$CX$4,LOOKUP(DW4,$AR$3:$AR$33,$AU$3:$AU$33),IF(LOOKUP(DW4,$AR$3:$AR$33,$AS$3:$AS$33)=$CX$5,LOOKUP(DW4,$AR$3:$AR$33,$AU$3:$AU$33),IF(LOOKUP(DW4,$AR$3:$AR$33,$AS$3:$AS$33)=$CX$6,LOOKUP(DW4,$AR$3:$AR$33,$AU$3:$AU$33),IF(LOOKUP(DW4,$AR$3:$AR$33,$AS$3:$AS$33)=$CX$7,LOOKUP(DW4,$AR$3:$AR$33,$AU$3:$AU$33),IF(LOOKUP(DW4,$AR$3:$AR$33,$AS$3:$AS$33)=$CX$8,LOOKUP(DW4,$AR$3:$AR$33,$AU$3:$AU$33),IF(LOOKUP(DW4,$AR$3:$AR$33,$AS$3:$AS$33)=$CX$9,LOOKUP(DW4,$AR$3:$AR$33,$AU$3:$AU$33),IF(LOOKUP(DW4,$AR$3:$AR$33,$AS$3:$AS$33)=$CX$10,LOOKUP(DW4,$AR$3:$AR$33,$AU$3:$AU$33),IF(LOOKUP(DW4,$AR$3:$AR$33,$AS$3:$AS$33)=$CX$11,LOOKUP(DW4,$AR$3:$AR$33,$AU$3:$AU$33),IF(LOOKUP(DW4,$AR$3:$AR$33,$AS$3:$AS$33)=$CX$12,LOOKUP(DW4,$AR$3:$AR$33,$AU$3:$AU$33),IF(LOOKUP(DW4,$AR$3:$AR$33,$AT$3:$AT$33)=$CZ$3,LOOKUP(DW4,$AR$3:$AR$33,$AV$3:$AV$33),IF(LOOKUP(DW4,$AR$3:$AR$33,$AT$3:$AT$33)=$CX$4,LOOKUP(DW4,$AR$3:$AR$33,$AV$3:$AV$33),IF(LOOKUP(DW4,$AR$3:$AR$33,$AT$3:$AT$33)=$CX$5,LOOKUP(DW4,$AR$3:$AR$33,$AV$3:$AV$33),IF(LOOKUP(DW4,$AR$3:$AR$33,$AT$3:$AT$33)=$CX$6,LOOKUP(DW4,$AR$3:$AR$33,$AV$3:$AV$33),IF(LOOKUP(DW4,$AR$3:$AR$33,$AT$3:$AT$33)=$CX$7,LOOKUP(DW4,$AR$3:$AR$33,$AV$3:$AV$33),IF(LOOKUP(DW4,$AR$3:$AR$33,$AT$3:$AT$33)=$CX$8,LOOKUP(DW4,$AR$3:$AR$33,$AV$3:$AV$33),IF(LOOKUP(DW4,$AR$3:$AR$33,$AT$3:$AT$33)=$CX$9,LOOKUP(DW4,$AR$3:$AR$33,$AV$3:$AV$33),IF(LOOKUP(DW4,$AR$3:$AR$33,$AT$3:$AT$33)=$CX$10,LOOKUP(DW4,$AR$3:$AR$33,$AV$3:$AV$33),IF(LOOKUP(DW4,$AR$3:$AR$33,$AT$3:$AT$33)=$CX$11,LOOKUP(DW4,$AR$3:$AR$33,$AV$3:$AV$33),IF(LOOKUP(DW4,$AR$3:$AR$33,$AT$3:$AT$33)=$CX$12,LOOKUP(DW4,$AR$3:$AR$33,$AV$3:$AV$33))))))))))))))))))))))</f>
        <v/>
      </c>
      <c r="DY4">
        <f>IF($CZ$10=0,"",IF(ROW()-3&lt;=$CZ$10,ROW()-3,"")+($CZ$4+$CZ$5+$CZ$6+$CZ$7+$CZ$8+$CZ$9))</f>
        <v>7</v>
      </c>
      <c r="DZ4" s="43" t="str">
        <f>IF(DY4="","",IF(INDEX($BB$3:$BB$33,MATCH(DY4,$BG$3:$BG$33,0))=$CX$4,$CX$4,IF(INDEX($BB$3:$BB$33,MATCH(DY4,$BG$3:$BG$33,0))=$CX$5,$CX$5,IF(INDEX($BB$3:$BB$33,MATCH(DY4,$BG$3:$BG$33,0))=$CX$6,$CX$6,IF(INDEX($BB$3:$BB$33,MATCH(DY4,$BG$3:$BG$33,0))=$CX$7,$CX$7,IF(INDEX($BB$3:$BB$33,MATCH(DY4,$BG$3:$BG$33,0))=$CX$8,$CX$8,IF(INDEX($BB$3:$BB$33,MATCH(DY4,$BG$3:$BG$33,0))=$CX$9,$CX$9,IF(INDEX($BB$3:$BB$33,MATCH(DY4,$BG$3:$BG$33,0))=$CX$10,$CX$10,IF(INDEX($BB$3:$BB$33,MATCH(DY4,$BG$3:$BG$33,0))=$CX$11,$CX$11,IF(INDEX($BB$3:$BB$33,MATCH(DY4,$BG$3:$BG$33,0))=$CX$12,$CX$12,IF(INDEX($BA$3:$BA$33,MATCH(DY4,$BG$3:$BG$33,0))=$CX$4,$CX$4,IF(INDEX($BA$3:$BA$33,MATCH(DY4,$BG$3:$BG$33,0))=$CX$5,$CX$5,IF(INDEX($BA$3:$BA$33,MATCH(DY4,$BG$3:$BG$33,0))=$CX$6,$CX$6,IF(INDEX($BA$3:$BA$33,MATCH(DY4,$BG$3:$BG$33,0))=$CX$7,$CX$7,IF(INDEX($BA$3:$BA$33,MATCH(DY4,$BG$3:$BG$33,0))=$CX$8,$CX$8,IF(INDEX($BA$3:$BA$33,MATCH(DY4,$BG$3:$BG$33,0))=$CX$9,$CX$9,IF(INDEX($BA$3:$BA$33,MATCH(DY4,$BG$3:$BG$33,0))=$CX$10,$CX$10,IF(INDEX($BA$3:$BA$33,MATCH(DY4,$BG$3:$BG$33,0))=$CX$11,$CX$11,IF(INDEX($BA$3:$BA$33,MATCH(DY4,$BG$3:$BG$33,0))=$CX$12,$CX$12,$CZ$3)))))))))))))))))))</f>
        <v>CP</v>
      </c>
      <c r="EA4" s="13">
        <f>IF(DZ4="","",INDEX($AZ$3:$AZ$33,MATCH(DY4,($BG$3:$BG$33),0)))</f>
        <v>42557</v>
      </c>
      <c r="EB4" s="17">
        <f>IF(DY4="","",IF(LOOKUP(EA4,$AZ$3:$AZ$33,$BA$3:$BA$33)=$CZ$3,LOOKUP(EA4,$AZ$3:$AZ$33,$BC$3:$BC$33),IF(LOOKUP(EA4,$AZ$3:$AZ$33,$BA$3:$BA$33)=$CX$4,LOOKUP(EA4,$AZ$3:$AZ$33,$BC$3:$BC$33),IF(LOOKUP(EA4,$AZ$3:$AZ$33,$BA$3:$BA$33)=$CX$5,LOOKUP(EA4,$AZ$3:$AZ$33,$BC$3:$BC$33),IF(LOOKUP(EA4,$AZ$3:$AZ$33,$BA$3:$BA$33)=$CX$6,LOOKUP(EA4,$AZ$3:$AZ$33,$BC$3:$BC$33),IF(LOOKUP(EA4,$AZ$3:$AZ$33,$BA$3:$BA$33)=$CX$7,LOOKUP(EA4,$AZ$3:$AZ$33,$BC$3:$BC$33),IF(LOOKUP(EA4,$AZ$3:$AZ$33,$BA$3:$BA$33)=$CX$8,LOOKUP(EA4,$AZ$3:$AZ$33,$BC$3:$BC$33),IF(LOOKUP(EA4,$AZ$3:$AZ$33,$BA$3:$BA$33)=$CX$9,LOOKUP(EA4,$AZ$3:$AZ$33,$BC$3:$BC$33),IF(LOOKUP(EA4,$AZ$3:$AZ$33,$BA$3:$BA$33)=$CX$10,LOOKUP(EA4,$AZ$3:$AZ$33,$BC$3:$BC$33),IF(LOOKUP(EA4,$AZ$3:$AZ$33,$BA$3:$BA$33)=$CX$11,LOOKUP(EA4,$AZ$3:$AZ$33,$BC$3:$BC$33),IF(LOOKUP(EA4,$AZ$3:$AZ$33,$BA$3:$BA$33)=$CX$12,LOOKUP(EA4,$AZ$3:$AZ$33,$BC$3:$BC$33),IF(LOOKUP(EA4,$AZ$3:$AZ$33,$BB$3:$BB$33)=$CZ$3,LOOKUP(EA4,$AZ$3:$AZ$33,$BD$3:$BD$33),IF(LOOKUP(EA4,$AZ$3:$AZ$33,$BB$3:$BB$33)=$CX$4,LOOKUP(EA4,$AZ$3:$AZ$33,$BD$3:$BD$33),IF(LOOKUP(EA4,$AZ$3:$AZ$33,$BB$3:$BB$33)=$CX$5,LOOKUP(EA4,$AZ$3:$AZ$33,$BD$3:$BD$33),IF(LOOKUP(EA4,$AZ$3:$AZ$33,$BB$3:$BB$33)=$CX$6,LOOKUP(EA4,$AZ$3:$AZ$33,$BD$3:$BD$33),IF(LOOKUP(EA4,$AZ$3:$AZ$33,$BB$3:$BB$33)=$CX$7,LOOKUP(EA4,$AZ$3:$AZ$33,$BD$3:$BD$33),IF(LOOKUP(EA4,$AZ$3:$AZ$33,$BB$3:$BB$33)=$CX$8,LOOKUP(EA4,$AZ$3:$AZ$33,$BD$3:$BD$33),IF(LOOKUP(EA4,$AZ$3:$AZ$33,$BB$3:$BB$33)=$CX$9,LOOKUP(EA4,$AZ$3:$AZ$33,$BD$3:$BD$33),IF(LOOKUP(EA4,$AZ$3:$AZ$33,$BB$3:$BB$33)=$CX$10,LOOKUP(EA4,$AZ$3:$AZ$33,$BD$3:$BD$33),IF(LOOKUP(EA4,$AZ$3:$AZ$33,$BB$3:$BB$33)=$CX$11,LOOKUP(EA4,$AZ$3:$AZ$33,$BD$3:$BD$33),IF(LOOKUP(EA4,$AZ$3:$AZ$33,$BB$3:$BB$33)=$CX$12,LOOKUP(EA4,$AZ$3:$AZ$33,$BD$3:$BD$33))))))))))))))))))))))</f>
        <v>0</v>
      </c>
      <c r="EC4" t="str">
        <f>IF($CZ$11=0,"",IF(ROW()-3&lt;=$CZ$11,ROW()-3,"")+($CZ$4+$CZ$5+$CZ$6+$CZ$7+$CZ$8+$CZ$9+$CZ$10))</f>
        <v/>
      </c>
      <c r="ED4" s="43" t="str">
        <f>IF(EC4="","",IF(INDEX($BJ$3:$BJ$33,MATCH(EC4,$BO$3:$BO$33,0))=$CX$4,$CX$4,IF(INDEX($BJ$3:$BJ$33,MATCH(EC4,$BO$3:$BO$33,0))=$CX$5,$CX$5,IF(INDEX($BJ$3:$BJ$33,MATCH(EC4,$BO$3:$BO$33,0))=$CX$6,$CX$6,IF(INDEX($BJ$3:$BJ$33,MATCH(EC4,$BO$3:$BO$33,0))=$CX$7,$CX$7,IF(INDEX($BJ$3:$BJ$33,MATCH(EC4,$BO$3:$BO$33,0))=$CX$8,$CX$8,IF(INDEX($BJ$3:$BJ$33,MATCH(EC4,$BO$3:$BO$33,0))=$CX$9,$CX$9,IF(INDEX($BJ$3:$BJ$33,MATCH(EC4,$BO$3:$BO$33,0))=$CX$10,$CX$10,IF(INDEX($BJ$3:$BJ$33,MATCH(EC4,$BO$3:$BO$33,0))=$CX$11,$CX$11,IF(INDEX($BJ$3:$BJ$33,MATCH(EC4,$BO$3:$BO$33,0))=$CX$12,$CX$12,IF(INDEX($BI$3:$BI$33,MATCH(EC4,$BO$3:$BO$33,0))=$CX$4,$CX$4,IF(INDEX($BI$3:$BI$33,MATCH(EC4,$BO$3:$BO$33,0))=$CX$5,$CX$5,IF(INDEX($BI$3:$BI$33,MATCH(EC4,$BO$3:$BO$33,0))=$CX$6,$CX$6,IF(INDEX($BI$3:$BI$33,MATCH(EC4,$BO$3:$BO$33,0))=$CX$7,$CX$7,IF(INDEX($BI$3:$BI$33,MATCH(EC4,$BO$3:$BO$33,0))=$CX$8,$CX$8,IF(INDEX($BI$3:$BI$33,MATCH(EC4,$BO$3:$BO$33,0))=$CX$9,$CX$9,IF(INDEX($BI$3:$BI$33,MATCH(EC4,$BO$3:$BO$33,0))=$CX$10,$CX$10,IF(INDEX($BI$3:$BI$33,MATCH(EC4,$BO$3:$BO$33,0))=$CX$11,$CX$11,IF(INDEX($BI$3:$BI$33,MATCH(EC4,$BO$3:$BO$33,0))=$CX$12,$CX$12,$CZ$3)))))))))))))))))))</f>
        <v/>
      </c>
      <c r="EE4" s="13" t="str">
        <f>IF(ED4="","",INDEX($BH$3:$BH$33,MATCH(EC4,($BO$3:$BO$33),0)))</f>
        <v/>
      </c>
      <c r="EF4" s="17" t="str">
        <f>IF(EC4="","",IF(LOOKUP(EE4,$BH$3:$BH$33,$BI$3:$BI$33)=$CZ$3,LOOKUP(EE4,$BH$3:$BH$33,$BK$3:$BK$33),IF(LOOKUP(EE4,$BH$3:$BH$33,$BI$3:$BI$33)=$CX$4,LOOKUP(EE4,$BH$3:$BH$33,$BK$3:$BK$33),IF(LOOKUP(EE4,$BH$3:$BH$33,$BI$3:$BI$33)=$CX$5,LOOKUP(EE4,$BH$3:$BH$33,$BK$3:$BK$33),IF(LOOKUP(EE4,$BH$3:$BH$33,$BI$3:$BI$33)=$CX$6,LOOKUP(EE4,$BH$3:$BH$33,$BK$3:$BK$33),IF(LOOKUP(EE4,$BH$3:$BH$33,$BI$3:$BI$33)=$CX$7,LOOKUP(EE4,$BH$3:$BH$33,$BK$3:$BK$33),IF(LOOKUP(EE4,$BH$3:$BH$33,$BI$3:$BI$33)=$CX$8,LOOKUP(EE4,$BH$3:$BH$33,$BK$3:$BK$33),IF(LOOKUP(EE4,$BH$3:$BH$33,$BI$3:$BI$33)=$CX$9,LOOKUP(EE4,$BH$3:$BH$33,$BK$3:$BK$33),IF(LOOKUP(EE4,$BH$3:$BH$33,$BI$3:$BI$33)=$CX$10,LOOKUP(EE4,$BH$3:$BH$33,$BK$3:$BK$33),IF(LOOKUP(EE4,$BH$3:$BH$33,$BI$3:$BI$33)=$CX$11,LOOKUP(EE4,$BH$3:$BH$33,$BK$3:$BK$33),IF(LOOKUP(EE4,$BH$3:$BH$33,$BI$3:$BI$33)=$CX$12,LOOKUP(EE4,$BH$3:$BH$33,$BK$3:$BK$33),IF(LOOKUP(EE4,$BH$3:$BH$33,$BJ$3:$BJ$33)=$CZ$3,LOOKUP(EE4,$BH$3:$BH$33,$BL$3:$BL$33),IF(LOOKUP(EE4,$BH$3:$BH$33,$BJ$3:$BJ$33)=$CX$4,LOOKUP(EE4,$BH$3:$BH$33,$BL$3:$BL$33),IF(LOOKUP(EE4,$BH$3:$BH$33,$BJ$3:$BJ$33)=$CX$5,LOOKUP(EE4,$BH$3:$BH$33,$BL$3:$BL$33),IF(LOOKUP(EE4,$BH$3:$BH$33,$BJ$3:$BJ$33)=$CX$6,LOOKUP(EE4,$BH$3:$BH$33,$BL$3:$BL$33),IF(LOOKUP(EE4,$BH$3:$BH$33,$BJ$3:$BJ$33)=$CX$7,LOOKUP(EE4,$BH$3:$BH$33,$BL$3:$BL$33),IF(LOOKUP(EE4,$BH$3:$BH$33,$BJ$3:$BJ$33)=$CX$8,LOOKUP(EE4,$BH$3:$BH$33,$BL$3:$BL$33),IF(LOOKUP(EE4,$BH$3:$BH$33,$BJ$3:$BJ$33)=$CX$9,LOOKUP(EE4,$BH$3:$BH$33,$BL$3:$BL$33),IF(LOOKUP(EE4,$BH$3:$BH$33,$BJ$3:$BJ$33)=$CX$10,LOOKUP(EE4,$BH$3:$BH$33,$BL$3:$BL$33),IF(LOOKUP(EE4,$BH$3:$BH$33,$BJ$3:$BJ$33)=$CX$11,LOOKUP(EE4,$BH$3:$BH$33,$BL$3:$BL$33),IF(LOOKUP(EE4,$BH$3:$BH$33,$BJ$3:$BJ$33)=$CX$12,LOOKUP(EE4,$BH$3:$BH$33,$BL$3:$BL$33))))))))))))))))))))))</f>
        <v/>
      </c>
      <c r="EG4" t="str">
        <f>IF($CZ$12=0,"",IF(ROW()-3&lt;=$CZ$12,ROW()-3,"")+($CZ$4+$CZ$5+$CZ$6+$CZ$7+$CZ$8+$CZ$9+$CZ$10+$CZ$11))</f>
        <v/>
      </c>
      <c r="EH4" s="43" t="str">
        <f>IF(EG4="","",IF(INDEX($BR$3:$BR$33,MATCH(EG4,$BW$3:$BW$33,0))=$CX$4,$CX$4,IF(INDEX($BR$3:$BR$33,MATCH(EG4,$BW$3:$BW$33,0))=$CX$5,$CX$5,IF(INDEX($BR$3:$BR$33,MATCH(EG4,$BW$3:$BW$33,0))=$CX$6,$CX$6,IF(INDEX($BR$3:$BR$33,MATCH(EG4,$BW$3:$BW$33,0))=$CX$7,$CX$7,IF(INDEX($BR$3:$BR$33,MATCH(EG4,$BW$3:$BW$33,0))=$CX$8,$CX$8,IF(INDEX($BR$3:$BR$33,MATCH(EG4,$BW$3:$BW$33,0))=$CX$9,$CX$9,IF(INDEX($BR$3:$BR$33,MATCH(EG4,$BW$3:$BW$33,0))=$CX$10,$CX$10,IF(INDEX($BR$3:$BR$33,MATCH(EG4,$BW$3:$BW$33,0))=$CX$11,$CX$11,IF(INDEX($BR$3:$BR$33,MATCH(EG4,$BW$3:$BW$33,0))=$CX$12,$CX$12,IF(INDEX($BQ$3:$BQ$33,MATCH(EG4,$BW$3:$BW$33,0))=$CX$4,$CX$4,IF(INDEX($BQ$3:$BQ$33,MATCH(EG4,$BW$3:$BW$33,0))=$CX$5,$CX$5,IF(INDEX($BQ$3:$BQ$33,MATCH(EG4,$BW$3:$BW$33,0))=$CX$6,$CX$6,IF(INDEX($BQ$3:$BQ$33,MATCH(EG4,$BW$3:$BW$33,0))=$CX$7,$CX$7,IF(INDEX($BQ$3:$BQ$33,MATCH(EG4,$BW$3:$BW$33,0))=$CX$8,$CX$8,IF(INDEX($BQ$3:$BQ$33,MATCH(EG4,$BW$3:$BW$33,0))=$CX$9,$CX$9,IF(INDEX($BQ$3:$BQ$33,MATCH(EG4,$BW$3:$BW$33,0))=$CX$10,$CX$10,IF(INDEX($BQ$3:$BQ$33,MATCH(EG4,$BW$3:$BW$33,0))=$CX$11,$CX$11,IF(INDEX($BQ$3:$BQ$33,MATCH(EG4,$BW$3:$BW$33,0))=$CX$12,$CX$12,$CZ$3)))))))))))))))))))</f>
        <v/>
      </c>
      <c r="EI4" s="13" t="str">
        <f>IF(EH4="","",INDEX($BP$3:$BP$33,MATCH(EG4,($BW$3:$BW$33),0)))</f>
        <v/>
      </c>
      <c r="EJ4" s="17" t="str">
        <f>IF(EG4="","",IF(LOOKUP(EI4,$BP$3:$BP$33,$BQ$3:$BQ$33)=$CZ$3,LOOKUP(EI4,$BP$3:$BP$33,$BS$3:$BS$33),IF(LOOKUP(EI4,$BP$3:$BP$33,$BQ$3:$BQ$33)=$CX$4,LOOKUP(EI4,$BP$3:$BP$33,$BS$3:$BS$33),IF(LOOKUP(EI4,$BP$3:$BP$33,$BQ$3:$BQ$33)=$CX$5,LOOKUP(EI4,$BP$3:$BP$33,$BS$3:$BS$33),IF(LOOKUP(EI4,$BP$3:$BP$33,$BQ$3:$BQ$33)=$CX$6,LOOKUP(EI4,$BP$3:$BP$33,$BS$3:$BS$33),IF(LOOKUP(EI4,$BP$3:$BP$33,$BQ$3:$BQ$33)=$CX$7,LOOKUP(EI4,$BP$3:$BP$33,$BS$3:$BS$33),IF(LOOKUP(EI4,$BP$3:$BP$33,$BQ$3:$BQ$33)=$CX$8,LOOKUP(EI4,$BP$3:$BP$33,$BS$3:$BS$33),IF(LOOKUP(EI4,$BP$3:$BP$33,$BQ$3:$BQ$33)=$CX$9,LOOKUP(EI4,$BP$3:$BP$33,$BS$3:$BS$33),IF(LOOKUP(EI4,$BP$3:$BP$33,$BQ$3:$BQ$33)=$CX$10,LOOKUP(EI4,$BP$3:$BP$33,$BS$3:$BS$33),IF(LOOKUP(EI4,$BP$3:$BP$33,$BQ$3:$BQ$33)=$CX$11,LOOKUP(EI4,$BP$3:$BP$33,$BS$3:$BS$33),IF(LOOKUP(EI4,$BP$3:$BP$33,$BQ$3:$BQ$33)=$CX$12,LOOKUP(EI4,$BP$3:$BP$33,$BS$3:$BS$33),IF(LOOKUP(EI4,$BP$3:$BP$33,$BR$3:$BR$33)=$CZ$3,LOOKUP(EI4,$BP$3:$BP$33,$BT$3:$BT$33),IF(LOOKUP(EI4,$BP$3:$BP$33,$BR$3:$BR$33)=$CX$4,LOOKUP(EI4,$BP$3:$BP$33,$BT$3:$BT$33),IF(LOOKUP(EI4,$BP$3:$BP$33,$BR$3:$BR$33)=$CX$5,LOOKUP(EI4,$BP$3:$BP$33,$BT$3:$BT$33),IF(LOOKUP(EI4,$BP$3:$BP$33,$BR$3:$BR$33)=$CX$6,LOOKUP(EI4,$BP$3:$BP$33,$BT$3:$BT$33),IF(LOOKUP(EI4,$BP$3:$BP$33,$BR$3:$BR$33)=$CX$7,LOOKUP(EI4,$BP$3:$BP$33,$BT$3:$BT$33),IF(LOOKUP(EI4,$BP$3:$BP$33,$BR$3:$BR$33)=$CX$8,LOOKUP(EI4,$BP$3:$BP$33,$BT$3:$BT$33),IF(LOOKUP(EI4,$BP$3:$BP$33,$BR$3:$BR$33)=$CX$9,LOOKUP(EI4,$BP$3:$BP$33,$BT$3:$BT$33),IF(LOOKUP(EI4,$BP$3:$BP$33,$BR$3:$BR$33)=$CX$10,LOOKUP(EI4,$BP$3:$BP$33,$BT$3:$BT$33),IF(LOOKUP(EI4,$BP$3:$BP$33,$BR$3:$BR$33)=$CX$11,LOOKUP(EI4,$BP$3:$BP$33,$BT$3:$BT$33),IF(LOOKUP(EI4,$BP$3:$BP$33,$BR$3:$BR$33)=$CX$12,LOOKUP(EI4,$BP$3:$BP$33,$BT$3:$BT$33))))))))))))))))))))))</f>
        <v/>
      </c>
      <c r="EK4" t="str">
        <f>IF($CZ$13=0,"",IF(ROW()-3&lt;=$CZ$13,ROW()-3,"")+($CZ$4+$CZ$5+$CZ$6+$CZ$7+$CZ$8+$CZ$9+$CZ$10+$CZ$11+$CZ$12))</f>
        <v/>
      </c>
      <c r="EL4" s="43" t="str">
        <f>IF(EK4="","",IF(INDEX($BZ$3:$BZ$33,MATCH(EK4,$CE$3:$CE$33,0))=$CX$4,$CX$4,IF(INDEX($BZ$3:$BZ$33,MATCH(EK4,$CE$3:$CE$33,0))=$CX$5,$CX$5,IF(INDEX($BZ$3:$BZ$33,MATCH(EK4,$CE$3:$CE$33,0))=$CX$6,$CX$6,IF(INDEX($BZ$3:$BZ$33,MATCH(EK4,$CE$3:$CE$33,0))=$CX$7,$CX$7,IF(INDEX($BZ$3:$BZ$33,MATCH(EK4,$CE$3:$CE$33,0))=$CX$8,$CX$8,IF(INDEX($BZ$3:$BZ$33,MATCH(EK4,$CE$3:$CE$33,0))=$CX$9,$CX$9,IF(INDEX($BZ$3:$BZ$33,MATCH(EK4,$CE$3:$CE$33,0))=$CX$10,$CX$10,IF(INDEX($BZ$3:$BZ$33,MATCH(EK4,$CE$3:$CE$33,0))=$CX$11,$CX$11,IF(INDEX($BZ$3:$BZ$33,MATCH(EK4,$CE$3:$CE$33,0))=$CX$12,$CX$12,IF(INDEX($BY$3:$BY$33,MATCH(EK4,$CE$3:$CE$33,0))=$CX$4,$CX$4,IF(INDEX($BY$3:$BY$33,MATCH(EK4,$CE$3:$CE$33,0))=$CX$5,$CX$5,IF(INDEX($BY$3:$BY$33,MATCH(EK4,$CE$3:$CE$33,0))=$CX$6,$CX$6,IF(INDEX($BY$3:$BY$33,MATCH(EK4,$CE$3:$CE$33,0))=$CX$7,$CX$7,IF(INDEX($BY$3:$BY$33,MATCH(EK4,$CE$3:$CE$33,0))=$CX$8,$CX$8,IF(INDEX($BY$3:$BY$33,MATCH(EK4,$CE$3:$CE$33,0))=$CX$9,$CX$9,IF(INDEX($BY$3:$BY$33,MATCH(EK4,$CE$3:$CE$33,0))=$CX$10,$CX$10,IF(INDEX($BY$3:$BY$33,MATCH(EK4,$CE$3:$CE$33,0))=$CX$11,$CX$11,IF(INDEX($BY$3:$BY$33,MATCH(EK4,$CE$3:$CE$33,0))=$CX$12,$CX$12,$CZ$3)))))))))))))))))))</f>
        <v/>
      </c>
      <c r="EM4" s="13" t="str">
        <f>IF(EL4="","",INDEX($BX$3:$BX$33,MATCH(EK4,($CE$3:$CE$33),0)))</f>
        <v/>
      </c>
      <c r="EN4" s="17" t="str">
        <f>IF(EK4="","",IF(LOOKUP(EM4,$BX$3:$BX$33,$BY$3:$BY$33)=$CZ$3,LOOKUP(EM4,$BX$3:$BX$33,$CA$3:$CA$33),IF(LOOKUP(EM4,$BX$3:$BX$33,$BY$3:$BY$33)=$CX$4,LOOKUP(EM4,$BX$3:$BX$33,$CA$3:$CA$33),IF(LOOKUP(EM4,$BX$3:$BX$33,$BY$3:$BY$33)=$CX$5,LOOKUP(EM4,$BX$3:$BX$33,$CA$3:$CA$33),IF(LOOKUP(EM4,$BX$3:$BX$33,$BY$3:$BY$33)=$CX$6,LOOKUP(EM4,$BX$3:$BX$33,$CA$3:$CA$33),IF(LOOKUP(EM4,$BX$3:$BX$33,$BY$3:$BY$33)=$CX$7,LOOKUP(EM4,$BX$3:$BX$33,$CA$3:$CA$33),IF(LOOKUP(EM4,$BX$3:$BX$33,$BY$3:$BY$33)=$CX$8,LOOKUP(EM4,$BX$3:$BX$33,$CA$3:$CA$33),IF(LOOKUP(EM4,$BX$3:$BX$33,$BY$3:$BY$33)=$CX$9,LOOKUP(EM4,$BX$3:$BX$33,$CA$3:$CA$33),IF(LOOKUP(EM4,$BX$3:$BX$33,$BY$3:$BY$33)=$CX$10,LOOKUP(EM4,$BX$3:$BX$33,$CA$3:$CA$33),IF(LOOKUP(EM4,$BX$3:$BX$33,$BY$3:$BY$33)=$CX$11,LOOKUP(EM4,$BX$3:$BX$33,$CA$3:$CA$33),IF(LOOKUP(EM4,$BX$3:$BX$33,$BY$3:$BY$33)=$CX$12,LOOKUP(EM4,$BX$3:$BX$33,$CA$3:$CA$33),IF(LOOKUP(EM4,$BX$3:$BX$33,$BZ$3:$BZ$33)=$CZ$3,LOOKUP(EM4,$BX$3:$BX$33,$CB$3:$CB$33),IF(LOOKUP(EM4,$BX$3:$BX$33,$BZ$3:$BZ$33)=$CX$4,LOOKUP(EM4,$BX$3:$BX$33,$CB$3:$CB$33),IF(LOOKUP(EM4,$BX$3:$BX$33,$BZ$3:$BZ$33)=$CX$5,LOOKUP(EM4,$BX$3:$BX$33,$CB$3:$CB$33),IF(LOOKUP(EM4,$BX$3:$BX$33,$BZ$3:$BZ$33)=$CX$6,LOOKUP(EM4,$BX$3:$BX$33,$CB$3:$CB$33),IF(LOOKUP(EM4,$BX$3:$BX$33,$BZ$3:$BZ$33)=$CX$7,LOOKUP(EM4,$BX$3:$BX$33,$CB$3:$CB$33),IF(LOOKUP(EM4,$BX$3:$BX$33,$BZ$3:$BZ$33)=$CX$8,LOOKUP(EM4,$BX$3:$BX$33,$CB$3:$CB$33),IF(LOOKUP(EM4,$BX$3:$BX$33,$BZ$3:$BZ$33)=$CX$9,LOOKUP(EM4,$BX$3:$BX$33,$CB$3:$CB$33),IF(LOOKUP(EM4,$BX$3:$BX$33,$BZ$3:$BZ$33)=$CX$10,LOOKUP(EM4,$BX$3:$BX$33,$CB$3:$CB$33),IF(LOOKUP(EM4,$BX$3:$BX$33,$BZ$3:$BZ$33)=$CX$11,LOOKUP(EM4,$BX$3:$BX$33,$CB$3:$CB$33),IF(LOOKUP(EM4,$BX$3:$BX$33,$BZ$3:$BZ$33)=$CX$12,LOOKUP(EM4,$BX$3:$BX$33,$CB$3:$CB$33))))))))))))))))))))))</f>
        <v/>
      </c>
      <c r="EO4" t="str">
        <f>IF($CZ$14=0,"",IF(ROW()-3&lt;=$CZ$14,ROW()-3,"")+($CZ$4+$CZ$5+$CZ$6+$CZ$7+$CZ$8+$CZ$9+$CZ$10+$CZ$11+$CZ$12+$CZ$13))</f>
        <v/>
      </c>
      <c r="EP4" s="43" t="str">
        <f>IF(EO4="","",IF(INDEX($CH$3:$CH$33,MATCH(EO4,$CM$3:$CM$33,0))=$CX$4,$CX$4,IF(INDEX($CH$3:$CH$33,MATCH(EO4,$CM$3:$CM$33,0))=$CX$5,$CX$5,IF(INDEX($CH$3:$CH$33,MATCH(EO4,$CM$3:$CM$33,0))=$CX$6,$CX$6,IF(INDEX($CH$3:$CH$33,MATCH(EO4,$CM$3:$CM$33,0))=$CX$7,$CX$7,IF(INDEX($CH$3:$CH$33,MATCH(EO4,$CM$3:$CM$33,0))=$CX$8,$CX$8,IF(INDEX($CH$3:$CH$33,MATCH(EO4,$CM$3:$CM$33,0))=$CX$9,$CX$9,IF(INDEX($CH$3:$CH$33,MATCH(EO4,$CM$3:$CM$33,0))=$CX$10,$CX$10,IF(INDEX($CH$3:$CH$33,MATCH(EO4,$CM$3:$CM$33,0))=$CX$11,$CX$11,IF(INDEX($CH$3:$CH$33,MATCH(EO4,$CM$3:$CM$33,0))=$CX$12,$CX$12,IF(INDEX($CG$3:$CG$33,MATCH(EO4,$CM$3:$CM$33,0))=$CX$4,$CX$4,IF(INDEX($CG$3:$CG$33,MATCH(EO4,$CM$3:$CM$33,0))=$CX$5,$CX$5,IF(INDEX($CG$3:$CG$33,MATCH(EO4,$CM$3:$CM$33,0))=$CX$6,$CX$6,IF(INDEX($CG$3:$CG$33,MATCH(EO4,$CM$3:$CM$33,0))=$CX$7,$CX$7,IF(INDEX($CG$3:$CG$33,MATCH(EO4,$CM$3:$CM$33,0))=$CX$8,$CX$8,IF(INDEX($CG$3:$CG$33,MATCH(EO4,$CM$3:$CM$33,0))=$CX$9,$CX$9,IF(INDEX($CG$3:$CG$33,MATCH(EO4,$CM$3:$CM$33,0))=$CX$10,$CX$10,IF(INDEX($CG$3:$CG$33,MATCH(EO4,$CM$3:$CM$33,0))=$CX$11,$CX$11,IF(INDEX($CG$3:$CG$33,MATCH(EO4,$CM$3:$CM$33,0))=$CX$12,$CX$12,$CZ$3)))))))))))))))))))</f>
        <v/>
      </c>
      <c r="EQ4" s="13" t="str">
        <f>IF(EP4="","",INDEX($CF$3:$CF$33,MATCH(EO4,($CM$3:$CM$33),0)))</f>
        <v/>
      </c>
      <c r="ER4" s="17" t="str">
        <f>IF(EO4="","",IF(LOOKUP(EQ4,$CF$3:$CF$33,$CG$3:$CG$33)=$CZ$3,LOOKUP(EQ4,$CF$3:$CF$33,$CI$3:$CI$33),IF(LOOKUP(EQ4,$CF$3:$CF$33,$CG$3:$CG$33)=$CX$4,LOOKUP(EQ4,$CF$3:$CF$33,$CI$3:$CI$33),IF(LOOKUP(EQ4,$CF$3:$CF$33,$CG$3:$CG$33)=$CX$5,LOOKUP(EQ4,$CF$3:$CF$33,$CI$3:$CI$33),IF(LOOKUP(EQ4,$CF$3:$CF$33,$CG$3:$CG$33)=$CX$6,LOOKUP(EQ4,$CF$3:$CF$33,$CI$3:$CI$33),IF(LOOKUP(EQ4,$CF$3:$CF$33,$CG$3:$CG$33)=$CX$7,LOOKUP(EQ4,$CF$3:$CF$33,$CI$3:$CI$33),IF(LOOKUP(EQ4,$CF$3:$CF$33,$CG$3:$CG$33)=$CX$8,LOOKUP(EQ4,$CF$3:$CF$33,$CI$3:$CI$33),IF(LOOKUP(EQ4,$CF$3:$CF$33,$CG$3:$CG$33)=$CX$9,LOOKUP(EQ4,$CF$3:$CF$33,$CI$3:$CI$33),IF(LOOKUP(EQ4,$CF$3:$CF$33,$CG$3:$CG$33)=$CX$10,LOOKUP(EQ4,$CF$3:$CF$33,$CI$3:$CI$33),IF(LOOKUP(EQ4,$CF$3:$CF$33,$CG$3:$CG$33)=$CX$11,LOOKUP(EQ4,$CF$3:$CF$33,$CI$3:$CI$33),IF(LOOKUP(EQ4,$CF$3:$CF$33,$CG$3:$CG$33)=$CX$12,LOOKUP(EQ4,$CF$3:$CF$33,$CI$3:$CI$33),IF(LOOKUP(EQ4,$CF$3:$CF$33,$CH$3:$CH$33)=$CZ$3,LOOKUP(EQ4,$CF$3:$CF$33,$CJ$3:$CJ$33),IF(LOOKUP(EQ4,$CF$3:$CF$33,$CH$3:$CH$33)=$CX$4,LOOKUP(EQ4,$CF$3:$CF$33,$CJ$3:$CJ$33),IF(LOOKUP(EQ4,$CF$3:$CF$33,$CH$3:$CH$33)=$CX$5,LOOKUP(EQ4,$CF$3:$CF$33,$CJ$3:$CJ$33),IF(LOOKUP(EQ4,$CF$3:$CF$33,$CH$3:$CH$33)=$CX$6,LOOKUP(EQ4,$CF$3:$CF$33,$CJ$3:$CJ$33),IF(LOOKUP(EQ4,$CF$3:$CF$33,$CH$3:$CH$33)=$CX$7,LOOKUP(EQ4,$CF$3:$CF$33,$CJ$3:$CJ$33),IF(LOOKUP(EQ4,$CF$3:$CF$33,$CH$3:$CH$33)=$CX$8,LOOKUP(EQ4,$CF$3:$CF$33,$CJ$3:$CJ$33),IF(LOOKUP(EQ4,$CF$3:$CF$33,$CH$3:$CH$33)=$CX$9,LOOKUP(EQ4,$CF$3:$CF$33,$CJ$3:$CJ$33),IF(LOOKUP(EQ4,$CF$3:$CF$33,$CH$3:$CH$33)=$CX$10,LOOKUP(EQ4,$CF$3:$CF$33,$CJ$3:$CJ$33),IF(LOOKUP(EQ4,$CF$3:$CF$33,$CH$3:$CH$33)=$CX$11,LOOKUP(EQ4,$CF$3:$CF$33,$CJ$3:$CJ$33),IF(LOOKUP(EQ4,$CF$3:$CF$33,$CH$3:$CH$33)=$CX$12,LOOKUP(EQ4,$CF$3:$CF$33,$CJ$3:$CJ$33))))))))))))))))))))))</f>
        <v/>
      </c>
      <c r="ES4" t="str">
        <f>IF($CZ$15=0,"",IF(ROW()-3&lt;=$CZ$15,ROW()-3,"")+($CZ$4+$CZ$5+$CZ$6+$CZ$7+$CZ$8+$CZ$9+$CZ$10+$CZ$11+$CZ$12+$CZ$13+$CZ$14))</f>
        <v/>
      </c>
      <c r="ET4" s="43" t="str">
        <f>IF(ES4="","",IF(INDEX($CP$3:$CP$33,MATCH(ES4,$CU$3:$CU$33,0))=$CX$4,$CX$4,IF(INDEX($CP$3:$CP$33,MATCH(ES4,$CU$3:$CU$33,0))=$CX$5,$CX$5,IF(INDEX($CP$3:$CP$33,MATCH(ES4,$CU$3:$CU$33,0))=$CX$6,$CX$6,IF(INDEX($CP$3:$CP$33,MATCH(ES4,$CU$3:$CU$33,0))=$CX$7,$CX$7,IF(INDEX($CP$3:$CP$33,MATCH(ES4,$CU$3:$CU$33,0))=$CX$8,$CX$8,IF(INDEX($CP$3:$CP$33,MATCH(ES4,$CU$3:$CU$33,0))=$CX$9,$CX$9,IF(INDEX($CP$3:$CP$33,MATCH(ES4,$CU$3:$CU$33,0))=$CX$10,$CX$10,IF(INDEX($CP$3:$CP$33,MATCH(ES4,$CU$3:$CU$33,0))=$CX$11,$CX$11,IF(INDEX($CP$3:$CP$33,MATCH(ES4,$CU$3:$CU$33,0))=$CX$12,$CX$12,IF(INDEX($CO$3:$CO$33,MATCH(ES4,$CU$3:$CU$33,0))=$CX$4,$CX$4,IF(INDEX($CO$3:$CO$33,MATCH(ES4,$CU$3:$CU$33,0))=$CX$5,$CX$5,IF(INDEX($CO$3:$CO$33,MATCH(ES4,$CU$3:$CU$33,0))=$CX$6,$CX$6,IF(INDEX($CO$3:$CO$33,MATCH(ES4,$CU$3:$CU$33,0))=$CX$7,$CX$7,IF(INDEX($CO$3:$CO$33,MATCH(ES4,$CU$3:$CU$33,0))=$CX$8,$CX$8,IF(INDEX($CO$3:$CO$33,MATCH(ES4,$CU$3:$CU$33,0))=$CX$9,$CX$9,IF(INDEX($CO$3:$CO$33,MATCH(ES4,$CU$3:$CU$33,0))=$CX$10,$CX$10,IF(INDEX($CO$3:$CO$33,MATCH(ES4,$CU$3:$CU$33,0))=$CX$11,$CX$11,IF(INDEX($CO$3:$CO$33,MATCH(ES4,$CU$3:$CU$33,0))=$CX$12,$CX$12,$CZ$3)))))))))))))))))))</f>
        <v/>
      </c>
      <c r="EU4" s="13" t="str">
        <f>IF(ET4="","",INDEX($CN$3:$CN$33,MATCH(ES4,($CU$3:$CU$33),0)))</f>
        <v/>
      </c>
      <c r="EV4" s="17" t="str">
        <f>IF(ES4="","",IF(LOOKUP(EU4,$CN$3:$CN$33,$CO$3:$CO$33)=$CZ$3,LOOKUP(EU4,$CN$3:$CN$33,$CQ$3:$CQ$33),IF(LOOKUP(EU4,$CN$3:$CN$33,$CO$3:$CO$33)=$CX$4,LOOKUP(EU4,$CN$3:$CN$33,$CQ$3:$CQ$33),IF(LOOKUP(EU4,$CN$3:$CN$33,$CO$3:$CO$33)=$CX$5,LOOKUP(EU4,$CN$3:$CN$33,$CQ$3:$CQ$33),IF(LOOKUP(EU4,$CN$3:$CN$33,$CO$3:$CO$33)=$CX$6,LOOKUP(EU4,$CN$3:$CN$33,$CQ$3:$CQ$33),IF(LOOKUP(EU4,$CN$3:$CN$33,$CO$3:$CO$33)=$CX$7,LOOKUP(EU4,$CN$3:$CN$33,$CQ$3:$CQ$33),IF(LOOKUP(EU4,$CN$3:$CN$33,$CO$3:$CO$33)=$CX$8,LOOKUP(EU4,$CN$3:$CN$33,$CQ$3:$CQ$33),IF(LOOKUP(EU4,$CN$3:$CN$33,$CO$3:$CO$33)=$CX$9,LOOKUP(EU4,$CN$3:$CN$33,$CQ$3:$CQ$33),IF(LOOKUP(EU4,$CN$3:$CN$33,$CO$3:$CO$33)=$CX$10,LOOKUP(EU4,$CN$3:$CN$33,$CQ$3:$CQ$33),IF(LOOKUP(EU4,$CN$3:$CN$33,$CO$3:$CO$33)=$CX$11,LOOKUP(EU4,$CN$3:$CN$33,$CQ$3:$CQ$33),IF(LOOKUP(EU4,$CN$3:$CN$33,$CO$3:$CO$33)=$CX$12,LOOKUP(EU4,$CN$3:$CN$33,$CQ$3:$CQ$33),IF(LOOKUP(EU4,$CN$3:$CN$33,$CP$3:$CP$33)=$CZ$3,LOOKUP(EU4,$CN$3:$CN$33,$CR$3:$CR$33),IF(LOOKUP(EU4,$CN$3:$CN$33,$CP$3:$CP$33)=$CX$4,LOOKUP(EU4,$CN$3:$CN$33,$CR$3:$CR$33),IF(LOOKUP(EU4,$CN$3:$CN$33,$CP$3:$CP$33)=$CX$5,LOOKUP(EU4,$CN$3:$CN$33,$CR$3:$CR$33),IF(LOOKUP(EU4,$CN$3:$CN$33,$CP$3:$CP$33)=$CX$6,LOOKUP(EU4,$CN$3:$CN$33,$CR$3:$CR$33),IF(LOOKUP(EU4,$CN$3:$CN$33,$CP$3:$CP$33)=$CX$7,LOOKUP(EU4,$CN$3:$CN$33,$CR$3:$CR$33),IF(LOOKUP(EU4,$CN$3:$CN$33,$CP$3:$CP$33)=$CX$8,LOOKUP(EU4,$CN$3:$CN$33,$CR$3:$CR$33),IF(LOOKUP(EU4,$CN$3:$CN$33,$CP$3:$CP$33)=$CX$9,LOOKUP(EU4,$CN$3:$CN$33,$CR$3:$CR$33),IF(LOOKUP(EU4,$CN$3:$CN$33,$CP$3:$CP$33)=$CX$10,LOOKUP(EU4,$CN$3:$CN$33,$CR$3:$CR$33),IF(LOOKUP(EU4,$CN$3:$CN$33,$CP$3:$CP$33)=$CX$11,LOOKUP(EU4,$CN$3:$CN$33,$CR$3:$CR$33),IF(LOOKUP(EU4,$CN$3:$CN$33,$CP$3:$CP$33)=$CX$12,LOOKUP(EU4,$CN$3:$CN$33,$CR$3:$CR$33))))))))))))))))))))))</f>
        <v/>
      </c>
    </row>
    <row r="5" spans="1:152" x14ac:dyDescent="0.2">
      <c r="A5" s="49" t="s">
        <v>54</v>
      </c>
      <c r="B5" s="50">
        <v>0</v>
      </c>
      <c r="D5" s="14">
        <v>42372</v>
      </c>
      <c r="E5" s="66"/>
      <c r="F5" s="66"/>
      <c r="G5" s="8"/>
      <c r="H5" s="8"/>
      <c r="I5" s="8">
        <f t="shared" si="22"/>
        <v>0</v>
      </c>
      <c r="J5" s="8">
        <f t="shared" si="23"/>
        <v>0</v>
      </c>
      <c r="K5" s="8">
        <f>IF(AND(I5=0,J5=0),0,SUM($I$3:J5))</f>
        <v>0</v>
      </c>
      <c r="L5" s="21">
        <v>42403</v>
      </c>
      <c r="M5" s="66" t="s">
        <v>0</v>
      </c>
      <c r="N5" s="66"/>
      <c r="O5" s="8"/>
      <c r="P5" s="8"/>
      <c r="Q5" s="8">
        <f t="shared" si="0"/>
        <v>1</v>
      </c>
      <c r="R5" s="8">
        <f t="shared" si="1"/>
        <v>0</v>
      </c>
      <c r="S5" s="8">
        <f>IF(AND(Q5=0,R5=0),0,SUM($I$3:$J$33,$Q$3:R5))</f>
        <v>3</v>
      </c>
      <c r="T5" s="21">
        <v>42432</v>
      </c>
      <c r="U5" s="66"/>
      <c r="V5" s="66"/>
      <c r="W5" s="8"/>
      <c r="X5" s="8"/>
      <c r="Y5" s="8">
        <f t="shared" si="2"/>
        <v>0</v>
      </c>
      <c r="Z5" s="8">
        <f t="shared" si="3"/>
        <v>0</v>
      </c>
      <c r="AA5" s="8">
        <f>IF(AND(Y5=0,Z5=0),0,SUM($I$3:$J$33,$Q$3:$R$33,$Y$3:Z5))</f>
        <v>0</v>
      </c>
      <c r="AB5" s="21">
        <v>42463</v>
      </c>
      <c r="AC5" s="66" t="s">
        <v>62</v>
      </c>
      <c r="AD5" s="66"/>
      <c r="AE5" s="8"/>
      <c r="AF5" s="8"/>
      <c r="AG5" s="8">
        <f t="shared" si="4"/>
        <v>0</v>
      </c>
      <c r="AH5" s="8">
        <f t="shared" si="5"/>
        <v>0</v>
      </c>
      <c r="AI5" s="8">
        <f>IF(AND(AG5=0,AH5=0),0,SUM($I$3:$J$33,$Q$3:$R$33,$Y$3:$Z$33,$AG$3:AH5))</f>
        <v>0</v>
      </c>
      <c r="AJ5" s="21">
        <v>42493</v>
      </c>
      <c r="AK5" s="66" t="s">
        <v>62</v>
      </c>
      <c r="AL5" s="66"/>
      <c r="AM5" s="8"/>
      <c r="AN5" s="8"/>
      <c r="AO5" s="8">
        <f t="shared" si="6"/>
        <v>0</v>
      </c>
      <c r="AP5" s="8">
        <f t="shared" si="7"/>
        <v>0</v>
      </c>
      <c r="AQ5" s="8">
        <f>IF(AND(AO5=0,AP5=0),0,IF(AND(AO5=1,AP5=1),SUM($I$3:$J$33,$Q$3:$R$33,$Y$3:$Z$33,$AG$3:$AH$33,$AO$3:AP5)-1,SUM($I$3:$J$33,$Q$3:$R$33,$Y$3:$Z$33,$AG$3:$AH$33,$AO$3:AP5)))</f>
        <v>0</v>
      </c>
      <c r="AR5" s="21">
        <v>42524</v>
      </c>
      <c r="AS5" s="66"/>
      <c r="AT5" s="66"/>
      <c r="AU5" s="8"/>
      <c r="AV5" s="8"/>
      <c r="AW5" s="8">
        <f t="shared" si="8"/>
        <v>0</v>
      </c>
      <c r="AX5" s="8">
        <f t="shared" si="9"/>
        <v>0</v>
      </c>
      <c r="AY5" s="8">
        <f>IF(AND(AW5=0,AX5=0),0,SUM($I$3:$J$33,$Q$3:$R$33,$Y$3:$Z$33,$AG$3:$AH$33,$AO$3:$AP$33,$AW$3:AX5))</f>
        <v>0</v>
      </c>
      <c r="AZ5" s="21">
        <v>42554</v>
      </c>
      <c r="BA5" s="66"/>
      <c r="BB5" s="66"/>
      <c r="BC5" s="8"/>
      <c r="BD5" s="8"/>
      <c r="BE5" s="8">
        <f t="shared" si="10"/>
        <v>0</v>
      </c>
      <c r="BF5" s="8">
        <f t="shared" si="11"/>
        <v>0</v>
      </c>
      <c r="BG5" s="8">
        <f>IF(AND(BE5=0,BF5=0),0,SUM($I$3:$J$33,$Q$3:$R$33,$Y$3:$Z$33,$AG$3:$AH$33,$AO$3:$AP$33,$AW$3:$AX$33,$BE$3:BF5))</f>
        <v>0</v>
      </c>
      <c r="BH5" s="21">
        <v>42585</v>
      </c>
      <c r="BI5" s="66"/>
      <c r="BJ5" s="66"/>
      <c r="BK5" s="8"/>
      <c r="BL5" s="8"/>
      <c r="BM5" s="8">
        <f t="shared" si="12"/>
        <v>0</v>
      </c>
      <c r="BN5" s="8">
        <f t="shared" si="13"/>
        <v>0</v>
      </c>
      <c r="BO5" s="8">
        <f>IF(AND(BM5=0,BN5=0),0,SUM($I$3:$J$33,$Q$3:$R$33,$Y$3:$Z$33,$AG$3:$AH$33,$AO$3:$AP$33,$AW$3:$AX$33,$BE$3:$BF$33,$BM$3:BN5))</f>
        <v>0</v>
      </c>
      <c r="BP5" s="21">
        <v>42616</v>
      </c>
      <c r="BQ5" s="66"/>
      <c r="BR5" s="66"/>
      <c r="BS5" s="8"/>
      <c r="BT5" s="8"/>
      <c r="BU5" s="8">
        <f t="shared" si="14"/>
        <v>0</v>
      </c>
      <c r="BV5" s="8">
        <f t="shared" si="15"/>
        <v>0</v>
      </c>
      <c r="BW5" s="8">
        <f>IF(AND(BU5=0,BV5=0),0,SUM($I$3:$J$33,$Q$3:$R$33,$Y$3:$Z$33,$AG$3:$AH$33,$AO$3:$AP$33,$AW$3:$AX$33,$BE$3:$BF$33,$BM$3:$BN$33,$BU$3:BV5))</f>
        <v>0</v>
      </c>
      <c r="BX5" s="21">
        <v>42646</v>
      </c>
      <c r="BY5" s="66"/>
      <c r="BZ5" s="66"/>
      <c r="CA5" s="8"/>
      <c r="CB5" s="8"/>
      <c r="CC5" s="8">
        <f t="shared" si="16"/>
        <v>0</v>
      </c>
      <c r="CD5" s="8">
        <f t="shared" si="17"/>
        <v>0</v>
      </c>
      <c r="CE5" s="8">
        <f>IF(AND(CC5=0,CD5=0),0,SUM($I$3:$J$33,$Q$3:$R$33,$Y$3:$Z$33,$AG$3:$AH$33,$AO$3:$AP$33,$AW$3:$AX$33,$BE$3:$BF$33,$BM$3:$BN$33,$BU$3:$BV$33,$CC$3:CD5))</f>
        <v>0</v>
      </c>
      <c r="CF5" s="21">
        <v>42677</v>
      </c>
      <c r="CG5" s="66" t="s">
        <v>62</v>
      </c>
      <c r="CH5" s="66"/>
      <c r="CI5" s="8"/>
      <c r="CJ5" s="8"/>
      <c r="CK5" s="8">
        <f t="shared" si="18"/>
        <v>0</v>
      </c>
      <c r="CL5" s="8">
        <f t="shared" si="19"/>
        <v>0</v>
      </c>
      <c r="CM5" s="8">
        <f>IF(AND(CK5=0,CL5=0),0,SUM($I$3:$J$33,$Q$3:$R$33,$Y$3:$Z$33,$AG$3:$AH$33,$AO$3:$AP$33,$AW$3:$AX$33,$BE$3:$BF$33,$BM$3:$BN$33,$BU$3:$BV$33,$CC$3:$CD$33,$CK$3:CL5))</f>
        <v>0</v>
      </c>
      <c r="CN5" s="21">
        <v>42707</v>
      </c>
      <c r="CO5" s="66"/>
      <c r="CP5" s="66"/>
      <c r="CQ5" s="8"/>
      <c r="CR5" s="8"/>
      <c r="CS5" s="8">
        <f t="shared" si="20"/>
        <v>0</v>
      </c>
      <c r="CT5" s="8">
        <f t="shared" si="21"/>
        <v>0</v>
      </c>
      <c r="CU5" s="8">
        <f>IF(AND(CS5=0,CT5=0),0,SUM($I$3:$J$33,$Q$3:$R$33,$Y$3:$Z$33,$AG$3:$AH$33,$AO$3:$AP$33,$AW$3:$AX$33,$BE$3:$BF$33,$BM$3:$BN$33,$BU$3:$BV$33,$CC$3:$CD$33,$CK$3:$CL$33,$CS$3:CT5))</f>
        <v>0</v>
      </c>
      <c r="CV5" s="3"/>
      <c r="CX5" s="67" t="str">
        <f>IF(CZ3="CP","CP2017",IF(CZ3="HDues",500,"x"))</f>
        <v>CP2017</v>
      </c>
      <c r="CY5" s="23" t="s">
        <v>28</v>
      </c>
      <c r="CZ5">
        <f>SUM(Q3:R30)</f>
        <v>2</v>
      </c>
      <c r="DA5">
        <f t="shared" ref="DA5:DA33" si="24">IF(ROW()-3&lt;=$CZ$4,ROW()-3,"")</f>
        <v>2</v>
      </c>
      <c r="DB5" s="43" t="str">
        <f t="shared" ref="DB5:DB33" si="25">IF(DA5="","",IF(INDEX($F$3:$F$33,MATCH(DA5,$K$3:$K$33,0))=$CX$4,$CX$4,IF(INDEX($F$3:$F$33,MATCH(DA5,$K$3:$K$33,0))=$CX$5,$CX$5,IF(INDEX($F$3:$F$33,MATCH(DA5,$K$3:$K$33,0))=$CX$6,$CX$6,IF(INDEX($F$3:$F$33,MATCH(DA5,$K$3:$K$33,0))=$CX$7,$CX$7,IF(INDEX($F$3:$F$33,MATCH(DA5,$K$3:$K$33,0))=$CX$8,$CX$8,IF(INDEX($F$3:$F$33,MATCH(DA5,$K$3:$K$33,0))=$CX$9,$CX$9,IF(INDEX($F$3:$F$33,MATCH(DA5,$K$3:$K$33,0))=$CX$10,$CX$10,IF(INDEX($F$3:$F$33,MATCH(DA5,$K$3:$K$33,0))=$CX$11,$CX$11,IF(INDEX($F$3:$F$33,MATCH(DA5,$K$3:$K$33,0))=$CX$12,$CX$12,IF(INDEX($E$3:$E$33,MATCH(DA5,$K$3:$K$33,0))=$CX$4,$CX$4,IF(INDEX($E$3:$E$33,MATCH(DA5,$K$3:$K$33,0))=$CX$5,$CX$5,IF(INDEX($E$3:$E$33,MATCH(DA5,$K$3:$K$33,0))=$CX$6,$CX$6,IF(INDEX($E$3:$E$33,MATCH(DA5,$K$3:$K$33,0))=$CX$7,$CX$7,IF(INDEX($E$3:$E$33,MATCH(DA5,$K$3:$K$33,0))=$CX$8,$CX$8,IF(INDEX($E$3:$E$33,MATCH(DA5,$K$3:$K$33,0))=$CX$9,$CX$9,IF(INDEX($E$3:$E$33,MATCH(DA5,$K$3:$K$33,0))=$CX$10,$CX$10,IF(INDEX($E$3:$E$33,MATCH(DA5,$K$3:$K$33,0))=$CX$11,$CX$11,IF(INDEX($E$3:$E$33,MATCH(DA5,$K$3:$K$33,0))=$CX$12,$CX$12,$CZ$3)))))))))))))))))))</f>
        <v>CP</v>
      </c>
      <c r="DC5" s="13">
        <f t="shared" ref="DC5:DC33" si="26">IF(DB5="","",INDEX($D$3:$D$33,MATCH(DA5,($K$3:$K$33),0)))</f>
        <v>42377</v>
      </c>
      <c r="DD5" s="17">
        <f t="shared" ref="DD5:DD33" si="27">IF(DA5="","",IF(LOOKUP(DC5,$D$3:$D$33,$E$3:$E$33)=$CZ$3,LOOKUP(DC5,$D$3:$D$33,$G$3:$G$33),IF(LOOKUP(DC5,$D$3:$D$33,$E$3:$E$33)=$CX$4,LOOKUP(DC5,$D$3:$D$33,$G$3:$G$33),IF(LOOKUP(DC5,$D$3:$D$33,$E$3:$E$33)=$CX$5,LOOKUP(DC5,$D$3:$D$33,$G$3:$G$33),IF(LOOKUP(DC5,$D$3:$D$33,$E$3:$E$33)=$CX$6,LOOKUP(DC5,$D$3:$D$33,$G$3:$G$33),IF(LOOKUP(DC5,$D$3:$D$33,$E$3:$E$33)=$CX$7,LOOKUP(DC5,$D$3:$D$33,$G$3:$G$33),IF(LOOKUP(DC5,$D$3:$D$33,$E$3:$E$33)=$CX$8,LOOKUP(DC5,$D$3:$D$33,$G$3:$G$33),IF(LOOKUP(DC5,$D$3:$D$33,$E$3:$E$33)=$CX$9,LOOKUP(DC5,$D$3:$D$33,$G$3:$G$33),IF(LOOKUP(DC5,$D$3:$D$33,$E$3:$E$33)=$CX$10,LOOKUP(DC5,$D$3:$D$33,$G$3:$G$33),IF(LOOKUP(DC5,$D$3:$D$33,$E$3:$E$33)=$CX$11,LOOKUP(DC5,$D$3:$D$33,$G$3:$G$33),IF(LOOKUP(DC5,$D$3:$D$33,$E$3:$E$33)=$CX$12,LOOKUP(DC5,$D$3:$D$33,$G$3:$G$33),IF(LOOKUP(DC5,$D$3:$D$33,$F$3:$F$33)=$CZ$3,LOOKUP(DC5,$D$3:$D$33,$H$3:$H$33),IF(LOOKUP(DC5,$D$3:$D$33,$F$3:$F$33)=$CX$4,LOOKUP(DC5,$D$3:$D$33,$H$3:$H$33),IF(LOOKUP(DC5,$D$3:$D$33,$F$3:$F$33)=$CX$5,LOOKUP(DC5,$D$3:$D$33,$H$3:$H$33),IF(LOOKUP(DC5,$D$3:$D$33,$F$3:$F$33)=$CX$6,LOOKUP(DC5,$D$3:$D$33,$H$3:$H$33),IF(LOOKUP(DC5,$D$3:$D$33,$F$3:$F$33)=$CX$7,LOOKUP(DC5,$D$3:$D$33,$H$3:$H$33),IF(LOOKUP(DC5,$D$3:$D$33,$F$3:$F$33)=$CX$8,LOOKUP(DC5,$D$3:$D$33,$H$3:$H$33),IF(LOOKUP(DC5,$D$3:$D$33,$F$3:$F$33)=$CX$9,LOOKUP(DC5,$D$3:$D$33,$H$3:$H$33),IF(LOOKUP(DC5,$D$3:$D$33,$F$3:$F$33)=$CX$10,LOOKUP(DC5,$D$3:$D$33,$H$3:$H$33),IF(LOOKUP(DC5,$D$3:$D$33,$F$3:$F$33)=$CX$11,LOOKUP(DC5,$D$3:$D$33,$H$3:$H$33),IF(LOOKUP(DC5,$D$3:$D$33,$F$3:$F$33)=$CX$12,LOOKUP(DC5,$D$3:$D$33,$H$3:$H$33))))))))))))))))))))))</f>
        <v>0</v>
      </c>
      <c r="DE5">
        <f>IF(DE4="","",IF($CZ$4+$CZ$5=DE4,"",IF(ROW()-3&lt;=$CZ$5,ROW()-3,"")+$CZ$4))</f>
        <v>4</v>
      </c>
      <c r="DF5" s="43" t="str">
        <f t="shared" ref="DF5:DF33" si="28">IF(DE5="","",IF(INDEX($N$3:$N$33,MATCH(DE5,$S$3:$S$33,0))=$CX$4,$CX$4,IF(INDEX($N$3:$N$33,MATCH(DE5,$S$3:$S$33,0))=$CX$5,$CX$5,IF(INDEX($N$3:$N$33,MATCH(DE5,$S$3:$S$33,0))=$CX$6,$CX$6,IF(INDEX($N$3:$N$33,MATCH(DE5,$S$3:$S$33,0))=$CX$7,$CX$7,IF(INDEX($N$3:$N$33,MATCH(DE5,$S$3:$S$33,0))=$CX$8,$CX$8,IF(INDEX($N$3:$N$33,MATCH(DE5,$S$3:$S$33,0))=$CX$9,$CX$9,IF(INDEX($N$3:$N$33,MATCH(DE5,$S$3:$S$33,0))=$CX$10,$CX$10,IF(INDEX($N$3:$N$33,MATCH(DE5,$S$3:$S$33,0))=$CX$11,$CX$11,IF(INDEX($N$3:$N$33,MATCH(DE5,$S$3:$S$33,0))=$CX$12,$CX$12,IF(INDEX($M$3:$M$33,MATCH(DE5,$S$3:$S$33,0))=$CX$4,$CX$4,IF(INDEX($M$3:$M$33,MATCH(DE5,$S$3:$S$33,0))=$CX$5,$CX$5,IF(INDEX($M$3:$M$33,MATCH(DE5,$S$3:$S$33,0))=$CX$6,$CX$6,IF(INDEX($M$3:$M$33,MATCH(DE5,$S$3:$S$33,0))=$CX$7,$CX$7,IF(INDEX($M$3:$M$33,MATCH(DE5,$S$3:$S$33,0))=$CX$8,$CX$8,IF(INDEX($M$3:$M$33,MATCH(DE5,$S$3:$S$33,0))=$CX$9,$CX$9,IF(INDEX($M$3:$M$33,MATCH(DE5,$S$3:$S$33,0))=$CX$10,$CX$10,IF(INDEX($M$3:$M$33,MATCH(DE5,$S$3:$S$33,0))=$CX$11,$CX$11,IF(INDEX($M$3:$M$33,MATCH(DE5,$S$3:$S$33,0))=$CX$12,$CX$12,$CZ$3)))))))))))))))))))</f>
        <v>CP</v>
      </c>
      <c r="DG5" s="13">
        <f>IF(DF5="","",INDEX($L$3:$L$33,MATCH(DE5,($S$3:$S$33),0)))</f>
        <v>42410</v>
      </c>
      <c r="DH5" s="17">
        <f t="shared" ref="DH5:DH33" si="29">IF(DE5="","",IF(LOOKUP(DG5,$L$3:$L$33,$M$3:$M$33)=$CZ$3,LOOKUP(DG5,$L$3:$L$33,$O$3:$O$33),IF(LOOKUP(DG5,$L$3:$L$33,$M$3:$M$33)=$CX$4,LOOKUP(DG5,$L$3:$L$33,$O$3:$O$33),IF(LOOKUP(DG5,$L$3:$L$33,$M$3:$M$33)=$CX$5,LOOKUP(DG5,$L$3:$L$33,$O$3:$O$33),IF(LOOKUP(DG5,$L$3:$L$33,$M$3:$M$33)=$CX$6,LOOKUP(DG5,$L$3:$L$33,$O$3:$O$33),IF(LOOKUP(DG5,$L$3:$L$33,$M$3:$M$33)=$CX$7,LOOKUP(DG5,$L$3:$L$33,$O$3:$O$33),IF(LOOKUP(DG5,$L$3:$L$33,$M$3:$M$33)=$CX$8,LOOKUP(DG5,$L$3:$L$33,$O$3:$O$33),IF(LOOKUP(DG5,$L$3:$L$33,$M$3:$M$33)=$CX$9,LOOKUP(DG5,$L$3:$L$33,$O$3:$O$33),IF(LOOKUP(DG5,$L$3:$L$33,$M$3:$M$33)=$CX$10,LOOKUP(DG5,$L$3:$L$33,$O$3:$O$33),IF(LOOKUP(DG5,$L$3:$L$33,$M$3:$M$33)=$CX$11,LOOKUP(DG5,$L$3:$L$33,$O$3:$O$33),IF(LOOKUP(DG5,$L$3:$L$33,$M$3:$M$33)=$CX$12,LOOKUP(DG5,$L$3:$L$33,$O$3:$O$33),IF(LOOKUP(DG5,$L$3:$L$33,$N$3:$N$33)=$CZ$3,LOOKUP(DG5,$L$3:$L$33,$P$3:$P$33),IF(LOOKUP(DG5,$L$3:$L$33,$N$3:$N$33)=$CX$4,LOOKUP(DG5,$L$3:$L$33,$P$3:$P$33),IF(LOOKUP(DG5,$L$3:$L$33,$N$3:$N$33)=$CX$5,LOOKUP(DG5,$L$3:$L$33,$P$3:$P$33),IF(LOOKUP(DG5,$L$3:$L$33,$N$3:$N$33)=$CX$6,LOOKUP(DG5,$L$3:$L$33,$P$3:$P$33),IF(LOOKUP(DG5,$L$3:$L$33,$N$3:$N$33)=$CX$7,LOOKUP(DG5,$L$3:$L$33,$P$3:$P$33),IF(LOOKUP(DG5,$L$3:$L$33,$N$3:$N$33)=$CX$8,LOOKUP(DG5,$L$3:$L$33,$P$3:$P$33),IF(LOOKUP(DG5,$L$3:$L$33,$N$3:$N$33)=$CX$9,LOOKUP(DG5,$L$3:$L$33,$P$3:$P$33),IF(LOOKUP(DG5,$L$3:$L$33,$N$3:$N$33)=$CX$10,LOOKUP(DG5,$L$3:$L$33,$P$3:$P$33),IF(LOOKUP(DG5,$L$3:$L$33,$N$3:$N$33)=$CX$11,LOOKUP(DG5,$L$3:$L$33,$P$3:$P$33),IF(LOOKUP(DG5,$L$3:$L$33,$N$3:$N$33)=$CX$12,LOOKUP(DG5,$L$3:$L$33,$P$3:$P$33))))))))))))))))))))))</f>
        <v>0</v>
      </c>
      <c r="DI5">
        <f>IF(DI4="","",IF($CZ$4+$CZ$5+$CZ$6=DI4,"",IF(ROW()-3&lt;=$CZ$6,ROW()-3,"")+($CZ$4+$CZ$5)))</f>
        <v>6</v>
      </c>
      <c r="DJ5" s="43" t="str">
        <f t="shared" ref="DJ5:DJ33" si="30">IF(DI5="","",IF(INDEX($V$3:$V$33,MATCH(DI5,$AA$3:$AA$33,0))=$CX$4,$CX$4,IF(INDEX($V$3:$V$33,MATCH(DI5,$AA$3:$AA$33,0))=$CX$5,$CX$5,IF(INDEX($V$3:$V$33,MATCH(DI5,$AA$3:$AA$33,0))=$CX$6,$CX$6,IF(INDEX($V$3:$V$33,MATCH(DI5,$AA$3:$AA$33,0))=$CX$7,$CX$7,IF(INDEX($V$3:$V$33,MATCH(DI5,$AA$3:$AA$33,0))=$CX$8,$CX$8,IF(INDEX($V$3:$V$33,MATCH(DI5,$AA$3:$AA$33,0))=$CX$9,$CX$9,IF(INDEX($V$3:$V$33,MATCH(DI5,$AA$3:$AA$33,0))=$CX$10,$CX$10,IF(INDEX($V$3:$V$33,MATCH(DI5,$AA$3:$AA$33,0))=$CX$11,$CX$11,IF(INDEX($V$3:$V$33,MATCH(DI5,$AA$3:$AA$33,0))=$CX$12,$CX$12,IF(INDEX($U$3:$U$33,MATCH(DI5,$AA$3:$AA$33,0))=$CX$4,$CX$4,IF(INDEX($U$3:$U$33,MATCH(DI5,$AA$3:$AA$33,0))=$CX$5,$CX$5,IF(INDEX($U$3:$U$33,MATCH(DI5,$AA$3:$AA$33,0))=$CX$6,$CX$6,IF(INDEX($U$3:$U$33,MATCH(DI5,$AA$3:$AA$33,0))=$CX$7,$CX$7,IF(INDEX($U$3:$U$33,MATCH(DI5,$AA$3:$AA$33,0))=$CX$8,$CX$8,IF(INDEX($U$3:$U$33,MATCH(DI5,$AA$3:$AA$33,0))=$CX$9,$CX$9,IF(INDEX($U$3:$U$33,MATCH(DI5,$AA$3:$AA$33,0))=$CX$10,$CX$10,IF(INDEX($U$3:$U$33,MATCH(DI5,$AA$3:$AA$33,0))=$CX$11,$CX$11,IF(INDEX($U$3:$U$33,MATCH(DI5,$AA$3:$AA$33,0))=$CX$12,$CX$12,$CZ$3)))))))))))))))))))</f>
        <v>CP</v>
      </c>
      <c r="DK5" s="13">
        <f t="shared" ref="DK5:DK33" si="31">IF(DJ5="","",INDEX($T$3:$T$33,MATCH(DI5,($AA$3:$AA$33),0)))</f>
        <v>42457</v>
      </c>
      <c r="DL5" s="17">
        <f t="shared" ref="DL5:DL33" si="32">IF(DI5="","",IF(LOOKUP(DK5,$T$3:$T$33,$U$3:$U$33)=$CZ$3,LOOKUP(DK5,$T$3:$T$33,$W$3:$W$33),IF(LOOKUP(DK5,$T$3:$T$33,$U$3:$U$33)=$CX$4,LOOKUP(DK5,$T$3:$T$33,$W$3:$W$33),IF(LOOKUP(DK5,$T$3:$T$33,$U$3:$U$33)=$CX$5,LOOKUP(DK5,$T$3:$T$33,$W$3:$W$33),IF(LOOKUP(DK5,$T$3:$T$33,$U$3:$U$33)=$CX$6,LOOKUP(DK5,$T$3:$T$33,$W$3:$W$33),IF(LOOKUP(DK5,$T$3:$T$33,$U$3:$U$33)=$CX$7,LOOKUP(DK5,$T$3:$T$33,$W$3:$W$33),IF(LOOKUP(DK5,$T$3:$T$33,$U$3:$U$33)=$CX$8,LOOKUP(DK5,$T$3:$T$33,$W$3:$W$33),IF(LOOKUP(DK5,$T$3:$T$33,$U$3:$U$33)=$CX$9,LOOKUP(DK5,$T$3:$T$33,$W$3:$W$33),IF(LOOKUP(DK5,$T$3:$T$33,$U$3:$U$33)=$CX$10,LOOKUP(DK5,$T$3:$T$33,$W$3:$W$33),IF(LOOKUP(DK5,$T$3:$T$33,$U$3:$U$33)=$CX$11,LOOKUP(DK5,$T$3:$T$33,$W$3:$W$33),IF(LOOKUP(DK5,$T$3:$T$33,$U$3:$U$33)=$CX$12,LOOKUP(DK5,$T$3:$T$33,$W$3:$W$33),IF(LOOKUP(DK5,$T$3:$T$33,$V$3:$V$33)=$CZ$3,LOOKUP(DK5,$T$3:$T$33,$X$3:$X$33),IF(LOOKUP(DK5,$T$3:$T$33,$V$3:$V$33)=$CX$4,LOOKUP(DK5,$T$3:$T$33,$X$3:$X$33),IF(LOOKUP(DK5,$T$3:$T$33,$V$3:$V$33)=$CX$5,LOOKUP(DK5,$T$3:$T$33,$X$3:$X$33),IF(LOOKUP(DK5,$T$3:$T$33,$V$3:$V$33)=$CX$6,LOOKUP(DK5,$T$3:$T$33,$X$3:$X$33),IF(LOOKUP(DK5,$T$3:$T$33,$V$3:$V$33)=$CX$7,LOOKUP(DK5,$T$3:$T$33,$X$3:$X$33),IF(LOOKUP(DK5,$T$3:$T$33,$V$3:$V$33)=$CX$8,LOOKUP(DK5,$T$3:$T$33,$X$3:$X$33),IF(LOOKUP(DK5,$T$3:$T$33,$V$3:$V$33)=$CX$9,LOOKUP(DK5,$T$3:$T$33,$X$3:$X$33),IF(LOOKUP(DK5,$T$3:$T$33,$V$3:$V$33)=$CX$10,LOOKUP(DK5,$T$3:$T$33,$X$3:$X$33),IF(LOOKUP(DK5,$T$3:$T$33,$V$3:$V$33)=$CX$11,LOOKUP(DK5,$T$3:$T$33,$X$3:$X$33),IF(LOOKUP(DK5,$T$3:$T$33,$V$3:$V$33)=$CX$12,LOOKUP(DK5,$T$3:$T$33,$X$3:$X$33))))))))))))))))))))))</f>
        <v>0</v>
      </c>
      <c r="DM5" t="str">
        <f>IF(DM4="","",IF($CZ$4+$CZ$5+$CZ$6+$CZ$7=DM4,"",IF(ROW()-3&lt;=$CZ$7,ROW()-3,"")+($CZ$4+$CZ$5+$CZ$6)))</f>
        <v/>
      </c>
      <c r="DN5" s="43" t="str">
        <f t="shared" ref="DN5:DN33" si="33">IF(DM5="","",IF(INDEX($AD$3:$AD$33,MATCH(DM5,$AI$3:$AI$33,0))=$CX$4,$CX$4,IF(INDEX($AD$3:$AD$33,MATCH(DM5,$AI$3:$AI$33,0))=$CX$5,$CX$5,IF(INDEX($AD$3:$AD$33,MATCH(DM5,$AI$3:$AI$33,0))=$CX$6,$CX$6,IF(INDEX($AD$3:$AD$33,MATCH(DM5,$AI$3:$AI$33,0))=$CX$7,$CX$7,IF(INDEX($AD$3:$AD$33,MATCH(DM5,$AI$3:$AI$33,0))=$CX$8,$CX$8,IF(INDEX($AD$3:$AD$33,MATCH(DM5,$AI$3:$AI$33,0))=$CX$9,$CX$9,IF(INDEX($AD$3:$AD$33,MATCH(DM5,$AI$3:$AI$33,0))=$CX$10,$CX$10,IF(INDEX($AD$3:$AD$33,MATCH(DM5,$AI$3:$AI$33,0))=$CX$11,$CX$1,IF(INDEX($AD$3:$AD$33,MATCH(DM5,$AI$3:$AI$33,0))=$CX$12,$CX$12,IF(INDEX($AC$3:$AC$33,MATCH(DM5,$AI$3:$AI$33,0))=$CX$4,$CX$4,IF(INDEX($AC$3:$AC$33,MATCH(DM5,$AI$3:$AI$33,0))=$CX$5,$CX$5,IF(INDEX($AC$3:$AC$33,MATCH(DM5,$AI$3:$AI$33,0))=$CX$6,$CX$6,IF(INDEX($AC$3:$AC$33,MATCH(DM5,$AI$3:$AI$33,0))=$CX$7,$CX$7,IF(INDEX($AC$3:$AC$33,MATCH(DM5,$AI$3:$AI$33,0))=$CX$8,$CX$8,IF(INDEX($AC$3:$AC$33,MATCH(DM5,$AI$3:$AI$33,0))=$CX$9,$CX$9,IF(INDEX($AC$3:$AC$33,MATCH(DM5,$AI$3:$AI$33,0))=$CX$10,$CX$10,IF(INDEX($AC$3:$AC$33,MATCH(DM5,$AI$3:$AI$33,0))=$CX$11,$CX$11,IF(INDEX($AC$3:$AC$33,MATCH(DM5,$AI$3:$AI$33,0))=$CX$12,$CX$12,$CZ$3)))))))))))))))))))</f>
        <v/>
      </c>
      <c r="DO5" s="13" t="str">
        <f t="shared" ref="DO5:DO33" si="34">IF(DN5="","",INDEX($AB$3:$AB$33,MATCH(DM5,($AI$3:$AI$33),0)))</f>
        <v/>
      </c>
      <c r="DP5" s="17" t="str">
        <f t="shared" ref="DP5:DP33" si="35">IF(DM5="","",IF(LOOKUP(DO5,$AB$3:$AB$33,$AC$3:$AC$33)=$CZ$3,LOOKUP(DO5,$AB$3:$AB$33,$AE$3:$AE$33),IF(LOOKUP(DO5,$AB$3:$AB$33,$AC$3:$AC$33)=$CX$4,LOOKUP(DO5,$AB$3:$AB$33,$AE$3:$AE$33),IF(LOOKUP(DO5,$AB$3:$AB$33,$AC$3:$AC$33)=$CX$5,LOOKUP(DO5,$AB$3:$AB$33,$AE$3:$AE$33),IF(LOOKUP(DO5,$AB$3:$AB$33,$AC$3:$AC$33)=$CX$6,LOOKUP(DO5,$AB$3:$AB$33,$AE$3:$AE$33),IF(LOOKUP(DO5,$AB$3:$AB$33,$AC$3:$AC$33)=$CX$7,LOOKUP(DO5,$AB$3:$AB$33,$AE$3:$AE$33),IF(LOOKUP(DO5,$AB$3:$AB$33,$AC$3:$AC$33)=$CX$8,LOOKUP(DO5,$AB$3:$AB$33,$AE$3:$AE$33),IF(LOOKUP(DO5,$AB$3:$AB$33,$AC$3:$AC$33)=$CX$9,LOOKUP(DO5,$AB$3:$AB$33,$AE$3:$AE$33),IF(LOOKUP(DO5,$AB$3:$AB$33,$AC$3:$AC$33)=$CX$10,LOOKUP(DO5,$AB$3:$AB$33,$AE$3:$AE$33),IF(LOOKUP(DO5,$AB$3:$AB$33,$AC$3:$AC$33)=$CX$11,LOOKUP(DO5,$AB$3:$AB$33,$AE$3:$AE$33),IF(LOOKUP(DO5,$AB$3:$AB$33,$AC$3:$AC$33)=$CX$12,LOOKUP(DO5,$AB$3:$AB$33,$AE$3:$AE$33),IF(LOOKUP(DO5,$AB$3:$AB$33,$AD$3:$AD$33)=$CZ$3,LOOKUP(DO5,$AB$3:$AB$33,$AF$3:$AF$33),IF(LOOKUP(DO5,$AB$3:$AB$33,$AD$3:$AD$33)=$CX$4,LOOKUP(DO5,$AB$3:$AB$33,$AF$3:$AF$33),IF(LOOKUP(DO5,$AB$3:$AB$33,$AD$3:$AD$33)=$CX$5,LOOKUP(DO5,$AB$3:$AB$33,$AF$3:$AF$33),IF(LOOKUP(DO5,$AB$3:$AB$33,$AD$3:$AD$33)=$CX$6,LOOKUP(DO5,$AB$3:$AB$33,$AF$3:$AF$33),IF(LOOKUP(DO5,$AB$3:$AB$33,$AD$3:$AD$33)=$CX$7,LOOKUP(DO5,$AB$3:$AB$33,$AF$3:$AF$33),IF(LOOKUP(DO5,$AB$3:$AB$33,$AD$3:$AD$33)=$CX$8,LOOKUP(DO5,$AB$3:$AB$33,$AF$3:$AF$33),IF(LOOKUP(DO5,$AB$3:$AB$33,$AD$3:$AD$33)=$CX$9,LOOKUP(DO5,$AB$3:$AB$33,$AF$3:$AF$33),IF(LOOKUP(DO5,$AB$3:$AB$33,$AD$3:$AD$33)=$CX$10,LOOKUP(DO5,$AB$3:$AB$33,$AF$3:$AF$33),IF(LOOKUP(DO5,$AB$3:$AB$33,$AD$3:$AD$33)=$CX$11,LOOKUP(DO5,$AB$3:$AB$33,$AF$3:$AF$33),IF(LOOKUP(DO5,$AB$3:$AB$33,$AD$3:$AD$33)=$CX$12,LOOKUP(DO5,$AB$3:$AB$33,$AF$3:$AF$33))))))))))))))))))))))</f>
        <v/>
      </c>
      <c r="DQ5" t="str">
        <f>IF(DQ4="","",IF($CZ$4+$CZ$5+$CZ$6+$CZ$7+$CZ$8=DQ4,"",IF(ROW()-3&lt;=$CZ$8,ROW()-3,"")+($CZ$4+$CZ$5+$CZ$6+$CZ$7)))</f>
        <v/>
      </c>
      <c r="DR5" s="43" t="str">
        <f t="shared" ref="DR5:DR33" si="36">IF(DQ5="","",IF(INDEX($AK$3:$AK$33,MATCH(DQ5,$AQ$3:$AQ$33,0))=$CX$4,$CX$4,IF(INDEX($AK$3:$AK$33,MATCH(DQ5,$AQ$3:$AQ$33,0))=$CX$5,$CX$5,IF(INDEX($AK$3:$AK$33,MATCH(DQ5,$AQ$3:$AQ$33,0))=$CX$6,$CX$6,IF(INDEX($AK$3:$AK$33,MATCH(DQ5,$AQ$3:$AQ$33,0))=$CX$7,$CX$7,IF(INDEX($AK$3:$AK$33,MATCH(DQ5,$AQ$3:$AQ$33,0))=$CX$8,$CX$8,IF(INDEX($AK$3:$AK$33,MATCH(DQ5,$AQ$3:$AQ$33,0))=$CX$9,$CX$9,IF(INDEX($AK$3:$AK$33,MATCH(DQ5,$AQ$3:$AQ$33,0))=$CX$10,$CX$10,IF(INDEX($AK$3:$AK$33,MATCH(DQ5,$AQ$3:$AQ$33,0))=$CX$11,$CX$11,IF(INDEX($AK$3:$AK$33,MATCH(DQ5,$AQ$3:$AQ$33,0))=$CX$12,$CX$12,IF(INDEX($AL$3:$AL$33,MATCH(DQ5,$AQ$3:$AQ$33,0))=$CX$4,$CX$4,IF(INDEX($AL$3:$AL$33,MATCH(DQ5,$AQ$3:$AQ$33,0))=$CX$5,$CX$5,IF(INDEX($AL$3:$AL$33,MATCH(DQ5,$AQ$3:$AQ$33,0))=$CX$6,$CX$6,IF(INDEX($AL$3:$AL$33,MATCH(DQ5,$AQ$3:$AQ$33,0))=$CX$7,$CX$7,IF(INDEX($AL$3:$AL$33,MATCH(DQ5,$AQ$3:$AQ$33,0))=$CX$8,$CX$8,IF(INDEX($AL$3:$AL$33,MATCH(DQ5,$AQ$3:$AQ$33,0))=$CX$9,$CX$9,IF(INDEX($AL$3:$AL$33,MATCH(DQ5,$AQ$3:$AQ$33,0))=$CX$10,$CX$10,IF(INDEX($AL$3:$AL$33,MATCH(DQ5,$AQ$3:$AQ$33,0))=$CX$11,$CX$11,IF(INDEX($AL$3:$AL$33,MATCH(DQ5,$AQ$3:$AQ$33,0))=$CX$12,$CX$12,$CZ$3)))))))))))))))))))</f>
        <v/>
      </c>
      <c r="DS5" s="13" t="str">
        <f>IF(DQ5="","",IF(ISNA(INDEX($AJ$3:$AJ$33,MATCH(DQ5,($AQ$3:$AQ$33),0))),DS4,INDEX($AJ$3:$AJ$33,MATCH(DQ5,($AQ$3:$AQ$33),0))))</f>
        <v/>
      </c>
      <c r="DT5" s="17" t="str">
        <f t="shared" ref="DT5:DT33" si="37">IF(DQ5="","",IF(LOOKUP(DS5,$AJ$3:$AJ$33,$AK$3:$AK$33)=$CZ$3,LOOKUP(DS5,$AJ$3:$AJ$33,$AM$3:$AM$33),IF(LOOKUP(DS5,$AJ$3:$AJ$33,$AK$3:$AK$33)=$CX$4,LOOKUP(DS5,$AJ$3:$AJ$33,$AM$3:$AM$33),IF(LOOKUP(DS5,$AJ$3:$AJ$33,$AK$3:$AK$33)=$CX$5,LOOKUP(DS5,$AJ$3:$AJ$33,$AM$3:$AM$33),IF(LOOKUP(DS5,$AJ$3:$AJ$33,$AK$3:$AK$33)=$CX$6,LOOKUP(DS5,$AJ$3:$AJ$33,$AM$3:$AM$33),IF(LOOKUP(DS5,$AJ$3:$AJ$33,$AK$3:$AK$33)=$CX$7,LOOKUP(DS5,$AJ$3:$AJ$33,$AM$3:$AM$33),IF(LOOKUP(DS5,$AJ$3:$AJ$33,$AK$3:$AK$33)=$CX$8,LOOKUP(DS5,$AJ$3:$AJ$33,$AM$3:$AM$33),IF(LOOKUP(DS5,$AJ$3:$AJ$33,$AK$3:$AK$33)=$CX$9,LOOKUP(DS5,$AJ$3:$AJ$33,$AM$3:$AM$33),IF(LOOKUP(DS5,$AJ$3:$AJ$33,$AK$3:$AK$33)=$CX$10,LOOKUP(DS5,$AJ$3:$AJ$33,$AM$3:$AM$33),IF(LOOKUP(DS5,$AJ$3:$AJ$33,$AK$3:$AK$33)=$CX$11,LOOKUP(DS5,$AJ$3:$AJ$33,$AM$3:$AM$33),IF(LOOKUP(DS5,$AJ$3:$AJ$33,$AK$3:$AK$33)=$CX$12,LOOKUP(DS5,$AJ$3:$AJ$33,$AM$3:$AM$33),IF(LOOKUP(DS5,$AJ$3:$AJ$33,$AL$3:$AL$33)=$CZ$3,LOOKUP(DS5,$AJ$3:$AJ$33,$AN$3:$AN$33),IF(LOOKUP(DS5,$AJ$3:$AJ$33,$AL$3:$AL$33)=$CX$4,LOOKUP(DS5,$AJ$3:$AJ$33,$AN$3:$AN$33),IF(LOOKUP(DS5,$AJ$3:$AJ$33,$AL$3:$AL$33)=$CX$5,LOOKUP(DS5,$AJ$3:$AJ$33,$AN$3:$AN$33),IF(LOOKUP(DS5,$AJ$3:$AJ$33,$AL$3:$AL$33)=$CX$6,LOOKUP(DS5,$AJ$3:$AJ$33,$AN$3:$AN$33),IF(LOOKUP(DS5,$AJ$3:$AJ$33,$AL$3:$AL$33)=$CX$7,LOOKUP(DS5,$AJ$3:$AJ$33,$AN$3:$AN$33),IF(LOOKUP(DS5,$AJ$3:$AJ$33,$AL$3:$AL$33)=$CX$8,LOOKUP(DS5,$AJ$3:$AJ$33,$AN$3:$AN$33),IF(LOOKUP(DS5,$AJ$3:$AJ$33,$AL$3:$AL$33)=$CX$9,LOOKUP(DS5,$AJ$3:$AJ$33,$AN$3:$AN$33),IF(LOOKUP(DS5,$AJ$3:$AJ$33,$AL$3:$AL$33)=$CX$10,LOOKUP(DS5,$AJ$3:$AJ$33,$AN$3:$AN$33),IF(LOOKUP(DS5,$AJ$3:$AJ$33,$AL$3:$AL$33)=$CX$11,LOOKUP(DS5,$AJ$3:$AJ$33,$AN$3:$AN$33),IF(LOOKUP(DS5,$AJ$3:$AJ$33,$AL$3:$AL$33)=$CX$12,LOOKUP(DS5,$AJ$3:$AJ$33,$AN$3:$AN$33))))))))))))))))))))))</f>
        <v/>
      </c>
      <c r="DU5" t="str">
        <f>IF(DU4="","",IF($CZ$4+$CZ$5+$CZ$6+$CZ$7+$CZ$8+$CZ$9=DU4,"",IF(ROW()-3&lt;=$CZ$9,ROW()-3,"")+($CZ$4+$CZ$5+$CZ$6+$CZ$7+$CZ$8)))</f>
        <v/>
      </c>
      <c r="DV5" s="43" t="str">
        <f t="shared" ref="DV5:DV33" si="38">IF(DU5="","",IF(INDEX($AT$3:$AT$33,MATCH(DU5,$AY$3:$AY$33,0))=$CX$4,$CX$4,IF(INDEX($AT$3:$AT$33,MATCH(DU5,$AY$3:$AY$33,0))=$CX$5,$CX$5,IF(INDEX($AT$3:$AT$33,MATCH(DU5,$AY$3:$AY$33,0))=$CX$6,$CX$6,IF(INDEX($AT$3:$AT$33,MATCH(DU5,$AY$3:$AY$33,0))=$CX$7,$CX$7,IF(INDEX($AT$3:$AT$33,MATCH(DU5,$AY$3:$AY$33,0))=$CX$8,$CX$8,IF(INDEX($AT$3:$AT$33,MATCH(DU5,$AY$3:$AY$33,0))=$CX$9,$CX$9,IF(INDEX($AT$3:$AT$33,MATCH(DU5,$AY$3:$AY$33,0))=$CX$10,$CX$10,IF(INDEX($AT$3:$AT$33,MATCH(DU5,$AY$3:$AY$33,0))=$CX$11,$CX$11,IF(INDEX($AT$3:$AT$33,MATCH(DU5,$AY$3:$AY$33,0))=$CX$12,$CX$12,IF(INDEX($AS$3:$AS$33,MATCH(DU5,$AY$3:$AY$33,0))=$CX$4,$CX$4,IF(INDEX($AS$3:$AS$33,MATCH(DU5,$AY$3:$AY$33,0))=$CX$5,$CX$5,IF(INDEX($AS$3:$AS$33,MATCH(DU5,$AY$3:$AY$33,0))=$CX$6,$CX$6,IF(INDEX($AS$3:$AS$33,MATCH(DU5,$AY$3:$AY$33,0))=$CX$7,$CX$7,IF(INDEX($AS$3:$AS$33,MATCH(DU5,$AY$3:$AY$33,0))=$CX$8,$CX$8,IF(INDEX($AS$3:$AS$33,MATCH(DU5,$AY$3:$AY$33,0))=$CX$9,$CX$9,IF(INDEX($AS$3:$AS$33,MATCH(DU5,$AY$3:$AY$33,0))=$CX$10,$CX$10,IF(INDEX($AS$3:$AS$33,MATCH(DU5,$AY$3:$AY$33,0))=$CX$11,$CX$11,IF(INDEX($AS$3:$AS$33,MATCH(DU5,$AY$3:$AY$33,0))=$CX$12,$CX$12,$CZ$3)))))))))))))))))))</f>
        <v/>
      </c>
      <c r="DW5" s="13" t="str">
        <f>IF(DV5="","",INDEX($AR$3:$AR$33,MATCH(DU5,($AY$3:$AY$33),0)))</f>
        <v/>
      </c>
      <c r="DX5" s="17" t="str">
        <f t="shared" ref="DX5:DX33" si="39">IF(DU5="","",IF(LOOKUP(DW5,$AR$3:$AR$33,$AS$3:$AS$33)=$CZ$3,LOOKUP(DW5,$AR$3:$AR$33,$AU$3:$AU$33),IF(LOOKUP(DW5,$AR$3:$AR$33,$AS$3:$AS$33)=$CX$4,LOOKUP(DW5,$AR$3:$AR$33,$AU$3:$AU$33),IF(LOOKUP(DW5,$AR$3:$AR$33,$AS$3:$AS$33)=$CX$5,LOOKUP(DW5,$AR$3:$AR$33,$AU$3:$AU$33),IF(LOOKUP(DW5,$AR$3:$AR$33,$AS$3:$AS$33)=$CX$6,LOOKUP(DW5,$AR$3:$AR$33,$AU$3:$AU$33),IF(LOOKUP(DW5,$AR$3:$AR$33,$AS$3:$AS$33)=$CX$7,LOOKUP(DW5,$AR$3:$AR$33,$AU$3:$AU$33),IF(LOOKUP(DW5,$AR$3:$AR$33,$AS$3:$AS$33)=$CX$8,LOOKUP(DW5,$AR$3:$AR$33,$AU$3:$AU$33),IF(LOOKUP(DW5,$AR$3:$AR$33,$AS$3:$AS$33)=$CX$9,LOOKUP(DW5,$AR$3:$AR$33,$AU$3:$AU$33),IF(LOOKUP(DW5,$AR$3:$AR$33,$AS$3:$AS$33)=$CX$10,LOOKUP(DW5,$AR$3:$AR$33,$AU$3:$AU$33),IF(LOOKUP(DW5,$AR$3:$AR$33,$AS$3:$AS$33)=$CX$11,LOOKUP(DW5,$AR$3:$AR$33,$AU$3:$AU$33),IF(LOOKUP(DW5,$AR$3:$AR$33,$AS$3:$AS$33)=$CX$12,LOOKUP(DW5,$AR$3:$AR$33,$AU$3:$AU$33),IF(LOOKUP(DW5,$AR$3:$AR$33,$AT$3:$AT$33)=$CZ$3,LOOKUP(DW5,$AR$3:$AR$33,$AV$3:$AV$33),IF(LOOKUP(DW5,$AR$3:$AR$33,$AT$3:$AT$33)=$CX$4,LOOKUP(DW5,$AR$3:$AR$33,$AV$3:$AV$33),IF(LOOKUP(DW5,$AR$3:$AR$33,$AT$3:$AT$33)=$CX$5,LOOKUP(DW5,$AR$3:$AR$33,$AV$3:$AV$33),IF(LOOKUP(DW5,$AR$3:$AR$33,$AT$3:$AT$33)=$CX$6,LOOKUP(DW5,$AR$3:$AR$33,$AV$3:$AV$33),IF(LOOKUP(DW5,$AR$3:$AR$33,$AT$3:$AT$33)=$CX$7,LOOKUP(DW5,$AR$3:$AR$33,$AV$3:$AV$33),IF(LOOKUP(DW5,$AR$3:$AR$33,$AT$3:$AT$33)=$CX$8,LOOKUP(DW5,$AR$3:$AR$33,$AV$3:$AV$33),IF(LOOKUP(DW5,$AR$3:$AR$33,$AT$3:$AT$33)=$CX$9,LOOKUP(DW5,$AR$3:$AR$33,$AV$3:$AV$33),IF(LOOKUP(DW5,$AR$3:$AR$33,$AT$3:$AT$33)=$CX$10,LOOKUP(DW5,$AR$3:$AR$33,$AV$3:$AV$33),IF(LOOKUP(DW5,$AR$3:$AR$33,$AT$3:$AT$33)=$CX$11,LOOKUP(DW5,$AR$3:$AR$33,$AV$3:$AV$33),IF(LOOKUP(DW5,$AR$3:$AR$33,$AT$3:$AT$33)=$CX$12,LOOKUP(DW5,$AR$3:$AR$33,$AV$3:$AV$33))))))))))))))))))))))</f>
        <v/>
      </c>
      <c r="DY5" t="str">
        <f>IF(DY4="","",IF($CZ$4+$CZ$5+$CZ$6+$CZ$7+$CZ$8+$CZ$9+$CZ$10=DY4,"",IF(ROW()-3&lt;=$CZ$10,ROW()-3,"")+($CZ$4+$CZ$5+$CZ$6+$CZ$7+$CZ$8+$CZ$9)))</f>
        <v/>
      </c>
      <c r="DZ5" s="43" t="str">
        <f t="shared" ref="DZ5:DZ33" si="40">IF(DY5="","",IF(INDEX($BB$3:$BB$33,MATCH(DY5,$BG$3:$BG$33,0))=$CX$4,$CX$4,IF(INDEX($BB$3:$BB$33,MATCH(DY5,$BG$3:$BG$33,0))=$CX$5,$CX$5,IF(INDEX($BB$3:$BB$33,MATCH(DY5,$BG$3:$BG$33,0))=$CX$6,$CX$6,IF(INDEX($BB$3:$BB$33,MATCH(DY5,$BG$3:$BG$33,0))=$CX$7,$CX$7,IF(INDEX($BB$3:$BB$33,MATCH(DY5,$BG$3:$BG$33,0))=$CX$8,$CX$8,IF(INDEX($BB$3:$BB$33,MATCH(DY5,$BG$3:$BG$33,0))=$CX$9,$CX$9,IF(INDEX($BB$3:$BB$33,MATCH(DY5,$BG$3:$BG$33,0))=$CX$10,$CX$10,IF(INDEX($BB$3:$BB$33,MATCH(DY5,$BG$3:$BG$33,0))=$CX$11,$CX$11,IF(INDEX($BB$3:$BB$33,MATCH(DY5,$BG$3:$BG$33,0))=$CX$12,$CX$12,IF(INDEX($BA$3:$BA$33,MATCH(DY5,$BG$3:$BG$33,0))=$CX$4,$CX$4,IF(INDEX($BA$3:$BA$33,MATCH(DY5,$BG$3:$BG$33,0))=$CX$5,$CX$5,IF(INDEX($BA$3:$BA$33,MATCH(DY5,$BG$3:$BG$33,0))=$CX$6,$CX$6,IF(INDEX($BA$3:$BA$33,MATCH(DY5,$BG$3:$BG$33,0))=$CX$7,$CX$7,IF(INDEX($BA$3:$BA$33,MATCH(DY5,$BG$3:$BG$33,0))=$CX$8,$CX$8,IF(INDEX($BA$3:$BA$33,MATCH(DY5,$BG$3:$BG$33,0))=$CX$9,$CX$9,IF(INDEX($BA$3:$BA$33,MATCH(DY5,$BG$3:$BG$33,0))=$CX$10,$CX$10,IF(INDEX($BA$3:$BA$33,MATCH(DY5,$BG$3:$BG$33,0))=$CX$11,$CX$11,IF(INDEX($BA$3:$BA$33,MATCH(DY5,$BG$3:$BG$33,0))=$CX$12,$CX$12,$CZ$3)))))))))))))))))))</f>
        <v/>
      </c>
      <c r="EA5" s="13" t="str">
        <f t="shared" ref="EA5:EA33" si="41">IF(DZ5="","",INDEX($AZ$3:$AZ$33,MATCH(DY5,($BG$3:$BG$33),0)))</f>
        <v/>
      </c>
      <c r="EB5" s="17" t="str">
        <f t="shared" ref="EB5:EB33" si="42">IF(DY5="","",IF(LOOKUP(EA5,$AZ$3:$AZ$33,$BA$3:$BA$33)=$CZ$3,LOOKUP(EA5,$AZ$3:$AZ$33,$BC$3:$BC$33),IF(LOOKUP(EA5,$AZ$3:$AZ$33,$BA$3:$BA$33)=$CX$4,LOOKUP(EA5,$AZ$3:$AZ$33,$BC$3:$BC$33),IF(LOOKUP(EA5,$AZ$3:$AZ$33,$BA$3:$BA$33)=$CX$5,LOOKUP(EA5,$AZ$3:$AZ$33,$BC$3:$BC$33),IF(LOOKUP(EA5,$AZ$3:$AZ$33,$BA$3:$BA$33)=$CX$6,LOOKUP(EA5,$AZ$3:$AZ$33,$BC$3:$BC$33),IF(LOOKUP(EA5,$AZ$3:$AZ$33,$BA$3:$BA$33)=$CX$7,LOOKUP(EA5,$AZ$3:$AZ$33,$BC$3:$BC$33),IF(LOOKUP(EA5,$AZ$3:$AZ$33,$BA$3:$BA$33)=$CX$8,LOOKUP(EA5,$AZ$3:$AZ$33,$BC$3:$BC$33),IF(LOOKUP(EA5,$AZ$3:$AZ$33,$BA$3:$BA$33)=$CX$9,LOOKUP(EA5,$AZ$3:$AZ$33,$BC$3:$BC$33),IF(LOOKUP(EA5,$AZ$3:$AZ$33,$BA$3:$BA$33)=$CX$10,LOOKUP(EA5,$AZ$3:$AZ$33,$BC$3:$BC$33),IF(LOOKUP(EA5,$AZ$3:$AZ$33,$BA$3:$BA$33)=$CX$11,LOOKUP(EA5,$AZ$3:$AZ$33,$BC$3:$BC$33),IF(LOOKUP(EA5,$AZ$3:$AZ$33,$BA$3:$BA$33)=$CX$12,LOOKUP(EA5,$AZ$3:$AZ$33,$BC$3:$BC$33),IF(LOOKUP(EA5,$AZ$3:$AZ$33,$BB$3:$BB$33)=$CZ$3,LOOKUP(EA5,$AZ$3:$AZ$33,$BD$3:$BD$33),IF(LOOKUP(EA5,$AZ$3:$AZ$33,$BB$3:$BB$33)=$CX$4,LOOKUP(EA5,$AZ$3:$AZ$33,$BD$3:$BD$33),IF(LOOKUP(EA5,$AZ$3:$AZ$33,$BB$3:$BB$33)=$CX$5,LOOKUP(EA5,$AZ$3:$AZ$33,$BD$3:$BD$33),IF(LOOKUP(EA5,$AZ$3:$AZ$33,$BB$3:$BB$33)=$CX$6,LOOKUP(EA5,$AZ$3:$AZ$33,$BD$3:$BD$33),IF(LOOKUP(EA5,$AZ$3:$AZ$33,$BB$3:$BB$33)=$CX$7,LOOKUP(EA5,$AZ$3:$AZ$33,$BD$3:$BD$33),IF(LOOKUP(EA5,$AZ$3:$AZ$33,$BB$3:$BB$33)=$CX$8,LOOKUP(EA5,$AZ$3:$AZ$33,$BD$3:$BD$33),IF(LOOKUP(EA5,$AZ$3:$AZ$33,$BB$3:$BB$33)=$CX$9,LOOKUP(EA5,$AZ$3:$AZ$33,$BD$3:$BD$33),IF(LOOKUP(EA5,$AZ$3:$AZ$33,$BB$3:$BB$33)=$CX$10,LOOKUP(EA5,$AZ$3:$AZ$33,$BD$3:$BD$33),IF(LOOKUP(EA5,$AZ$3:$AZ$33,$BB$3:$BB$33)=$CX$11,LOOKUP(EA5,$AZ$3:$AZ$33,$BD$3:$BD$33),IF(LOOKUP(EA5,$AZ$3:$AZ$33,$BB$3:$BB$33)=$CX$12,LOOKUP(EA5,$AZ$3:$AZ$33,$BD$3:$BD$33))))))))))))))))))))))</f>
        <v/>
      </c>
      <c r="EC5" t="str">
        <f>IF(EC4="","",IF($CZ$4+$CZ$5+$CZ$6+$CZ$7+$CZ$8+$CZ$9+$CZ$10+$CZ$11=EC4,"",IF(ROW()-3&lt;=$CZ$11,ROW()-3,"")+($CZ$4+$CZ$5+$CZ$6+$CZ$7+$CZ$8+$CZ$9+$CZ$10)))</f>
        <v/>
      </c>
      <c r="ED5" s="43" t="str">
        <f t="shared" ref="ED5:ED33" si="43">IF(EC5="","",IF(INDEX($BJ$3:$BJ$33,MATCH(EC5,$BO$3:$BO$33,0))=$CX$4,$CX$4,IF(INDEX($BJ$3:$BJ$33,MATCH(EC5,$BO$3:$BO$33,0))=$CX$5,$CX$5,IF(INDEX($BJ$3:$BJ$33,MATCH(EC5,$BO$3:$BO$33,0))=$CX$6,$CX$6,IF(INDEX($BJ$3:$BJ$33,MATCH(EC5,$BO$3:$BO$33,0))=$CX$7,$CX$7,IF(INDEX($BJ$3:$BJ$33,MATCH(EC5,$BO$3:$BO$33,0))=$CX$8,$CX$8,IF(INDEX($BJ$3:$BJ$33,MATCH(EC5,$BO$3:$BO$33,0))=$CX$9,$CX$9,IF(INDEX($BJ$3:$BJ$33,MATCH(EC5,$BO$3:$BO$33,0))=$CX$10,$CX$10,IF(INDEX($BJ$3:$BJ$33,MATCH(EC5,$BO$3:$BO$33,0))=$CX$11,$CX$11,IF(INDEX($BJ$3:$BJ$33,MATCH(EC5,$BO$3:$BO$33,0))=$CX$12,$CX$12,IF(INDEX($BI$3:$BI$33,MATCH(EC5,$BO$3:$BO$33,0))=$CX$4,$CX$4,IF(INDEX($BI$3:$BI$33,MATCH(EC5,$BO$3:$BO$33,0))=$CX$5,$CX$5,IF(INDEX($BI$3:$BI$33,MATCH(EC5,$BO$3:$BO$33,0))=$CX$6,$CX$6,IF(INDEX($BI$3:$BI$33,MATCH(EC5,$BO$3:$BO$33,0))=$CX$7,$CX$7,IF(INDEX($BI$3:$BI$33,MATCH(EC5,$BO$3:$BO$33,0))=$CX$8,$CX$8,IF(INDEX($BI$3:$BI$33,MATCH(EC5,$BO$3:$BO$33,0))=$CX$9,$CX$9,IF(INDEX($BI$3:$BI$33,MATCH(EC5,$BO$3:$BO$33,0))=$CX$10,$CX$10,IF(INDEX($BI$3:$BI$33,MATCH(EC5,$BO$3:$BO$33,0))=$CX$11,$CX$11,IF(INDEX($BI$3:$BI$33,MATCH(EC5,$BO$3:$BO$33,0))=$CX$12,$CX$12,$CZ$3)))))))))))))))))))</f>
        <v/>
      </c>
      <c r="EE5" s="13" t="str">
        <f t="shared" ref="EE5:EE33" si="44">IF(ED5="","",INDEX($BH$3:$BH$33,MATCH(EC5,($BO$3:$BO$33),0)))</f>
        <v/>
      </c>
      <c r="EF5" s="17" t="str">
        <f t="shared" ref="EF5:EF33" si="45">IF(EC5="","",IF(LOOKUP(EE5,$BH$3:$BH$33,$BI$3:$BI$33)=$CZ$3,LOOKUP(EE5,$BH$3:$BH$33,$BK$3:$BK$33),IF(LOOKUP(EE5,$BH$3:$BH$33,$BI$3:$BI$33)=$CX$4,LOOKUP(EE5,$BH$3:$BH$33,$BK$3:$BK$33),IF(LOOKUP(EE5,$BH$3:$BH$33,$BI$3:$BI$33)=$CX$5,LOOKUP(EE5,$BH$3:$BH$33,$BK$3:$BK$33),IF(LOOKUP(EE5,$BH$3:$BH$33,$BI$3:$BI$33)=$CX$6,LOOKUP(EE5,$BH$3:$BH$33,$BK$3:$BK$33),IF(LOOKUP(EE5,$BH$3:$BH$33,$BI$3:$BI$33)=$CX$7,LOOKUP(EE5,$BH$3:$BH$33,$BK$3:$BK$33),IF(LOOKUP(EE5,$BH$3:$BH$33,$BI$3:$BI$33)=$CX$8,LOOKUP(EE5,$BH$3:$BH$33,$BK$3:$BK$33),IF(LOOKUP(EE5,$BH$3:$BH$33,$BI$3:$BI$33)=$CX$9,LOOKUP(EE5,$BH$3:$BH$33,$BK$3:$BK$33),IF(LOOKUP(EE5,$BH$3:$BH$33,$BI$3:$BI$33)=$CX$10,LOOKUP(EE5,$BH$3:$BH$33,$BK$3:$BK$33),IF(LOOKUP(EE5,$BH$3:$BH$33,$BI$3:$BI$33)=$CX$11,LOOKUP(EE5,$BH$3:$BH$33,$BK$3:$BK$33),IF(LOOKUP(EE5,$BH$3:$BH$33,$BI$3:$BI$33)=$CX$12,LOOKUP(EE5,$BH$3:$BH$33,$BK$3:$BK$33),IF(LOOKUP(EE5,$BH$3:$BH$33,$BJ$3:$BJ$33)=$CZ$3,LOOKUP(EE5,$BH$3:$BH$33,$BL$3:$BL$33),IF(LOOKUP(EE5,$BH$3:$BH$33,$BJ$3:$BJ$33)=$CX$4,LOOKUP(EE5,$BH$3:$BH$33,$BL$3:$BL$33),IF(LOOKUP(EE5,$BH$3:$BH$33,$BJ$3:$BJ$33)=$CX$5,LOOKUP(EE5,$BH$3:$BH$33,$BL$3:$BL$33),IF(LOOKUP(EE5,$BH$3:$BH$33,$BJ$3:$BJ$33)=$CX$6,LOOKUP(EE5,$BH$3:$BH$33,$BL$3:$BL$33),IF(LOOKUP(EE5,$BH$3:$BH$33,$BJ$3:$BJ$33)=$CX$7,LOOKUP(EE5,$BH$3:$BH$33,$BL$3:$BL$33),IF(LOOKUP(EE5,$BH$3:$BH$33,$BJ$3:$BJ$33)=$CX$8,LOOKUP(EE5,$BH$3:$BH$33,$BL$3:$BL$33),IF(LOOKUP(EE5,$BH$3:$BH$33,$BJ$3:$BJ$33)=$CX$9,LOOKUP(EE5,$BH$3:$BH$33,$BL$3:$BL$33),IF(LOOKUP(EE5,$BH$3:$BH$33,$BJ$3:$BJ$33)=$CX$10,LOOKUP(EE5,$BH$3:$BH$33,$BL$3:$BL$33),IF(LOOKUP(EE5,$BH$3:$BH$33,$BJ$3:$BJ$33)=$CX$11,LOOKUP(EE5,$BH$3:$BH$33,$BL$3:$BL$33),IF(LOOKUP(EE5,$BH$3:$BH$33,$BJ$3:$BJ$33)=$CX$12,LOOKUP(EE5,$BH$3:$BH$33,$BL$3:$BL$33))))))))))))))))))))))</f>
        <v/>
      </c>
      <c r="EG5" t="str">
        <f>IF(EG4="","",IF($CZ$4+$CZ$5+$CZ$6+$CZ$7+$CZ$8+$CZ$9+$CZ$10+$CZ$11+$CZ$12=EG4,"",IF(ROW()-3&lt;=$CZ$12,ROW()-3,"")+($CZ$4+$CZ$5+$CZ$6+$CZ$7+$CZ$8+$CZ$9+$CZ$10+$CZ$11)))</f>
        <v/>
      </c>
      <c r="EH5" s="43" t="str">
        <f t="shared" ref="EH5:EH33" si="46">IF(EG5="","",IF(INDEX($BR$3:$BR$33,MATCH(EG5,$BW$3:$BW$33,0))=$CX$4,$CX$4,IF(INDEX($BR$3:$BR$33,MATCH(EG5,$BW$3:$BW$33,0))=$CX$5,$CX$5,IF(INDEX($BR$3:$BR$33,MATCH(EG5,$BW$3:$BW$33,0))=$CX$6,$CX$6,IF(INDEX($BR$3:$BR$33,MATCH(EG5,$BW$3:$BW$33,0))=$CX$7,$CX$7,IF(INDEX($BR$3:$BR$33,MATCH(EG5,$BW$3:$BW$33,0))=$CX$8,$CX$8,IF(INDEX($BR$3:$BR$33,MATCH(EG5,$BW$3:$BW$33,0))=$CX$9,$CX$9,IF(INDEX($BR$3:$BR$33,MATCH(EG5,$BW$3:$BW$33,0))=$CX$10,$CX$10,IF(INDEX($BR$3:$BR$33,MATCH(EG5,$BW$3:$BW$33,0))=$CX$11,$CX$11,IF(INDEX($BR$3:$BR$33,MATCH(EG5,$BW$3:$BW$33,0))=$CX$12,$CX$12,IF(INDEX($BQ$3:$BQ$33,MATCH(EG5,$BW$3:$BW$33,0))=$CX$4,$CX$4,IF(INDEX($BQ$3:$BQ$33,MATCH(EG5,$BW$3:$BW$33,0))=$CX$5,$CX$5,IF(INDEX($BQ$3:$BQ$33,MATCH(EG5,$BW$3:$BW$33,0))=$CX$6,$CX$6,IF(INDEX($BQ$3:$BQ$33,MATCH(EG5,$BW$3:$BW$33,0))=$CX$7,$CX$7,IF(INDEX($BQ$3:$BQ$33,MATCH(EG5,$BW$3:$BW$33,0))=$CX$8,$CX$8,IF(INDEX($BQ$3:$BQ$33,MATCH(EG5,$BW$3:$BW$33,0))=$CX$9,$CX$9,IF(INDEX($BQ$3:$BQ$33,MATCH(EG5,$BW$3:$BW$33,0))=$CX$10,$CX$10,IF(INDEX($BQ$3:$BQ$33,MATCH(EG5,$BW$3:$BW$33,0))=$CX$11,$CX$11,IF(INDEX($BQ$3:$BQ$33,MATCH(EG5,$BW$3:$BW$33,0))=$CX$12,$CX$12,$CZ$3)))))))))))))))))))</f>
        <v/>
      </c>
      <c r="EI5" s="13" t="str">
        <f t="shared" ref="EI5:EI33" si="47">IF(EH5="","",INDEX($BP$3:$BP$33,MATCH(EG5,($BW$3:$BW$33),0)))</f>
        <v/>
      </c>
      <c r="EJ5" s="17" t="str">
        <f t="shared" ref="EJ5:EJ33" si="48">IF(EG5="","",IF(LOOKUP(EI5,$BP$3:$BP$33,$BQ$3:$BQ$33)=$CZ$3,LOOKUP(EI5,$BP$3:$BP$33,$BS$3:$BS$33),IF(LOOKUP(EI5,$BP$3:$BP$33,$BQ$3:$BQ$33)=$CX$4,LOOKUP(EI5,$BP$3:$BP$33,$BS$3:$BS$33),IF(LOOKUP(EI5,$BP$3:$BP$33,$BQ$3:$BQ$33)=$CX$5,LOOKUP(EI5,$BP$3:$BP$33,$BS$3:$BS$33),IF(LOOKUP(EI5,$BP$3:$BP$33,$BQ$3:$BQ$33)=$CX$6,LOOKUP(EI5,$BP$3:$BP$33,$BS$3:$BS$33),IF(LOOKUP(EI5,$BP$3:$BP$33,$BQ$3:$BQ$33)=$CX$7,LOOKUP(EI5,$BP$3:$BP$33,$BS$3:$BS$33),IF(LOOKUP(EI5,$BP$3:$BP$33,$BQ$3:$BQ$33)=$CX$8,LOOKUP(EI5,$BP$3:$BP$33,$BS$3:$BS$33),IF(LOOKUP(EI5,$BP$3:$BP$33,$BQ$3:$BQ$33)=$CX$9,LOOKUP(EI5,$BP$3:$BP$33,$BS$3:$BS$33),IF(LOOKUP(EI5,$BP$3:$BP$33,$BQ$3:$BQ$33)=$CX$10,LOOKUP(EI5,$BP$3:$BP$33,$BS$3:$BS$33),IF(LOOKUP(EI5,$BP$3:$BP$33,$BQ$3:$BQ$33)=$CX$11,LOOKUP(EI5,$BP$3:$BP$33,$BS$3:$BS$33),IF(LOOKUP(EI5,$BP$3:$BP$33,$BQ$3:$BQ$33)=$CX$12,LOOKUP(EI5,$BP$3:$BP$33,$BS$3:$BS$33),IF(LOOKUP(EI5,$BP$3:$BP$33,$BR$3:$BR$33)=$CZ$3,LOOKUP(EI5,$BP$3:$BP$33,$BT$3:$BT$33),IF(LOOKUP(EI5,$BP$3:$BP$33,$BR$3:$BR$33)=$CX$4,LOOKUP(EI5,$BP$3:$BP$33,$BT$3:$BT$33),IF(LOOKUP(EI5,$BP$3:$BP$33,$BR$3:$BR$33)=$CX$5,LOOKUP(EI5,$BP$3:$BP$33,$BT$3:$BT$33),IF(LOOKUP(EI5,$BP$3:$BP$33,$BR$3:$BR$33)=$CX$6,LOOKUP(EI5,$BP$3:$BP$33,$BT$3:$BT$33),IF(LOOKUP(EI5,$BP$3:$BP$33,$BR$3:$BR$33)=$CX$7,LOOKUP(EI5,$BP$3:$BP$33,$BT$3:$BT$33),IF(LOOKUP(EI5,$BP$3:$BP$33,$BR$3:$BR$33)=$CX$8,LOOKUP(EI5,$BP$3:$BP$33,$BT$3:$BT$33),IF(LOOKUP(EI5,$BP$3:$BP$33,$BR$3:$BR$33)=$CX$9,LOOKUP(EI5,$BP$3:$BP$33,$BT$3:$BT$33),IF(LOOKUP(EI5,$BP$3:$BP$33,$BR$3:$BR$33)=$CX$10,LOOKUP(EI5,$BP$3:$BP$33,$BT$3:$BT$33),IF(LOOKUP(EI5,$BP$3:$BP$33,$BR$3:$BR$33)=$CX$11,LOOKUP(EI5,$BP$3:$BP$33,$BT$3:$BT$33),IF(LOOKUP(EI5,$BP$3:$BP$33,$BR$3:$BR$33)=$CX$12,LOOKUP(EI5,$BP$3:$BP$33,$BT$3:$BT$33))))))))))))))))))))))</f>
        <v/>
      </c>
      <c r="EK5" t="str">
        <f>IF(EK4="","",IF($CZ$4+$CZ$5+$CZ$6+$CZ$7+$CZ$8+$CZ$9+$CZ$10+$CZ$11+$CZ$12+$CZ$13=EK4,"",IF(ROW()-3&lt;=$CZ$13,ROW()-3,"")+($CZ$4+$CZ$5+$CZ$6+$CZ$7+$CZ$8+$CZ$9+$CZ$10+$CZ$11+$CZ$12)))</f>
        <v/>
      </c>
      <c r="EL5" s="43" t="str">
        <f t="shared" ref="EL5:EL33" si="49">IF(EK5="","",IF(INDEX($BZ$3:$BZ$33,MATCH(EK5,$CE$3:$CE$33,0))=$CX$4,$CX$4,IF(INDEX($BZ$3:$BZ$33,MATCH(EK5,$CE$3:$CE$33,0))=$CX$5,$CX$5,IF(INDEX($BZ$3:$BZ$33,MATCH(EK5,$CE$3:$CE$33,0))=$CX$6,$CX$6,IF(INDEX($BZ$3:$BZ$33,MATCH(EK5,$CE$3:$CE$33,0))=$CX$7,$CX$7,IF(INDEX($BZ$3:$BZ$33,MATCH(EK5,$CE$3:$CE$33,0))=$CX$8,$CX$8,IF(INDEX($BZ$3:$BZ$33,MATCH(EK5,$CE$3:$CE$33,0))=$CX$9,$CX$9,IF(INDEX($BZ$3:$BZ$33,MATCH(EK5,$CE$3:$CE$33,0))=$CX$10,$CX$10,IF(INDEX($BZ$3:$BZ$33,MATCH(EK5,$CE$3:$CE$33,0))=$CX$11,$CX$11,IF(INDEX($BZ$3:$BZ$33,MATCH(EK5,$CE$3:$CE$33,0))=$CX$12,$CX$12,IF(INDEX($BY$3:$BY$33,MATCH(EK5,$CE$3:$CE$33,0))=$CX$4,$CX$4,IF(INDEX($BY$3:$BY$33,MATCH(EK5,$CE$3:$CE$33,0))=$CX$5,$CX$5,IF(INDEX($BY$3:$BY$33,MATCH(EK5,$CE$3:$CE$33,0))=$CX$6,$CX$6,IF(INDEX($BY$3:$BY$33,MATCH(EK5,$CE$3:$CE$33,0))=$CX$7,$CX$7,IF(INDEX($BY$3:$BY$33,MATCH(EK5,$CE$3:$CE$33,0))=$CX$8,$CX$8,IF(INDEX($BY$3:$BY$33,MATCH(EK5,$CE$3:$CE$33,0))=$CX$9,$CX$9,IF(INDEX($BY$3:$BY$33,MATCH(EK5,$CE$3:$CE$33,0))=$CX$10,$CX$10,IF(INDEX($BY$3:$BY$33,MATCH(EK5,$CE$3:$CE$33,0))=$CX$11,$CX$11,IF(INDEX($BY$3:$BY$33,MATCH(EK5,$CE$3:$CE$33,0))=$CX$12,$CX$12,$CZ$3)))))))))))))))))))</f>
        <v/>
      </c>
      <c r="EM5" s="13" t="str">
        <f t="shared" ref="EM5:EM33" si="50">IF(EL5="","",INDEX($BX$3:$BX$33,MATCH(EK5,($CE$3:$CE$33),0)))</f>
        <v/>
      </c>
      <c r="EN5" s="17" t="str">
        <f t="shared" ref="EN5:EN33" si="51">IF(EK5="","",IF(LOOKUP(EM5,$BX$3:$BX$33,$BY$3:$BY$33)=$CZ$3,LOOKUP(EM5,$BX$3:$BX$33,$CA$3:$CA$33),IF(LOOKUP(EM5,$BX$3:$BX$33,$BY$3:$BY$33)=$CX$4,LOOKUP(EM5,$BX$3:$BX$33,$CA$3:$CA$33),IF(LOOKUP(EM5,$BX$3:$BX$33,$BY$3:$BY$33)=$CX$5,LOOKUP(EM5,$BX$3:$BX$33,$CA$3:$CA$33),IF(LOOKUP(EM5,$BX$3:$BX$33,$BY$3:$BY$33)=$CX$6,LOOKUP(EM5,$BX$3:$BX$33,$CA$3:$CA$33),IF(LOOKUP(EM5,$BX$3:$BX$33,$BY$3:$BY$33)=$CX$7,LOOKUP(EM5,$BX$3:$BX$33,$CA$3:$CA$33),IF(LOOKUP(EM5,$BX$3:$BX$33,$BY$3:$BY$33)=$CX$8,LOOKUP(EM5,$BX$3:$BX$33,$CA$3:$CA$33),IF(LOOKUP(EM5,$BX$3:$BX$33,$BY$3:$BY$33)=$CX$9,LOOKUP(EM5,$BX$3:$BX$33,$CA$3:$CA$33),IF(LOOKUP(EM5,$BX$3:$BX$33,$BY$3:$BY$33)=$CX$10,LOOKUP(EM5,$BX$3:$BX$33,$CA$3:$CA$33),IF(LOOKUP(EM5,$BX$3:$BX$33,$BY$3:$BY$33)=$CX$11,LOOKUP(EM5,$BX$3:$BX$33,$CA$3:$CA$33),IF(LOOKUP(EM5,$BX$3:$BX$33,$BY$3:$BY$33)=$CX$12,LOOKUP(EM5,$BX$3:$BX$33,$CA$3:$CA$33),IF(LOOKUP(EM5,$BX$3:$BX$33,$BZ$3:$BZ$33)=$CZ$3,LOOKUP(EM5,$BX$3:$BX$33,$CB$3:$CB$33),IF(LOOKUP(EM5,$BX$3:$BX$33,$BZ$3:$BZ$33)=$CX$4,LOOKUP(EM5,$BX$3:$BX$33,$CB$3:$CB$33),IF(LOOKUP(EM5,$BX$3:$BX$33,$BZ$3:$BZ$33)=$CX$5,LOOKUP(EM5,$BX$3:$BX$33,$CB$3:$CB$33),IF(LOOKUP(EM5,$BX$3:$BX$33,$BZ$3:$BZ$33)=$CX$6,LOOKUP(EM5,$BX$3:$BX$33,$CB$3:$CB$33),IF(LOOKUP(EM5,$BX$3:$BX$33,$BZ$3:$BZ$33)=$CX$7,LOOKUP(EM5,$BX$3:$BX$33,$CB$3:$CB$33),IF(LOOKUP(EM5,$BX$3:$BX$33,$BZ$3:$BZ$33)=$CX$8,LOOKUP(EM5,$BX$3:$BX$33,$CB$3:$CB$33),IF(LOOKUP(EM5,$BX$3:$BX$33,$BZ$3:$BZ$33)=$CX$9,LOOKUP(EM5,$BX$3:$BX$33,$CB$3:$CB$33),IF(LOOKUP(EM5,$BX$3:$BX$33,$BZ$3:$BZ$33)=$CX$10,LOOKUP(EM5,$BX$3:$BX$33,$CB$3:$CB$33),IF(LOOKUP(EM5,$BX$3:$BX$33,$BZ$3:$BZ$33)=$CX$11,LOOKUP(EM5,$BX$3:$BX$33,$CB$3:$CB$33),IF(LOOKUP(EM5,$BX$3:$BX$33,$BZ$3:$BZ$33)=$CX$12,LOOKUP(EM5,$BX$3:$BX$33,$CB$3:$CB$33))))))))))))))))))))))</f>
        <v/>
      </c>
      <c r="EO5" t="str">
        <f>IF(EO4="","",IF($CZ$4+$CZ$5+$CZ$6+$CZ$7+$CZ$8+$CZ$9+$CZ$10+$CZ$11+$CZ$12+$CZ$13+$CZ$14=EO4,"",IF(ROW()-3&lt;=$CZ$14,ROW()-3,"")+($CZ$4+$CZ$5+$CZ$6+$CZ$7+$CZ$8+$CZ$9+$CZ$10+$CZ$11+$CZ$12+$CZ$13)))</f>
        <v/>
      </c>
      <c r="EP5" s="43" t="str">
        <f t="shared" ref="EP5:EP33" si="52">IF(EO5="","",IF(INDEX($CH$3:$CH$33,MATCH(EO5,$CM$3:$CM$33,0))=$CX$4,$CX$4,IF(INDEX($CH$3:$CH$33,MATCH(EO5,$CM$3:$CM$33,0))=$CX$5,$CX$5,IF(INDEX($CH$3:$CH$33,MATCH(EO5,$CM$3:$CM$33,0))=$CX$6,$CX$6,IF(INDEX($CH$3:$CH$33,MATCH(EO5,$CM$3:$CM$33,0))=$CX$7,$CX$7,IF(INDEX($CH$3:$CH$33,MATCH(EO5,$CM$3:$CM$33,0))=$CX$8,$CX$8,IF(INDEX($CH$3:$CH$33,MATCH(EO5,$CM$3:$CM$33,0))=$CX$9,$CX$9,IF(INDEX($CH$3:$CH$33,MATCH(EO5,$CM$3:$CM$33,0))=$CX$10,$CX$10,IF(INDEX($CH$3:$CH$33,MATCH(EO5,$CM$3:$CM$33,0))=$CX$11,$CX$11,IF(INDEX($CH$3:$CH$33,MATCH(EO5,$CM$3:$CM$33,0))=$CX$12,$CX$12,IF(INDEX($CG$3:$CG$33,MATCH(EO5,$CM$3:$CM$33,0))=$CX$4,$CX$4,IF(INDEX($CG$3:$CG$33,MATCH(EO5,$CM$3:$CM$33,0))=$CX$5,$CX$5,IF(INDEX($CG$3:$CG$33,MATCH(EO5,$CM$3:$CM$33,0))=$CX$6,$CX$6,IF(INDEX($CG$3:$CG$33,MATCH(EO5,$CM$3:$CM$33,0))=$CX$7,$CX$7,IF(INDEX($CG$3:$CG$33,MATCH(EO5,$CM$3:$CM$33,0))=$CX$8,$CX$8,IF(INDEX($CG$3:$CG$33,MATCH(EO5,$CM$3:$CM$33,0))=$CX$9,$CX$9,IF(INDEX($CG$3:$CG$33,MATCH(EO5,$CM$3:$CM$33,0))=$CX$10,$CX$10,IF(INDEX($CG$3:$CG$33,MATCH(EO5,$CM$3:$CM$33,0))=$CX$11,$CX$11,IF(INDEX($CG$3:$CG$33,MATCH(EO5,$CM$3:$CM$33,0))=$CX$12,$CX$12,$CZ$3)))))))))))))))))))</f>
        <v/>
      </c>
      <c r="EQ5" s="13" t="str">
        <f t="shared" ref="EQ5:EQ33" si="53">IF(EP5="","",INDEX($CF$3:$CF$33,MATCH(EO5,($CM$3:$CM$33),0)))</f>
        <v/>
      </c>
      <c r="ER5" s="17" t="str">
        <f t="shared" ref="ER5:ER33" si="54">IF(EO5="","",IF(LOOKUP(EQ5,$CF$3:$CF$33,$CG$3:$CG$33)=$CZ$3,LOOKUP(EQ5,$CF$3:$CF$33,$CI$3:$CI$33),IF(LOOKUP(EQ5,$CF$3:$CF$33,$CG$3:$CG$33)=$CX$4,LOOKUP(EQ5,$CF$3:$CF$33,$CI$3:$CI$33),IF(LOOKUP(EQ5,$CF$3:$CF$33,$CG$3:$CG$33)=$CX$5,LOOKUP(EQ5,$CF$3:$CF$33,$CI$3:$CI$33),IF(LOOKUP(EQ5,$CF$3:$CF$33,$CG$3:$CG$33)=$CX$6,LOOKUP(EQ5,$CF$3:$CF$33,$CI$3:$CI$33),IF(LOOKUP(EQ5,$CF$3:$CF$33,$CG$3:$CG$33)=$CX$7,LOOKUP(EQ5,$CF$3:$CF$33,$CI$3:$CI$33),IF(LOOKUP(EQ5,$CF$3:$CF$33,$CG$3:$CG$33)=$CX$8,LOOKUP(EQ5,$CF$3:$CF$33,$CI$3:$CI$33),IF(LOOKUP(EQ5,$CF$3:$CF$33,$CG$3:$CG$33)=$CX$9,LOOKUP(EQ5,$CF$3:$CF$33,$CI$3:$CI$33),IF(LOOKUP(EQ5,$CF$3:$CF$33,$CG$3:$CG$33)=$CX$10,LOOKUP(EQ5,$CF$3:$CF$33,$CI$3:$CI$33),IF(LOOKUP(EQ5,$CF$3:$CF$33,$CG$3:$CG$33)=$CX$11,LOOKUP(EQ5,$CF$3:$CF$33,$CI$3:$CI$33),IF(LOOKUP(EQ5,$CF$3:$CF$33,$CG$3:$CG$33)=$CX$12,LOOKUP(EQ5,$CF$3:$CF$33,$CI$3:$CI$33),IF(LOOKUP(EQ5,$CF$3:$CF$33,$CH$3:$CH$33)=$CZ$3,LOOKUP(EQ5,$CF$3:$CF$33,$CJ$3:$CJ$33),IF(LOOKUP(EQ5,$CF$3:$CF$33,$CH$3:$CH$33)=$CX$4,LOOKUP(EQ5,$CF$3:$CF$33,$CJ$3:$CJ$33),IF(LOOKUP(EQ5,$CF$3:$CF$33,$CH$3:$CH$33)=$CX$5,LOOKUP(EQ5,$CF$3:$CF$33,$CJ$3:$CJ$33),IF(LOOKUP(EQ5,$CF$3:$CF$33,$CH$3:$CH$33)=$CX$6,LOOKUP(EQ5,$CF$3:$CF$33,$CJ$3:$CJ$33),IF(LOOKUP(EQ5,$CF$3:$CF$33,$CH$3:$CH$33)=$CX$7,LOOKUP(EQ5,$CF$3:$CF$33,$CJ$3:$CJ$33),IF(LOOKUP(EQ5,$CF$3:$CF$33,$CH$3:$CH$33)=$CX$8,LOOKUP(EQ5,$CF$3:$CF$33,$CJ$3:$CJ$33),IF(LOOKUP(EQ5,$CF$3:$CF$33,$CH$3:$CH$33)=$CX$9,LOOKUP(EQ5,$CF$3:$CF$33,$CJ$3:$CJ$33),IF(LOOKUP(EQ5,$CF$3:$CF$33,$CH$3:$CH$33)=$CX$10,LOOKUP(EQ5,$CF$3:$CF$33,$CJ$3:$CJ$33),IF(LOOKUP(EQ5,$CF$3:$CF$33,$CH$3:$CH$33)=$CX$11,LOOKUP(EQ5,$CF$3:$CF$33,$CJ$3:$CJ$33),IF(LOOKUP(EQ5,$CF$3:$CF$33,$CH$3:$CH$33)=$CX$12,LOOKUP(EQ5,$CF$3:$CF$33,$CJ$3:$CJ$33))))))))))))))))))))))</f>
        <v/>
      </c>
      <c r="ES5" t="str">
        <f>IF(ES4="","",IF($CZ$4+$CZ$5+$CZ$6+$CZ$7+$CZ$8+$CZ$9+$CZ$10+$CZ$11+$CZ$12+$CZ$13+$CZ$14+$CZ$15=ES4,"",IF(ROW()-3&lt;=$CZ$15,ROW()-3,"")+($CZ$4+$CZ$5+$CZ$6+$CZ$7+$CZ$8+$CZ$9+$CZ$10+$CZ$11+$CZ$12+$CZ$13+$CZ$14)))</f>
        <v/>
      </c>
      <c r="ET5" s="43" t="str">
        <f t="shared" ref="ET5:ET33" si="55">IF(ES5="","",IF(INDEX($CP$3:$CP$33,MATCH(ES5,$CU$3:$CU$33,0))=$CX$4,$CX$4,IF(INDEX($CP$3:$CP$33,MATCH(ES5,$CU$3:$CU$33,0))=$CX$5,$CX$5,IF(INDEX($CP$3:$CP$33,MATCH(ES5,$CU$3:$CU$33,0))=$CX$6,$CX$6,IF(INDEX($CP$3:$CP$33,MATCH(ES5,$CU$3:$CU$33,0))=$CX$7,$CX$7,IF(INDEX($CP$3:$CP$33,MATCH(ES5,$CU$3:$CU$33,0))=$CX$8,$CX$8,IF(INDEX($CP$3:$CP$33,MATCH(ES5,$CU$3:$CU$33,0))=$CX$9,$CX$9,IF(INDEX($CP$3:$CP$33,MATCH(ES5,$CU$3:$CU$33,0))=$CX$10,$CX$10,IF(INDEX($CP$3:$CP$33,MATCH(ES5,$CU$3:$CU$33,0))=$CX$11,$CX$11,IF(INDEX($CP$3:$CP$33,MATCH(ES5,$CU$3:$CU$33,0))=$CX$12,$CX$12,IF(INDEX($CO$3:$CO$33,MATCH(ES5,$CU$3:$CU$33,0))=$CX$4,$CX$4,IF(INDEX($CO$3:$CO$33,MATCH(ES5,$CU$3:$CU$33,0))=$CX$5,$CX$5,IF(INDEX($CO$3:$CO$33,MATCH(ES5,$CU$3:$CU$33,0))=$CX$6,$CX$6,IF(INDEX($CO$3:$CO$33,MATCH(ES5,$CU$3:$CU$33,0))=$CX$7,$CX$7,IF(INDEX($CO$3:$CO$33,MATCH(ES5,$CU$3:$CU$33,0))=$CX$8,$CX$8,IF(INDEX($CO$3:$CO$33,MATCH(ES5,$CU$3:$CU$33,0))=$CX$9,$CX$9,IF(INDEX($CO$3:$CO$33,MATCH(ES5,$CU$3:$CU$33,0))=$CX$10,$CX$10,IF(INDEX($CO$3:$CO$33,MATCH(ES5,$CU$3:$CU$33,0))=$CX$11,$CX$11,IF(INDEX($CO$3:$CO$33,MATCH(ES5,$CU$3:$CU$33,0))=$CX$12,$CX$12,$CZ$3)))))))))))))))))))</f>
        <v/>
      </c>
      <c r="EU5" s="13" t="str">
        <f t="shared" ref="EU5:EU33" si="56">IF(ET5="","",INDEX($CN$3:$CN$33,MATCH(ES5,($CU$3:$CU$33),0)))</f>
        <v/>
      </c>
      <c r="EV5" s="17" t="str">
        <f t="shared" ref="EV5:EV33" si="57">IF(ES5="","",IF(LOOKUP(EU5,$CN$3:$CN$33,$CO$3:$CO$33)=$CZ$3,LOOKUP(EU5,$CN$3:$CN$33,$CQ$3:$CQ$33),IF(LOOKUP(EU5,$CN$3:$CN$33,$CO$3:$CO$33)=$CX$4,LOOKUP(EU5,$CN$3:$CN$33,$CQ$3:$CQ$33),IF(LOOKUP(EU5,$CN$3:$CN$33,$CO$3:$CO$33)=$CX$5,LOOKUP(EU5,$CN$3:$CN$33,$CQ$3:$CQ$33),IF(LOOKUP(EU5,$CN$3:$CN$33,$CO$3:$CO$33)=$CX$6,LOOKUP(EU5,$CN$3:$CN$33,$CQ$3:$CQ$33),IF(LOOKUP(EU5,$CN$3:$CN$33,$CO$3:$CO$33)=$CX$7,LOOKUP(EU5,$CN$3:$CN$33,$CQ$3:$CQ$33),IF(LOOKUP(EU5,$CN$3:$CN$33,$CO$3:$CO$33)=$CX$8,LOOKUP(EU5,$CN$3:$CN$33,$CQ$3:$CQ$33),IF(LOOKUP(EU5,$CN$3:$CN$33,$CO$3:$CO$33)=$CX$9,LOOKUP(EU5,$CN$3:$CN$33,$CQ$3:$CQ$33),IF(LOOKUP(EU5,$CN$3:$CN$33,$CO$3:$CO$33)=$CX$10,LOOKUP(EU5,$CN$3:$CN$33,$CQ$3:$CQ$33),IF(LOOKUP(EU5,$CN$3:$CN$33,$CO$3:$CO$33)=$CX$11,LOOKUP(EU5,$CN$3:$CN$33,$CQ$3:$CQ$33),IF(LOOKUP(EU5,$CN$3:$CN$33,$CO$3:$CO$33)=$CX$12,LOOKUP(EU5,$CN$3:$CN$33,$CQ$3:$CQ$33),IF(LOOKUP(EU5,$CN$3:$CN$33,$CP$3:$CP$33)=$CZ$3,LOOKUP(EU5,$CN$3:$CN$33,$CR$3:$CR$33),IF(LOOKUP(EU5,$CN$3:$CN$33,$CP$3:$CP$33)=$CX$4,LOOKUP(EU5,$CN$3:$CN$33,$CR$3:$CR$33),IF(LOOKUP(EU5,$CN$3:$CN$33,$CP$3:$CP$33)=$CX$5,LOOKUP(EU5,$CN$3:$CN$33,$CR$3:$CR$33),IF(LOOKUP(EU5,$CN$3:$CN$33,$CP$3:$CP$33)=$CX$6,LOOKUP(EU5,$CN$3:$CN$33,$CR$3:$CR$33),IF(LOOKUP(EU5,$CN$3:$CN$33,$CP$3:$CP$33)=$CX$7,LOOKUP(EU5,$CN$3:$CN$33,$CR$3:$CR$33),IF(LOOKUP(EU5,$CN$3:$CN$33,$CP$3:$CP$33)=$CX$8,LOOKUP(EU5,$CN$3:$CN$33,$CR$3:$CR$33),IF(LOOKUP(EU5,$CN$3:$CN$33,$CP$3:$CP$33)=$CX$9,LOOKUP(EU5,$CN$3:$CN$33,$CR$3:$CR$33),IF(LOOKUP(EU5,$CN$3:$CN$33,$CP$3:$CP$33)=$CX$10,LOOKUP(EU5,$CN$3:$CN$33,$CR$3:$CR$33),IF(LOOKUP(EU5,$CN$3:$CN$33,$CP$3:$CP$33)=$CX$11,LOOKUP(EU5,$CN$3:$CN$33,$CR$3:$CR$33),IF(LOOKUP(EU5,$CN$3:$CN$33,$CP$3:$CP$33)=$CX$12,LOOKUP(EU5,$CN$3:$CN$33,$CR$3:$CR$33))))))))))))))))))))))</f>
        <v/>
      </c>
    </row>
    <row r="6" spans="1:152" x14ac:dyDescent="0.2">
      <c r="A6" s="49" t="s">
        <v>53</v>
      </c>
      <c r="B6" s="50">
        <v>0</v>
      </c>
      <c r="D6" s="14">
        <v>42373</v>
      </c>
      <c r="E6" s="66"/>
      <c r="F6" s="66"/>
      <c r="G6" s="8"/>
      <c r="H6" s="8"/>
      <c r="I6" s="8">
        <f t="shared" si="22"/>
        <v>0</v>
      </c>
      <c r="J6" s="8">
        <f t="shared" si="23"/>
        <v>0</v>
      </c>
      <c r="K6" s="8">
        <f>IF(AND(I6=0,J6=0),0,SUM($I$3:J6))</f>
        <v>0</v>
      </c>
      <c r="L6" s="21">
        <v>42404</v>
      </c>
      <c r="M6" s="66"/>
      <c r="N6" s="66"/>
      <c r="O6" s="8"/>
      <c r="P6" s="8"/>
      <c r="Q6" s="8">
        <f t="shared" si="0"/>
        <v>0</v>
      </c>
      <c r="R6" s="8">
        <f t="shared" si="1"/>
        <v>0</v>
      </c>
      <c r="S6" s="8">
        <f>IF(AND(Q6=0,R6=0),0,SUM($I$3:$J$33,$Q$3:R6))</f>
        <v>0</v>
      </c>
      <c r="T6" s="21">
        <v>42433</v>
      </c>
      <c r="U6" s="66"/>
      <c r="V6" s="66"/>
      <c r="W6" s="8"/>
      <c r="X6" s="8"/>
      <c r="Y6" s="8">
        <f t="shared" si="2"/>
        <v>0</v>
      </c>
      <c r="Z6" s="8">
        <f t="shared" si="3"/>
        <v>0</v>
      </c>
      <c r="AA6" s="8">
        <f>IF(AND(Y6=0,Z6=0),0,SUM($I$3:$J$33,$Q$3:$R$33,$Y$3:Z6))</f>
        <v>0</v>
      </c>
      <c r="AB6" s="21">
        <v>42464</v>
      </c>
      <c r="AC6" s="66" t="s">
        <v>62</v>
      </c>
      <c r="AD6" s="66"/>
      <c r="AE6" s="8"/>
      <c r="AF6" s="8"/>
      <c r="AG6" s="8">
        <f t="shared" si="4"/>
        <v>0</v>
      </c>
      <c r="AH6" s="8">
        <f t="shared" si="5"/>
        <v>0</v>
      </c>
      <c r="AI6" s="8">
        <f>IF(AND(AG6=0,AH6=0),0,SUM($I$3:$J$33,$Q$3:$R$33,$Y$3:$Z$33,$AG$3:AH6))</f>
        <v>0</v>
      </c>
      <c r="AJ6" s="21">
        <v>42494</v>
      </c>
      <c r="AK6" s="66" t="s">
        <v>62</v>
      </c>
      <c r="AL6" s="66"/>
      <c r="AM6" s="8"/>
      <c r="AN6" s="8"/>
      <c r="AO6" s="8">
        <f t="shared" si="6"/>
        <v>0</v>
      </c>
      <c r="AP6" s="8">
        <f t="shared" si="7"/>
        <v>0</v>
      </c>
      <c r="AQ6" s="8">
        <f>IF(AND(AO6=0,AP6=0),0,IF(AND(AO6=1,AP6=1),SUM($I$3:$J$33,$Q$3:$R$33,$Y$3:$Z$33,$AG$3:$AH$33,$AO$3:AP6)-1,SUM($I$3:$J$33,$Q$3:$R$33,$Y$3:$Z$33,$AG$3:$AH$33,$AO$3:AP6)))</f>
        <v>0</v>
      </c>
      <c r="AR6" s="21">
        <v>42525</v>
      </c>
      <c r="AS6" s="66"/>
      <c r="AT6" s="66"/>
      <c r="AU6" s="8"/>
      <c r="AV6" s="8"/>
      <c r="AW6" s="8">
        <f t="shared" si="8"/>
        <v>0</v>
      </c>
      <c r="AX6" s="8">
        <f t="shared" si="9"/>
        <v>0</v>
      </c>
      <c r="AY6" s="8">
        <f>IF(AND(AW6=0,AX6=0),0,SUM($I$3:$J$33,$Q$3:$R$33,$Y$3:$Z$33,$AG$3:$AH$33,$AO$3:$AP$33,$AW$3:AX6))</f>
        <v>0</v>
      </c>
      <c r="AZ6" s="21">
        <v>42555</v>
      </c>
      <c r="BA6" s="66"/>
      <c r="BB6" s="66"/>
      <c r="BC6" s="8"/>
      <c r="BD6" s="8"/>
      <c r="BE6" s="8">
        <f t="shared" si="10"/>
        <v>0</v>
      </c>
      <c r="BF6" s="8">
        <f t="shared" si="11"/>
        <v>0</v>
      </c>
      <c r="BG6" s="8">
        <f>IF(AND(BE6=0,BF6=0),0,SUM($I$3:$J$33,$Q$3:$R$33,$Y$3:$Z$33,$AG$3:$AH$33,$AO$3:$AP$33,$AW$3:$AX$33,$BE$3:BF6))</f>
        <v>0</v>
      </c>
      <c r="BH6" s="21">
        <v>42586</v>
      </c>
      <c r="BI6" s="66"/>
      <c r="BJ6" s="66"/>
      <c r="BK6" s="8"/>
      <c r="BL6" s="8"/>
      <c r="BM6" s="8">
        <f t="shared" si="12"/>
        <v>0</v>
      </c>
      <c r="BN6" s="8">
        <f t="shared" si="13"/>
        <v>0</v>
      </c>
      <c r="BO6" s="8">
        <f>IF(AND(BM6=0,BN6=0),0,SUM($I$3:$J$33,$Q$3:$R$33,$Y$3:$Z$33,$AG$3:$AH$33,$AO$3:$AP$33,$AW$3:$AX$33,$BE$3:$BF$33,$BM$3:BN6))</f>
        <v>0</v>
      </c>
      <c r="BP6" s="21">
        <v>42617</v>
      </c>
      <c r="BQ6" s="66"/>
      <c r="BR6" s="66"/>
      <c r="BS6" s="8"/>
      <c r="BT6" s="8"/>
      <c r="BU6" s="8">
        <f t="shared" si="14"/>
        <v>0</v>
      </c>
      <c r="BV6" s="8">
        <f t="shared" si="15"/>
        <v>0</v>
      </c>
      <c r="BW6" s="8">
        <f>IF(AND(BU6=0,BV6=0),0,SUM($I$3:$J$33,$Q$3:$R$33,$Y$3:$Z$33,$AG$3:$AH$33,$AO$3:$AP$33,$AW$3:$AX$33,$BE$3:$BF$33,$BM$3:$BN$33,$BU$3:BV6))</f>
        <v>0</v>
      </c>
      <c r="BX6" s="21">
        <v>42647</v>
      </c>
      <c r="BY6" s="66"/>
      <c r="BZ6" s="66"/>
      <c r="CA6" s="8"/>
      <c r="CB6" s="8"/>
      <c r="CC6" s="8">
        <f t="shared" si="16"/>
        <v>0</v>
      </c>
      <c r="CD6" s="8">
        <f t="shared" si="17"/>
        <v>0</v>
      </c>
      <c r="CE6" s="8">
        <f>IF(AND(CC6=0,CD6=0),0,SUM($I$3:$J$33,$Q$3:$R$33,$Y$3:$Z$33,$AG$3:$AH$33,$AO$3:$AP$33,$AW$3:$AX$33,$BE$3:$BF$33,$BM$3:$BN$33,$BU$3:$BV$33,$CC$3:CD6))</f>
        <v>0</v>
      </c>
      <c r="CF6" s="21">
        <v>42678</v>
      </c>
      <c r="CG6" s="66"/>
      <c r="CH6" s="66"/>
      <c r="CI6" s="8"/>
      <c r="CJ6" s="8"/>
      <c r="CK6" s="8">
        <f t="shared" si="18"/>
        <v>0</v>
      </c>
      <c r="CL6" s="8">
        <f t="shared" si="19"/>
        <v>0</v>
      </c>
      <c r="CM6" s="8">
        <f>IF(AND(CK6=0,CL6=0),0,SUM($I$3:$J$33,$Q$3:$R$33,$Y$3:$Z$33,$AG$3:$AH$33,$AO$3:$AP$33,$AW$3:$AX$33,$BE$3:$BF$33,$BM$3:$BN$33,$BU$3:$BV$33,$CC$3:$CD$33,$CK$3:CL6))</f>
        <v>0</v>
      </c>
      <c r="CN6" s="21">
        <v>42708</v>
      </c>
      <c r="CO6" s="66"/>
      <c r="CP6" s="66"/>
      <c r="CQ6" s="8"/>
      <c r="CR6" s="8"/>
      <c r="CS6" s="8">
        <f t="shared" si="20"/>
        <v>0</v>
      </c>
      <c r="CT6" s="8">
        <f t="shared" si="21"/>
        <v>0</v>
      </c>
      <c r="CU6" s="8">
        <f>IF(AND(CS6=0,CT6=0),0,SUM($I$3:$J$33,$Q$3:$R$33,$Y$3:$Z$33,$AG$3:$AH$33,$AO$3:$AP$33,$AW$3:$AX$33,$BE$3:$BF$33,$BM$3:$BN$33,$BU$3:$BV$33,$CC$3:$CD$33,$CK$3:$CL$33,$CS$3:CT6))</f>
        <v>0</v>
      </c>
      <c r="CV6" s="3"/>
      <c r="CX6" s="67" t="str">
        <f>IF(CZ3="HDues",600,"x")</f>
        <v>x</v>
      </c>
      <c r="CY6" t="s">
        <v>29</v>
      </c>
      <c r="CZ6">
        <f>SUM(Y3:Z33)</f>
        <v>2</v>
      </c>
      <c r="DA6" t="str">
        <f t="shared" si="24"/>
        <v/>
      </c>
      <c r="DB6" s="43" t="str">
        <f t="shared" si="25"/>
        <v/>
      </c>
      <c r="DC6" s="13" t="str">
        <f t="shared" si="26"/>
        <v/>
      </c>
      <c r="DD6" s="17" t="str">
        <f t="shared" si="27"/>
        <v/>
      </c>
      <c r="DE6" t="str">
        <f t="shared" ref="DE6:DE33" si="58">IF(DE5="","",IF($CZ$4+$CZ$5=DE5,"",IF(ROW()-3&lt;=$CZ$5,ROW()-3,"")+$CZ$4))</f>
        <v/>
      </c>
      <c r="DF6" s="43" t="str">
        <f t="shared" si="28"/>
        <v/>
      </c>
      <c r="DG6" s="13" t="str">
        <f t="shared" ref="DG6:DG33" si="59">IF(DF6="","",INDEX($L$3:$L$33,MATCH(DE6,($S$3:$S$33),0)))</f>
        <v/>
      </c>
      <c r="DH6" s="17" t="str">
        <f t="shared" si="29"/>
        <v/>
      </c>
      <c r="DI6" t="str">
        <f t="shared" ref="DI6:DI33" si="60">IF(DI5="","",IF($CZ$4+$CZ$5+$CZ$6=DI5,"",IF(ROW()-3&lt;=$CZ$6,ROW()-3,"")+($CZ$4+$CZ$5)))</f>
        <v/>
      </c>
      <c r="DJ6" s="43" t="str">
        <f t="shared" si="30"/>
        <v/>
      </c>
      <c r="DK6" s="13" t="str">
        <f t="shared" si="31"/>
        <v/>
      </c>
      <c r="DL6" s="17" t="str">
        <f t="shared" si="32"/>
        <v/>
      </c>
      <c r="DM6" t="str">
        <f t="shared" ref="DM6:DM33" si="61">IF(DM5="","",IF($CZ$4+$CZ$5+$CZ$6+$CZ$7=DM5,"",IF(ROW()-3&lt;=$CZ$7,ROW()-3,"")+($CZ$4+$CZ$5+$CZ$6)))</f>
        <v/>
      </c>
      <c r="DN6" s="43" t="str">
        <f t="shared" si="33"/>
        <v/>
      </c>
      <c r="DO6" s="13" t="str">
        <f t="shared" si="34"/>
        <v/>
      </c>
      <c r="DP6" s="17" t="str">
        <f t="shared" si="35"/>
        <v/>
      </c>
      <c r="DQ6" t="str">
        <f t="shared" ref="DQ6:DQ33" si="62">IF(DQ5="","",IF($CZ$4+$CZ$5+$CZ$6+$CZ$7+$CZ$8=DQ5,"",IF(ROW()-3&lt;=$CZ$8,ROW()-3,"")+($CZ$4+$CZ$5+$CZ$6+$CZ$7)))</f>
        <v/>
      </c>
      <c r="DR6" s="43" t="str">
        <f t="shared" si="36"/>
        <v/>
      </c>
      <c r="DS6" s="13" t="str">
        <f t="shared" ref="DS6:DS33" si="63">IF(DQ6="","",IF(ISNA(INDEX($AJ$3:$AJ$33,MATCH(DQ6,($AQ$3:$AQ$33),0))),DS5,INDEX($AJ$3:$AJ$33,MATCH(DQ6,($AQ$3:$AQ$33),0))))</f>
        <v/>
      </c>
      <c r="DT6" s="17" t="str">
        <f t="shared" si="37"/>
        <v/>
      </c>
      <c r="DU6" t="str">
        <f t="shared" ref="DU6:DU33" si="64">IF(DU5="","",IF($CZ$4+$CZ$5+$CZ$6+$CZ$7+$CZ$8+$CZ$9=DU5,"",IF(ROW()-3&lt;=$CZ$9,ROW()-3,"")+($CZ$4+$CZ$5+$CZ$6+$CZ$7+$CZ$8)))</f>
        <v/>
      </c>
      <c r="DV6" s="43" t="str">
        <f t="shared" si="38"/>
        <v/>
      </c>
      <c r="DW6" s="13" t="str">
        <f t="shared" ref="DW6:DW33" si="65">IF(DV6="","",INDEX($AB$3:$AB$33,MATCH(DU6,($AI$3:$AI$33),0)))</f>
        <v/>
      </c>
      <c r="DX6" s="17" t="str">
        <f t="shared" si="39"/>
        <v/>
      </c>
      <c r="DY6" t="str">
        <f t="shared" ref="DY6:DY33" si="66">IF(DY5="","",IF($CZ$4+$CZ$5+$CZ$6+$CZ$7+$CZ$8+$CZ$9+$CZ$10=DY5,"",IF(ROW()-3&lt;=$CZ$10,ROW()-3,"")+($CZ$4+$CZ$5+$CZ$6+$CZ$7+$CZ$8+$CZ$9)))</f>
        <v/>
      </c>
      <c r="DZ6" s="43" t="str">
        <f t="shared" si="40"/>
        <v/>
      </c>
      <c r="EA6" s="13" t="str">
        <f t="shared" si="41"/>
        <v/>
      </c>
      <c r="EB6" s="17" t="str">
        <f t="shared" si="42"/>
        <v/>
      </c>
      <c r="EC6" t="str">
        <f t="shared" ref="EC6:EC33" si="67">IF(EC5="","",IF($CZ$4+$CZ$5+$CZ$6+$CZ$7+$CZ$8+$CZ$9+$CZ$10+$CZ$11=EC5,"",IF(ROW()-3&lt;=$CZ$11,ROW()-3,"")+($CZ$4+$CZ$5+$CZ$6+$CZ$7+$CZ$8+$CZ$9+$CZ$10)))</f>
        <v/>
      </c>
      <c r="ED6" s="43" t="str">
        <f t="shared" si="43"/>
        <v/>
      </c>
      <c r="EE6" s="13" t="str">
        <f t="shared" si="44"/>
        <v/>
      </c>
      <c r="EF6" s="17" t="str">
        <f t="shared" si="45"/>
        <v/>
      </c>
      <c r="EG6" t="str">
        <f t="shared" ref="EG6:EG33" si="68">IF(EG5="","",IF($CZ$4+$CZ$5+$CZ$6+$CZ$7+$CZ$8+$CZ$9+$CZ$10+$CZ$11+$CZ$12=EG5,"",IF(ROW()-3&lt;=$CZ$12,ROW()-3,"")+($CZ$4+$CZ$5+$CZ$6+$CZ$7+$CZ$8+$CZ$9+$CZ$10+$CZ$11)))</f>
        <v/>
      </c>
      <c r="EH6" s="43" t="str">
        <f t="shared" si="46"/>
        <v/>
      </c>
      <c r="EI6" s="13" t="str">
        <f t="shared" si="47"/>
        <v/>
      </c>
      <c r="EJ6" s="17" t="str">
        <f t="shared" si="48"/>
        <v/>
      </c>
      <c r="EK6" t="str">
        <f t="shared" ref="EK6:EK33" si="69">IF(EK5="","",IF($CZ$4+$CZ$5+$CZ$6+$CZ$7+$CZ$8+$CZ$9+$CZ$10+$CZ$11+$CZ$12+$CZ$13=EK5,"",IF(ROW()-3&lt;=$CZ$13,ROW()-3,"")+($CZ$4+$CZ$5+$CZ$6+$CZ$7+$CZ$8+$CZ$9+$CZ$10+$CZ$11+$CZ$12)))</f>
        <v/>
      </c>
      <c r="EL6" s="43" t="str">
        <f t="shared" si="49"/>
        <v/>
      </c>
      <c r="EM6" s="13" t="str">
        <f t="shared" si="50"/>
        <v/>
      </c>
      <c r="EN6" s="17" t="str">
        <f t="shared" si="51"/>
        <v/>
      </c>
      <c r="EO6" t="str">
        <f t="shared" ref="EO6:EO33" si="70">IF(EO5="","",IF($CZ$4+$CZ$5+$CZ$6+$CZ$7+$CZ$8+$CZ$9+$CZ$10+$CZ$11+$CZ$12+$CZ$13+$CZ$14=EO5,"",IF(ROW()-3&lt;=$CZ$14,ROW()-3,"")+($CZ$4+$CZ$5+$CZ$6+$CZ$7+$CZ$8+$CZ$9+$CZ$10+$CZ$11+$CZ$12+$CZ$13)))</f>
        <v/>
      </c>
      <c r="EP6" s="43" t="str">
        <f t="shared" si="52"/>
        <v/>
      </c>
      <c r="EQ6" s="13" t="str">
        <f t="shared" si="53"/>
        <v/>
      </c>
      <c r="ER6" s="17" t="str">
        <f t="shared" si="54"/>
        <v/>
      </c>
      <c r="ES6" t="str">
        <f t="shared" ref="ES6:ES33" si="71">IF(ES5="","",IF($CZ$4+$CZ$5+$CZ$6+$CZ$7+$CZ$8+$CZ$9+$CZ$10+$CZ$11+$CZ$12+$CZ$13+$CZ$14+$CZ$15=ES5,"",IF(ROW()-3&lt;=$CZ$15,ROW()-3,"")+($CZ$4+$CZ$5+$CZ$6+$CZ$7+$CZ$8+$CZ$9+$CZ$10+$CZ$11+$CZ$12+$CZ$13+$CZ$14)))</f>
        <v/>
      </c>
      <c r="ET6" s="43" t="str">
        <f t="shared" si="55"/>
        <v/>
      </c>
      <c r="EU6" s="13" t="str">
        <f t="shared" si="56"/>
        <v/>
      </c>
      <c r="EV6" s="17" t="str">
        <f t="shared" si="57"/>
        <v/>
      </c>
    </row>
    <row r="7" spans="1:152" x14ac:dyDescent="0.2">
      <c r="A7" s="40" t="s">
        <v>63</v>
      </c>
      <c r="B7">
        <f>COUNTIF(E3:F33,"ML*")+COUNTIF(M3:N30,"ML*")+COUNTIF(U3:V33,"ML*")+COUNTIF(AC3:AD32,"ML*")+COUNTIF(AK3:AL33,"ML*")+COUNTIF(AS3:AT32,"ML*")+COUNTIF(BA3:BB33,"ML*")+COUNTIF(BI3:BJ33,"ML*")+COUNTIF(BQ3:BR32,"ML*")+COUNTIF(BY3:BZ33,"ML*")+COUNTIF(CG3:CH32,"ML*")+COUNTIF(CO3:CP33,"ML*")</f>
        <v>78</v>
      </c>
      <c r="D7" s="14">
        <v>42374</v>
      </c>
      <c r="E7" s="66" t="s">
        <v>0</v>
      </c>
      <c r="F7" s="66"/>
      <c r="G7" s="8"/>
      <c r="H7" s="8"/>
      <c r="I7" s="8">
        <f t="shared" si="22"/>
        <v>1</v>
      </c>
      <c r="J7" s="8">
        <f t="shared" si="23"/>
        <v>0</v>
      </c>
      <c r="K7" s="8">
        <f>IF(AND(I7=0,J7=0),0,SUM($I$3:J7))</f>
        <v>1</v>
      </c>
      <c r="L7" s="21">
        <v>42405</v>
      </c>
      <c r="M7" s="66"/>
      <c r="N7" s="66"/>
      <c r="O7" s="8"/>
      <c r="P7" s="8"/>
      <c r="Q7" s="8">
        <f t="shared" si="0"/>
        <v>0</v>
      </c>
      <c r="R7" s="8">
        <f t="shared" si="1"/>
        <v>0</v>
      </c>
      <c r="S7" s="8">
        <f>IF(AND(Q7=0,R7=0),0,SUM($I$3:$J$33,$Q$3:R7))</f>
        <v>0</v>
      </c>
      <c r="T7" s="21">
        <v>42434</v>
      </c>
      <c r="U7" s="66"/>
      <c r="V7" s="66"/>
      <c r="W7" s="8"/>
      <c r="X7" s="8"/>
      <c r="Y7" s="8">
        <f t="shared" si="2"/>
        <v>0</v>
      </c>
      <c r="Z7" s="8">
        <f t="shared" si="3"/>
        <v>0</v>
      </c>
      <c r="AA7" s="8">
        <f>IF(AND(Y7=0,Z7=0),0,SUM($I$3:$J$33,$Q$3:$R$33,$Y$3:Z7))</f>
        <v>0</v>
      </c>
      <c r="AB7" s="21">
        <v>42465</v>
      </c>
      <c r="AC7" s="66" t="s">
        <v>62</v>
      </c>
      <c r="AD7" s="66"/>
      <c r="AE7" s="8"/>
      <c r="AF7" s="8"/>
      <c r="AG7" s="8">
        <f t="shared" si="4"/>
        <v>0</v>
      </c>
      <c r="AH7" s="8">
        <f t="shared" si="5"/>
        <v>0</v>
      </c>
      <c r="AI7" s="8">
        <f>IF(AND(AG7=0,AH7=0),0,SUM($I$3:$J$33,$Q$3:$R$33,$Y$3:$Z$33,$AG$3:AH7))</f>
        <v>0</v>
      </c>
      <c r="AJ7" s="21">
        <v>42495</v>
      </c>
      <c r="AK7" s="66" t="s">
        <v>62</v>
      </c>
      <c r="AL7" s="66"/>
      <c r="AM7" s="8"/>
      <c r="AN7" s="8"/>
      <c r="AO7" s="8">
        <f t="shared" si="6"/>
        <v>0</v>
      </c>
      <c r="AP7" s="8">
        <f t="shared" si="7"/>
        <v>0</v>
      </c>
      <c r="AQ7" s="8">
        <f>IF(AND(AO7=0,AP7=0),0,IF(AND(AO7=1,AP7=1),SUM($I$3:$J$33,$Q$3:$R$33,$Y$3:$Z$33,$AG$3:$AH$33,$AO$3:AP7)-1,SUM($I$3:$J$33,$Q$3:$R$33,$Y$3:$Z$33,$AG$3:$AH$33,$AO$3:AP7)))</f>
        <v>0</v>
      </c>
      <c r="AR7" s="21">
        <v>42526</v>
      </c>
      <c r="AS7" s="66"/>
      <c r="AT7" s="66"/>
      <c r="AU7" s="8"/>
      <c r="AV7" s="8"/>
      <c r="AW7" s="8">
        <f t="shared" si="8"/>
        <v>0</v>
      </c>
      <c r="AX7" s="8">
        <f t="shared" si="9"/>
        <v>0</v>
      </c>
      <c r="AY7" s="8">
        <f>IF(AND(AW7=0,AX7=0),0,SUM($I$3:$J$33,$Q$3:$R$33,$Y$3:$Z$33,$AG$3:$AH$33,$AO$3:$AP$33,$AW$3:AX7))</f>
        <v>0</v>
      </c>
      <c r="AZ7" s="21">
        <v>42556</v>
      </c>
      <c r="BA7" s="66"/>
      <c r="BB7" s="66"/>
      <c r="BC7" s="8"/>
      <c r="BD7" s="8"/>
      <c r="BE7" s="8">
        <f t="shared" si="10"/>
        <v>0</v>
      </c>
      <c r="BF7" s="8">
        <f t="shared" si="11"/>
        <v>0</v>
      </c>
      <c r="BG7" s="8">
        <f>IF(AND(BE7=0,BF7=0),0,SUM($I$3:$J$33,$Q$3:$R$33,$Y$3:$Z$33,$AG$3:$AH$33,$AO$3:$AP$33,$AW$3:$AX$33,$BE$3:BF7))</f>
        <v>0</v>
      </c>
      <c r="BH7" s="21">
        <v>42587</v>
      </c>
      <c r="BI7" s="66"/>
      <c r="BJ7" s="66"/>
      <c r="BK7" s="8"/>
      <c r="BL7" s="8"/>
      <c r="BM7" s="8">
        <f t="shared" si="12"/>
        <v>0</v>
      </c>
      <c r="BN7" s="8">
        <f t="shared" si="13"/>
        <v>0</v>
      </c>
      <c r="BO7" s="8">
        <f>IF(AND(BM7=0,BN7=0),0,SUM($I$3:$J$33,$Q$3:$R$33,$Y$3:$Z$33,$AG$3:$AH$33,$AO$3:$AP$33,$AW$3:$AX$33,$BE$3:$BF$33,$BM$3:BN7))</f>
        <v>0</v>
      </c>
      <c r="BP7" s="21">
        <v>42618</v>
      </c>
      <c r="BQ7" s="66"/>
      <c r="BR7" s="66"/>
      <c r="BS7" s="8"/>
      <c r="BT7" s="8"/>
      <c r="BU7" s="8">
        <f t="shared" si="14"/>
        <v>0</v>
      </c>
      <c r="BV7" s="8">
        <f t="shared" si="15"/>
        <v>0</v>
      </c>
      <c r="BW7" s="8">
        <f>IF(AND(BU7=0,BV7=0),0,SUM($I$3:$J$33,$Q$3:$R$33,$Y$3:$Z$33,$AG$3:$AH$33,$AO$3:$AP$33,$AW$3:$AX$33,$BE$3:$BF$33,$BM$3:$BN$33,$BU$3:BV7))</f>
        <v>0</v>
      </c>
      <c r="BX7" s="21">
        <v>42648</v>
      </c>
      <c r="BY7" s="66"/>
      <c r="BZ7" s="66"/>
      <c r="CA7" s="8"/>
      <c r="CB7" s="8"/>
      <c r="CC7" s="8">
        <f t="shared" si="16"/>
        <v>0</v>
      </c>
      <c r="CD7" s="8">
        <f t="shared" si="17"/>
        <v>0</v>
      </c>
      <c r="CE7" s="8">
        <f>IF(AND(CC7=0,CD7=0),0,SUM($I$3:$J$33,$Q$3:$R$33,$Y$3:$Z$33,$AG$3:$AH$33,$AO$3:$AP$33,$AW$3:$AX$33,$BE$3:$BF$33,$BM$3:$BN$33,$BU$3:$BV$33,$CC$3:CD7))</f>
        <v>0</v>
      </c>
      <c r="CF7" s="21">
        <v>42679</v>
      </c>
      <c r="CG7" s="66"/>
      <c r="CH7" s="66"/>
      <c r="CI7" s="8"/>
      <c r="CJ7" s="8"/>
      <c r="CK7" s="8">
        <f t="shared" si="18"/>
        <v>0</v>
      </c>
      <c r="CL7" s="8">
        <f t="shared" si="19"/>
        <v>0</v>
      </c>
      <c r="CM7" s="8">
        <f>IF(AND(CK7=0,CL7=0),0,SUM($I$3:$J$33,$Q$3:$R$33,$Y$3:$Z$33,$AG$3:$AH$33,$AO$3:$AP$33,$AW$3:$AX$33,$BE$3:$BF$33,$BM$3:$BN$33,$BU$3:$BV$33,$CC$3:$CD$33,$CK$3:CL7))</f>
        <v>0</v>
      </c>
      <c r="CN7" s="21">
        <v>42709</v>
      </c>
      <c r="CO7" s="66"/>
      <c r="CP7" s="66"/>
      <c r="CQ7" s="8"/>
      <c r="CR7" s="8"/>
      <c r="CS7" s="8">
        <f t="shared" si="20"/>
        <v>0</v>
      </c>
      <c r="CT7" s="8">
        <f t="shared" si="21"/>
        <v>0</v>
      </c>
      <c r="CU7" s="8">
        <f>IF(AND(CS7=0,CT7=0),0,SUM($I$3:$J$33,$Q$3:$R$33,$Y$3:$Z$33,$AG$3:$AH$33,$AO$3:$AP$33,$AW$3:$AX$33,$BE$3:$BF$33,$BM$3:$BN$33,$BU$3:$BV$33,$CC$3:$CD$33,$CK$3:$CL$33,$CS$3:CT7))</f>
        <v>0</v>
      </c>
      <c r="CV7" s="3"/>
      <c r="CX7" s="67" t="str">
        <f>IF(CZ3="HDues",700,"x")</f>
        <v>x</v>
      </c>
      <c r="CY7" t="s">
        <v>30</v>
      </c>
      <c r="CZ7">
        <f>SUM(AG3:AH33)</f>
        <v>0</v>
      </c>
      <c r="DA7" t="str">
        <f t="shared" si="24"/>
        <v/>
      </c>
      <c r="DB7" s="43" t="str">
        <f t="shared" si="25"/>
        <v/>
      </c>
      <c r="DC7" s="13" t="str">
        <f t="shared" si="26"/>
        <v/>
      </c>
      <c r="DD7" s="17" t="str">
        <f t="shared" si="27"/>
        <v/>
      </c>
      <c r="DE7" t="str">
        <f t="shared" si="58"/>
        <v/>
      </c>
      <c r="DF7" s="43" t="str">
        <f t="shared" si="28"/>
        <v/>
      </c>
      <c r="DG7" s="13" t="str">
        <f t="shared" si="59"/>
        <v/>
      </c>
      <c r="DH7" s="17" t="str">
        <f t="shared" si="29"/>
        <v/>
      </c>
      <c r="DI7" t="str">
        <f t="shared" si="60"/>
        <v/>
      </c>
      <c r="DJ7" s="43" t="str">
        <f t="shared" si="30"/>
        <v/>
      </c>
      <c r="DK7" s="13" t="str">
        <f t="shared" si="31"/>
        <v/>
      </c>
      <c r="DL7" s="17" t="str">
        <f t="shared" si="32"/>
        <v/>
      </c>
      <c r="DM7" t="str">
        <f t="shared" si="61"/>
        <v/>
      </c>
      <c r="DN7" s="43" t="str">
        <f t="shared" si="33"/>
        <v/>
      </c>
      <c r="DO7" s="13" t="str">
        <f t="shared" si="34"/>
        <v/>
      </c>
      <c r="DP7" s="17" t="str">
        <f t="shared" si="35"/>
        <v/>
      </c>
      <c r="DQ7" t="str">
        <f t="shared" si="62"/>
        <v/>
      </c>
      <c r="DR7" s="43" t="str">
        <f t="shared" si="36"/>
        <v/>
      </c>
      <c r="DS7" s="13" t="str">
        <f t="shared" si="63"/>
        <v/>
      </c>
      <c r="DT7" s="17" t="str">
        <f t="shared" si="37"/>
        <v/>
      </c>
      <c r="DU7" t="str">
        <f t="shared" si="64"/>
        <v/>
      </c>
      <c r="DV7" s="43" t="str">
        <f t="shared" si="38"/>
        <v/>
      </c>
      <c r="DW7" s="13" t="str">
        <f t="shared" si="65"/>
        <v/>
      </c>
      <c r="DX7" s="17" t="str">
        <f t="shared" si="39"/>
        <v/>
      </c>
      <c r="DY7" t="str">
        <f t="shared" si="66"/>
        <v/>
      </c>
      <c r="DZ7" s="43" t="str">
        <f t="shared" si="40"/>
        <v/>
      </c>
      <c r="EA7" s="13" t="str">
        <f t="shared" si="41"/>
        <v/>
      </c>
      <c r="EB7" s="17" t="str">
        <f t="shared" si="42"/>
        <v/>
      </c>
      <c r="EC7" t="str">
        <f t="shared" si="67"/>
        <v/>
      </c>
      <c r="ED7" s="43" t="str">
        <f t="shared" si="43"/>
        <v/>
      </c>
      <c r="EE7" s="13" t="str">
        <f t="shared" si="44"/>
        <v/>
      </c>
      <c r="EF7" s="17" t="str">
        <f t="shared" si="45"/>
        <v/>
      </c>
      <c r="EG7" t="str">
        <f t="shared" si="68"/>
        <v/>
      </c>
      <c r="EH7" s="43" t="str">
        <f t="shared" si="46"/>
        <v/>
      </c>
      <c r="EI7" s="13" t="str">
        <f t="shared" si="47"/>
        <v/>
      </c>
      <c r="EJ7" s="17" t="str">
        <f t="shared" si="48"/>
        <v/>
      </c>
      <c r="EK7" t="str">
        <f t="shared" si="69"/>
        <v/>
      </c>
      <c r="EL7" s="43" t="str">
        <f t="shared" si="49"/>
        <v/>
      </c>
      <c r="EM7" s="13" t="str">
        <f t="shared" si="50"/>
        <v/>
      </c>
      <c r="EN7" s="17" t="str">
        <f t="shared" si="51"/>
        <v/>
      </c>
      <c r="EO7" t="str">
        <f t="shared" si="70"/>
        <v/>
      </c>
      <c r="EP7" s="43" t="str">
        <f t="shared" si="52"/>
        <v/>
      </c>
      <c r="EQ7" s="13" t="str">
        <f t="shared" si="53"/>
        <v/>
      </c>
      <c r="ER7" s="17" t="str">
        <f t="shared" si="54"/>
        <v/>
      </c>
      <c r="ES7" t="str">
        <f t="shared" si="71"/>
        <v/>
      </c>
      <c r="ET7" s="43" t="str">
        <f t="shared" si="55"/>
        <v/>
      </c>
      <c r="EU7" s="13" t="str">
        <f t="shared" si="56"/>
        <v/>
      </c>
      <c r="EV7" s="17" t="str">
        <f t="shared" si="57"/>
        <v/>
      </c>
    </row>
    <row r="8" spans="1:152" x14ac:dyDescent="0.2">
      <c r="A8" s="71" t="s">
        <v>81</v>
      </c>
      <c r="B8">
        <f>COUNTIF(E3:F33,"AT")+COUNTIF(M3:N30,"AT")+COUNTIF(U3:V33,"AT")+COUNTIF(AC3:AD32,"AT")+COUNTIF(AK3:AL33,"AT")+COUNTIF(AS3:AT32,"AT")+COUNTIF(BA3:BB33,"AT")+COUNTIF(BI3:BJ33,"AT")+COUNTIF(BQ3:BR32,"AT")+COUNTIF(BY3:BZ33,"AT")+COUNTIF(CG3:CH32,"AT")+COUNTIF(CO3:CP33,"AT")+COUNTIF(E3:F33,"AD")+COUNTIF(M3:N30,"AD")+COUNTIF(U3:V33,"AD")+COUNTIF(AC3:AD32,"AD")+COUNTIF(AK3:AL33,"AD")+COUNTIF(AS3:AT32,"AD")+COUNTIF(BA3:BB33,"AD")+COUNTIF(BI3:BJ33,"AD")+COUNTIF(BQ3:BR32,"AD")+COUNTIF(BY3:BZ33,"AD")+COUNTIF(CG3:CH32,"AD")+COUNTIF(CO3:CP33,"AD")</f>
        <v>2</v>
      </c>
      <c r="D8" s="14">
        <v>42375</v>
      </c>
      <c r="E8" s="66" t="s">
        <v>3</v>
      </c>
      <c r="F8" s="66"/>
      <c r="G8" s="8"/>
      <c r="H8" s="8"/>
      <c r="I8" s="8">
        <f t="shared" si="22"/>
        <v>0</v>
      </c>
      <c r="J8" s="8">
        <f t="shared" si="23"/>
        <v>0</v>
      </c>
      <c r="K8" s="8">
        <f>IF(AND(I8=0,J8=0),0,SUM($I$3:J8))</f>
        <v>0</v>
      </c>
      <c r="L8" s="21">
        <v>42406</v>
      </c>
      <c r="M8" s="66"/>
      <c r="N8" s="66"/>
      <c r="O8" s="8"/>
      <c r="P8" s="8"/>
      <c r="Q8" s="8">
        <f t="shared" si="0"/>
        <v>0</v>
      </c>
      <c r="R8" s="8">
        <f t="shared" si="1"/>
        <v>0</v>
      </c>
      <c r="S8" s="8">
        <f>IF(AND(Q8=0,R8=0),0,SUM($I$3:$J$33,$Q$3:R8))</f>
        <v>0</v>
      </c>
      <c r="T8" s="21">
        <v>42435</v>
      </c>
      <c r="U8" s="66"/>
      <c r="V8" s="66"/>
      <c r="W8" s="8"/>
      <c r="X8" s="8"/>
      <c r="Y8" s="8">
        <f t="shared" si="2"/>
        <v>0</v>
      </c>
      <c r="Z8" s="8">
        <f t="shared" si="3"/>
        <v>0</v>
      </c>
      <c r="AA8" s="8">
        <f>IF(AND(Y8=0,Z8=0),0,SUM($I$3:$J$33,$Q$3:$R$33,$Y$3:Z8))</f>
        <v>0</v>
      </c>
      <c r="AB8" s="21">
        <v>42466</v>
      </c>
      <c r="AC8" s="66" t="s">
        <v>62</v>
      </c>
      <c r="AD8" s="66"/>
      <c r="AE8" s="8"/>
      <c r="AF8" s="8"/>
      <c r="AG8" s="8">
        <f t="shared" si="4"/>
        <v>0</v>
      </c>
      <c r="AH8" s="8">
        <f t="shared" si="5"/>
        <v>0</v>
      </c>
      <c r="AI8" s="8">
        <f>IF(AND(AG8=0,AH8=0),0,SUM($I$3:$J$33,$Q$3:$R$33,$Y$3:$Z$33,$AG$3:AH8))</f>
        <v>0</v>
      </c>
      <c r="AJ8" s="21">
        <v>42496</v>
      </c>
      <c r="AK8" s="66"/>
      <c r="AL8" s="66"/>
      <c r="AM8" s="8"/>
      <c r="AN8" s="8"/>
      <c r="AO8" s="8">
        <f t="shared" si="6"/>
        <v>0</v>
      </c>
      <c r="AP8" s="8">
        <f t="shared" si="7"/>
        <v>0</v>
      </c>
      <c r="AQ8" s="8">
        <f>IF(AND(AO8=0,AP8=0),0,IF(AND(AO8=1,AP8=1),SUM($I$3:$J$33,$Q$3:$R$33,$Y$3:$Z$33,$AG$3:$AH$33,$AO$3:AP8)-1,SUM($I$3:$J$33,$Q$3:$R$33,$Y$3:$Z$33,$AG$3:$AH$33,$AO$3:AP8)))</f>
        <v>0</v>
      </c>
      <c r="AR8" s="21">
        <v>42527</v>
      </c>
      <c r="AS8" s="66"/>
      <c r="AT8" s="66"/>
      <c r="AU8" s="8"/>
      <c r="AV8" s="8"/>
      <c r="AW8" s="8">
        <f t="shared" si="8"/>
        <v>0</v>
      </c>
      <c r="AX8" s="8">
        <f t="shared" si="9"/>
        <v>0</v>
      </c>
      <c r="AY8" s="8">
        <f>IF(AND(AW8=0,AX8=0),0,SUM($I$3:$J$33,$Q$3:$R$33,$Y$3:$Z$33,$AG$3:$AH$33,$AO$3:$AP$33,$AW$3:AX8))</f>
        <v>0</v>
      </c>
      <c r="AZ8" s="21">
        <v>42557</v>
      </c>
      <c r="BA8" s="66" t="s">
        <v>0</v>
      </c>
      <c r="BB8" s="66"/>
      <c r="BC8" s="8"/>
      <c r="BD8" s="8"/>
      <c r="BE8" s="8">
        <f t="shared" si="10"/>
        <v>1</v>
      </c>
      <c r="BF8" s="8">
        <f t="shared" si="11"/>
        <v>0</v>
      </c>
      <c r="BG8" s="8">
        <f>IF(AND(BE8=0,BF8=0),0,SUM($I$3:$J$33,$Q$3:$R$33,$Y$3:$Z$33,$AG$3:$AH$33,$AO$3:$AP$33,$AW$3:$AX$33,$BE$3:BF8))</f>
        <v>7</v>
      </c>
      <c r="BH8" s="21">
        <v>42588</v>
      </c>
      <c r="BI8" s="66"/>
      <c r="BJ8" s="66"/>
      <c r="BK8" s="8"/>
      <c r="BL8" s="8"/>
      <c r="BM8" s="8">
        <f t="shared" si="12"/>
        <v>0</v>
      </c>
      <c r="BN8" s="8">
        <f t="shared" si="13"/>
        <v>0</v>
      </c>
      <c r="BO8" s="8">
        <f>IF(AND(BM8=0,BN8=0),0,SUM($I$3:$J$33,$Q$3:$R$33,$Y$3:$Z$33,$AG$3:$AH$33,$AO$3:$AP$33,$AW$3:$AX$33,$BE$3:$BF$33,$BM$3:BN8))</f>
        <v>0</v>
      </c>
      <c r="BP8" s="21">
        <v>42619</v>
      </c>
      <c r="BQ8" s="66"/>
      <c r="BR8" s="66"/>
      <c r="BS8" s="8"/>
      <c r="BT8" s="8"/>
      <c r="BU8" s="8">
        <f t="shared" si="14"/>
        <v>0</v>
      </c>
      <c r="BV8" s="8">
        <f t="shared" si="15"/>
        <v>0</v>
      </c>
      <c r="BW8" s="8">
        <f>IF(AND(BU8=0,BV8=0),0,SUM($I$3:$J$33,$Q$3:$R$33,$Y$3:$Z$33,$AG$3:$AH$33,$AO$3:$AP$33,$AW$3:$AX$33,$BE$3:$BF$33,$BM$3:$BN$33,$BU$3:BV8))</f>
        <v>0</v>
      </c>
      <c r="BX8" s="21">
        <v>42649</v>
      </c>
      <c r="BY8" s="66"/>
      <c r="BZ8" s="66"/>
      <c r="CA8" s="8"/>
      <c r="CB8" s="8"/>
      <c r="CC8" s="8">
        <f t="shared" si="16"/>
        <v>0</v>
      </c>
      <c r="CD8" s="8">
        <f t="shared" si="17"/>
        <v>0</v>
      </c>
      <c r="CE8" s="8">
        <f>IF(AND(CC8=0,CD8=0),0,SUM($I$3:$J$33,$Q$3:$R$33,$Y$3:$Z$33,$AG$3:$AH$33,$AO$3:$AP$33,$AW$3:$AX$33,$BE$3:$BF$33,$BM$3:$BN$33,$BU$3:$BV$33,$CC$3:CD8))</f>
        <v>0</v>
      </c>
      <c r="CF8" s="21">
        <v>42680</v>
      </c>
      <c r="CG8" s="66"/>
      <c r="CH8" s="66"/>
      <c r="CI8" s="8"/>
      <c r="CJ8" s="8"/>
      <c r="CK8" s="8">
        <f t="shared" si="18"/>
        <v>0</v>
      </c>
      <c r="CL8" s="8">
        <f t="shared" si="19"/>
        <v>0</v>
      </c>
      <c r="CM8" s="8">
        <f>IF(AND(CK8=0,CL8=0),0,SUM($I$3:$J$33,$Q$3:$R$33,$Y$3:$Z$33,$AG$3:$AH$33,$AO$3:$AP$33,$AW$3:$AX$33,$BE$3:$BF$33,$BM$3:$BN$33,$BU$3:$BV$33,$CC$3:$CD$33,$CK$3:CL8))</f>
        <v>0</v>
      </c>
      <c r="CN8" s="21">
        <v>42710</v>
      </c>
      <c r="CO8" s="66"/>
      <c r="CP8" s="66"/>
      <c r="CQ8" s="8"/>
      <c r="CR8" s="8"/>
      <c r="CS8" s="8">
        <f t="shared" si="20"/>
        <v>0</v>
      </c>
      <c r="CT8" s="8">
        <f t="shared" si="21"/>
        <v>0</v>
      </c>
      <c r="CU8" s="8">
        <f>IF(AND(CS8=0,CT8=0),0,SUM($I$3:$J$33,$Q$3:$R$33,$Y$3:$Z$33,$AG$3:$AH$33,$AO$3:$AP$33,$AW$3:$AX$33,$BE$3:$BF$33,$BM$3:$BN$33,$BU$3:$BV$33,$CC$3:$CD$33,$CK$3:$CL$33,$CS$3:CT8))</f>
        <v>0</v>
      </c>
      <c r="CV8" s="3"/>
      <c r="CX8" s="67" t="str">
        <f>IF(CZ3="HDues",710,"x")</f>
        <v>x</v>
      </c>
      <c r="CY8" t="s">
        <v>31</v>
      </c>
      <c r="CZ8">
        <f>SUM(AO3:AP33)</f>
        <v>0</v>
      </c>
      <c r="DA8" t="str">
        <f t="shared" si="24"/>
        <v/>
      </c>
      <c r="DB8" s="43" t="str">
        <f t="shared" si="25"/>
        <v/>
      </c>
      <c r="DC8" s="13" t="str">
        <f t="shared" si="26"/>
        <v/>
      </c>
      <c r="DD8" s="17" t="str">
        <f t="shared" si="27"/>
        <v/>
      </c>
      <c r="DE8" t="str">
        <f t="shared" si="58"/>
        <v/>
      </c>
      <c r="DF8" s="43" t="str">
        <f t="shared" si="28"/>
        <v/>
      </c>
      <c r="DG8" s="13" t="str">
        <f t="shared" si="59"/>
        <v/>
      </c>
      <c r="DH8" s="17" t="str">
        <f t="shared" si="29"/>
        <v/>
      </c>
      <c r="DI8" t="str">
        <f t="shared" si="60"/>
        <v/>
      </c>
      <c r="DJ8" s="43" t="str">
        <f t="shared" si="30"/>
        <v/>
      </c>
      <c r="DK8" s="13" t="str">
        <f t="shared" si="31"/>
        <v/>
      </c>
      <c r="DL8" s="17" t="str">
        <f t="shared" si="32"/>
        <v/>
      </c>
      <c r="DM8" t="str">
        <f t="shared" si="61"/>
        <v/>
      </c>
      <c r="DN8" s="43" t="str">
        <f t="shared" si="33"/>
        <v/>
      </c>
      <c r="DO8" s="13" t="str">
        <f t="shared" si="34"/>
        <v/>
      </c>
      <c r="DP8" s="17" t="str">
        <f t="shared" si="35"/>
        <v/>
      </c>
      <c r="DQ8" t="str">
        <f t="shared" si="62"/>
        <v/>
      </c>
      <c r="DR8" s="43" t="str">
        <f t="shared" si="36"/>
        <v/>
      </c>
      <c r="DS8" s="13" t="str">
        <f t="shared" si="63"/>
        <v/>
      </c>
      <c r="DT8" s="17" t="str">
        <f t="shared" si="37"/>
        <v/>
      </c>
      <c r="DU8" t="str">
        <f t="shared" si="64"/>
        <v/>
      </c>
      <c r="DV8" s="43" t="str">
        <f t="shared" si="38"/>
        <v/>
      </c>
      <c r="DW8" s="13" t="str">
        <f t="shared" si="65"/>
        <v/>
      </c>
      <c r="DX8" s="17" t="str">
        <f t="shared" si="39"/>
        <v/>
      </c>
      <c r="DY8" t="str">
        <f t="shared" si="66"/>
        <v/>
      </c>
      <c r="DZ8" s="43" t="str">
        <f t="shared" si="40"/>
        <v/>
      </c>
      <c r="EA8" s="13" t="str">
        <f t="shared" si="41"/>
        <v/>
      </c>
      <c r="EB8" s="17" t="str">
        <f t="shared" si="42"/>
        <v/>
      </c>
      <c r="EC8" t="str">
        <f t="shared" si="67"/>
        <v/>
      </c>
      <c r="ED8" s="43" t="str">
        <f t="shared" si="43"/>
        <v/>
      </c>
      <c r="EE8" s="13" t="str">
        <f t="shared" si="44"/>
        <v/>
      </c>
      <c r="EF8" s="17" t="str">
        <f t="shared" si="45"/>
        <v/>
      </c>
      <c r="EG8" t="str">
        <f t="shared" si="68"/>
        <v/>
      </c>
      <c r="EH8" s="43" t="str">
        <f t="shared" si="46"/>
        <v/>
      </c>
      <c r="EI8" s="13" t="str">
        <f t="shared" si="47"/>
        <v/>
      </c>
      <c r="EJ8" s="17" t="str">
        <f t="shared" si="48"/>
        <v/>
      </c>
      <c r="EK8" t="str">
        <f t="shared" si="69"/>
        <v/>
      </c>
      <c r="EL8" s="43" t="str">
        <f t="shared" si="49"/>
        <v/>
      </c>
      <c r="EM8" s="13" t="str">
        <f t="shared" si="50"/>
        <v/>
      </c>
      <c r="EN8" s="17" t="str">
        <f t="shared" si="51"/>
        <v/>
      </c>
      <c r="EO8" t="str">
        <f t="shared" si="70"/>
        <v/>
      </c>
      <c r="EP8" s="43" t="str">
        <f t="shared" si="52"/>
        <v/>
      </c>
      <c r="EQ8" s="13" t="str">
        <f t="shared" si="53"/>
        <v/>
      </c>
      <c r="ER8" s="17" t="str">
        <f t="shared" si="54"/>
        <v/>
      </c>
      <c r="ES8" t="str">
        <f t="shared" si="71"/>
        <v/>
      </c>
      <c r="ET8" s="43" t="str">
        <f t="shared" si="55"/>
        <v/>
      </c>
      <c r="EU8" s="13" t="str">
        <f t="shared" si="56"/>
        <v/>
      </c>
      <c r="EV8" s="17" t="str">
        <f t="shared" si="57"/>
        <v/>
      </c>
    </row>
    <row r="9" spans="1:152" x14ac:dyDescent="0.2">
      <c r="A9" s="49" t="s">
        <v>60</v>
      </c>
      <c r="B9" s="41">
        <f>SUMIF(E3:E33,400,G3:G33)+SUMIF(E3:E33,500,G3:G33)+SUMIF(E3:E33,600,G3:G33)+SUMIF(E3:E33,700,G3:G33)+SUMIF(E3:E33,710,G3:G33)+SUMIF(E3:E33,800,G3:G33)-SUMIF(E3:E33,"PDU",G3:G33)-SUMIF(E3:E33,"RHT",G3:G33)-SUMIF(E3:E33,"RHD",G3:G33)+SUMIF(F3:F33,400,H3:H33)+SUMIF(F3:F33,500,H3:H33)+SUMIF(F3:F33,600,H3:H33)+SUMIF(F3:F33,700,H3:H33)+SUMIF(F3:F33,710,H3:H33)+SUMIF(F3:F33,800,H3:H33)-SUMIF(F3:F33,"PDU",H3:H33)-SUMIF(F3:F33,"RHT",H3:H33)-SUMIF(F3:F33,"RHD",H3:H33)+SUMIF(M3:M33,400,O3:O33)+SUMIF(M3:M33,500,O3:O33)+SUMIF(M3:M33,600,O3:O33)+SUMIF(M3:M33,700,O3:O33)+SUMIF(M3:M33,710,O3:O33)+SUMIF(M3:M33,800,O3:O33)-SUMIF(M3:M33,"PDU",O3:O33)-SUMIF(M3:M33,"RHT",O3:O33)-SUMIF(M3:M33,"RHD",O3:O33)+SUMIF(N3:N33,400,P3:P33)+SUMIF(N3:N33,500,P3:P33)+SUMIF(N3:N33,600,P3:P33)+SUMIF(N3:N33,700,P3:P33)+SUMIF(N3:N33,710,P3:P33)+SUMIF(N3:N33,800,P3:P33)-SUMIF(N3:N33,"PDU",P3:P33)-SUMIF(N3:N33,"RHT",P3:P33)-SUMIF(N3:N33,"RHD",P3:P33)+SUMIF(U3:U33,400,W3:W33)+SUMIF(U3:U33,500,W3:W33)+SUMIF(U3:U33,600,W3:W33)+SUMIF(U3:U33,700,W3:W33)+SUMIF(U3:U33,710,W3:W33)+SUMIF(U3:U33,800,W3:W33)-SUMIF(U3:U33,"PDU",W3:W33)-SUMIF(U3:U33,"RHT",W3:W33)-SUMIF(U3:U33,"RHD",W3:W33)+SUMIF(V3:V33,400,X3:X33)+SUMIF(V3:V33,500,X3:X33)+SUMIF(V3:V33,600,X3:X33)+SUMIF(V3:V33,700,X3:X33)+SUMIF(V3:V33,710,X3:X33)+SUMIF(V3:V33,800,X3:X33)-SUMIF(V3:V33,"PDU",X3:X33)-SUMIF(V3:V33,"RHT",X3:X33)-SUMIF(V3:V33,"RHD",X3:X33)+SUMIF(AC3:AC33,400,AE3:AE33)+SUMIF(AC3:AC33,500,AE3:AE33)+SUMIF(AC3:AC33,600,AE3:AE33)+SUMIF(AC3:AC33,700,AE3:AE33)+SUMIF(AC3:AC33,710,AE3:AE33)+SUMIF(AC3:AC33,800,AE3:AE33)-SUMIF(AC3:AC33,"PDU",AE3:AE33)-SUMIF(AC3:AC33,"RHT",AE3:AE33)-SUMIF(AC3:AC33,"RHD",AE3:AE33)+SUMIF(AD3:AD33,400,AF3:AF33)+SUMIF(AD3:AD33,500,AF3:AF33)+SUMIF(AD3:AD33,600,AF3:AF33)+SUMIF(AD3:AD33,700,AF3:AF33)+SUMIF(AD3:AD33,710,AF3:AF33)+SUMIF(AD3:AD33,800,AF3:AF33)-SUMIF(AD3:AD33,"PDU",AF3:AF33)-SUMIF(AD3:AD33,"RHT",AF3:AF33)-SUMIF(AD3:AD33,"RHD",AF3:AF33)+SUMIF(AK3:AK33,400,AM3:AM33)+SUMIF(AK3:AK33,500,AM3:AM33)+SUMIF(AK3:AK33,600,AM3:AM33)+SUMIF(AK3:AK33,700,AM3:AM33)+SUMIF(AK3:AK33,710,AM3:AM33)+SUMIF(AK3:AK33,800,AM3:AM33)-SUMIF(AK3:AK33,"PDU",AM3:AM33)-SUMIF(AK3:AK33,"RHT",AM3:AM33)-SUMIF(AK3:AK33,"RHD",AM3:AM33)+SUMIF(AL3:AL33,400,AN3:AN33)+SUMIF(AL3:AL33,500,AN3:AN33)+SUMIF(AL3:AL33,600,AN3:AN33)+SUMIF(AL3:AL33,700,AN3:AN33)+SUMIF(AL3:AL33,710,AN3:AN33)+SUMIF(AL3:AL33,800,AN3:AN33)-SUMIF(AL3:AL33,"PDU",AN3:AN33)-SUMIF(AL3:AL33,"RHT",AN3:AN33)-SUMIF(AL3:AL33,"RHD",AN3:AN33)+SUMIF(AS3:AS33,400,AU3:AU33)+SUMIF(AS3:AS33,500,AU3:AU33)+SUMIF(AS3:AS33,600,AU3:AU33)+SUMIF(AS3:AS33,700,AU3:AU33)+SUMIF(AS3:AS33,710,AU3:AU33)+SUMIF(AS3:AS33,800,AU3:AU33)-SUMIF(AS3:AS33,"PDU",AU3:AU33)-SUMIF(AS3:AS33,"RHT",AU3:AU33)-SUMIF(AS3:AS33,"RHD",AU3:AU33)+SUMIF(AT3:AT33,400,AV3:AV33)+SUMIF(AT3:AT33,500,AV3:AV33)+SUMIF(AT3:AT33,600,AV3:AV33)+SUMIF(AT3:AT33,700,AV3:AV33)+SUMIF(AT3:AT33,710,AV3:AV33)+SUMIF(AT3:AT33,800,AV3:AV33)-SUMIF(AT3:AT33,"PDU",AV3:AV33)-SUMIF(AT3:AT33,"RHT",AV3:AV33)-SUMIF(AT3:AT33,"RHD",AV3:AV33)+SUMIF(BA3:BA33,400,BC3:BC33)+SUMIF(BA3:BA33,500,BC3:BC33)+SUMIF(BA3:BA33,600,BC3:BC33)+SUMIF(BA3:BA33,700,BC3:BC33)+SUMIF(BA3:BA33,710,BC3:BC33)+SUMIF(BA3:BA33,800,BC3:BC33)-SUMIF(BA3:BA33,"PDU",BC3:BC33)-SUMIF(BA3:BA33,"RHT",BC3:BC33)-SUMIF(BA3:BA33,"RHD",BC3:BC33)+SUMIF(BB3:BB33,400,BD3:BD33)+SUMIF(BB3:BB33,500,BD3:BD33)+SUMIF(BB3:BB33,600,BD3:BD33)+SUMIF(BB3:BB33,700,BD3:BD33)+SUMIF(BB3:BB33,710,BD3:BD33)+SUMIF(BB3:BB33,800,BD3:BD33)-SUMIF(BB3:BB33,"PDU",BD3:BD33)-SUMIF(BB3:BB33,"RHT",BD3:BD33)-SUMIF(BB3:BB33,"RHD",BD3:BD33)+SUMIF(BI3:BI33,400,BK3:BK33)+SUMIF(BI3:BI33,500,BK3:BK33)+SUMIF(BI3:BI33,600,BK3:BK33)+SUMIF(BI3:BI33,700,BK3:BK33)+SUMIF(BI3:BI33,710,BK3:BK33)+SUMIF(BI3:BI33,800,BK3:BK33)-SUMIF(BI3:BI33,"PDU",BK3:BK33)-SUMIF(BI3:BI33,"RHT",BK3:BK33)-SUMIF(BI3:BI33,"RHD",BK3:BK33)+SUMIF(BJ3:BJ33,400,BL3:BL33)+SUMIF(BJ3:BJ33,500,BL3:BL33)+SUMIF(BJ3:BJ33,600,BL3:BL33)+SUMIF(BJ3:BJ33,700,BL3:BL33)+SUMIF(BJ3:BJ33,710,BL3:BL33)+SUMIF(BJ3:BJ33,800,BL3:BL33)-SUMIF(BJ3:BJ33,"PDU",BL3:BL33)-SUMIF(BJ3:BJ33,"RHT",BL3:BL33)-SUMIF(BJ3:BJ33,"RHD",BL3:BL33)+SUMIF(BQ3:BQ33,400,BS3:BS33)+SUMIF(BQ3:BQ33,500,BS3:BS33)+SUMIF(BQ3:BQ33,600,BS3:BS33)+SUMIF(BQ3:BQ33,700,BS3:BS33)+SUMIF(BQ3:BQ33,710,BS3:BS33)+SUMIF(BQ3:BQ33,800,BS3:BS33)-SUMIF(BQ3:BQ33,"PDU",BS3:BS33)-SUMIF(BQ3:BQ33,"RHT",BS3:BS33)-SUMIF(BQ3:BQ33,"RHD",BS3:BS33)+SUMIF(BR3:BR33,400,BT3:BT33)+SUMIF(BR3:BR33,500,BT3:BT33)+SUMIF(BR3:BR33,600,BT3:BT33)+SUMIF(BR3:BR33,700,BT3:BT33)+SUMIF(BR3:BR33,710,BT3:BT33)+SUMIF(BR3:BR33,800,BT3:BT33)-SUMIF(BR3:BR33,"PDU",BT3:BT33)-SUMIF(BR3:BR33,"RHT",BT3:BT33)-SUMIF(BR3:BR33,"RHD",BT3:BT33)+SUMIF(BY3:BY33,400,CA3:CA33)+SUMIF(BY3:BY33,500,CA3:CA33)+SUMIF(BY3:BY33,600,CA3:CA33)+SUMIF(BY3:BY33,700,CA3:CA33)+SUMIF(BY3:BY33,710,CA3:CA33)+SUMIF(BY3:BY33,800,CA3:CA33)-SUMIF(BY3:BY33,"PDU",CA3:CA33)-SUMIF(BY3:BY33,"RHT",CA3:CA33)-SUMIF(BY3:BY33,"RHD",CA3:CA33)+SUMIF(BZ3:BZ33,400,CB3:CB33)+SUMIF(BZ3:BZ33,500,CB3:CB33)+SUMIF(BZ3:BZ33,600,CB3:CB33)+SUMIF(BZ3:BZ33,700,CB3:CB33)+SUMIF(BZ3:BZ33,710,CB3:CB33)+SUMIF(BZ3:BZ33,800,CB3:CB33)-SUMIF(BZ3:BZ33,"PDU",CB3:CB33)-SUMIF(BZ3:BZ33,"RHT",CB3:CB33)-SUMIF(BZ3:BZ33,"RHD",CB3:CB33)+SUMIF(CG3:CG33,400,CI3:CI33)+SUMIF(CG3:CG33,500,CI3:CI33)+SUMIF(CG3:CG33,600,CI3:CI33)+SUMIF(CG3:CG33,700,CI3:CI33)+SUMIF(CG3:CG33,710,CI3:CI33)+SUMIF(CG3:CG33,800,CI3:CI33)-SUMIF(CG3:CG33,"PDU",CI3:CI33)-SUMIF(CG3:CG33,"RHT",CI3:CI33)-SUMIF(CG3:CG33,"RHD",CI3:CI33)+SUMIF(CH3:CH33,400,CJ3:CJ33)+SUMIF(CH3:CH33,500,CJ3:CJ33)+SUMIF(CH3:CH33,600,CJ3:CJ33)+SUMIF(CH3:CH33,700,CJ3:CJ33)+SUMIF(CH3:CH33,710,CJ3:CJ33)+SUMIF(CH3:CH33,800,CJ3:CJ33)-SUMIF(CH3:CH33,"PDU",CJ3:CJ33)-SUMIF(CH3:CH33,"RHT",CJ3:CJ33)-SUMIF(CH3:CH33,"RHD",CJ3:CJ33)+SUMIF(CO3:CO33,400,CQ3:CQ33)+SUMIF(CO3:CO33,500,CQ3:CQ33)+SUMIF(CO3:CO33,600,CQ3:CQ33)+SUMIF(CO3:CO33,700,CQ3:CQ33)+SUMIF(CO3:CO33,710,CQ3:CQ33)+SUMIF(CO3:CO33,800,CQ3:CQ33)-SUMIF(CO3:CO33,"PDU",CQ3:CQ33)-SUMIF(CO3:CO33,"RHT",CQ3:CQ33)-SUMIF(CO3:CO33,"RHD",CQ3:CQ33)+SUMIF(CP3:CP33,400,CR3:CR33)+SUMIF(CP3:CP33,500,CR3:CR33)+SUMIF(CP3:CP33,600,CR3:CR33)+SUMIF(CP3:CP33,700,CR3:CR33)+SUMIF(CP3:CP33,710,CR3:CR33)+SUMIF(CP3:CP33,800,CR3:CR33)-SUMIF(CP3:CP33,"PDU",CR3:CR33)-SUMIF(CP3:CP33,"RHT",CR3:CR33)-SUMIF(CP3:CP33,"RHD",CR3:CR33)</f>
        <v>0</v>
      </c>
      <c r="D9" s="14">
        <v>42376</v>
      </c>
      <c r="E9" s="66">
        <v>800</v>
      </c>
      <c r="F9" s="66"/>
      <c r="G9" s="8"/>
      <c r="H9" s="8"/>
      <c r="I9" s="8">
        <f t="shared" si="22"/>
        <v>0</v>
      </c>
      <c r="J9" s="8">
        <f t="shared" si="23"/>
        <v>0</v>
      </c>
      <c r="K9" s="8">
        <f>IF(AND(I9=0,J9=0),0,SUM($I$3:J9))</f>
        <v>0</v>
      </c>
      <c r="L9" s="21">
        <v>42407</v>
      </c>
      <c r="M9" s="66"/>
      <c r="N9" s="66"/>
      <c r="O9" s="8"/>
      <c r="P9" s="8"/>
      <c r="Q9" s="8">
        <f t="shared" si="0"/>
        <v>0</v>
      </c>
      <c r="R9" s="8">
        <f t="shared" si="1"/>
        <v>0</v>
      </c>
      <c r="S9" s="8">
        <f>IF(AND(Q9=0,R9=0),0,SUM($I$3:$J$33,$Q$3:R9))</f>
        <v>0</v>
      </c>
      <c r="T9" s="21">
        <v>42436</v>
      </c>
      <c r="U9" s="66"/>
      <c r="V9" s="66"/>
      <c r="W9" s="8"/>
      <c r="X9" s="8"/>
      <c r="Y9" s="8">
        <f t="shared" si="2"/>
        <v>0</v>
      </c>
      <c r="Z9" s="8">
        <f t="shared" si="3"/>
        <v>0</v>
      </c>
      <c r="AA9" s="8">
        <f>IF(AND(Y9=0,Z9=0),0,SUM($I$3:$J$33,$Q$3:$R$33,$Y$3:Z9))</f>
        <v>0</v>
      </c>
      <c r="AB9" s="21">
        <v>42467</v>
      </c>
      <c r="AC9" s="66" t="s">
        <v>62</v>
      </c>
      <c r="AD9" s="66"/>
      <c r="AE9" s="8"/>
      <c r="AF9" s="8"/>
      <c r="AG9" s="8">
        <f t="shared" si="4"/>
        <v>0</v>
      </c>
      <c r="AH9" s="8">
        <f t="shared" si="5"/>
        <v>0</v>
      </c>
      <c r="AI9" s="8">
        <f>IF(AND(AG9=0,AH9=0),0,SUM($I$3:$J$33,$Q$3:$R$33,$Y$3:$Z$33,$AG$3:AH9))</f>
        <v>0</v>
      </c>
      <c r="AJ9" s="21">
        <v>42497</v>
      </c>
      <c r="AK9" s="66"/>
      <c r="AL9" s="66"/>
      <c r="AM9" s="8"/>
      <c r="AN9" s="8"/>
      <c r="AO9" s="8">
        <f t="shared" si="6"/>
        <v>0</v>
      </c>
      <c r="AP9" s="8">
        <f t="shared" si="7"/>
        <v>0</v>
      </c>
      <c r="AQ9" s="8">
        <f>IF(AND(AO9=0,AP9=0),0,IF(AND(AO9=1,AP9=1),SUM($I$3:$J$33,$Q$3:$R$33,$Y$3:$Z$33,$AG$3:$AH$33,$AO$3:AP9)-1,SUM($I$3:$J$33,$Q$3:$R$33,$Y$3:$Z$33,$AG$3:$AH$33,$AO$3:AP9)))</f>
        <v>0</v>
      </c>
      <c r="AR9" s="21">
        <v>42528</v>
      </c>
      <c r="AS9" s="66" t="s">
        <v>62</v>
      </c>
      <c r="AT9" s="66"/>
      <c r="AU9" s="8"/>
      <c r="AV9" s="8"/>
      <c r="AW9" s="8">
        <f t="shared" si="8"/>
        <v>0</v>
      </c>
      <c r="AX9" s="8">
        <f t="shared" si="9"/>
        <v>0</v>
      </c>
      <c r="AY9" s="8">
        <f>IF(AND(AW9=0,AX9=0),0,SUM($I$3:$J$33,$Q$3:$R$33,$Y$3:$Z$33,$AG$3:$AH$33,$AO$3:$AP$33,$AW$3:AX9))</f>
        <v>0</v>
      </c>
      <c r="AZ9" s="21">
        <v>42558</v>
      </c>
      <c r="BA9" s="66"/>
      <c r="BB9" s="66"/>
      <c r="BC9" s="8"/>
      <c r="BD9" s="8"/>
      <c r="BE9" s="8">
        <f t="shared" si="10"/>
        <v>0</v>
      </c>
      <c r="BF9" s="8">
        <f t="shared" si="11"/>
        <v>0</v>
      </c>
      <c r="BG9" s="8">
        <f>IF(AND(BE9=0,BF9=0),0,SUM($I$3:$J$33,$Q$3:$R$33,$Y$3:$Z$33,$AG$3:$AH$33,$AO$3:$AP$33,$AW$3:$AX$33,$BE$3:BF9))</f>
        <v>0</v>
      </c>
      <c r="BH9" s="21">
        <v>42589</v>
      </c>
      <c r="BI9" s="66"/>
      <c r="BJ9" s="66"/>
      <c r="BK9" s="8"/>
      <c r="BL9" s="8"/>
      <c r="BM9" s="8">
        <f t="shared" si="12"/>
        <v>0</v>
      </c>
      <c r="BN9" s="8">
        <f t="shared" si="13"/>
        <v>0</v>
      </c>
      <c r="BO9" s="8">
        <f>IF(AND(BM9=0,BN9=0),0,SUM($I$3:$J$33,$Q$3:$R$33,$Y$3:$Z$33,$AG$3:$AH$33,$AO$3:$AP$33,$AW$3:$AX$33,$BE$3:$BF$33,$BM$3:BN9))</f>
        <v>0</v>
      </c>
      <c r="BP9" s="21">
        <v>42620</v>
      </c>
      <c r="BQ9" s="66"/>
      <c r="BR9" s="66"/>
      <c r="BS9" s="8"/>
      <c r="BT9" s="8"/>
      <c r="BU9" s="8">
        <f t="shared" si="14"/>
        <v>0</v>
      </c>
      <c r="BV9" s="8">
        <f t="shared" si="15"/>
        <v>0</v>
      </c>
      <c r="BW9" s="8">
        <f>IF(AND(BU9=0,BV9=0),0,SUM($I$3:$J$33,$Q$3:$R$33,$Y$3:$Z$33,$AG$3:$AH$33,$AO$3:$AP$33,$AW$3:$AX$33,$BE$3:$BF$33,$BM$3:$BN$33,$BU$3:BV9))</f>
        <v>0</v>
      </c>
      <c r="BX9" s="21">
        <v>42650</v>
      </c>
      <c r="BY9" s="66"/>
      <c r="BZ9" s="66"/>
      <c r="CA9" s="8"/>
      <c r="CB9" s="8"/>
      <c r="CC9" s="8">
        <f t="shared" si="16"/>
        <v>0</v>
      </c>
      <c r="CD9" s="8">
        <f t="shared" si="17"/>
        <v>0</v>
      </c>
      <c r="CE9" s="8">
        <f>IF(AND(CC9=0,CD9=0),0,SUM($I$3:$J$33,$Q$3:$R$33,$Y$3:$Z$33,$AG$3:$AH$33,$AO$3:$AP$33,$AW$3:$AX$33,$BE$3:$BF$33,$BM$3:$BN$33,$BU$3:$BV$33,$CC$3:CD9))</f>
        <v>0</v>
      </c>
      <c r="CF9" s="21">
        <v>42681</v>
      </c>
      <c r="CG9" s="66"/>
      <c r="CH9" s="66"/>
      <c r="CI9" s="8"/>
      <c r="CJ9" s="8"/>
      <c r="CK9" s="8">
        <f t="shared" si="18"/>
        <v>0</v>
      </c>
      <c r="CL9" s="8">
        <f t="shared" si="19"/>
        <v>0</v>
      </c>
      <c r="CM9" s="8">
        <f>IF(AND(CK9=0,CL9=0),0,SUM($I$3:$J$33,$Q$3:$R$33,$Y$3:$Z$33,$AG$3:$AH$33,$AO$3:$AP$33,$AW$3:$AX$33,$BE$3:$BF$33,$BM$3:$BN$33,$BU$3:$BV$33,$CC$3:$CD$33,$CK$3:CL9))</f>
        <v>0</v>
      </c>
      <c r="CN9" s="21">
        <v>42711</v>
      </c>
      <c r="CO9" s="66"/>
      <c r="CP9" s="66"/>
      <c r="CQ9" s="8"/>
      <c r="CR9" s="8"/>
      <c r="CS9" s="8">
        <f t="shared" si="20"/>
        <v>0</v>
      </c>
      <c r="CT9" s="8">
        <f t="shared" si="21"/>
        <v>0</v>
      </c>
      <c r="CU9" s="8">
        <f>IF(AND(CS9=0,CT9=0),0,SUM($I$3:$J$33,$Q$3:$R$33,$Y$3:$Z$33,$AG$3:$AH$33,$AO$3:$AP$33,$AW$3:$AX$33,$BE$3:$BF$33,$BM$3:$BN$33,$BU$3:$BV$33,$CC$3:$CD$33,$CK$3:$CL$33,$CS$3:CT9))</f>
        <v>0</v>
      </c>
      <c r="CV9" s="3"/>
      <c r="CX9" s="67" t="str">
        <f>IF(CZ3="HDues",800,"x")</f>
        <v>x</v>
      </c>
      <c r="CY9" t="s">
        <v>32</v>
      </c>
      <c r="CZ9">
        <f>SUM(AW3:AX33)</f>
        <v>0</v>
      </c>
      <c r="DA9" t="str">
        <f t="shared" si="24"/>
        <v/>
      </c>
      <c r="DB9" s="43" t="str">
        <f t="shared" si="25"/>
        <v/>
      </c>
      <c r="DC9" s="13" t="str">
        <f t="shared" si="26"/>
        <v/>
      </c>
      <c r="DD9" s="17" t="str">
        <f t="shared" si="27"/>
        <v/>
      </c>
      <c r="DE9" t="str">
        <f t="shared" si="58"/>
        <v/>
      </c>
      <c r="DF9" s="43" t="str">
        <f t="shared" si="28"/>
        <v/>
      </c>
      <c r="DG9" s="13" t="str">
        <f t="shared" si="59"/>
        <v/>
      </c>
      <c r="DH9" s="17" t="str">
        <f t="shared" si="29"/>
        <v/>
      </c>
      <c r="DI9" t="str">
        <f t="shared" si="60"/>
        <v/>
      </c>
      <c r="DJ9" s="43" t="str">
        <f t="shared" si="30"/>
        <v/>
      </c>
      <c r="DK9" s="13" t="str">
        <f t="shared" si="31"/>
        <v/>
      </c>
      <c r="DL9" s="17" t="str">
        <f t="shared" si="32"/>
        <v/>
      </c>
      <c r="DM9" t="str">
        <f t="shared" si="61"/>
        <v/>
      </c>
      <c r="DN9" s="43" t="str">
        <f t="shared" si="33"/>
        <v/>
      </c>
      <c r="DO9" s="13" t="str">
        <f t="shared" si="34"/>
        <v/>
      </c>
      <c r="DP9" s="17" t="str">
        <f t="shared" si="35"/>
        <v/>
      </c>
      <c r="DQ9" t="str">
        <f t="shared" si="62"/>
        <v/>
      </c>
      <c r="DR9" s="43" t="str">
        <f t="shared" si="36"/>
        <v/>
      </c>
      <c r="DS9" s="13" t="str">
        <f t="shared" si="63"/>
        <v/>
      </c>
      <c r="DT9" s="17" t="str">
        <f t="shared" si="37"/>
        <v/>
      </c>
      <c r="DU9" t="str">
        <f t="shared" si="64"/>
        <v/>
      </c>
      <c r="DV9" s="43" t="str">
        <f t="shared" si="38"/>
        <v/>
      </c>
      <c r="DW9" s="13" t="str">
        <f t="shared" si="65"/>
        <v/>
      </c>
      <c r="DX9" s="17" t="str">
        <f t="shared" si="39"/>
        <v/>
      </c>
      <c r="DY9" t="str">
        <f t="shared" si="66"/>
        <v/>
      </c>
      <c r="DZ9" s="43" t="str">
        <f t="shared" si="40"/>
        <v/>
      </c>
      <c r="EA9" s="13" t="str">
        <f t="shared" si="41"/>
        <v/>
      </c>
      <c r="EB9" s="17" t="str">
        <f t="shared" si="42"/>
        <v/>
      </c>
      <c r="EC9" t="str">
        <f t="shared" si="67"/>
        <v/>
      </c>
      <c r="ED9" s="43" t="str">
        <f t="shared" si="43"/>
        <v/>
      </c>
      <c r="EE9" s="13" t="str">
        <f t="shared" si="44"/>
        <v/>
      </c>
      <c r="EF9" s="17" t="str">
        <f t="shared" si="45"/>
        <v/>
      </c>
      <c r="EG9" t="str">
        <f t="shared" si="68"/>
        <v/>
      </c>
      <c r="EH9" s="43" t="str">
        <f t="shared" si="46"/>
        <v/>
      </c>
      <c r="EI9" s="13" t="str">
        <f t="shared" si="47"/>
        <v/>
      </c>
      <c r="EJ9" s="17" t="str">
        <f t="shared" si="48"/>
        <v/>
      </c>
      <c r="EK9" t="str">
        <f t="shared" si="69"/>
        <v/>
      </c>
      <c r="EL9" s="43" t="str">
        <f t="shared" si="49"/>
        <v/>
      </c>
      <c r="EM9" s="13" t="str">
        <f t="shared" si="50"/>
        <v/>
      </c>
      <c r="EN9" s="17" t="str">
        <f t="shared" si="51"/>
        <v/>
      </c>
      <c r="EO9" t="str">
        <f t="shared" si="70"/>
        <v/>
      </c>
      <c r="EP9" s="43" t="str">
        <f t="shared" si="52"/>
        <v/>
      </c>
      <c r="EQ9" s="13" t="str">
        <f t="shared" si="53"/>
        <v/>
      </c>
      <c r="ER9" s="17" t="str">
        <f t="shared" si="54"/>
        <v/>
      </c>
      <c r="ES9" t="str">
        <f t="shared" si="71"/>
        <v/>
      </c>
      <c r="ET9" s="43" t="str">
        <f t="shared" si="55"/>
        <v/>
      </c>
      <c r="EU9" s="13" t="str">
        <f t="shared" si="56"/>
        <v/>
      </c>
      <c r="EV9" s="17" t="str">
        <f t="shared" si="57"/>
        <v/>
      </c>
    </row>
    <row r="10" spans="1:152" x14ac:dyDescent="0.2">
      <c r="A10" s="4" t="s">
        <v>0</v>
      </c>
      <c r="B10" s="58" t="s">
        <v>13</v>
      </c>
      <c r="D10" s="14">
        <v>42377</v>
      </c>
      <c r="E10" s="66" t="s">
        <v>0</v>
      </c>
      <c r="F10" s="66"/>
      <c r="G10" s="8"/>
      <c r="H10" s="8"/>
      <c r="I10" s="8">
        <f t="shared" si="22"/>
        <v>1</v>
      </c>
      <c r="J10" s="8">
        <f t="shared" si="23"/>
        <v>0</v>
      </c>
      <c r="K10" s="8">
        <f>IF(AND(I10=0,J10=0),0,SUM($I$3:J10))</f>
        <v>2</v>
      </c>
      <c r="L10" s="21">
        <v>42408</v>
      </c>
      <c r="M10" s="66" t="s">
        <v>84</v>
      </c>
      <c r="N10" s="66"/>
      <c r="O10" s="8"/>
      <c r="P10" s="8"/>
      <c r="Q10" s="8">
        <f t="shared" si="0"/>
        <v>0</v>
      </c>
      <c r="R10" s="8">
        <f t="shared" si="1"/>
        <v>0</v>
      </c>
      <c r="S10" s="8">
        <f>IF(AND(Q10=0,R10=0),0,SUM($I$3:$J$33,$Q$3:R10))</f>
        <v>0</v>
      </c>
      <c r="T10" s="21">
        <v>42437</v>
      </c>
      <c r="U10" s="66"/>
      <c r="V10" s="66"/>
      <c r="W10" s="8"/>
      <c r="X10" s="8"/>
      <c r="Y10" s="8">
        <f t="shared" si="2"/>
        <v>0</v>
      </c>
      <c r="Z10" s="8">
        <f t="shared" si="3"/>
        <v>0</v>
      </c>
      <c r="AA10" s="8">
        <f>IF(AND(Y10=0,Z10=0),0,SUM($I$3:$J$33,$Q$3:$R$33,$Y$3:Z10))</f>
        <v>0</v>
      </c>
      <c r="AB10" s="21">
        <v>42468</v>
      </c>
      <c r="AC10" s="66" t="s">
        <v>62</v>
      </c>
      <c r="AD10" s="66"/>
      <c r="AE10" s="8"/>
      <c r="AF10" s="8"/>
      <c r="AG10" s="8">
        <f t="shared" si="4"/>
        <v>0</v>
      </c>
      <c r="AH10" s="8">
        <f t="shared" si="5"/>
        <v>0</v>
      </c>
      <c r="AI10" s="8">
        <f>IF(AND(AG10=0,AH10=0),0,SUM($I$3:$J$33,$Q$3:$R$33,$Y$3:$Z$33,$AG$3:AH10))</f>
        <v>0</v>
      </c>
      <c r="AJ10" s="21">
        <v>42498</v>
      </c>
      <c r="AK10" s="66"/>
      <c r="AL10" s="66"/>
      <c r="AM10" s="8"/>
      <c r="AN10" s="8"/>
      <c r="AO10" s="8">
        <f t="shared" si="6"/>
        <v>0</v>
      </c>
      <c r="AP10" s="8">
        <f t="shared" si="7"/>
        <v>0</v>
      </c>
      <c r="AQ10" s="8">
        <f>IF(AND(AO10=0,AP10=0),0,IF(AND(AO10=1,AP10=1),SUM($I$3:$J$33,$Q$3:$R$33,$Y$3:$Z$33,$AG$3:$AH$33,$AO$3:AP10)-1,SUM($I$3:$J$33,$Q$3:$R$33,$Y$3:$Z$33,$AG$3:$AH$33,$AO$3:AP10)))</f>
        <v>0</v>
      </c>
      <c r="AR10" s="21">
        <v>42529</v>
      </c>
      <c r="AS10" s="66" t="s">
        <v>80</v>
      </c>
      <c r="AT10" s="66"/>
      <c r="AU10" s="8"/>
      <c r="AV10" s="8"/>
      <c r="AW10" s="8">
        <f t="shared" si="8"/>
        <v>0</v>
      </c>
      <c r="AX10" s="8">
        <f t="shared" si="9"/>
        <v>0</v>
      </c>
      <c r="AY10" s="8">
        <f>IF(AND(AW10=0,AX10=0),0,SUM($I$3:$J$33,$Q$3:$R$33,$Y$3:$Z$33,$AG$3:$AH$33,$AO$3:$AP$33,$AW$3:AX10))</f>
        <v>0</v>
      </c>
      <c r="AZ10" s="21">
        <v>42559</v>
      </c>
      <c r="BA10" s="66"/>
      <c r="BB10" s="66"/>
      <c r="BC10" s="8"/>
      <c r="BD10" s="8"/>
      <c r="BE10" s="8">
        <f t="shared" si="10"/>
        <v>0</v>
      </c>
      <c r="BF10" s="8">
        <f t="shared" si="11"/>
        <v>0</v>
      </c>
      <c r="BG10" s="8">
        <f>IF(AND(BE10=0,BF10=0),0,SUM($I$3:$J$33,$Q$3:$R$33,$Y$3:$Z$33,$AG$3:$AH$33,$AO$3:$AP$33,$AW$3:$AX$33,$BE$3:BF10))</f>
        <v>0</v>
      </c>
      <c r="BH10" s="21">
        <v>42590</v>
      </c>
      <c r="BI10" s="66"/>
      <c r="BJ10" s="66"/>
      <c r="BK10" s="8"/>
      <c r="BL10" s="8"/>
      <c r="BM10" s="8">
        <f t="shared" si="12"/>
        <v>0</v>
      </c>
      <c r="BN10" s="8">
        <f t="shared" si="13"/>
        <v>0</v>
      </c>
      <c r="BO10" s="8">
        <f>IF(AND(BM10=0,BN10=0),0,SUM($I$3:$J$33,$Q$3:$R$33,$Y$3:$Z$33,$AG$3:$AH$33,$AO$3:$AP$33,$AW$3:$AX$33,$BE$3:$BF$33,$BM$3:BN10))</f>
        <v>0</v>
      </c>
      <c r="BP10" s="21">
        <v>42621</v>
      </c>
      <c r="BQ10" s="66"/>
      <c r="BR10" s="66"/>
      <c r="BS10" s="8"/>
      <c r="BT10" s="8"/>
      <c r="BU10" s="8">
        <f t="shared" si="14"/>
        <v>0</v>
      </c>
      <c r="BV10" s="8">
        <f t="shared" si="15"/>
        <v>0</v>
      </c>
      <c r="BW10" s="8">
        <f>IF(AND(BU10=0,BV10=0),0,SUM($I$3:$J$33,$Q$3:$R$33,$Y$3:$Z$33,$AG$3:$AH$33,$AO$3:$AP$33,$AW$3:$AX$33,$BE$3:$BF$33,$BM$3:$BN$33,$BU$3:BV10))</f>
        <v>0</v>
      </c>
      <c r="BX10" s="21">
        <v>42651</v>
      </c>
      <c r="BY10" s="66"/>
      <c r="BZ10" s="66"/>
      <c r="CA10" s="8"/>
      <c r="CB10" s="8"/>
      <c r="CC10" s="8">
        <f t="shared" si="16"/>
        <v>0</v>
      </c>
      <c r="CD10" s="8">
        <f t="shared" si="17"/>
        <v>0</v>
      </c>
      <c r="CE10" s="8">
        <f>IF(AND(CC10=0,CD10=0),0,SUM($I$3:$J$33,$Q$3:$R$33,$Y$3:$Z$33,$AG$3:$AH$33,$AO$3:$AP$33,$AW$3:$AX$33,$BE$3:$BF$33,$BM$3:$BN$33,$BU$3:$BV$33,$CC$3:CD10))</f>
        <v>0</v>
      </c>
      <c r="CF10" s="21">
        <v>42682</v>
      </c>
      <c r="CG10" s="66"/>
      <c r="CH10" s="66"/>
      <c r="CI10" s="8"/>
      <c r="CJ10" s="8"/>
      <c r="CK10" s="8">
        <f t="shared" si="18"/>
        <v>0</v>
      </c>
      <c r="CL10" s="8">
        <f t="shared" si="19"/>
        <v>0</v>
      </c>
      <c r="CM10" s="8">
        <f>IF(AND(CK10=0,CL10=0),0,SUM($I$3:$J$33,$Q$3:$R$33,$Y$3:$Z$33,$AG$3:$AH$33,$AO$3:$AP$33,$AW$3:$AX$33,$BE$3:$BF$33,$BM$3:$BN$33,$BU$3:$BV$33,$CC$3:$CD$33,$CK$3:CL10))</f>
        <v>0</v>
      </c>
      <c r="CN10" s="21">
        <v>42712</v>
      </c>
      <c r="CO10" s="66"/>
      <c r="CP10" s="66"/>
      <c r="CQ10" s="8"/>
      <c r="CR10" s="8"/>
      <c r="CS10" s="8">
        <f t="shared" si="20"/>
        <v>0</v>
      </c>
      <c r="CT10" s="8">
        <f t="shared" si="21"/>
        <v>0</v>
      </c>
      <c r="CU10" s="8">
        <f>IF(AND(CS10=0,CT10=0),0,SUM($I$3:$J$33,$Q$3:$R$33,$Y$3:$Z$33,$AG$3:$AH$33,$AO$3:$AP$33,$AW$3:$AX$33,$BE$3:$BF$33,$BM$3:$BN$33,$BU$3:$BV$33,$CC$3:$CD$33,$CK$3:$CL$33,$CS$3:CT10))</f>
        <v>0</v>
      </c>
      <c r="CV10" s="3"/>
      <c r="CX10" s="67" t="str">
        <f>IF(CZ3="HDues","PDU","x")</f>
        <v>x</v>
      </c>
      <c r="CY10" t="s">
        <v>33</v>
      </c>
      <c r="CZ10">
        <f>SUM(BE3:BF33)</f>
        <v>1</v>
      </c>
      <c r="DA10" t="str">
        <f t="shared" si="24"/>
        <v/>
      </c>
      <c r="DB10" s="43" t="str">
        <f t="shared" si="25"/>
        <v/>
      </c>
      <c r="DC10" s="13" t="str">
        <f t="shared" si="26"/>
        <v/>
      </c>
      <c r="DD10" s="17" t="str">
        <f t="shared" si="27"/>
        <v/>
      </c>
      <c r="DE10" t="str">
        <f t="shared" si="58"/>
        <v/>
      </c>
      <c r="DF10" s="43" t="str">
        <f t="shared" si="28"/>
        <v/>
      </c>
      <c r="DG10" s="13" t="str">
        <f t="shared" si="59"/>
        <v/>
      </c>
      <c r="DH10" s="17" t="str">
        <f t="shared" si="29"/>
        <v/>
      </c>
      <c r="DI10" t="str">
        <f t="shared" si="60"/>
        <v/>
      </c>
      <c r="DJ10" s="43" t="str">
        <f t="shared" si="30"/>
        <v/>
      </c>
      <c r="DK10" s="13" t="str">
        <f t="shared" si="31"/>
        <v/>
      </c>
      <c r="DL10" s="17" t="str">
        <f t="shared" si="32"/>
        <v/>
      </c>
      <c r="DM10" t="str">
        <f t="shared" si="61"/>
        <v/>
      </c>
      <c r="DN10" s="43" t="str">
        <f t="shared" si="33"/>
        <v/>
      </c>
      <c r="DO10" s="13" t="str">
        <f t="shared" si="34"/>
        <v/>
      </c>
      <c r="DP10" s="17" t="str">
        <f t="shared" si="35"/>
        <v/>
      </c>
      <c r="DQ10" t="str">
        <f t="shared" si="62"/>
        <v/>
      </c>
      <c r="DR10" s="43" t="str">
        <f t="shared" si="36"/>
        <v/>
      </c>
      <c r="DS10" s="13" t="str">
        <f t="shared" si="63"/>
        <v/>
      </c>
      <c r="DT10" s="17" t="str">
        <f t="shared" si="37"/>
        <v/>
      </c>
      <c r="DU10" t="str">
        <f t="shared" si="64"/>
        <v/>
      </c>
      <c r="DV10" s="43" t="str">
        <f t="shared" si="38"/>
        <v/>
      </c>
      <c r="DW10" s="13" t="str">
        <f t="shared" si="65"/>
        <v/>
      </c>
      <c r="DX10" s="17" t="str">
        <f t="shared" si="39"/>
        <v/>
      </c>
      <c r="DY10" t="str">
        <f t="shared" si="66"/>
        <v/>
      </c>
      <c r="DZ10" s="43" t="str">
        <f t="shared" si="40"/>
        <v/>
      </c>
      <c r="EA10" s="13" t="str">
        <f t="shared" si="41"/>
        <v/>
      </c>
      <c r="EB10" s="17" t="str">
        <f t="shared" si="42"/>
        <v/>
      </c>
      <c r="EC10" t="str">
        <f t="shared" si="67"/>
        <v/>
      </c>
      <c r="ED10" s="43" t="str">
        <f t="shared" si="43"/>
        <v/>
      </c>
      <c r="EE10" s="13" t="str">
        <f t="shared" si="44"/>
        <v/>
      </c>
      <c r="EF10" s="17" t="str">
        <f t="shared" si="45"/>
        <v/>
      </c>
      <c r="EG10" t="str">
        <f t="shared" si="68"/>
        <v/>
      </c>
      <c r="EH10" s="43" t="str">
        <f t="shared" si="46"/>
        <v/>
      </c>
      <c r="EI10" s="13" t="str">
        <f t="shared" si="47"/>
        <v/>
      </c>
      <c r="EJ10" s="17" t="str">
        <f t="shared" si="48"/>
        <v/>
      </c>
      <c r="EK10" t="str">
        <f t="shared" si="69"/>
        <v/>
      </c>
      <c r="EL10" s="43" t="str">
        <f t="shared" si="49"/>
        <v/>
      </c>
      <c r="EM10" s="13" t="str">
        <f t="shared" si="50"/>
        <v/>
      </c>
      <c r="EN10" s="17" t="str">
        <f t="shared" si="51"/>
        <v/>
      </c>
      <c r="EO10" t="str">
        <f t="shared" si="70"/>
        <v/>
      </c>
      <c r="EP10" s="43" t="str">
        <f t="shared" si="52"/>
        <v/>
      </c>
      <c r="EQ10" s="13" t="str">
        <f t="shared" si="53"/>
        <v/>
      </c>
      <c r="ER10" s="17" t="str">
        <f t="shared" si="54"/>
        <v/>
      </c>
      <c r="ES10" t="str">
        <f t="shared" si="71"/>
        <v/>
      </c>
      <c r="ET10" s="43" t="str">
        <f t="shared" si="55"/>
        <v/>
      </c>
      <c r="EU10" s="13" t="str">
        <f t="shared" si="56"/>
        <v/>
      </c>
      <c r="EV10" s="17" t="str">
        <f t="shared" si="57"/>
        <v/>
      </c>
    </row>
    <row r="11" spans="1:152" ht="14.25" x14ac:dyDescent="0.2">
      <c r="A11" s="58" t="s">
        <v>1</v>
      </c>
      <c r="B11" s="58" t="s">
        <v>47</v>
      </c>
      <c r="D11" s="14">
        <v>42378</v>
      </c>
      <c r="E11" s="66" t="s">
        <v>62</v>
      </c>
      <c r="F11" s="66"/>
      <c r="G11" s="8"/>
      <c r="H11" s="8"/>
      <c r="I11" s="8">
        <f t="shared" si="22"/>
        <v>0</v>
      </c>
      <c r="J11" s="8">
        <f t="shared" si="23"/>
        <v>0</v>
      </c>
      <c r="K11" s="8">
        <f>IF(AND(I11=0,J11=0),0,SUM($I$3:J11))</f>
        <v>0</v>
      </c>
      <c r="L11" s="21">
        <v>42409</v>
      </c>
      <c r="M11" s="66" t="s">
        <v>62</v>
      </c>
      <c r="N11" s="66"/>
      <c r="O11" s="8"/>
      <c r="P11" s="8"/>
      <c r="Q11" s="8">
        <f t="shared" si="0"/>
        <v>0</v>
      </c>
      <c r="R11" s="8">
        <f t="shared" si="1"/>
        <v>0</v>
      </c>
      <c r="S11" s="8">
        <f>IF(AND(Q11=0,R11=0),0,SUM($I$3:$J$33,$Q$3:R11))</f>
        <v>0</v>
      </c>
      <c r="T11" s="21">
        <v>42438</v>
      </c>
      <c r="U11" s="66" t="s">
        <v>0</v>
      </c>
      <c r="V11" s="66"/>
      <c r="W11" s="8"/>
      <c r="X11" s="8"/>
      <c r="Y11" s="8">
        <f t="shared" si="2"/>
        <v>1</v>
      </c>
      <c r="Z11" s="8">
        <f t="shared" si="3"/>
        <v>0</v>
      </c>
      <c r="AA11" s="8">
        <f>IF(AND(Y11=0,Z11=0),0,SUM($I$3:$J$33,$Q$3:$R$33,$Y$3:Z11))</f>
        <v>5</v>
      </c>
      <c r="AB11" s="21">
        <v>42469</v>
      </c>
      <c r="AC11" s="66" t="s">
        <v>62</v>
      </c>
      <c r="AD11" s="66"/>
      <c r="AE11" s="8"/>
      <c r="AF11" s="8"/>
      <c r="AG11" s="8">
        <f t="shared" si="4"/>
        <v>0</v>
      </c>
      <c r="AH11" s="8">
        <f t="shared" si="5"/>
        <v>0</v>
      </c>
      <c r="AI11" s="8">
        <f>IF(AND(AG11=0,AH11=0),0,SUM($I$3:$J$33,$Q$3:$R$33,$Y$3:$Z$33,$AG$3:AH11))</f>
        <v>0</v>
      </c>
      <c r="AJ11" s="21">
        <v>42499</v>
      </c>
      <c r="AK11" s="66"/>
      <c r="AL11" s="66"/>
      <c r="AM11" s="8"/>
      <c r="AN11" s="8"/>
      <c r="AO11" s="8">
        <f t="shared" si="6"/>
        <v>0</v>
      </c>
      <c r="AP11" s="8">
        <f t="shared" si="7"/>
        <v>0</v>
      </c>
      <c r="AQ11" s="8">
        <f>IF(AND(AO11=0,AP11=0),0,IF(AND(AO11=1,AP11=1),SUM($I$3:$J$33,$Q$3:$R$33,$Y$3:$Z$33,$AG$3:$AH$33,$AO$3:AP11)-1,SUM($I$3:$J$33,$Q$3:$R$33,$Y$3:$Z$33,$AG$3:$AH$33,$AO$3:AP11)))</f>
        <v>0</v>
      </c>
      <c r="AR11" s="21">
        <v>42530</v>
      </c>
      <c r="AS11" s="66"/>
      <c r="AT11" s="66"/>
      <c r="AU11" s="8"/>
      <c r="AV11" s="8"/>
      <c r="AW11" s="8">
        <f t="shared" si="8"/>
        <v>0</v>
      </c>
      <c r="AX11" s="8">
        <f t="shared" si="9"/>
        <v>0</v>
      </c>
      <c r="AY11" s="8">
        <f>IF(AND(AW11=0,AX11=0),0,SUM($I$3:$J$33,$Q$3:$R$33,$Y$3:$Z$33,$AG$3:$AH$33,$AO$3:$AP$33,$AW$3:AX11))</f>
        <v>0</v>
      </c>
      <c r="AZ11" s="21">
        <v>42560</v>
      </c>
      <c r="BA11" s="66"/>
      <c r="BB11" s="66"/>
      <c r="BC11" s="8"/>
      <c r="BD11" s="8"/>
      <c r="BE11" s="8">
        <f t="shared" si="10"/>
        <v>0</v>
      </c>
      <c r="BF11" s="8">
        <f t="shared" si="11"/>
        <v>0</v>
      </c>
      <c r="BG11" s="8">
        <f>IF(AND(BE11=0,BF11=0),0,SUM($I$3:$J$33,$Q$3:$R$33,$Y$3:$Z$33,$AG$3:$AH$33,$AO$3:$AP$33,$AW$3:$AX$33,$BE$3:BF11))</f>
        <v>0</v>
      </c>
      <c r="BH11" s="21">
        <v>42591</v>
      </c>
      <c r="BI11" s="66"/>
      <c r="BJ11" s="66"/>
      <c r="BK11" s="8"/>
      <c r="BL11" s="8"/>
      <c r="BM11" s="8">
        <f t="shared" si="12"/>
        <v>0</v>
      </c>
      <c r="BN11" s="8">
        <f t="shared" si="13"/>
        <v>0</v>
      </c>
      <c r="BO11" s="8">
        <f>IF(AND(BM11=0,BN11=0),0,SUM($I$3:$J$33,$Q$3:$R$33,$Y$3:$Z$33,$AG$3:$AH$33,$AO$3:$AP$33,$AW$3:$AX$33,$BE$3:$BF$33,$BM$3:BN11))</f>
        <v>0</v>
      </c>
      <c r="BP11" s="21">
        <v>42622</v>
      </c>
      <c r="BQ11" s="66"/>
      <c r="BR11" s="66"/>
      <c r="BS11" s="8"/>
      <c r="BT11" s="8"/>
      <c r="BU11" s="8">
        <f t="shared" si="14"/>
        <v>0</v>
      </c>
      <c r="BV11" s="8">
        <f t="shared" si="15"/>
        <v>0</v>
      </c>
      <c r="BW11" s="8">
        <f>IF(AND(BU11=0,BV11=0),0,SUM($I$3:$J$33,$Q$3:$R$33,$Y$3:$Z$33,$AG$3:$AH$33,$AO$3:$AP$33,$AW$3:$AX$33,$BE$3:$BF$33,$BM$3:$BN$33,$BU$3:BV11))</f>
        <v>0</v>
      </c>
      <c r="BX11" s="21">
        <v>42652</v>
      </c>
      <c r="BY11" s="66"/>
      <c r="BZ11" s="66"/>
      <c r="CA11" s="8"/>
      <c r="CB11" s="8"/>
      <c r="CC11" s="8">
        <f t="shared" si="16"/>
        <v>0</v>
      </c>
      <c r="CD11" s="8">
        <f t="shared" si="17"/>
        <v>0</v>
      </c>
      <c r="CE11" s="8">
        <f>IF(AND(CC11=0,CD11=0),0,SUM($I$3:$J$33,$Q$3:$R$33,$Y$3:$Z$33,$AG$3:$AH$33,$AO$3:$AP$33,$AW$3:$AX$33,$BE$3:$BF$33,$BM$3:$BN$33,$BU$3:$BV$33,$CC$3:CD11))</f>
        <v>0</v>
      </c>
      <c r="CF11" s="21">
        <v>42683</v>
      </c>
      <c r="CG11" s="66"/>
      <c r="CH11" s="66"/>
      <c r="CI11" s="8"/>
      <c r="CJ11" s="8"/>
      <c r="CK11" s="8">
        <f t="shared" si="18"/>
        <v>0</v>
      </c>
      <c r="CL11" s="8">
        <f t="shared" si="19"/>
        <v>0</v>
      </c>
      <c r="CM11" s="8">
        <f>IF(AND(CK11=0,CL11=0),0,SUM($I$3:$J$33,$Q$3:$R$33,$Y$3:$Z$33,$AG$3:$AH$33,$AO$3:$AP$33,$AW$3:$AX$33,$BE$3:$BF$33,$BM$3:$BN$33,$BU$3:$BV$33,$CC$3:$CD$33,$CK$3:CL11))</f>
        <v>0</v>
      </c>
      <c r="CN11" s="21">
        <v>42713</v>
      </c>
      <c r="CO11" s="66"/>
      <c r="CP11" s="66"/>
      <c r="CQ11" s="8"/>
      <c r="CR11" s="8"/>
      <c r="CS11" s="8">
        <f t="shared" si="20"/>
        <v>0</v>
      </c>
      <c r="CT11" s="8">
        <f t="shared" si="21"/>
        <v>0</v>
      </c>
      <c r="CU11" s="8">
        <f>IF(AND(CS11=0,CT11=0),0,SUM($I$3:$J$33,$Q$3:$R$33,$Y$3:$Z$33,$AG$3:$AH$33,$AO$3:$AP$33,$AW$3:$AX$33,$BE$3:$BF$33,$BM$3:$BN$33,$BU$3:$BV$33,$CC$3:$CD$33,$CK$3:$CL$33,$CS$3:CT11))</f>
        <v>0</v>
      </c>
      <c r="CV11" s="3"/>
      <c r="CX11" s="67" t="str">
        <f>IF(CZ3="HDues","RHT","x")</f>
        <v>x</v>
      </c>
      <c r="CY11" t="s">
        <v>34</v>
      </c>
      <c r="CZ11">
        <f>SUM(BM3:BN33)</f>
        <v>0</v>
      </c>
      <c r="DA11" t="str">
        <f t="shared" si="24"/>
        <v/>
      </c>
      <c r="DB11" s="43" t="str">
        <f t="shared" si="25"/>
        <v/>
      </c>
      <c r="DC11" s="13" t="str">
        <f t="shared" si="26"/>
        <v/>
      </c>
      <c r="DD11" s="17" t="str">
        <f t="shared" si="27"/>
        <v/>
      </c>
      <c r="DE11" t="str">
        <f t="shared" si="58"/>
        <v/>
      </c>
      <c r="DF11" s="43" t="str">
        <f t="shared" si="28"/>
        <v/>
      </c>
      <c r="DG11" s="13" t="str">
        <f t="shared" si="59"/>
        <v/>
      </c>
      <c r="DH11" s="17" t="str">
        <f t="shared" si="29"/>
        <v/>
      </c>
      <c r="DI11" t="str">
        <f t="shared" si="60"/>
        <v/>
      </c>
      <c r="DJ11" s="43" t="str">
        <f t="shared" si="30"/>
        <v/>
      </c>
      <c r="DK11" s="13" t="str">
        <f t="shared" si="31"/>
        <v/>
      </c>
      <c r="DL11" s="17" t="str">
        <f t="shared" si="32"/>
        <v/>
      </c>
      <c r="DM11" t="str">
        <f t="shared" si="61"/>
        <v/>
      </c>
      <c r="DN11" s="43" t="str">
        <f t="shared" si="33"/>
        <v/>
      </c>
      <c r="DO11" s="13" t="str">
        <f t="shared" si="34"/>
        <v/>
      </c>
      <c r="DP11" s="17" t="str">
        <f t="shared" si="35"/>
        <v/>
      </c>
      <c r="DQ11" t="str">
        <f t="shared" si="62"/>
        <v/>
      </c>
      <c r="DR11" s="43" t="str">
        <f t="shared" si="36"/>
        <v/>
      </c>
      <c r="DS11" s="13" t="str">
        <f t="shared" si="63"/>
        <v/>
      </c>
      <c r="DT11" s="17" t="str">
        <f t="shared" si="37"/>
        <v/>
      </c>
      <c r="DU11" t="str">
        <f t="shared" si="64"/>
        <v/>
      </c>
      <c r="DV11" s="43" t="str">
        <f t="shared" si="38"/>
        <v/>
      </c>
      <c r="DW11" s="13" t="str">
        <f t="shared" si="65"/>
        <v/>
      </c>
      <c r="DX11" s="17" t="str">
        <f t="shared" si="39"/>
        <v/>
      </c>
      <c r="DY11" t="str">
        <f t="shared" si="66"/>
        <v/>
      </c>
      <c r="DZ11" s="43" t="str">
        <f t="shared" si="40"/>
        <v/>
      </c>
      <c r="EA11" s="13" t="str">
        <f t="shared" si="41"/>
        <v/>
      </c>
      <c r="EB11" s="17" t="str">
        <f t="shared" si="42"/>
        <v/>
      </c>
      <c r="EC11" t="str">
        <f t="shared" si="67"/>
        <v/>
      </c>
      <c r="ED11" s="43" t="str">
        <f t="shared" si="43"/>
        <v/>
      </c>
      <c r="EE11" s="13" t="str">
        <f t="shared" si="44"/>
        <v/>
      </c>
      <c r="EF11" s="17" t="str">
        <f t="shared" si="45"/>
        <v/>
      </c>
      <c r="EG11" t="str">
        <f t="shared" si="68"/>
        <v/>
      </c>
      <c r="EH11" s="43" t="str">
        <f t="shared" si="46"/>
        <v/>
      </c>
      <c r="EI11" s="13" t="str">
        <f t="shared" si="47"/>
        <v/>
      </c>
      <c r="EJ11" s="17" t="str">
        <f t="shared" si="48"/>
        <v/>
      </c>
      <c r="EK11" t="str">
        <f t="shared" si="69"/>
        <v/>
      </c>
      <c r="EL11" s="43" t="str">
        <f t="shared" si="49"/>
        <v/>
      </c>
      <c r="EM11" s="13" t="str">
        <f t="shared" si="50"/>
        <v/>
      </c>
      <c r="EN11" s="17" t="str">
        <f t="shared" si="51"/>
        <v/>
      </c>
      <c r="EO11" t="str">
        <f t="shared" si="70"/>
        <v/>
      </c>
      <c r="EP11" s="43" t="str">
        <f t="shared" si="52"/>
        <v/>
      </c>
      <c r="EQ11" s="13" t="str">
        <f t="shared" si="53"/>
        <v/>
      </c>
      <c r="ER11" s="17" t="str">
        <f t="shared" si="54"/>
        <v/>
      </c>
      <c r="ES11" t="str">
        <f t="shared" si="71"/>
        <v/>
      </c>
      <c r="ET11" s="43" t="str">
        <f t="shared" si="55"/>
        <v/>
      </c>
      <c r="EU11" s="13" t="str">
        <f t="shared" si="56"/>
        <v/>
      </c>
      <c r="EV11" s="17" t="str">
        <f t="shared" si="57"/>
        <v/>
      </c>
    </row>
    <row r="12" spans="1:152" x14ac:dyDescent="0.2">
      <c r="A12" s="68">
        <v>25</v>
      </c>
      <c r="B12" s="68"/>
      <c r="D12" s="14">
        <v>42379</v>
      </c>
      <c r="E12" s="66" t="s">
        <v>62</v>
      </c>
      <c r="F12" s="66"/>
      <c r="G12" s="8"/>
      <c r="H12" s="8"/>
      <c r="I12" s="8">
        <f t="shared" si="22"/>
        <v>0</v>
      </c>
      <c r="J12" s="8">
        <f t="shared" si="23"/>
        <v>0</v>
      </c>
      <c r="K12" s="8">
        <f>IF(AND(I12=0,J12=0),0,SUM($I$3:J12))</f>
        <v>0</v>
      </c>
      <c r="L12" s="21">
        <v>42410</v>
      </c>
      <c r="M12" s="66" t="s">
        <v>0</v>
      </c>
      <c r="N12" s="66"/>
      <c r="O12" s="8"/>
      <c r="P12" s="8"/>
      <c r="Q12" s="8">
        <f t="shared" si="0"/>
        <v>1</v>
      </c>
      <c r="R12" s="8">
        <f t="shared" si="1"/>
        <v>0</v>
      </c>
      <c r="S12" s="8">
        <f>IF(AND(Q12=0,R12=0),0,SUM($I$3:$J$33,$Q$3:R12))</f>
        <v>4</v>
      </c>
      <c r="T12" s="21">
        <v>42439</v>
      </c>
      <c r="U12" s="66"/>
      <c r="V12" s="66"/>
      <c r="W12" s="8"/>
      <c r="X12" s="8"/>
      <c r="Y12" s="8">
        <f t="shared" si="2"/>
        <v>0</v>
      </c>
      <c r="Z12" s="8">
        <f t="shared" si="3"/>
        <v>0</v>
      </c>
      <c r="AA12" s="8">
        <f>IF(AND(Y12=0,Z12=0),0,SUM($I$3:$J$33,$Q$3:$R$33,$Y$3:Z12))</f>
        <v>0</v>
      </c>
      <c r="AB12" s="21">
        <v>42470</v>
      </c>
      <c r="AC12" s="66" t="s">
        <v>62</v>
      </c>
      <c r="AD12" s="66"/>
      <c r="AE12" s="8"/>
      <c r="AF12" s="8"/>
      <c r="AG12" s="8">
        <f t="shared" si="4"/>
        <v>0</v>
      </c>
      <c r="AH12" s="8">
        <f t="shared" si="5"/>
        <v>0</v>
      </c>
      <c r="AI12" s="8">
        <f>IF(AND(AG12=0,AH12=0),0,SUM($I$3:$J$33,$Q$3:$R$33,$Y$3:$Z$33,$AG$3:AH12))</f>
        <v>0</v>
      </c>
      <c r="AJ12" s="21">
        <v>42500</v>
      </c>
      <c r="AK12" s="66"/>
      <c r="AL12" s="66"/>
      <c r="AM12" s="8"/>
      <c r="AN12" s="8"/>
      <c r="AO12" s="8">
        <f t="shared" si="6"/>
        <v>0</v>
      </c>
      <c r="AP12" s="8">
        <f t="shared" si="7"/>
        <v>0</v>
      </c>
      <c r="AQ12" s="8">
        <f>IF(AND(AO12=0,AP12=0),0,IF(AND(AO12=1,AP12=1),SUM($I$3:$J$33,$Q$3:$R$33,$Y$3:$Z$33,$AG$3:$AH$33,$AO$3:AP12)-1,SUM($I$3:$J$33,$Q$3:$R$33,$Y$3:$Z$33,$AG$3:$AH$33,$AO$3:AP12)))</f>
        <v>0</v>
      </c>
      <c r="AR12" s="21">
        <v>42531</v>
      </c>
      <c r="AS12" s="66"/>
      <c r="AT12" s="66"/>
      <c r="AU12" s="8"/>
      <c r="AV12" s="8"/>
      <c r="AW12" s="8">
        <f t="shared" si="8"/>
        <v>0</v>
      </c>
      <c r="AX12" s="8">
        <f t="shared" si="9"/>
        <v>0</v>
      </c>
      <c r="AY12" s="8">
        <f>IF(AND(AW12=0,AX12=0),0,SUM($I$3:$J$33,$Q$3:$R$33,$Y$3:$Z$33,$AG$3:$AH$33,$AO$3:$AP$33,$AW$3:AX12))</f>
        <v>0</v>
      </c>
      <c r="AZ12" s="21">
        <v>42561</v>
      </c>
      <c r="BA12" s="66"/>
      <c r="BB12" s="66"/>
      <c r="BC12" s="8"/>
      <c r="BD12" s="8"/>
      <c r="BE12" s="8">
        <f t="shared" si="10"/>
        <v>0</v>
      </c>
      <c r="BF12" s="8">
        <f t="shared" si="11"/>
        <v>0</v>
      </c>
      <c r="BG12" s="8">
        <f>IF(AND(BE12=0,BF12=0),0,SUM($I$3:$J$33,$Q$3:$R$33,$Y$3:$Z$33,$AG$3:$AH$33,$AO$3:$AP$33,$AW$3:$AX$33,$BE$3:BF12))</f>
        <v>0</v>
      </c>
      <c r="BH12" s="21">
        <v>42592</v>
      </c>
      <c r="BI12" s="66"/>
      <c r="BJ12" s="66"/>
      <c r="BK12" s="8"/>
      <c r="BL12" s="8"/>
      <c r="BM12" s="8">
        <f t="shared" si="12"/>
        <v>0</v>
      </c>
      <c r="BN12" s="8">
        <f t="shared" si="13"/>
        <v>0</v>
      </c>
      <c r="BO12" s="8">
        <f>IF(AND(BM12=0,BN12=0),0,SUM($I$3:$J$33,$Q$3:$R$33,$Y$3:$Z$33,$AG$3:$AH$33,$AO$3:$AP$33,$AW$3:$AX$33,$BE$3:$BF$33,$BM$3:BN12))</f>
        <v>0</v>
      </c>
      <c r="BP12" s="21">
        <v>42623</v>
      </c>
      <c r="BQ12" s="66"/>
      <c r="BR12" s="66"/>
      <c r="BS12" s="8"/>
      <c r="BT12" s="8"/>
      <c r="BU12" s="8">
        <f t="shared" si="14"/>
        <v>0</v>
      </c>
      <c r="BV12" s="8">
        <f t="shared" si="15"/>
        <v>0</v>
      </c>
      <c r="BW12" s="8">
        <f>IF(AND(BU12=0,BV12=0),0,SUM($I$3:$J$33,$Q$3:$R$33,$Y$3:$Z$33,$AG$3:$AH$33,$AO$3:$AP$33,$AW$3:$AX$33,$BE$3:$BF$33,$BM$3:$BN$33,$BU$3:BV12))</f>
        <v>0</v>
      </c>
      <c r="BX12" s="21">
        <v>42653</v>
      </c>
      <c r="BY12" s="66"/>
      <c r="BZ12" s="66"/>
      <c r="CA12" s="8"/>
      <c r="CB12" s="8"/>
      <c r="CC12" s="8">
        <f t="shared" si="16"/>
        <v>0</v>
      </c>
      <c r="CD12" s="8">
        <f t="shared" si="17"/>
        <v>0</v>
      </c>
      <c r="CE12" s="8">
        <f>IF(AND(CC12=0,CD12=0),0,SUM($I$3:$J$33,$Q$3:$R$33,$Y$3:$Z$33,$AG$3:$AH$33,$AO$3:$AP$33,$AW$3:$AX$33,$BE$3:$BF$33,$BM$3:$BN$33,$BU$3:$BV$33,$CC$3:CD12))</f>
        <v>0</v>
      </c>
      <c r="CF12" s="21">
        <v>42684</v>
      </c>
      <c r="CG12" s="66"/>
      <c r="CH12" s="66"/>
      <c r="CI12" s="8"/>
      <c r="CJ12" s="8"/>
      <c r="CK12" s="8">
        <f t="shared" si="18"/>
        <v>0</v>
      </c>
      <c r="CL12" s="8">
        <f t="shared" si="19"/>
        <v>0</v>
      </c>
      <c r="CM12" s="8">
        <f>IF(AND(CK12=0,CL12=0),0,SUM($I$3:$J$33,$Q$3:$R$33,$Y$3:$Z$33,$AG$3:$AH$33,$AO$3:$AP$33,$AW$3:$AX$33,$BE$3:$BF$33,$BM$3:$BN$33,$BU$3:$BV$33,$CC$3:$CD$33,$CK$3:CL12))</f>
        <v>0</v>
      </c>
      <c r="CN12" s="21">
        <v>42714</v>
      </c>
      <c r="CO12" s="66"/>
      <c r="CP12" s="66"/>
      <c r="CQ12" s="8"/>
      <c r="CR12" s="8"/>
      <c r="CS12" s="8">
        <f t="shared" si="20"/>
        <v>0</v>
      </c>
      <c r="CT12" s="8">
        <f t="shared" si="21"/>
        <v>0</v>
      </c>
      <c r="CU12" s="8">
        <f>IF(AND(CS12=0,CT12=0),0,SUM($I$3:$J$33,$Q$3:$R$33,$Y$3:$Z$33,$AG$3:$AH$33,$AO$3:$AP$33,$AW$3:$AX$33,$BE$3:$BF$33,$BM$3:$BN$33,$BU$3:$BV$33,$CC$3:$CD$33,$CK$3:$CL$33,$CS$3:CT12))</f>
        <v>0</v>
      </c>
      <c r="CV12" s="3"/>
      <c r="CX12" s="67" t="str">
        <f>IF(CZ3="HDues","RHD","x")</f>
        <v>x</v>
      </c>
      <c r="CY12" t="s">
        <v>35</v>
      </c>
      <c r="CZ12">
        <f>SUM(BU3:BV33)</f>
        <v>0</v>
      </c>
      <c r="DA12" t="str">
        <f t="shared" si="24"/>
        <v/>
      </c>
      <c r="DB12" s="43" t="str">
        <f t="shared" si="25"/>
        <v/>
      </c>
      <c r="DC12" s="13" t="str">
        <f t="shared" si="26"/>
        <v/>
      </c>
      <c r="DD12" s="17" t="str">
        <f t="shared" si="27"/>
        <v/>
      </c>
      <c r="DE12" t="str">
        <f t="shared" si="58"/>
        <v/>
      </c>
      <c r="DF12" s="43" t="str">
        <f t="shared" si="28"/>
        <v/>
      </c>
      <c r="DG12" s="13" t="str">
        <f t="shared" si="59"/>
        <v/>
      </c>
      <c r="DH12" s="17" t="str">
        <f t="shared" si="29"/>
        <v/>
      </c>
      <c r="DI12" t="str">
        <f t="shared" si="60"/>
        <v/>
      </c>
      <c r="DJ12" s="43" t="str">
        <f t="shared" si="30"/>
        <v/>
      </c>
      <c r="DK12" s="13" t="str">
        <f t="shared" si="31"/>
        <v/>
      </c>
      <c r="DL12" s="17" t="str">
        <f t="shared" si="32"/>
        <v/>
      </c>
      <c r="DM12" t="str">
        <f t="shared" si="61"/>
        <v/>
      </c>
      <c r="DN12" s="43" t="str">
        <f t="shared" si="33"/>
        <v/>
      </c>
      <c r="DO12" s="13" t="str">
        <f t="shared" si="34"/>
        <v/>
      </c>
      <c r="DP12" s="17" t="str">
        <f t="shared" si="35"/>
        <v/>
      </c>
      <c r="DQ12" t="str">
        <f t="shared" si="62"/>
        <v/>
      </c>
      <c r="DR12" s="43" t="str">
        <f t="shared" si="36"/>
        <v/>
      </c>
      <c r="DS12" s="13" t="str">
        <f t="shared" si="63"/>
        <v/>
      </c>
      <c r="DT12" s="17" t="str">
        <f t="shared" si="37"/>
        <v/>
      </c>
      <c r="DU12" t="str">
        <f t="shared" si="64"/>
        <v/>
      </c>
      <c r="DV12" s="43" t="str">
        <f t="shared" si="38"/>
        <v/>
      </c>
      <c r="DW12" s="13" t="str">
        <f t="shared" si="65"/>
        <v/>
      </c>
      <c r="DX12" s="17" t="str">
        <f t="shared" si="39"/>
        <v/>
      </c>
      <c r="DY12" t="str">
        <f t="shared" si="66"/>
        <v/>
      </c>
      <c r="DZ12" s="43" t="str">
        <f t="shared" si="40"/>
        <v/>
      </c>
      <c r="EA12" s="13" t="str">
        <f t="shared" si="41"/>
        <v/>
      </c>
      <c r="EB12" s="17" t="str">
        <f t="shared" si="42"/>
        <v/>
      </c>
      <c r="EC12" t="str">
        <f t="shared" si="67"/>
        <v/>
      </c>
      <c r="ED12" s="43" t="str">
        <f t="shared" si="43"/>
        <v/>
      </c>
      <c r="EE12" s="13" t="str">
        <f t="shared" si="44"/>
        <v/>
      </c>
      <c r="EF12" s="17" t="str">
        <f t="shared" si="45"/>
        <v/>
      </c>
      <c r="EG12" t="str">
        <f t="shared" si="68"/>
        <v/>
      </c>
      <c r="EH12" s="43" t="str">
        <f t="shared" si="46"/>
        <v/>
      </c>
      <c r="EI12" s="13" t="str">
        <f t="shared" si="47"/>
        <v/>
      </c>
      <c r="EJ12" s="17" t="str">
        <f t="shared" si="48"/>
        <v/>
      </c>
      <c r="EK12" t="str">
        <f t="shared" si="69"/>
        <v/>
      </c>
      <c r="EL12" s="43" t="str">
        <f t="shared" si="49"/>
        <v/>
      </c>
      <c r="EM12" s="13" t="str">
        <f t="shared" si="50"/>
        <v/>
      </c>
      <c r="EN12" s="17" t="str">
        <f t="shared" si="51"/>
        <v/>
      </c>
      <c r="EO12" t="str">
        <f t="shared" si="70"/>
        <v/>
      </c>
      <c r="EP12" s="43" t="str">
        <f t="shared" si="52"/>
        <v/>
      </c>
      <c r="EQ12" s="13" t="str">
        <f t="shared" si="53"/>
        <v/>
      </c>
      <c r="ER12" s="17" t="str">
        <f t="shared" si="54"/>
        <v/>
      </c>
      <c r="ES12" t="str">
        <f t="shared" si="71"/>
        <v/>
      </c>
      <c r="ET12" s="43" t="str">
        <f t="shared" si="55"/>
        <v/>
      </c>
      <c r="EU12" s="13" t="str">
        <f t="shared" si="56"/>
        <v/>
      </c>
      <c r="EV12" s="17" t="str">
        <f t="shared" si="57"/>
        <v/>
      </c>
    </row>
    <row r="13" spans="1:152" x14ac:dyDescent="0.2">
      <c r="A13" s="60" t="s">
        <v>2</v>
      </c>
      <c r="B13" s="61">
        <f>(A12+B12)-SUMIF($E$3:$E$33,"CP",$G$3:$G$33)-SUMIF($F$3:$F$33,"CP",$H$3:$H$33)-SUMIF($M$3:$M$30,"CP",$O$3:$O$30)-SUMIF($U$3:$U$33,"CP",$W$3:$W$33)-SUMIF($AC$3:$AC$32,"CP",$AE$3:$AE$32)-SUMIF($AK$3:$AK$33,"CP2015",$AM$3:$AM$33)</f>
        <v>25</v>
      </c>
      <c r="D13" s="14">
        <v>42380</v>
      </c>
      <c r="E13" s="66" t="s">
        <v>62</v>
      </c>
      <c r="F13" s="66"/>
      <c r="G13" s="8"/>
      <c r="H13" s="8"/>
      <c r="I13" s="8">
        <f t="shared" si="22"/>
        <v>0</v>
      </c>
      <c r="J13" s="8">
        <f t="shared" si="23"/>
        <v>0</v>
      </c>
      <c r="K13" s="8">
        <f>IF(AND(I13=0,J13=0),0,SUM($I$3:J13))</f>
        <v>0</v>
      </c>
      <c r="L13" s="21">
        <v>42411</v>
      </c>
      <c r="M13" s="66" t="s">
        <v>62</v>
      </c>
      <c r="N13" s="66"/>
      <c r="O13" s="8"/>
      <c r="P13" s="8"/>
      <c r="Q13" s="8">
        <f t="shared" si="0"/>
        <v>0</v>
      </c>
      <c r="R13" s="8">
        <f t="shared" si="1"/>
        <v>0</v>
      </c>
      <c r="S13" s="8">
        <f>IF(AND(Q13=0,R13=0),0,SUM($I$3:$J$33,$Q$3:R13))</f>
        <v>0</v>
      </c>
      <c r="T13" s="21">
        <v>42440</v>
      </c>
      <c r="U13" s="66"/>
      <c r="V13" s="66"/>
      <c r="W13" s="8"/>
      <c r="X13" s="8"/>
      <c r="Y13" s="8">
        <f t="shared" si="2"/>
        <v>0</v>
      </c>
      <c r="Z13" s="8">
        <f t="shared" si="3"/>
        <v>0</v>
      </c>
      <c r="AA13" s="8">
        <f>IF(AND(Y13=0,Z13=0),0,SUM($I$3:$J$33,$Q$3:$R$33,$Y$3:Z13))</f>
        <v>0</v>
      </c>
      <c r="AB13" s="21">
        <v>42471</v>
      </c>
      <c r="AC13" s="66" t="s">
        <v>62</v>
      </c>
      <c r="AD13" s="66"/>
      <c r="AE13" s="8"/>
      <c r="AF13" s="8"/>
      <c r="AG13" s="8">
        <f t="shared" si="4"/>
        <v>0</v>
      </c>
      <c r="AH13" s="8">
        <f t="shared" si="5"/>
        <v>0</v>
      </c>
      <c r="AI13" s="8">
        <f>IF(AND(AG13=0,AH13=0),0,SUM($I$3:$J$33,$Q$3:$R$33,$Y$3:$Z$33,$AG$3:AH13))</f>
        <v>0</v>
      </c>
      <c r="AJ13" s="21">
        <v>42501</v>
      </c>
      <c r="AK13" s="66" t="s">
        <v>82</v>
      </c>
      <c r="AL13" s="66"/>
      <c r="AM13" s="8"/>
      <c r="AN13" s="8"/>
      <c r="AO13" s="8">
        <f t="shared" si="6"/>
        <v>0</v>
      </c>
      <c r="AP13" s="8">
        <f t="shared" si="7"/>
        <v>0</v>
      </c>
      <c r="AQ13" s="8">
        <f>IF(AND(AO13=0,AP13=0),0,IF(AND(AO13=1,AP13=1),SUM($I$3:$J$33,$Q$3:$R$33,$Y$3:$Z$33,$AG$3:$AH$33,$AO$3:AP13)-1,SUM($I$3:$J$33,$Q$3:$R$33,$Y$3:$Z$33,$AG$3:$AH$33,$AO$3:AP13)))</f>
        <v>0</v>
      </c>
      <c r="AR13" s="21">
        <v>42532</v>
      </c>
      <c r="AS13" s="66"/>
      <c r="AT13" s="66"/>
      <c r="AU13" s="8"/>
      <c r="AV13" s="8"/>
      <c r="AW13" s="8">
        <f t="shared" si="8"/>
        <v>0</v>
      </c>
      <c r="AX13" s="8">
        <f t="shared" si="9"/>
        <v>0</v>
      </c>
      <c r="AY13" s="8">
        <f>IF(AND(AW13=0,AX13=0),0,SUM($I$3:$J$33,$Q$3:$R$33,$Y$3:$Z$33,$AG$3:$AH$33,$AO$3:$AP$33,$AW$3:AX13))</f>
        <v>0</v>
      </c>
      <c r="AZ13" s="21">
        <v>42562</v>
      </c>
      <c r="BA13" s="66"/>
      <c r="BB13" s="66"/>
      <c r="BC13" s="8"/>
      <c r="BD13" s="8"/>
      <c r="BE13" s="8">
        <f t="shared" si="10"/>
        <v>0</v>
      </c>
      <c r="BF13" s="8">
        <f t="shared" si="11"/>
        <v>0</v>
      </c>
      <c r="BG13" s="8">
        <f>IF(AND(BE13=0,BF13=0),0,SUM($I$3:$J$33,$Q$3:$R$33,$Y$3:$Z$33,$AG$3:$AH$33,$AO$3:$AP$33,$AW$3:$AX$33,$BE$3:BF13))</f>
        <v>0</v>
      </c>
      <c r="BH13" s="21">
        <v>42593</v>
      </c>
      <c r="BI13" s="66"/>
      <c r="BJ13" s="66"/>
      <c r="BK13" s="8"/>
      <c r="BL13" s="8"/>
      <c r="BM13" s="8">
        <f t="shared" si="12"/>
        <v>0</v>
      </c>
      <c r="BN13" s="8">
        <f t="shared" si="13"/>
        <v>0</v>
      </c>
      <c r="BO13" s="8">
        <f>IF(AND(BM13=0,BN13=0),0,SUM($I$3:$J$33,$Q$3:$R$33,$Y$3:$Z$33,$AG$3:$AH$33,$AO$3:$AP$33,$AW$3:$AX$33,$BE$3:$BF$33,$BM$3:BN13))</f>
        <v>0</v>
      </c>
      <c r="BP13" s="21">
        <v>42624</v>
      </c>
      <c r="BQ13" s="66"/>
      <c r="BR13" s="66"/>
      <c r="BS13" s="8"/>
      <c r="BT13" s="8"/>
      <c r="BU13" s="8">
        <f t="shared" si="14"/>
        <v>0</v>
      </c>
      <c r="BV13" s="8">
        <f t="shared" si="15"/>
        <v>0</v>
      </c>
      <c r="BW13" s="8">
        <f>IF(AND(BU13=0,BV13=0),0,SUM($I$3:$J$33,$Q$3:$R$33,$Y$3:$Z$33,$AG$3:$AH$33,$AO$3:$AP$33,$AW$3:$AX$33,$BE$3:$BF$33,$BM$3:$BN$33,$BU$3:BV13))</f>
        <v>0</v>
      </c>
      <c r="BX13" s="21">
        <v>42654</v>
      </c>
      <c r="BY13" s="66"/>
      <c r="BZ13" s="66"/>
      <c r="CA13" s="8"/>
      <c r="CB13" s="8"/>
      <c r="CC13" s="8">
        <f t="shared" si="16"/>
        <v>0</v>
      </c>
      <c r="CD13" s="8">
        <f t="shared" si="17"/>
        <v>0</v>
      </c>
      <c r="CE13" s="8">
        <f>IF(AND(CC13=0,CD13=0),0,SUM($I$3:$J$33,$Q$3:$R$33,$Y$3:$Z$33,$AG$3:$AH$33,$AO$3:$AP$33,$AW$3:$AX$33,$BE$3:$BF$33,$BM$3:$BN$33,$BU$3:$BV$33,$CC$3:CD13))</f>
        <v>0</v>
      </c>
      <c r="CF13" s="21">
        <v>42685</v>
      </c>
      <c r="CG13" s="66"/>
      <c r="CH13" s="66"/>
      <c r="CI13" s="8"/>
      <c r="CJ13" s="8"/>
      <c r="CK13" s="8">
        <f t="shared" si="18"/>
        <v>0</v>
      </c>
      <c r="CL13" s="8">
        <f t="shared" si="19"/>
        <v>0</v>
      </c>
      <c r="CM13" s="8">
        <f>IF(AND(CK13=0,CL13=0),0,SUM($I$3:$J$33,$Q$3:$R$33,$Y$3:$Z$33,$AG$3:$AH$33,$AO$3:$AP$33,$AW$3:$AX$33,$BE$3:$BF$33,$BM$3:$BN$33,$BU$3:$BV$33,$CC$3:$CD$33,$CK$3:CL13))</f>
        <v>0</v>
      </c>
      <c r="CN13" s="21">
        <v>42715</v>
      </c>
      <c r="CO13" s="66"/>
      <c r="CP13" s="66"/>
      <c r="CQ13" s="8"/>
      <c r="CR13" s="8"/>
      <c r="CS13" s="8">
        <f t="shared" si="20"/>
        <v>0</v>
      </c>
      <c r="CT13" s="8">
        <f t="shared" si="21"/>
        <v>0</v>
      </c>
      <c r="CU13" s="8">
        <f>IF(AND(CS13=0,CT13=0),0,SUM($I$3:$J$33,$Q$3:$R$33,$Y$3:$Z$33,$AG$3:$AH$33,$AO$3:$AP$33,$AW$3:$AX$33,$BE$3:$BF$33,$BM$3:$BN$33,$BU$3:$BV$33,$CC$3:$CD$33,$CK$3:$CL$33,$CS$3:CT13))</f>
        <v>0</v>
      </c>
      <c r="CV13" s="3"/>
      <c r="CY13" t="s">
        <v>36</v>
      </c>
      <c r="CZ13">
        <f>SUM(CC3:CD33)</f>
        <v>0</v>
      </c>
      <c r="DA13" t="str">
        <f t="shared" si="24"/>
        <v/>
      </c>
      <c r="DB13" s="43" t="str">
        <f t="shared" si="25"/>
        <v/>
      </c>
      <c r="DC13" s="13" t="str">
        <f t="shared" si="26"/>
        <v/>
      </c>
      <c r="DD13" s="17" t="str">
        <f t="shared" si="27"/>
        <v/>
      </c>
      <c r="DE13" t="str">
        <f t="shared" si="58"/>
        <v/>
      </c>
      <c r="DF13" s="43" t="str">
        <f t="shared" si="28"/>
        <v/>
      </c>
      <c r="DG13" s="13" t="str">
        <f t="shared" si="59"/>
        <v/>
      </c>
      <c r="DH13" s="17" t="str">
        <f t="shared" si="29"/>
        <v/>
      </c>
      <c r="DI13" t="str">
        <f t="shared" si="60"/>
        <v/>
      </c>
      <c r="DJ13" s="43" t="str">
        <f t="shared" si="30"/>
        <v/>
      </c>
      <c r="DK13" s="13" t="str">
        <f t="shared" si="31"/>
        <v/>
      </c>
      <c r="DL13" s="17" t="str">
        <f t="shared" si="32"/>
        <v/>
      </c>
      <c r="DM13" t="str">
        <f t="shared" si="61"/>
        <v/>
      </c>
      <c r="DN13" s="43" t="str">
        <f t="shared" si="33"/>
        <v/>
      </c>
      <c r="DO13" s="13" t="str">
        <f t="shared" si="34"/>
        <v/>
      </c>
      <c r="DP13" s="17" t="str">
        <f t="shared" si="35"/>
        <v/>
      </c>
      <c r="DQ13" t="str">
        <f t="shared" si="62"/>
        <v/>
      </c>
      <c r="DR13" s="43" t="str">
        <f t="shared" si="36"/>
        <v/>
      </c>
      <c r="DS13" s="13" t="str">
        <f t="shared" si="63"/>
        <v/>
      </c>
      <c r="DT13" s="17" t="str">
        <f t="shared" si="37"/>
        <v/>
      </c>
      <c r="DU13" t="str">
        <f t="shared" si="64"/>
        <v/>
      </c>
      <c r="DV13" s="43" t="str">
        <f t="shared" si="38"/>
        <v/>
      </c>
      <c r="DW13" s="13" t="str">
        <f t="shared" si="65"/>
        <v/>
      </c>
      <c r="DX13" s="17" t="str">
        <f t="shared" si="39"/>
        <v/>
      </c>
      <c r="DY13" t="str">
        <f t="shared" si="66"/>
        <v/>
      </c>
      <c r="DZ13" s="43" t="str">
        <f t="shared" si="40"/>
        <v/>
      </c>
      <c r="EA13" s="13" t="str">
        <f t="shared" si="41"/>
        <v/>
      </c>
      <c r="EB13" s="17" t="str">
        <f t="shared" si="42"/>
        <v/>
      </c>
      <c r="EC13" t="str">
        <f t="shared" si="67"/>
        <v/>
      </c>
      <c r="ED13" s="43" t="str">
        <f t="shared" si="43"/>
        <v/>
      </c>
      <c r="EE13" s="13" t="str">
        <f t="shared" si="44"/>
        <v/>
      </c>
      <c r="EF13" s="17" t="str">
        <f t="shared" si="45"/>
        <v/>
      </c>
      <c r="EG13" t="str">
        <f t="shared" si="68"/>
        <v/>
      </c>
      <c r="EH13" s="43" t="str">
        <f t="shared" si="46"/>
        <v/>
      </c>
      <c r="EI13" s="13" t="str">
        <f t="shared" si="47"/>
        <v/>
      </c>
      <c r="EJ13" s="17" t="str">
        <f t="shared" si="48"/>
        <v/>
      </c>
      <c r="EK13" t="str">
        <f t="shared" si="69"/>
        <v/>
      </c>
      <c r="EL13" s="43" t="str">
        <f t="shared" si="49"/>
        <v/>
      </c>
      <c r="EM13" s="13" t="str">
        <f t="shared" si="50"/>
        <v/>
      </c>
      <c r="EN13" s="17" t="str">
        <f t="shared" si="51"/>
        <v/>
      </c>
      <c r="EO13" t="str">
        <f t="shared" si="70"/>
        <v/>
      </c>
      <c r="EP13" s="43" t="str">
        <f t="shared" si="52"/>
        <v/>
      </c>
      <c r="EQ13" s="13" t="str">
        <f t="shared" si="53"/>
        <v/>
      </c>
      <c r="ER13" s="17" t="str">
        <f t="shared" si="54"/>
        <v/>
      </c>
      <c r="ES13" t="str">
        <f t="shared" si="71"/>
        <v/>
      </c>
      <c r="ET13" s="43" t="str">
        <f t="shared" si="55"/>
        <v/>
      </c>
      <c r="EU13" s="13" t="str">
        <f t="shared" si="56"/>
        <v/>
      </c>
      <c r="EV13" s="17" t="str">
        <f t="shared" si="57"/>
        <v/>
      </c>
    </row>
    <row r="14" spans="1:152" x14ac:dyDescent="0.2">
      <c r="A14" s="4" t="s">
        <v>0</v>
      </c>
      <c r="B14" s="58" t="s">
        <v>8</v>
      </c>
      <c r="D14" s="14">
        <v>42381</v>
      </c>
      <c r="E14" s="66" t="s">
        <v>62</v>
      </c>
      <c r="F14" s="66"/>
      <c r="G14" s="8"/>
      <c r="H14" s="8"/>
      <c r="I14" s="8">
        <f t="shared" si="22"/>
        <v>0</v>
      </c>
      <c r="J14" s="8">
        <f t="shared" si="23"/>
        <v>0</v>
      </c>
      <c r="K14" s="8">
        <f>IF(AND(I14=0,J14=0),0,SUM($I$3:J14))</f>
        <v>0</v>
      </c>
      <c r="L14" s="21">
        <v>42412</v>
      </c>
      <c r="M14" s="66" t="s">
        <v>62</v>
      </c>
      <c r="N14" s="66"/>
      <c r="O14" s="8"/>
      <c r="P14" s="8"/>
      <c r="Q14" s="8">
        <f t="shared" si="0"/>
        <v>0</v>
      </c>
      <c r="R14" s="8">
        <f t="shared" si="1"/>
        <v>0</v>
      </c>
      <c r="S14" s="8">
        <f>IF(AND(Q14=0,R14=0),0,SUM($I$3:$J$33,$Q$3:R14))</f>
        <v>0</v>
      </c>
      <c r="T14" s="21">
        <v>42441</v>
      </c>
      <c r="U14" s="66"/>
      <c r="V14" s="66"/>
      <c r="W14" s="8"/>
      <c r="X14" s="8"/>
      <c r="Y14" s="8">
        <f t="shared" si="2"/>
        <v>0</v>
      </c>
      <c r="Z14" s="8">
        <f t="shared" si="3"/>
        <v>0</v>
      </c>
      <c r="AA14" s="8">
        <f>IF(AND(Y14=0,Z14=0),0,SUM($I$3:$J$33,$Q$3:$R$33,$Y$3:Z14))</f>
        <v>0</v>
      </c>
      <c r="AB14" s="21">
        <v>42472</v>
      </c>
      <c r="AC14" s="66" t="s">
        <v>62</v>
      </c>
      <c r="AD14" s="66"/>
      <c r="AE14" s="8"/>
      <c r="AF14" s="8"/>
      <c r="AG14" s="8">
        <f t="shared" si="4"/>
        <v>0</v>
      </c>
      <c r="AH14" s="8">
        <f t="shared" si="5"/>
        <v>0</v>
      </c>
      <c r="AI14" s="8">
        <f>IF(AND(AG14=0,AH14=0),0,SUM($I$3:$J$33,$Q$3:$R$33,$Y$3:$Z$33,$AG$3:AH14))</f>
        <v>0</v>
      </c>
      <c r="AJ14" s="21">
        <v>42502</v>
      </c>
      <c r="AK14" s="66" t="s">
        <v>62</v>
      </c>
      <c r="AL14" s="66"/>
      <c r="AM14" s="8"/>
      <c r="AN14" s="8"/>
      <c r="AO14" s="8">
        <f t="shared" si="6"/>
        <v>0</v>
      </c>
      <c r="AP14" s="8">
        <f t="shared" si="7"/>
        <v>0</v>
      </c>
      <c r="AQ14" s="8">
        <f>IF(AND(AO14=0,AP14=0),0,IF(AND(AO14=1,AP14=1),SUM($I$3:$J$33,$Q$3:$R$33,$Y$3:$Z$33,$AG$3:$AH$33,$AO$3:AP14)-1,SUM($I$3:$J$33,$Q$3:$R$33,$Y$3:$Z$33,$AG$3:$AH$33,$AO$3:AP14)))</f>
        <v>0</v>
      </c>
      <c r="AR14" s="21">
        <v>42533</v>
      </c>
      <c r="AS14" s="66"/>
      <c r="AT14" s="66"/>
      <c r="AU14" s="8"/>
      <c r="AV14" s="8"/>
      <c r="AW14" s="8">
        <f t="shared" si="8"/>
        <v>0</v>
      </c>
      <c r="AX14" s="8">
        <f t="shared" si="9"/>
        <v>0</v>
      </c>
      <c r="AY14" s="8">
        <f>IF(AND(AW14=0,AX14=0),0,SUM($I$3:$J$33,$Q$3:$R$33,$Y$3:$Z$33,$AG$3:$AH$33,$AO$3:$AP$33,$AW$3:AX14))</f>
        <v>0</v>
      </c>
      <c r="AZ14" s="21">
        <v>42563</v>
      </c>
      <c r="BA14" s="66"/>
      <c r="BB14" s="66"/>
      <c r="BC14" s="8"/>
      <c r="BD14" s="8"/>
      <c r="BE14" s="8">
        <f t="shared" si="10"/>
        <v>0</v>
      </c>
      <c r="BF14" s="8">
        <f t="shared" si="11"/>
        <v>0</v>
      </c>
      <c r="BG14" s="8">
        <f>IF(AND(BE14=0,BF14=0),0,SUM($I$3:$J$33,$Q$3:$R$33,$Y$3:$Z$33,$AG$3:$AH$33,$AO$3:$AP$33,$AW$3:$AX$33,$BE$3:BF14))</f>
        <v>0</v>
      </c>
      <c r="BH14" s="21">
        <v>42594</v>
      </c>
      <c r="BI14" s="66"/>
      <c r="BJ14" s="66"/>
      <c r="BK14" s="8"/>
      <c r="BL14" s="8"/>
      <c r="BM14" s="8">
        <f t="shared" si="12"/>
        <v>0</v>
      </c>
      <c r="BN14" s="8">
        <f t="shared" si="13"/>
        <v>0</v>
      </c>
      <c r="BO14" s="8">
        <f>IF(AND(BM14=0,BN14=0),0,SUM($I$3:$J$33,$Q$3:$R$33,$Y$3:$Z$33,$AG$3:$AH$33,$AO$3:$AP$33,$AW$3:$AX$33,$BE$3:$BF$33,$BM$3:BN14))</f>
        <v>0</v>
      </c>
      <c r="BP14" s="21">
        <v>42625</v>
      </c>
      <c r="BQ14" s="66"/>
      <c r="BR14" s="66"/>
      <c r="BS14" s="8"/>
      <c r="BT14" s="8"/>
      <c r="BU14" s="8">
        <f t="shared" si="14"/>
        <v>0</v>
      </c>
      <c r="BV14" s="8">
        <f t="shared" si="15"/>
        <v>0</v>
      </c>
      <c r="BW14" s="8">
        <f>IF(AND(BU14=0,BV14=0),0,SUM($I$3:$J$33,$Q$3:$R$33,$Y$3:$Z$33,$AG$3:$AH$33,$AO$3:$AP$33,$AW$3:$AX$33,$BE$3:$BF$33,$BM$3:$BN$33,$BU$3:BV14))</f>
        <v>0</v>
      </c>
      <c r="BX14" s="21">
        <v>42655</v>
      </c>
      <c r="BY14" s="66"/>
      <c r="BZ14" s="66"/>
      <c r="CA14" s="8"/>
      <c r="CB14" s="8"/>
      <c r="CC14" s="8">
        <f t="shared" si="16"/>
        <v>0</v>
      </c>
      <c r="CD14" s="8">
        <f t="shared" si="17"/>
        <v>0</v>
      </c>
      <c r="CE14" s="8">
        <f>IF(AND(CC14=0,CD14=0),0,SUM($I$3:$J$33,$Q$3:$R$33,$Y$3:$Z$33,$AG$3:$AH$33,$AO$3:$AP$33,$AW$3:$AX$33,$BE$3:$BF$33,$BM$3:$BN$33,$BU$3:$BV$33,$CC$3:CD14))</f>
        <v>0</v>
      </c>
      <c r="CF14" s="21">
        <v>42686</v>
      </c>
      <c r="CG14" s="66"/>
      <c r="CH14" s="66"/>
      <c r="CI14" s="8"/>
      <c r="CJ14" s="8"/>
      <c r="CK14" s="8">
        <f t="shared" si="18"/>
        <v>0</v>
      </c>
      <c r="CL14" s="8">
        <f t="shared" si="19"/>
        <v>0</v>
      </c>
      <c r="CM14" s="8">
        <f>IF(AND(CK14=0,CL14=0),0,SUM($I$3:$J$33,$Q$3:$R$33,$Y$3:$Z$33,$AG$3:$AH$33,$AO$3:$AP$33,$AW$3:$AX$33,$BE$3:$BF$33,$BM$3:$BN$33,$BU$3:$BV$33,$CC$3:$CD$33,$CK$3:CL14))</f>
        <v>0</v>
      </c>
      <c r="CN14" s="21">
        <v>42716</v>
      </c>
      <c r="CO14" s="66"/>
      <c r="CP14" s="66"/>
      <c r="CQ14" s="8"/>
      <c r="CR14" s="8"/>
      <c r="CS14" s="8">
        <f t="shared" si="20"/>
        <v>0</v>
      </c>
      <c r="CT14" s="8">
        <f t="shared" si="21"/>
        <v>0</v>
      </c>
      <c r="CU14" s="8">
        <f>IF(AND(CS14=0,CT14=0),0,SUM($I$3:$J$33,$Q$3:$R$33,$Y$3:$Z$33,$AG$3:$AH$33,$AO$3:$AP$33,$AW$3:$AX$33,$BE$3:$BF$33,$BM$3:$BN$33,$BU$3:$BV$33,$CC$3:$CD$33,$CK$3:$CL$33,$CS$3:CT14))</f>
        <v>0</v>
      </c>
      <c r="CV14" s="3"/>
      <c r="CY14" t="s">
        <v>37</v>
      </c>
      <c r="CZ14">
        <f>SUM(CK3:CL33)</f>
        <v>0</v>
      </c>
      <c r="DA14" t="str">
        <f t="shared" si="24"/>
        <v/>
      </c>
      <c r="DB14" s="43" t="str">
        <f t="shared" si="25"/>
        <v/>
      </c>
      <c r="DC14" s="13" t="str">
        <f t="shared" si="26"/>
        <v/>
      </c>
      <c r="DD14" s="17" t="str">
        <f t="shared" si="27"/>
        <v/>
      </c>
      <c r="DE14" t="str">
        <f t="shared" si="58"/>
        <v/>
      </c>
      <c r="DF14" s="43" t="str">
        <f t="shared" si="28"/>
        <v/>
      </c>
      <c r="DG14" s="13" t="str">
        <f t="shared" si="59"/>
        <v/>
      </c>
      <c r="DH14" s="17" t="str">
        <f t="shared" si="29"/>
        <v/>
      </c>
      <c r="DI14" t="str">
        <f t="shared" si="60"/>
        <v/>
      </c>
      <c r="DJ14" s="43" t="str">
        <f t="shared" si="30"/>
        <v/>
      </c>
      <c r="DK14" s="13" t="str">
        <f t="shared" si="31"/>
        <v/>
      </c>
      <c r="DL14" s="17" t="str">
        <f t="shared" si="32"/>
        <v/>
      </c>
      <c r="DM14" t="str">
        <f t="shared" si="61"/>
        <v/>
      </c>
      <c r="DN14" s="43" t="str">
        <f t="shared" si="33"/>
        <v/>
      </c>
      <c r="DO14" s="13" t="str">
        <f t="shared" si="34"/>
        <v/>
      </c>
      <c r="DP14" s="17" t="str">
        <f t="shared" si="35"/>
        <v/>
      </c>
      <c r="DQ14" t="str">
        <f t="shared" si="62"/>
        <v/>
      </c>
      <c r="DR14" s="43" t="str">
        <f t="shared" si="36"/>
        <v/>
      </c>
      <c r="DS14" s="13" t="str">
        <f t="shared" si="63"/>
        <v/>
      </c>
      <c r="DT14" s="17" t="str">
        <f t="shared" si="37"/>
        <v/>
      </c>
      <c r="DU14" t="str">
        <f t="shared" si="64"/>
        <v/>
      </c>
      <c r="DV14" s="43" t="str">
        <f t="shared" si="38"/>
        <v/>
      </c>
      <c r="DW14" s="13" t="str">
        <f t="shared" si="65"/>
        <v/>
      </c>
      <c r="DX14" s="17" t="str">
        <f t="shared" si="39"/>
        <v/>
      </c>
      <c r="DY14" t="str">
        <f t="shared" si="66"/>
        <v/>
      </c>
      <c r="DZ14" s="43" t="str">
        <f t="shared" si="40"/>
        <v/>
      </c>
      <c r="EA14" s="13" t="str">
        <f t="shared" si="41"/>
        <v/>
      </c>
      <c r="EB14" s="17" t="str">
        <f t="shared" si="42"/>
        <v/>
      </c>
      <c r="EC14" t="str">
        <f t="shared" si="67"/>
        <v/>
      </c>
      <c r="ED14" s="43" t="str">
        <f t="shared" si="43"/>
        <v/>
      </c>
      <c r="EE14" s="13" t="str">
        <f t="shared" si="44"/>
        <v/>
      </c>
      <c r="EF14" s="17" t="str">
        <f t="shared" si="45"/>
        <v/>
      </c>
      <c r="EG14" t="str">
        <f t="shared" si="68"/>
        <v/>
      </c>
      <c r="EH14" s="43" t="str">
        <f t="shared" si="46"/>
        <v/>
      </c>
      <c r="EI14" s="13" t="str">
        <f t="shared" si="47"/>
        <v/>
      </c>
      <c r="EJ14" s="17" t="str">
        <f t="shared" si="48"/>
        <v/>
      </c>
      <c r="EK14" t="str">
        <f t="shared" si="69"/>
        <v/>
      </c>
      <c r="EL14" s="43" t="str">
        <f t="shared" si="49"/>
        <v/>
      </c>
      <c r="EM14" s="13" t="str">
        <f t="shared" si="50"/>
        <v/>
      </c>
      <c r="EN14" s="17" t="str">
        <f t="shared" si="51"/>
        <v/>
      </c>
      <c r="EO14" t="str">
        <f t="shared" si="70"/>
        <v/>
      </c>
      <c r="EP14" s="43" t="str">
        <f t="shared" si="52"/>
        <v/>
      </c>
      <c r="EQ14" s="13" t="str">
        <f t="shared" si="53"/>
        <v/>
      </c>
      <c r="ER14" s="17" t="str">
        <f t="shared" si="54"/>
        <v/>
      </c>
      <c r="ES14" t="str">
        <f t="shared" si="71"/>
        <v/>
      </c>
      <c r="ET14" s="43" t="str">
        <f t="shared" si="55"/>
        <v/>
      </c>
      <c r="EU14" s="13" t="str">
        <f t="shared" si="56"/>
        <v/>
      </c>
      <c r="EV14" s="17" t="str">
        <f t="shared" si="57"/>
        <v/>
      </c>
    </row>
    <row r="15" spans="1:152" ht="14.25" x14ac:dyDescent="0.2">
      <c r="A15" s="58" t="s">
        <v>1</v>
      </c>
      <c r="B15" s="58" t="s">
        <v>47</v>
      </c>
      <c r="D15" s="14">
        <v>42382</v>
      </c>
      <c r="E15" s="66" t="s">
        <v>62</v>
      </c>
      <c r="F15" s="66"/>
      <c r="G15" s="8"/>
      <c r="H15" s="8"/>
      <c r="I15" s="8">
        <f t="shared" si="22"/>
        <v>0</v>
      </c>
      <c r="J15" s="8">
        <f t="shared" si="23"/>
        <v>0</v>
      </c>
      <c r="K15" s="8">
        <f>IF(AND(I15=0,J15=0),0,SUM($I$3:J15))</f>
        <v>0</v>
      </c>
      <c r="L15" s="21">
        <v>42413</v>
      </c>
      <c r="M15" s="66" t="s">
        <v>62</v>
      </c>
      <c r="N15" s="66"/>
      <c r="O15" s="8"/>
      <c r="P15" s="8"/>
      <c r="Q15" s="8">
        <f t="shared" si="0"/>
        <v>0</v>
      </c>
      <c r="R15" s="8">
        <f t="shared" si="1"/>
        <v>0</v>
      </c>
      <c r="S15" s="8">
        <f>IF(AND(Q15=0,R15=0),0,SUM($I$3:$J$33,$Q$3:R15))</f>
        <v>0</v>
      </c>
      <c r="T15" s="21">
        <v>42442</v>
      </c>
      <c r="U15" s="66"/>
      <c r="V15" s="66"/>
      <c r="W15" s="8"/>
      <c r="X15" s="8"/>
      <c r="Y15" s="8">
        <f t="shared" si="2"/>
        <v>0</v>
      </c>
      <c r="Z15" s="8">
        <f t="shared" si="3"/>
        <v>0</v>
      </c>
      <c r="AA15" s="8">
        <f>IF(AND(Y15=0,Z15=0),0,SUM($I$3:$J$33,$Q$3:$R$33,$Y$3:Z15))</f>
        <v>0</v>
      </c>
      <c r="AB15" s="21">
        <v>42473</v>
      </c>
      <c r="AC15" s="66" t="s">
        <v>62</v>
      </c>
      <c r="AD15" s="66"/>
      <c r="AE15" s="8"/>
      <c r="AF15" s="8"/>
      <c r="AG15" s="8">
        <f t="shared" si="4"/>
        <v>0</v>
      </c>
      <c r="AH15" s="8">
        <f t="shared" si="5"/>
        <v>0</v>
      </c>
      <c r="AI15" s="8">
        <f>IF(AND(AG15=0,AH15=0),0,SUM($I$3:$J$33,$Q$3:$R$33,$Y$3:$Z$33,$AG$3:AH15))</f>
        <v>0</v>
      </c>
      <c r="AJ15" s="21">
        <v>42503</v>
      </c>
      <c r="AK15" s="66" t="s">
        <v>83</v>
      </c>
      <c r="AL15" s="66"/>
      <c r="AM15" s="8"/>
      <c r="AN15" s="8"/>
      <c r="AO15" s="8">
        <f t="shared" si="6"/>
        <v>0</v>
      </c>
      <c r="AP15" s="8">
        <f t="shared" si="7"/>
        <v>0</v>
      </c>
      <c r="AQ15" s="8">
        <f>IF(AND(AO15=0,AP15=0),0,IF(AND(AO15=1,AP15=1),SUM($I$3:$J$33,$Q$3:$R$33,$Y$3:$Z$33,$AG$3:$AH$33,$AO$3:AP15)-1,SUM($I$3:$J$33,$Q$3:$R$33,$Y$3:$Z$33,$AG$3:$AH$33,$AO$3:AP15)))</f>
        <v>0</v>
      </c>
      <c r="AR15" s="21">
        <v>42534</v>
      </c>
      <c r="AS15" s="66"/>
      <c r="AT15" s="66"/>
      <c r="AU15" s="8"/>
      <c r="AV15" s="8"/>
      <c r="AW15" s="8">
        <f t="shared" si="8"/>
        <v>0</v>
      </c>
      <c r="AX15" s="8">
        <f t="shared" si="9"/>
        <v>0</v>
      </c>
      <c r="AY15" s="8">
        <f>IF(AND(AW15=0,AX15=0),0,SUM($I$3:$J$33,$Q$3:$R$33,$Y$3:$Z$33,$AG$3:$AH$33,$AO$3:$AP$33,$AW$3:AX15))</f>
        <v>0</v>
      </c>
      <c r="AZ15" s="21">
        <v>42564</v>
      </c>
      <c r="BA15" s="66"/>
      <c r="BB15" s="66"/>
      <c r="BC15" s="8"/>
      <c r="BD15" s="8"/>
      <c r="BE15" s="8">
        <f t="shared" si="10"/>
        <v>0</v>
      </c>
      <c r="BF15" s="8">
        <f t="shared" si="11"/>
        <v>0</v>
      </c>
      <c r="BG15" s="8">
        <f>IF(AND(BE15=0,BF15=0),0,SUM($I$3:$J$33,$Q$3:$R$33,$Y$3:$Z$33,$AG$3:$AH$33,$AO$3:$AP$33,$AW$3:$AX$33,$BE$3:BF15))</f>
        <v>0</v>
      </c>
      <c r="BH15" s="21">
        <v>42595</v>
      </c>
      <c r="BI15" s="66" t="s">
        <v>79</v>
      </c>
      <c r="BJ15" s="66"/>
      <c r="BK15" s="8"/>
      <c r="BL15" s="8"/>
      <c r="BM15" s="8">
        <f t="shared" si="12"/>
        <v>0</v>
      </c>
      <c r="BN15" s="8">
        <f t="shared" si="13"/>
        <v>0</v>
      </c>
      <c r="BO15" s="8">
        <f>IF(AND(BM15=0,BN15=0),0,SUM($I$3:$J$33,$Q$3:$R$33,$Y$3:$Z$33,$AG$3:$AH$33,$AO$3:$AP$33,$AW$3:$AX$33,$BE$3:$BF$33,$BM$3:BN15))</f>
        <v>0</v>
      </c>
      <c r="BP15" s="21">
        <v>42626</v>
      </c>
      <c r="BQ15" s="66"/>
      <c r="BR15" s="66"/>
      <c r="BS15" s="8"/>
      <c r="BT15" s="8"/>
      <c r="BU15" s="8">
        <f t="shared" si="14"/>
        <v>0</v>
      </c>
      <c r="BV15" s="8">
        <f t="shared" si="15"/>
        <v>0</v>
      </c>
      <c r="BW15" s="8">
        <f>IF(AND(BU15=0,BV15=0),0,SUM($I$3:$J$33,$Q$3:$R$33,$Y$3:$Z$33,$AG$3:$AH$33,$AO$3:$AP$33,$AW$3:$AX$33,$BE$3:$BF$33,$BM$3:$BN$33,$BU$3:BV15))</f>
        <v>0</v>
      </c>
      <c r="BX15" s="21">
        <v>42656</v>
      </c>
      <c r="BY15" s="66" t="s">
        <v>3</v>
      </c>
      <c r="BZ15" s="66"/>
      <c r="CA15" s="8"/>
      <c r="CB15" s="8"/>
      <c r="CC15" s="8">
        <f t="shared" si="16"/>
        <v>0</v>
      </c>
      <c r="CD15" s="8">
        <f t="shared" si="17"/>
        <v>0</v>
      </c>
      <c r="CE15" s="8">
        <f>IF(AND(CC15=0,CD15=0),0,SUM($I$3:$J$33,$Q$3:$R$33,$Y$3:$Z$33,$AG$3:$AH$33,$AO$3:$AP$33,$AW$3:$AX$33,$BE$3:$BF$33,$BM$3:$BN$33,$BU$3:$BV$33,$CC$3:CD15))</f>
        <v>0</v>
      </c>
      <c r="CF15" s="21">
        <v>42687</v>
      </c>
      <c r="CG15" s="66"/>
      <c r="CH15" s="66"/>
      <c r="CI15" s="8"/>
      <c r="CJ15" s="8"/>
      <c r="CK15" s="8">
        <f t="shared" si="18"/>
        <v>0</v>
      </c>
      <c r="CL15" s="8">
        <f t="shared" si="19"/>
        <v>0</v>
      </c>
      <c r="CM15" s="8">
        <f>IF(AND(CK15=0,CL15=0),0,SUM($I$3:$J$33,$Q$3:$R$33,$Y$3:$Z$33,$AG$3:$AH$33,$AO$3:$AP$33,$AW$3:$AX$33,$BE$3:$BF$33,$BM$3:$BN$33,$BU$3:$BV$33,$CC$3:$CD$33,$CK$3:CL15))</f>
        <v>0</v>
      </c>
      <c r="CN15" s="21">
        <v>42717</v>
      </c>
      <c r="CO15" s="66"/>
      <c r="CP15" s="66"/>
      <c r="CQ15" s="8"/>
      <c r="CR15" s="8"/>
      <c r="CS15" s="8">
        <f t="shared" si="20"/>
        <v>0</v>
      </c>
      <c r="CT15" s="8">
        <f t="shared" si="21"/>
        <v>0</v>
      </c>
      <c r="CU15" s="8">
        <f>IF(AND(CS15=0,CT15=0),0,SUM($I$3:$J$33,$Q$3:$R$33,$Y$3:$Z$33,$AG$3:$AH$33,$AO$3:$AP$33,$AW$3:$AX$33,$BE$3:$BF$33,$BM$3:$BN$33,$BU$3:$BV$33,$CC$3:$CD$33,$CK$3:$CL$33,$CS$3:CT15))</f>
        <v>0</v>
      </c>
      <c r="CV15" s="3"/>
      <c r="CY15" t="s">
        <v>38</v>
      </c>
      <c r="CZ15">
        <f>SUM(CS3:CT33)</f>
        <v>0</v>
      </c>
      <c r="DA15" t="str">
        <f t="shared" si="24"/>
        <v/>
      </c>
      <c r="DB15" s="43" t="str">
        <f t="shared" si="25"/>
        <v/>
      </c>
      <c r="DC15" s="13" t="str">
        <f t="shared" si="26"/>
        <v/>
      </c>
      <c r="DD15" s="17" t="str">
        <f t="shared" si="27"/>
        <v/>
      </c>
      <c r="DE15" t="str">
        <f t="shared" si="58"/>
        <v/>
      </c>
      <c r="DF15" s="43" t="str">
        <f t="shared" si="28"/>
        <v/>
      </c>
      <c r="DG15" s="13" t="str">
        <f t="shared" si="59"/>
        <v/>
      </c>
      <c r="DH15" s="17" t="str">
        <f t="shared" si="29"/>
        <v/>
      </c>
      <c r="DI15" t="str">
        <f t="shared" si="60"/>
        <v/>
      </c>
      <c r="DJ15" s="43" t="str">
        <f t="shared" si="30"/>
        <v/>
      </c>
      <c r="DK15" s="13" t="str">
        <f t="shared" si="31"/>
        <v/>
      </c>
      <c r="DL15" s="17" t="str">
        <f t="shared" si="32"/>
        <v/>
      </c>
      <c r="DM15" t="str">
        <f t="shared" si="61"/>
        <v/>
      </c>
      <c r="DN15" s="43" t="str">
        <f t="shared" si="33"/>
        <v/>
      </c>
      <c r="DO15" s="13" t="str">
        <f t="shared" si="34"/>
        <v/>
      </c>
      <c r="DP15" s="17" t="str">
        <f t="shared" si="35"/>
        <v/>
      </c>
      <c r="DQ15" t="str">
        <f t="shared" si="62"/>
        <v/>
      </c>
      <c r="DR15" s="43" t="str">
        <f t="shared" si="36"/>
        <v/>
      </c>
      <c r="DS15" s="13" t="str">
        <f t="shared" si="63"/>
        <v/>
      </c>
      <c r="DT15" s="17" t="str">
        <f t="shared" si="37"/>
        <v/>
      </c>
      <c r="DU15" t="str">
        <f t="shared" si="64"/>
        <v/>
      </c>
      <c r="DV15" s="43" t="str">
        <f t="shared" si="38"/>
        <v/>
      </c>
      <c r="DW15" s="13" t="str">
        <f t="shared" si="65"/>
        <v/>
      </c>
      <c r="DX15" s="17" t="str">
        <f t="shared" si="39"/>
        <v/>
      </c>
      <c r="DY15" t="str">
        <f t="shared" si="66"/>
        <v/>
      </c>
      <c r="DZ15" s="43" t="str">
        <f t="shared" si="40"/>
        <v/>
      </c>
      <c r="EA15" s="13" t="str">
        <f t="shared" si="41"/>
        <v/>
      </c>
      <c r="EB15" s="17" t="str">
        <f t="shared" si="42"/>
        <v/>
      </c>
      <c r="EC15" t="str">
        <f t="shared" si="67"/>
        <v/>
      </c>
      <c r="ED15" s="43" t="str">
        <f t="shared" si="43"/>
        <v/>
      </c>
      <c r="EE15" s="13" t="str">
        <f t="shared" si="44"/>
        <v/>
      </c>
      <c r="EF15" s="17" t="str">
        <f t="shared" si="45"/>
        <v/>
      </c>
      <c r="EG15" t="str">
        <f t="shared" si="68"/>
        <v/>
      </c>
      <c r="EH15" s="43" t="str">
        <f t="shared" si="46"/>
        <v/>
      </c>
      <c r="EI15" s="13" t="str">
        <f t="shared" si="47"/>
        <v/>
      </c>
      <c r="EJ15" s="17" t="str">
        <f t="shared" si="48"/>
        <v/>
      </c>
      <c r="EK15" t="str">
        <f t="shared" si="69"/>
        <v/>
      </c>
      <c r="EL15" s="43" t="str">
        <f t="shared" si="49"/>
        <v/>
      </c>
      <c r="EM15" s="13" t="str">
        <f t="shared" si="50"/>
        <v/>
      </c>
      <c r="EN15" s="17" t="str">
        <f t="shared" si="51"/>
        <v/>
      </c>
      <c r="EO15" t="str">
        <f t="shared" si="70"/>
        <v/>
      </c>
      <c r="EP15" s="43" t="str">
        <f t="shared" si="52"/>
        <v/>
      </c>
      <c r="EQ15" s="13" t="str">
        <f t="shared" si="53"/>
        <v/>
      </c>
      <c r="ER15" s="17" t="str">
        <f t="shared" si="54"/>
        <v/>
      </c>
      <c r="ES15" t="str">
        <f t="shared" si="71"/>
        <v/>
      </c>
      <c r="ET15" s="43" t="str">
        <f t="shared" si="55"/>
        <v/>
      </c>
      <c r="EU15" s="13" t="str">
        <f t="shared" si="56"/>
        <v/>
      </c>
      <c r="EV15" s="17" t="str">
        <f t="shared" si="57"/>
        <v/>
      </c>
    </row>
    <row r="16" spans="1:152" x14ac:dyDescent="0.2">
      <c r="A16" s="68">
        <v>23</v>
      </c>
      <c r="B16" s="68"/>
      <c r="D16" s="14">
        <v>42383</v>
      </c>
      <c r="E16" s="66" t="s">
        <v>62</v>
      </c>
      <c r="F16" s="66"/>
      <c r="G16" s="8"/>
      <c r="H16" s="8"/>
      <c r="I16" s="8">
        <f t="shared" si="22"/>
        <v>0</v>
      </c>
      <c r="J16" s="8">
        <f t="shared" si="23"/>
        <v>0</v>
      </c>
      <c r="K16" s="8">
        <f>IF(AND(I16=0,J16=0),0,SUM($I$3:J16))</f>
        <v>0</v>
      </c>
      <c r="L16" s="21">
        <v>42414</v>
      </c>
      <c r="M16" s="66" t="s">
        <v>62</v>
      </c>
      <c r="N16" s="66"/>
      <c r="O16" s="8"/>
      <c r="P16" s="8"/>
      <c r="Q16" s="8">
        <f t="shared" si="0"/>
        <v>0</v>
      </c>
      <c r="R16" s="8">
        <f t="shared" si="1"/>
        <v>0</v>
      </c>
      <c r="S16" s="8">
        <f>IF(AND(Q16=0,R16=0),0,SUM($I$3:$J$33,$Q$3:R16))</f>
        <v>0</v>
      </c>
      <c r="T16" s="21">
        <v>42443</v>
      </c>
      <c r="U16" s="66"/>
      <c r="V16" s="66"/>
      <c r="W16" s="8"/>
      <c r="X16" s="8"/>
      <c r="Y16" s="8">
        <f t="shared" si="2"/>
        <v>0</v>
      </c>
      <c r="Z16" s="8">
        <f t="shared" si="3"/>
        <v>0</v>
      </c>
      <c r="AA16" s="8">
        <f>IF(AND(Y16=0,Z16=0),0,SUM($I$3:$J$33,$Q$3:$R$33,$Y$3:Z16))</f>
        <v>0</v>
      </c>
      <c r="AB16" s="21">
        <v>42474</v>
      </c>
      <c r="AC16" s="66" t="s">
        <v>62</v>
      </c>
      <c r="AD16" s="66"/>
      <c r="AE16" s="8"/>
      <c r="AF16" s="8"/>
      <c r="AG16" s="8">
        <f t="shared" si="4"/>
        <v>0</v>
      </c>
      <c r="AH16" s="8">
        <f t="shared" si="5"/>
        <v>0</v>
      </c>
      <c r="AI16" s="8">
        <f>IF(AND(AG16=0,AH16=0),0,SUM($I$3:$J$33,$Q$3:$R$33,$Y$3:$Z$33,$AG$3:AH16))</f>
        <v>0</v>
      </c>
      <c r="AJ16" s="21">
        <v>42504</v>
      </c>
      <c r="AK16" s="66"/>
      <c r="AL16" s="66"/>
      <c r="AM16" s="8"/>
      <c r="AN16" s="8"/>
      <c r="AO16" s="8">
        <f t="shared" si="6"/>
        <v>0</v>
      </c>
      <c r="AP16" s="8">
        <f t="shared" si="7"/>
        <v>0</v>
      </c>
      <c r="AQ16" s="8">
        <f>IF(AND(AO16=0,AP16=0),0,IF(AND(AO16=1,AP16=1),SUM($I$3:$J$33,$Q$3:$R$33,$Y$3:$Z$33,$AG$3:$AH$33,$AO$3:AP16)-1,SUM($I$3:$J$33,$Q$3:$R$33,$Y$3:$Z$33,$AG$3:$AH$33,$AO$3:AP16)))</f>
        <v>0</v>
      </c>
      <c r="AR16" s="21">
        <v>42535</v>
      </c>
      <c r="AS16" s="66"/>
      <c r="AT16" s="66"/>
      <c r="AU16" s="8"/>
      <c r="AV16" s="8"/>
      <c r="AW16" s="8">
        <f t="shared" si="8"/>
        <v>0</v>
      </c>
      <c r="AX16" s="8">
        <f t="shared" si="9"/>
        <v>0</v>
      </c>
      <c r="AY16" s="8">
        <f>IF(AND(AW16=0,AX16=0),0,SUM($I$3:$J$33,$Q$3:$R$33,$Y$3:$Z$33,$AG$3:$AH$33,$AO$3:$AP$33,$AW$3:AX16))</f>
        <v>0</v>
      </c>
      <c r="AZ16" s="21">
        <v>42565</v>
      </c>
      <c r="BA16" s="66"/>
      <c r="BB16" s="66"/>
      <c r="BC16" s="8"/>
      <c r="BD16" s="8"/>
      <c r="BE16" s="8">
        <f t="shared" si="10"/>
        <v>0</v>
      </c>
      <c r="BF16" s="8">
        <f t="shared" si="11"/>
        <v>0</v>
      </c>
      <c r="BG16" s="8">
        <f>IF(AND(BE16=0,BF16=0),0,SUM($I$3:$J$33,$Q$3:$R$33,$Y$3:$Z$33,$AG$3:$AH$33,$AO$3:$AP$33,$AW$3:$AX$33,$BE$3:BF16))</f>
        <v>0</v>
      </c>
      <c r="BH16" s="21">
        <v>42596</v>
      </c>
      <c r="BI16" s="66"/>
      <c r="BJ16" s="66"/>
      <c r="BK16" s="8"/>
      <c r="BL16" s="8"/>
      <c r="BM16" s="8">
        <f t="shared" si="12"/>
        <v>0</v>
      </c>
      <c r="BN16" s="8">
        <f t="shared" si="13"/>
        <v>0</v>
      </c>
      <c r="BO16" s="8">
        <f>IF(AND(BM16=0,BN16=0),0,SUM($I$3:$J$33,$Q$3:$R$33,$Y$3:$Z$33,$AG$3:$AH$33,$AO$3:$AP$33,$AW$3:$AX$33,$BE$3:$BF$33,$BM$3:BN16))</f>
        <v>0</v>
      </c>
      <c r="BP16" s="21">
        <v>42627</v>
      </c>
      <c r="BQ16" s="66"/>
      <c r="BR16" s="66"/>
      <c r="BS16" s="8"/>
      <c r="BT16" s="8"/>
      <c r="BU16" s="8">
        <f t="shared" si="14"/>
        <v>0</v>
      </c>
      <c r="BV16" s="8">
        <f t="shared" si="15"/>
        <v>0</v>
      </c>
      <c r="BW16" s="8">
        <f>IF(AND(BU16=0,BV16=0),0,SUM($I$3:$J$33,$Q$3:$R$33,$Y$3:$Z$33,$AG$3:$AH$33,$AO$3:$AP$33,$AW$3:$AX$33,$BE$3:$BF$33,$BM$3:$BN$33,$BU$3:BV16))</f>
        <v>0</v>
      </c>
      <c r="BX16" s="21">
        <v>42657</v>
      </c>
      <c r="BY16" s="66" t="s">
        <v>3</v>
      </c>
      <c r="BZ16" s="66"/>
      <c r="CA16" s="8"/>
      <c r="CB16" s="8"/>
      <c r="CC16" s="8">
        <f t="shared" si="16"/>
        <v>0</v>
      </c>
      <c r="CD16" s="8">
        <f t="shared" si="17"/>
        <v>0</v>
      </c>
      <c r="CE16" s="8">
        <f>IF(AND(CC16=0,CD16=0),0,SUM($I$3:$J$33,$Q$3:$R$33,$Y$3:$Z$33,$AG$3:$AH$33,$AO$3:$AP$33,$AW$3:$AX$33,$BE$3:$BF$33,$BM$3:$BN$33,$BU$3:$BV$33,$CC$3:CD16))</f>
        <v>0</v>
      </c>
      <c r="CF16" s="21">
        <v>42688</v>
      </c>
      <c r="CG16" s="66"/>
      <c r="CH16" s="66"/>
      <c r="CI16" s="8"/>
      <c r="CJ16" s="8"/>
      <c r="CK16" s="8">
        <f t="shared" si="18"/>
        <v>0</v>
      </c>
      <c r="CL16" s="8">
        <f t="shared" si="19"/>
        <v>0</v>
      </c>
      <c r="CM16" s="8">
        <f>IF(AND(CK16=0,CL16=0),0,SUM($I$3:$J$33,$Q$3:$R$33,$Y$3:$Z$33,$AG$3:$AH$33,$AO$3:$AP$33,$AW$3:$AX$33,$BE$3:$BF$33,$BM$3:$BN$33,$BU$3:$BV$33,$CC$3:$CD$33,$CK$3:CL16))</f>
        <v>0</v>
      </c>
      <c r="CN16" s="21">
        <v>42718</v>
      </c>
      <c r="CO16" s="66"/>
      <c r="CP16" s="66"/>
      <c r="CQ16" s="8"/>
      <c r="CR16" s="8"/>
      <c r="CS16" s="8">
        <f t="shared" si="20"/>
        <v>0</v>
      </c>
      <c r="CT16" s="8">
        <f t="shared" si="21"/>
        <v>0</v>
      </c>
      <c r="CU16" s="8">
        <f>IF(AND(CS16=0,CT16=0),0,SUM($I$3:$J$33,$Q$3:$R$33,$Y$3:$Z$33,$AG$3:$AH$33,$AO$3:$AP$33,$AW$3:$AX$33,$BE$3:$BF$33,$BM$3:$BN$33,$BU$3:$BV$33,$CC$3:$CD$33,$CK$3:$CL$33,$CS$3:CT16))</f>
        <v>0</v>
      </c>
      <c r="CV16" s="3"/>
      <c r="DA16" t="str">
        <f t="shared" si="24"/>
        <v/>
      </c>
      <c r="DB16" s="43" t="str">
        <f t="shared" si="25"/>
        <v/>
      </c>
      <c r="DC16" s="13" t="str">
        <f t="shared" si="26"/>
        <v/>
      </c>
      <c r="DD16" s="17" t="str">
        <f t="shared" si="27"/>
        <v/>
      </c>
      <c r="DE16" t="str">
        <f t="shared" si="58"/>
        <v/>
      </c>
      <c r="DF16" s="43" t="str">
        <f t="shared" si="28"/>
        <v/>
      </c>
      <c r="DG16" s="13" t="str">
        <f t="shared" si="59"/>
        <v/>
      </c>
      <c r="DH16" s="17" t="str">
        <f t="shared" si="29"/>
        <v/>
      </c>
      <c r="DI16" t="str">
        <f t="shared" si="60"/>
        <v/>
      </c>
      <c r="DJ16" s="43" t="str">
        <f t="shared" si="30"/>
        <v/>
      </c>
      <c r="DK16" s="13" t="str">
        <f t="shared" si="31"/>
        <v/>
      </c>
      <c r="DL16" s="17" t="str">
        <f t="shared" si="32"/>
        <v/>
      </c>
      <c r="DM16" t="str">
        <f t="shared" si="61"/>
        <v/>
      </c>
      <c r="DN16" s="43" t="str">
        <f t="shared" si="33"/>
        <v/>
      </c>
      <c r="DO16" s="13" t="str">
        <f t="shared" si="34"/>
        <v/>
      </c>
      <c r="DP16" s="17" t="str">
        <f t="shared" si="35"/>
        <v/>
      </c>
      <c r="DQ16" t="str">
        <f t="shared" si="62"/>
        <v/>
      </c>
      <c r="DR16" s="43" t="str">
        <f t="shared" si="36"/>
        <v/>
      </c>
      <c r="DS16" s="13" t="str">
        <f t="shared" si="63"/>
        <v/>
      </c>
      <c r="DT16" s="17" t="str">
        <f t="shared" si="37"/>
        <v/>
      </c>
      <c r="DU16" t="str">
        <f t="shared" si="64"/>
        <v/>
      </c>
      <c r="DV16" s="43" t="str">
        <f t="shared" si="38"/>
        <v/>
      </c>
      <c r="DW16" s="13" t="str">
        <f t="shared" si="65"/>
        <v/>
      </c>
      <c r="DX16" s="17" t="str">
        <f t="shared" si="39"/>
        <v/>
      </c>
      <c r="DY16" t="str">
        <f t="shared" si="66"/>
        <v/>
      </c>
      <c r="DZ16" s="43" t="str">
        <f t="shared" si="40"/>
        <v/>
      </c>
      <c r="EA16" s="13" t="str">
        <f t="shared" si="41"/>
        <v/>
      </c>
      <c r="EB16" s="17" t="str">
        <f t="shared" si="42"/>
        <v/>
      </c>
      <c r="EC16" t="str">
        <f t="shared" si="67"/>
        <v/>
      </c>
      <c r="ED16" s="43" t="str">
        <f t="shared" si="43"/>
        <v/>
      </c>
      <c r="EE16" s="13" t="str">
        <f t="shared" si="44"/>
        <v/>
      </c>
      <c r="EF16" s="17" t="str">
        <f t="shared" si="45"/>
        <v/>
      </c>
      <c r="EG16" t="str">
        <f t="shared" si="68"/>
        <v/>
      </c>
      <c r="EH16" s="43" t="str">
        <f t="shared" si="46"/>
        <v/>
      </c>
      <c r="EI16" s="13" t="str">
        <f t="shared" si="47"/>
        <v/>
      </c>
      <c r="EJ16" s="17" t="str">
        <f t="shared" si="48"/>
        <v/>
      </c>
      <c r="EK16" t="str">
        <f t="shared" si="69"/>
        <v/>
      </c>
      <c r="EL16" s="43" t="str">
        <f t="shared" si="49"/>
        <v/>
      </c>
      <c r="EM16" s="13" t="str">
        <f t="shared" si="50"/>
        <v/>
      </c>
      <c r="EN16" s="17" t="str">
        <f t="shared" si="51"/>
        <v/>
      </c>
      <c r="EO16" t="str">
        <f t="shared" si="70"/>
        <v/>
      </c>
      <c r="EP16" s="43" t="str">
        <f t="shared" si="52"/>
        <v/>
      </c>
      <c r="EQ16" s="13" t="str">
        <f t="shared" si="53"/>
        <v/>
      </c>
      <c r="ER16" s="17" t="str">
        <f t="shared" si="54"/>
        <v/>
      </c>
      <c r="ES16" t="str">
        <f t="shared" si="71"/>
        <v/>
      </c>
      <c r="ET16" s="43" t="str">
        <f t="shared" si="55"/>
        <v/>
      </c>
      <c r="EU16" s="13" t="str">
        <f t="shared" si="56"/>
        <v/>
      </c>
      <c r="EV16" s="17" t="str">
        <f t="shared" si="57"/>
        <v/>
      </c>
    </row>
    <row r="17" spans="1:152" x14ac:dyDescent="0.2">
      <c r="A17" s="60" t="s">
        <v>2</v>
      </c>
      <c r="B17" s="61">
        <f>(A16+B16)-SUMIF($AK$3:$AK$33,"CP2016",$AM$3:$AM$33)-SUMIF($AS$3:$AS$33,"CP",$AU$3:$AU$33)-SUMIF($BA$3:$BA$33,"CP",$BC$3:$BC$33)-SUMIF($BI$3:$BI$33,"CP",$BK$3:$BK$33)-SUMIF($BQ$3:$BQ$33,"CP",$BS$3:$BS$33)-SUMIF($BY$3:$BY$33,"CP",$CA$3:$CA$33)-SUMIF($CG$3:$CG$33,"CP",$CI$3:$CI$33)-SUMIF($CO$3:$CO$33,"CP",$CQ$3:$CQ$33)</f>
        <v>23</v>
      </c>
      <c r="D17" s="14">
        <v>42384</v>
      </c>
      <c r="E17" s="66" t="s">
        <v>62</v>
      </c>
      <c r="F17" s="66"/>
      <c r="G17" s="8"/>
      <c r="H17" s="8"/>
      <c r="I17" s="8">
        <f t="shared" si="22"/>
        <v>0</v>
      </c>
      <c r="J17" s="8">
        <f t="shared" si="23"/>
        <v>0</v>
      </c>
      <c r="K17" s="8">
        <f>IF(AND(I17=0,J17=0),0,SUM($I$3:J17))</f>
        <v>0</v>
      </c>
      <c r="L17" s="21">
        <v>42415</v>
      </c>
      <c r="M17" s="66" t="s">
        <v>62</v>
      </c>
      <c r="N17" s="66"/>
      <c r="O17" s="8"/>
      <c r="P17" s="8"/>
      <c r="Q17" s="8">
        <f t="shared" si="0"/>
        <v>0</v>
      </c>
      <c r="R17" s="8">
        <f t="shared" si="1"/>
        <v>0</v>
      </c>
      <c r="S17" s="8">
        <f>IF(AND(Q17=0,R17=0),0,SUM($I$3:$J$33,$Q$3:R17))</f>
        <v>0</v>
      </c>
      <c r="T17" s="21">
        <v>42444</v>
      </c>
      <c r="U17" s="66"/>
      <c r="V17" s="66"/>
      <c r="W17" s="8"/>
      <c r="X17" s="8"/>
      <c r="Y17" s="8">
        <f t="shared" si="2"/>
        <v>0</v>
      </c>
      <c r="Z17" s="8">
        <f t="shared" si="3"/>
        <v>0</v>
      </c>
      <c r="AA17" s="8">
        <f>IF(AND(Y17=0,Z17=0),0,SUM($I$3:$J$33,$Q$3:$R$33,$Y$3:Z17))</f>
        <v>0</v>
      </c>
      <c r="AB17" s="21">
        <v>42475</v>
      </c>
      <c r="AC17" s="66" t="s">
        <v>62</v>
      </c>
      <c r="AD17" s="66"/>
      <c r="AE17" s="8"/>
      <c r="AF17" s="8"/>
      <c r="AG17" s="8">
        <f t="shared" si="4"/>
        <v>0</v>
      </c>
      <c r="AH17" s="8">
        <f t="shared" si="5"/>
        <v>0</v>
      </c>
      <c r="AI17" s="8">
        <f>IF(AND(AG17=0,AH17=0),0,SUM($I$3:$J$33,$Q$3:$R$33,$Y$3:$Z$33,$AG$3:AH17))</f>
        <v>0</v>
      </c>
      <c r="AJ17" s="21">
        <v>42505</v>
      </c>
      <c r="AK17" s="66"/>
      <c r="AL17" s="66"/>
      <c r="AM17" s="8"/>
      <c r="AN17" s="8"/>
      <c r="AO17" s="8">
        <f t="shared" si="6"/>
        <v>0</v>
      </c>
      <c r="AP17" s="8">
        <f t="shared" si="7"/>
        <v>0</v>
      </c>
      <c r="AQ17" s="8">
        <f>IF(AND(AO17=0,AP17=0),0,IF(AND(AO17=1,AP17=1),SUM($I$3:$J$33,$Q$3:$R$33,$Y$3:$Z$33,$AG$3:$AH$33,$AO$3:AP17)-1,SUM($I$3:$J$33,$Q$3:$R$33,$Y$3:$Z$33,$AG$3:$AH$33,$AO$3:AP17)))</f>
        <v>0</v>
      </c>
      <c r="AR17" s="21">
        <v>42536</v>
      </c>
      <c r="AS17" s="66"/>
      <c r="AT17" s="66"/>
      <c r="AU17" s="8"/>
      <c r="AV17" s="8"/>
      <c r="AW17" s="8">
        <f t="shared" si="8"/>
        <v>0</v>
      </c>
      <c r="AX17" s="8">
        <f t="shared" si="9"/>
        <v>0</v>
      </c>
      <c r="AY17" s="8">
        <f>IF(AND(AW17=0,AX17=0),0,SUM($I$3:$J$33,$Q$3:$R$33,$Y$3:$Z$33,$AG$3:$AH$33,$AO$3:$AP$33,$AW$3:AX17))</f>
        <v>0</v>
      </c>
      <c r="AZ17" s="21">
        <v>42566</v>
      </c>
      <c r="BA17" s="66"/>
      <c r="BB17" s="66"/>
      <c r="BC17" s="8"/>
      <c r="BD17" s="8"/>
      <c r="BE17" s="8">
        <f t="shared" si="10"/>
        <v>0</v>
      </c>
      <c r="BF17" s="8">
        <f t="shared" si="11"/>
        <v>0</v>
      </c>
      <c r="BG17" s="8">
        <f>IF(AND(BE17=0,BF17=0),0,SUM($I$3:$J$33,$Q$3:$R$33,$Y$3:$Z$33,$AG$3:$AH$33,$AO$3:$AP$33,$AW$3:$AX$33,$BE$3:BF17))</f>
        <v>0</v>
      </c>
      <c r="BH17" s="21">
        <v>42597</v>
      </c>
      <c r="BI17" s="66"/>
      <c r="BJ17" s="66"/>
      <c r="BK17" s="8"/>
      <c r="BL17" s="8"/>
      <c r="BM17" s="8">
        <f t="shared" si="12"/>
        <v>0</v>
      </c>
      <c r="BN17" s="8">
        <f t="shared" si="13"/>
        <v>0</v>
      </c>
      <c r="BO17" s="8">
        <f>IF(AND(BM17=0,BN17=0),0,SUM($I$3:$J$33,$Q$3:$R$33,$Y$3:$Z$33,$AG$3:$AH$33,$AO$3:$AP$33,$AW$3:$AX$33,$BE$3:$BF$33,$BM$3:BN17))</f>
        <v>0</v>
      </c>
      <c r="BP17" s="21">
        <v>42628</v>
      </c>
      <c r="BQ17" s="66"/>
      <c r="BR17" s="66"/>
      <c r="BS17" s="8"/>
      <c r="BT17" s="8"/>
      <c r="BU17" s="8">
        <f t="shared" si="14"/>
        <v>0</v>
      </c>
      <c r="BV17" s="8">
        <f t="shared" si="15"/>
        <v>0</v>
      </c>
      <c r="BW17" s="8">
        <f>IF(AND(BU17=0,BV17=0),0,SUM($I$3:$J$33,$Q$3:$R$33,$Y$3:$Z$33,$AG$3:$AH$33,$AO$3:$AP$33,$AW$3:$AX$33,$BE$3:$BF$33,$BM$3:$BN$33,$BU$3:BV17))</f>
        <v>0</v>
      </c>
      <c r="BX17" s="21">
        <v>42658</v>
      </c>
      <c r="BY17" s="66"/>
      <c r="BZ17" s="66"/>
      <c r="CA17" s="8"/>
      <c r="CB17" s="8"/>
      <c r="CC17" s="8">
        <f t="shared" si="16"/>
        <v>0</v>
      </c>
      <c r="CD17" s="8">
        <f t="shared" si="17"/>
        <v>0</v>
      </c>
      <c r="CE17" s="8">
        <f>IF(AND(CC17=0,CD17=0),0,SUM($I$3:$J$33,$Q$3:$R$33,$Y$3:$Z$33,$AG$3:$AH$33,$AO$3:$AP$33,$AW$3:$AX$33,$BE$3:$BF$33,$BM$3:$BN$33,$BU$3:$BV$33,$CC$3:CD17))</f>
        <v>0</v>
      </c>
      <c r="CF17" s="21">
        <v>42689</v>
      </c>
      <c r="CG17" s="66"/>
      <c r="CH17" s="66"/>
      <c r="CI17" s="8"/>
      <c r="CJ17" s="8"/>
      <c r="CK17" s="8">
        <f t="shared" si="18"/>
        <v>0</v>
      </c>
      <c r="CL17" s="8">
        <f t="shared" si="19"/>
        <v>0</v>
      </c>
      <c r="CM17" s="8">
        <f>IF(AND(CK17=0,CL17=0),0,SUM($I$3:$J$33,$Q$3:$R$33,$Y$3:$Z$33,$AG$3:$AH$33,$AO$3:$AP$33,$AW$3:$AX$33,$BE$3:$BF$33,$BM$3:$BN$33,$BU$3:$BV$33,$CC$3:$CD$33,$CK$3:CL17))</f>
        <v>0</v>
      </c>
      <c r="CN17" s="21">
        <v>42719</v>
      </c>
      <c r="CO17" s="66"/>
      <c r="CP17" s="66"/>
      <c r="CQ17" s="8"/>
      <c r="CR17" s="8"/>
      <c r="CS17" s="8">
        <f t="shared" si="20"/>
        <v>0</v>
      </c>
      <c r="CT17" s="8">
        <f t="shared" si="21"/>
        <v>0</v>
      </c>
      <c r="CU17" s="8">
        <f>IF(AND(CS17=0,CT17=0),0,SUM($I$3:$J$33,$Q$3:$R$33,$Y$3:$Z$33,$AG$3:$AH$33,$AO$3:$AP$33,$AW$3:$AX$33,$BE$3:$BF$33,$BM$3:$BN$33,$BU$3:$BV$33,$CC$3:$CD$33,$CK$3:$CL$33,$CS$3:CT17))</f>
        <v>0</v>
      </c>
      <c r="CV17" s="3"/>
      <c r="DA17" t="str">
        <f t="shared" si="24"/>
        <v/>
      </c>
      <c r="DB17" s="43" t="str">
        <f t="shared" si="25"/>
        <v/>
      </c>
      <c r="DC17" s="13" t="str">
        <f t="shared" si="26"/>
        <v/>
      </c>
      <c r="DD17" s="17" t="str">
        <f t="shared" si="27"/>
        <v/>
      </c>
      <c r="DE17" t="str">
        <f t="shared" si="58"/>
        <v/>
      </c>
      <c r="DF17" s="43" t="str">
        <f t="shared" si="28"/>
        <v/>
      </c>
      <c r="DG17" s="13" t="str">
        <f t="shared" si="59"/>
        <v/>
      </c>
      <c r="DH17" s="17" t="str">
        <f t="shared" si="29"/>
        <v/>
      </c>
      <c r="DI17" t="str">
        <f t="shared" si="60"/>
        <v/>
      </c>
      <c r="DJ17" s="43" t="str">
        <f t="shared" si="30"/>
        <v/>
      </c>
      <c r="DK17" s="13" t="str">
        <f t="shared" si="31"/>
        <v/>
      </c>
      <c r="DL17" s="17" t="str">
        <f t="shared" si="32"/>
        <v/>
      </c>
      <c r="DM17" t="str">
        <f t="shared" si="61"/>
        <v/>
      </c>
      <c r="DN17" s="43" t="str">
        <f t="shared" si="33"/>
        <v/>
      </c>
      <c r="DO17" s="13" t="str">
        <f t="shared" si="34"/>
        <v/>
      </c>
      <c r="DP17" s="17" t="str">
        <f t="shared" si="35"/>
        <v/>
      </c>
      <c r="DQ17" t="str">
        <f t="shared" si="62"/>
        <v/>
      </c>
      <c r="DR17" s="43" t="str">
        <f t="shared" si="36"/>
        <v/>
      </c>
      <c r="DS17" s="13" t="str">
        <f t="shared" si="63"/>
        <v/>
      </c>
      <c r="DT17" s="17" t="str">
        <f t="shared" si="37"/>
        <v/>
      </c>
      <c r="DU17" t="str">
        <f t="shared" si="64"/>
        <v/>
      </c>
      <c r="DV17" s="43" t="str">
        <f t="shared" si="38"/>
        <v/>
      </c>
      <c r="DW17" s="13" t="str">
        <f t="shared" si="65"/>
        <v/>
      </c>
      <c r="DX17" s="17" t="str">
        <f t="shared" si="39"/>
        <v/>
      </c>
      <c r="DY17" t="str">
        <f t="shared" si="66"/>
        <v/>
      </c>
      <c r="DZ17" s="43" t="str">
        <f t="shared" si="40"/>
        <v/>
      </c>
      <c r="EA17" s="13" t="str">
        <f t="shared" si="41"/>
        <v/>
      </c>
      <c r="EB17" s="17" t="str">
        <f t="shared" si="42"/>
        <v/>
      </c>
      <c r="EC17" t="str">
        <f t="shared" si="67"/>
        <v/>
      </c>
      <c r="ED17" s="43" t="str">
        <f t="shared" si="43"/>
        <v/>
      </c>
      <c r="EE17" s="13" t="str">
        <f t="shared" si="44"/>
        <v/>
      </c>
      <c r="EF17" s="17" t="str">
        <f t="shared" si="45"/>
        <v/>
      </c>
      <c r="EG17" t="str">
        <f t="shared" si="68"/>
        <v/>
      </c>
      <c r="EH17" s="43" t="str">
        <f t="shared" si="46"/>
        <v/>
      </c>
      <c r="EI17" s="13" t="str">
        <f t="shared" si="47"/>
        <v/>
      </c>
      <c r="EJ17" s="17" t="str">
        <f t="shared" si="48"/>
        <v/>
      </c>
      <c r="EK17" t="str">
        <f t="shared" si="69"/>
        <v/>
      </c>
      <c r="EL17" s="43" t="str">
        <f t="shared" si="49"/>
        <v/>
      </c>
      <c r="EM17" s="13" t="str">
        <f t="shared" si="50"/>
        <v/>
      </c>
      <c r="EN17" s="17" t="str">
        <f t="shared" si="51"/>
        <v/>
      </c>
      <c r="EO17" t="str">
        <f t="shared" si="70"/>
        <v/>
      </c>
      <c r="EP17" s="43" t="str">
        <f t="shared" si="52"/>
        <v/>
      </c>
      <c r="EQ17" s="13" t="str">
        <f t="shared" si="53"/>
        <v/>
      </c>
      <c r="ER17" s="17" t="str">
        <f t="shared" si="54"/>
        <v/>
      </c>
      <c r="ES17" t="str">
        <f t="shared" si="71"/>
        <v/>
      </c>
      <c r="ET17" s="43" t="str">
        <f t="shared" si="55"/>
        <v/>
      </c>
      <c r="EU17" s="13" t="str">
        <f t="shared" si="56"/>
        <v/>
      </c>
      <c r="EV17" s="17" t="str">
        <f t="shared" si="57"/>
        <v/>
      </c>
    </row>
    <row r="18" spans="1:152" x14ac:dyDescent="0.2">
      <c r="A18" s="7" t="s">
        <v>3</v>
      </c>
      <c r="B18" s="56"/>
      <c r="D18" s="14">
        <v>42385</v>
      </c>
      <c r="E18" s="66" t="s">
        <v>62</v>
      </c>
      <c r="F18" s="66"/>
      <c r="G18" s="8"/>
      <c r="H18" s="8"/>
      <c r="I18" s="8">
        <f t="shared" si="22"/>
        <v>0</v>
      </c>
      <c r="J18" s="8">
        <f t="shared" si="23"/>
        <v>0</v>
      </c>
      <c r="K18" s="8">
        <f>IF(AND(I18=0,J18=0),0,SUM($I$3:J18))</f>
        <v>0</v>
      </c>
      <c r="L18" s="21">
        <v>42416</v>
      </c>
      <c r="M18" s="66" t="s">
        <v>62</v>
      </c>
      <c r="N18" s="66"/>
      <c r="O18" s="8"/>
      <c r="P18" s="8"/>
      <c r="Q18" s="8">
        <f t="shared" si="0"/>
        <v>0</v>
      </c>
      <c r="R18" s="8">
        <f t="shared" si="1"/>
        <v>0</v>
      </c>
      <c r="S18" s="8">
        <f>IF(AND(Q18=0,R18=0),0,SUM($I$3:$J$33,$Q$3:R18))</f>
        <v>0</v>
      </c>
      <c r="T18" s="21">
        <v>42445</v>
      </c>
      <c r="U18" s="66"/>
      <c r="V18" s="66"/>
      <c r="W18" s="8"/>
      <c r="X18" s="8"/>
      <c r="Y18" s="8">
        <f t="shared" si="2"/>
        <v>0</v>
      </c>
      <c r="Z18" s="8">
        <f t="shared" si="3"/>
        <v>0</v>
      </c>
      <c r="AA18" s="8">
        <f>IF(AND(Y18=0,Z18=0),0,SUM($I$3:$J$33,$Q$3:$R$33,$Y$3:Z18))</f>
        <v>0</v>
      </c>
      <c r="AB18" s="21">
        <v>42476</v>
      </c>
      <c r="AC18" s="66" t="s">
        <v>62</v>
      </c>
      <c r="AD18" s="66"/>
      <c r="AE18" s="8"/>
      <c r="AF18" s="8"/>
      <c r="AG18" s="8">
        <f t="shared" si="4"/>
        <v>0</v>
      </c>
      <c r="AH18" s="8">
        <f t="shared" si="5"/>
        <v>0</v>
      </c>
      <c r="AI18" s="8">
        <f>IF(AND(AG18=0,AH18=0),0,SUM($I$3:$J$33,$Q$3:$R$33,$Y$3:$Z$33,$AG$3:AH18))</f>
        <v>0</v>
      </c>
      <c r="AJ18" s="21">
        <v>42506</v>
      </c>
      <c r="AK18" s="66"/>
      <c r="AL18" s="66"/>
      <c r="AM18" s="8"/>
      <c r="AN18" s="8"/>
      <c r="AO18" s="8">
        <f t="shared" si="6"/>
        <v>0</v>
      </c>
      <c r="AP18" s="8">
        <f t="shared" si="7"/>
        <v>0</v>
      </c>
      <c r="AQ18" s="8">
        <f>IF(AND(AO18=0,AP18=0),0,IF(AND(AO18=1,AP18=1),SUM($I$3:$J$33,$Q$3:$R$33,$Y$3:$Z$33,$AG$3:$AH$33,$AO$3:AP18)-1,SUM($I$3:$J$33,$Q$3:$R$33,$Y$3:$Z$33,$AG$3:$AH$33,$AO$3:AP18)))</f>
        <v>0</v>
      </c>
      <c r="AR18" s="21">
        <v>42537</v>
      </c>
      <c r="AS18" s="66"/>
      <c r="AT18" s="66"/>
      <c r="AU18" s="8"/>
      <c r="AV18" s="8"/>
      <c r="AW18" s="8">
        <f t="shared" si="8"/>
        <v>0</v>
      </c>
      <c r="AX18" s="8">
        <f t="shared" si="9"/>
        <v>0</v>
      </c>
      <c r="AY18" s="8">
        <f>IF(AND(AW18=0,AX18=0),0,SUM($I$3:$J$33,$Q$3:$R$33,$Y$3:$Z$33,$AG$3:$AH$33,$AO$3:$AP$33,$AW$3:AX18))</f>
        <v>0</v>
      </c>
      <c r="AZ18" s="21">
        <v>42567</v>
      </c>
      <c r="BA18" s="66"/>
      <c r="BB18" s="66"/>
      <c r="BC18" s="8"/>
      <c r="BD18" s="8"/>
      <c r="BE18" s="8">
        <f t="shared" si="10"/>
        <v>0</v>
      </c>
      <c r="BF18" s="8">
        <f t="shared" si="11"/>
        <v>0</v>
      </c>
      <c r="BG18" s="8">
        <f>IF(AND(BE18=0,BF18=0),0,SUM($I$3:$J$33,$Q$3:$R$33,$Y$3:$Z$33,$AG$3:$AH$33,$AO$3:$AP$33,$AW$3:$AX$33,$BE$3:BF18))</f>
        <v>0</v>
      </c>
      <c r="BH18" s="21">
        <v>42598</v>
      </c>
      <c r="BI18" s="66"/>
      <c r="BJ18" s="66"/>
      <c r="BK18" s="8"/>
      <c r="BL18" s="8"/>
      <c r="BM18" s="8">
        <f t="shared" si="12"/>
        <v>0</v>
      </c>
      <c r="BN18" s="8">
        <f t="shared" si="13"/>
        <v>0</v>
      </c>
      <c r="BO18" s="8">
        <f>IF(AND(BM18=0,BN18=0),0,SUM($I$3:$J$33,$Q$3:$R$33,$Y$3:$Z$33,$AG$3:$AH$33,$AO$3:$AP$33,$AW$3:$AX$33,$BE$3:$BF$33,$BM$3:BN18))</f>
        <v>0</v>
      </c>
      <c r="BP18" s="21">
        <v>42629</v>
      </c>
      <c r="BQ18" s="66"/>
      <c r="BR18" s="66"/>
      <c r="BS18" s="8"/>
      <c r="BT18" s="8"/>
      <c r="BU18" s="8">
        <f t="shared" si="14"/>
        <v>0</v>
      </c>
      <c r="BV18" s="8">
        <f t="shared" si="15"/>
        <v>0</v>
      </c>
      <c r="BW18" s="8">
        <f>IF(AND(BU18=0,BV18=0),0,SUM($I$3:$J$33,$Q$3:$R$33,$Y$3:$Z$33,$AG$3:$AH$33,$AO$3:$AP$33,$AW$3:$AX$33,$BE$3:$BF$33,$BM$3:$BN$33,$BU$3:BV18))</f>
        <v>0</v>
      </c>
      <c r="BX18" s="21">
        <v>42659</v>
      </c>
      <c r="BY18" s="66"/>
      <c r="BZ18" s="66"/>
      <c r="CA18" s="8"/>
      <c r="CB18" s="8"/>
      <c r="CC18" s="8">
        <f t="shared" si="16"/>
        <v>0</v>
      </c>
      <c r="CD18" s="8">
        <f t="shared" si="17"/>
        <v>0</v>
      </c>
      <c r="CE18" s="8">
        <f>IF(AND(CC18=0,CD18=0),0,SUM($I$3:$J$33,$Q$3:$R$33,$Y$3:$Z$33,$AG$3:$AH$33,$AO$3:$AP$33,$AW$3:$AX$33,$BE$3:$BF$33,$BM$3:$BN$33,$BU$3:$BV$33,$CC$3:CD18))</f>
        <v>0</v>
      </c>
      <c r="CF18" s="21">
        <v>42690</v>
      </c>
      <c r="CG18" s="66"/>
      <c r="CH18" s="66"/>
      <c r="CI18" s="8"/>
      <c r="CJ18" s="8"/>
      <c r="CK18" s="8">
        <f t="shared" si="18"/>
        <v>0</v>
      </c>
      <c r="CL18" s="8">
        <f t="shared" si="19"/>
        <v>0</v>
      </c>
      <c r="CM18" s="8">
        <f>IF(AND(CK18=0,CL18=0),0,SUM($I$3:$J$33,$Q$3:$R$33,$Y$3:$Z$33,$AG$3:$AH$33,$AO$3:$AP$33,$AW$3:$AX$33,$BE$3:$BF$33,$BM$3:$BN$33,$BU$3:$BV$33,$CC$3:$CD$33,$CK$3:CL18))</f>
        <v>0</v>
      </c>
      <c r="CN18" s="21">
        <v>42720</v>
      </c>
      <c r="CO18" s="66"/>
      <c r="CP18" s="66"/>
      <c r="CQ18" s="8"/>
      <c r="CR18" s="8"/>
      <c r="CS18" s="8">
        <f t="shared" si="20"/>
        <v>0</v>
      </c>
      <c r="CT18" s="8">
        <f t="shared" si="21"/>
        <v>0</v>
      </c>
      <c r="CU18" s="8">
        <f>IF(AND(CS18=0,CT18=0),0,SUM($I$3:$J$33,$Q$3:$R$33,$Y$3:$Z$33,$AG$3:$AH$33,$AO$3:$AP$33,$AW$3:$AX$33,$BE$3:$BF$33,$BM$3:$BN$33,$BU$3:$BV$33,$CC$3:$CD$33,$CK$3:$CL$33,$CS$3:CT18))</f>
        <v>0</v>
      </c>
      <c r="CV18" s="3"/>
      <c r="DA18" t="str">
        <f t="shared" si="24"/>
        <v/>
      </c>
      <c r="DB18" s="43" t="str">
        <f t="shared" si="25"/>
        <v/>
      </c>
      <c r="DC18" s="13" t="str">
        <f t="shared" si="26"/>
        <v/>
      </c>
      <c r="DD18" s="17" t="str">
        <f t="shared" si="27"/>
        <v/>
      </c>
      <c r="DE18" t="str">
        <f t="shared" si="58"/>
        <v/>
      </c>
      <c r="DF18" s="43" t="str">
        <f t="shared" si="28"/>
        <v/>
      </c>
      <c r="DG18" s="13" t="str">
        <f t="shared" si="59"/>
        <v/>
      </c>
      <c r="DH18" s="17" t="str">
        <f t="shared" si="29"/>
        <v/>
      </c>
      <c r="DI18" t="str">
        <f t="shared" si="60"/>
        <v/>
      </c>
      <c r="DJ18" s="43" t="str">
        <f t="shared" si="30"/>
        <v/>
      </c>
      <c r="DK18" s="13" t="str">
        <f t="shared" si="31"/>
        <v/>
      </c>
      <c r="DL18" s="17" t="str">
        <f t="shared" si="32"/>
        <v/>
      </c>
      <c r="DM18" t="str">
        <f t="shared" si="61"/>
        <v/>
      </c>
      <c r="DN18" s="43" t="str">
        <f t="shared" si="33"/>
        <v/>
      </c>
      <c r="DO18" s="13" t="str">
        <f t="shared" si="34"/>
        <v/>
      </c>
      <c r="DP18" s="17" t="str">
        <f t="shared" si="35"/>
        <v/>
      </c>
      <c r="DQ18" t="str">
        <f t="shared" si="62"/>
        <v/>
      </c>
      <c r="DR18" s="43" t="str">
        <f t="shared" si="36"/>
        <v/>
      </c>
      <c r="DS18" s="13" t="str">
        <f t="shared" si="63"/>
        <v/>
      </c>
      <c r="DT18" s="17" t="str">
        <f t="shared" si="37"/>
        <v/>
      </c>
      <c r="DU18" t="str">
        <f t="shared" si="64"/>
        <v/>
      </c>
      <c r="DV18" s="43" t="str">
        <f t="shared" si="38"/>
        <v/>
      </c>
      <c r="DW18" s="13" t="str">
        <f t="shared" si="65"/>
        <v/>
      </c>
      <c r="DX18" s="17" t="str">
        <f t="shared" si="39"/>
        <v/>
      </c>
      <c r="DY18" t="str">
        <f t="shared" si="66"/>
        <v/>
      </c>
      <c r="DZ18" s="43" t="str">
        <f t="shared" si="40"/>
        <v/>
      </c>
      <c r="EA18" s="13" t="str">
        <f t="shared" si="41"/>
        <v/>
      </c>
      <c r="EB18" s="17" t="str">
        <f t="shared" si="42"/>
        <v/>
      </c>
      <c r="EC18" t="str">
        <f t="shared" si="67"/>
        <v/>
      </c>
      <c r="ED18" s="43" t="str">
        <f t="shared" si="43"/>
        <v/>
      </c>
      <c r="EE18" s="13" t="str">
        <f t="shared" si="44"/>
        <v/>
      </c>
      <c r="EF18" s="17" t="str">
        <f t="shared" si="45"/>
        <v/>
      </c>
      <c r="EG18" t="str">
        <f t="shared" si="68"/>
        <v/>
      </c>
      <c r="EH18" s="43" t="str">
        <f t="shared" si="46"/>
        <v/>
      </c>
      <c r="EI18" s="13" t="str">
        <f t="shared" si="47"/>
        <v/>
      </c>
      <c r="EJ18" s="17" t="str">
        <f t="shared" si="48"/>
        <v/>
      </c>
      <c r="EK18" t="str">
        <f t="shared" si="69"/>
        <v/>
      </c>
      <c r="EL18" s="43" t="str">
        <f t="shared" si="49"/>
        <v/>
      </c>
      <c r="EM18" s="13" t="str">
        <f t="shared" si="50"/>
        <v/>
      </c>
      <c r="EN18" s="17" t="str">
        <f t="shared" si="51"/>
        <v/>
      </c>
      <c r="EO18" t="str">
        <f t="shared" si="70"/>
        <v/>
      </c>
      <c r="EP18" s="43" t="str">
        <f t="shared" si="52"/>
        <v/>
      </c>
      <c r="EQ18" s="13" t="str">
        <f t="shared" si="53"/>
        <v/>
      </c>
      <c r="ER18" s="17" t="str">
        <f t="shared" si="54"/>
        <v/>
      </c>
      <c r="ES18" t="str">
        <f t="shared" si="71"/>
        <v/>
      </c>
      <c r="ET18" s="43" t="str">
        <f t="shared" si="55"/>
        <v/>
      </c>
      <c r="EU18" s="13" t="str">
        <f t="shared" si="56"/>
        <v/>
      </c>
      <c r="EV18" s="17" t="str">
        <f t="shared" si="57"/>
        <v/>
      </c>
    </row>
    <row r="19" spans="1:152" x14ac:dyDescent="0.2">
      <c r="A19" s="56" t="s">
        <v>1</v>
      </c>
      <c r="B19" s="56" t="s">
        <v>48</v>
      </c>
      <c r="D19" s="14">
        <v>42386</v>
      </c>
      <c r="E19" s="66" t="s">
        <v>62</v>
      </c>
      <c r="F19" s="66"/>
      <c r="G19" s="8"/>
      <c r="H19" s="8"/>
      <c r="I19" s="8">
        <f t="shared" si="22"/>
        <v>0</v>
      </c>
      <c r="J19" s="8">
        <f t="shared" si="23"/>
        <v>0</v>
      </c>
      <c r="K19" s="8">
        <f>IF(AND(I19=0,J19=0),0,SUM($I$3:J19))</f>
        <v>0</v>
      </c>
      <c r="L19" s="21">
        <v>42417</v>
      </c>
      <c r="M19" s="66" t="s">
        <v>62</v>
      </c>
      <c r="N19" s="66"/>
      <c r="O19" s="8"/>
      <c r="P19" s="8"/>
      <c r="Q19" s="8">
        <f t="shared" si="0"/>
        <v>0</v>
      </c>
      <c r="R19" s="8">
        <f t="shared" si="1"/>
        <v>0</v>
      </c>
      <c r="S19" s="8">
        <f>IF(AND(Q19=0,R19=0),0,SUM($I$3:$J$33,$Q$3:R19))</f>
        <v>0</v>
      </c>
      <c r="T19" s="21">
        <v>42446</v>
      </c>
      <c r="U19" s="66"/>
      <c r="V19" s="66"/>
      <c r="W19" s="8"/>
      <c r="X19" s="8"/>
      <c r="Y19" s="8">
        <f t="shared" si="2"/>
        <v>0</v>
      </c>
      <c r="Z19" s="8">
        <f t="shared" si="3"/>
        <v>0</v>
      </c>
      <c r="AA19" s="8">
        <f>IF(AND(Y19=0,Z19=0),0,SUM($I$3:$J$33,$Q$3:$R$33,$Y$3:Z19))</f>
        <v>0</v>
      </c>
      <c r="AB19" s="21">
        <v>42477</v>
      </c>
      <c r="AC19" s="66" t="s">
        <v>62</v>
      </c>
      <c r="AD19" s="66"/>
      <c r="AE19" s="8"/>
      <c r="AF19" s="8"/>
      <c r="AG19" s="8">
        <f t="shared" si="4"/>
        <v>0</v>
      </c>
      <c r="AH19" s="8">
        <f t="shared" si="5"/>
        <v>0</v>
      </c>
      <c r="AI19" s="8">
        <f>IF(AND(AG19=0,AH19=0),0,SUM($I$3:$J$33,$Q$3:$R$33,$Y$3:$Z$33,$AG$3:AH19))</f>
        <v>0</v>
      </c>
      <c r="AJ19" s="21">
        <v>42507</v>
      </c>
      <c r="AK19" s="66"/>
      <c r="AL19" s="66"/>
      <c r="AM19" s="8"/>
      <c r="AN19" s="8"/>
      <c r="AO19" s="8">
        <f t="shared" si="6"/>
        <v>0</v>
      </c>
      <c r="AP19" s="8">
        <f t="shared" si="7"/>
        <v>0</v>
      </c>
      <c r="AQ19" s="8">
        <f>IF(AND(AO19=0,AP19=0),0,IF(AND(AO19=1,AP19=1),SUM($I$3:$J$33,$Q$3:$R$33,$Y$3:$Z$33,$AG$3:$AH$33,$AO$3:AP19)-1,SUM($I$3:$J$33,$Q$3:$R$33,$Y$3:$Z$33,$AG$3:$AH$33,$AO$3:AP19)))</f>
        <v>0</v>
      </c>
      <c r="AR19" s="21">
        <v>42538</v>
      </c>
      <c r="AS19" s="66"/>
      <c r="AT19" s="66"/>
      <c r="AU19" s="8"/>
      <c r="AV19" s="8"/>
      <c r="AW19" s="8">
        <f t="shared" si="8"/>
        <v>0</v>
      </c>
      <c r="AX19" s="8">
        <f t="shared" si="9"/>
        <v>0</v>
      </c>
      <c r="AY19" s="8">
        <f>IF(AND(AW19=0,AX19=0),0,SUM($I$3:$J$33,$Q$3:$R$33,$Y$3:$Z$33,$AG$3:$AH$33,$AO$3:$AP$33,$AW$3:AX19))</f>
        <v>0</v>
      </c>
      <c r="AZ19" s="21">
        <v>42568</v>
      </c>
      <c r="BA19" s="66"/>
      <c r="BB19" s="66"/>
      <c r="BC19" s="8"/>
      <c r="BD19" s="8"/>
      <c r="BE19" s="8">
        <f t="shared" si="10"/>
        <v>0</v>
      </c>
      <c r="BF19" s="8">
        <f t="shared" si="11"/>
        <v>0</v>
      </c>
      <c r="BG19" s="8">
        <f>IF(AND(BE19=0,BF19=0),0,SUM($I$3:$J$33,$Q$3:$R$33,$Y$3:$Z$33,$AG$3:$AH$33,$AO$3:$AP$33,$AW$3:$AX$33,$BE$3:BF19))</f>
        <v>0</v>
      </c>
      <c r="BH19" s="21">
        <v>42599</v>
      </c>
      <c r="BI19" s="66"/>
      <c r="BJ19" s="66"/>
      <c r="BK19" s="8"/>
      <c r="BL19" s="8"/>
      <c r="BM19" s="8">
        <f t="shared" si="12"/>
        <v>0</v>
      </c>
      <c r="BN19" s="8">
        <f t="shared" si="13"/>
        <v>0</v>
      </c>
      <c r="BO19" s="8">
        <f>IF(AND(BM19=0,BN19=0),0,SUM($I$3:$J$33,$Q$3:$R$33,$Y$3:$Z$33,$AG$3:$AH$33,$AO$3:$AP$33,$AW$3:$AX$33,$BE$3:$BF$33,$BM$3:BN19))</f>
        <v>0</v>
      </c>
      <c r="BP19" s="21">
        <v>42630</v>
      </c>
      <c r="BQ19" s="66"/>
      <c r="BR19" s="66"/>
      <c r="BS19" s="8"/>
      <c r="BT19" s="8"/>
      <c r="BU19" s="8">
        <f t="shared" si="14"/>
        <v>0</v>
      </c>
      <c r="BV19" s="8">
        <f t="shared" si="15"/>
        <v>0</v>
      </c>
      <c r="BW19" s="8">
        <f>IF(AND(BU19=0,BV19=0),0,SUM($I$3:$J$33,$Q$3:$R$33,$Y$3:$Z$33,$AG$3:$AH$33,$AO$3:$AP$33,$AW$3:$AX$33,$BE$3:$BF$33,$BM$3:$BN$33,$BU$3:BV19))</f>
        <v>0</v>
      </c>
      <c r="BX19" s="21">
        <v>42660</v>
      </c>
      <c r="BY19" s="66"/>
      <c r="BZ19" s="66"/>
      <c r="CA19" s="8"/>
      <c r="CB19" s="8"/>
      <c r="CC19" s="8">
        <f t="shared" si="16"/>
        <v>0</v>
      </c>
      <c r="CD19" s="8">
        <f t="shared" si="17"/>
        <v>0</v>
      </c>
      <c r="CE19" s="8">
        <f>IF(AND(CC19=0,CD19=0),0,SUM($I$3:$J$33,$Q$3:$R$33,$Y$3:$Z$33,$AG$3:$AH$33,$AO$3:$AP$33,$AW$3:$AX$33,$BE$3:$BF$33,$BM$3:$BN$33,$BU$3:$BV$33,$CC$3:CD19))</f>
        <v>0</v>
      </c>
      <c r="CF19" s="21">
        <v>42691</v>
      </c>
      <c r="CG19" s="66"/>
      <c r="CH19" s="66"/>
      <c r="CI19" s="8"/>
      <c r="CJ19" s="8"/>
      <c r="CK19" s="8">
        <f t="shared" si="18"/>
        <v>0</v>
      </c>
      <c r="CL19" s="8">
        <f t="shared" si="19"/>
        <v>0</v>
      </c>
      <c r="CM19" s="8">
        <f>IF(AND(CK19=0,CL19=0),0,SUM($I$3:$J$33,$Q$3:$R$33,$Y$3:$Z$33,$AG$3:$AH$33,$AO$3:$AP$33,$AW$3:$AX$33,$BE$3:$BF$33,$BM$3:$BN$33,$BU$3:$BV$33,$CC$3:$CD$33,$CK$3:CL19))</f>
        <v>0</v>
      </c>
      <c r="CN19" s="21">
        <v>42721</v>
      </c>
      <c r="CO19" s="66"/>
      <c r="CP19" s="66"/>
      <c r="CQ19" s="8"/>
      <c r="CR19" s="8"/>
      <c r="CS19" s="8">
        <f t="shared" si="20"/>
        <v>0</v>
      </c>
      <c r="CT19" s="8">
        <f t="shared" si="21"/>
        <v>0</v>
      </c>
      <c r="CU19" s="8">
        <f>IF(AND(CS19=0,CT19=0),0,SUM($I$3:$J$33,$Q$3:$R$33,$Y$3:$Z$33,$AG$3:$AH$33,$AO$3:$AP$33,$AW$3:$AX$33,$BE$3:$BF$33,$BM$3:$BN$33,$BU$3:$BV$33,$CC$3:$CD$33,$CK$3:$CL$33,$CS$3:CT19))</f>
        <v>0</v>
      </c>
      <c r="CV19" s="3"/>
      <c r="DA19" t="str">
        <f t="shared" si="24"/>
        <v/>
      </c>
      <c r="DB19" s="43" t="str">
        <f t="shared" si="25"/>
        <v/>
      </c>
      <c r="DC19" s="13" t="str">
        <f t="shared" si="26"/>
        <v/>
      </c>
      <c r="DD19" s="17" t="str">
        <f t="shared" si="27"/>
        <v/>
      </c>
      <c r="DE19" t="str">
        <f t="shared" si="58"/>
        <v/>
      </c>
      <c r="DF19" s="43" t="str">
        <f t="shared" si="28"/>
        <v/>
      </c>
      <c r="DG19" s="13" t="str">
        <f t="shared" si="59"/>
        <v/>
      </c>
      <c r="DH19" s="17" t="str">
        <f t="shared" si="29"/>
        <v/>
      </c>
      <c r="DI19" t="str">
        <f t="shared" si="60"/>
        <v/>
      </c>
      <c r="DJ19" s="43" t="str">
        <f t="shared" si="30"/>
        <v/>
      </c>
      <c r="DK19" s="13" t="str">
        <f t="shared" si="31"/>
        <v/>
      </c>
      <c r="DL19" s="17" t="str">
        <f t="shared" si="32"/>
        <v/>
      </c>
      <c r="DM19" t="str">
        <f t="shared" si="61"/>
        <v/>
      </c>
      <c r="DN19" s="43" t="str">
        <f t="shared" si="33"/>
        <v/>
      </c>
      <c r="DO19" s="13" t="str">
        <f t="shared" si="34"/>
        <v/>
      </c>
      <c r="DP19" s="17" t="str">
        <f t="shared" si="35"/>
        <v/>
      </c>
      <c r="DQ19" t="str">
        <f t="shared" si="62"/>
        <v/>
      </c>
      <c r="DR19" s="43" t="str">
        <f t="shared" si="36"/>
        <v/>
      </c>
      <c r="DS19" s="13" t="str">
        <f t="shared" si="63"/>
        <v/>
      </c>
      <c r="DT19" s="17" t="str">
        <f t="shared" si="37"/>
        <v/>
      </c>
      <c r="DU19" t="str">
        <f t="shared" si="64"/>
        <v/>
      </c>
      <c r="DV19" s="43" t="str">
        <f t="shared" si="38"/>
        <v/>
      </c>
      <c r="DW19" s="13" t="str">
        <f t="shared" si="65"/>
        <v/>
      </c>
      <c r="DX19" s="17" t="str">
        <f t="shared" si="39"/>
        <v/>
      </c>
      <c r="DY19" t="str">
        <f t="shared" si="66"/>
        <v/>
      </c>
      <c r="DZ19" s="43" t="str">
        <f t="shared" si="40"/>
        <v/>
      </c>
      <c r="EA19" s="13" t="str">
        <f t="shared" si="41"/>
        <v/>
      </c>
      <c r="EB19" s="17" t="str">
        <f t="shared" si="42"/>
        <v/>
      </c>
      <c r="EC19" t="str">
        <f t="shared" si="67"/>
        <v/>
      </c>
      <c r="ED19" s="43" t="str">
        <f t="shared" si="43"/>
        <v/>
      </c>
      <c r="EE19" s="13" t="str">
        <f t="shared" si="44"/>
        <v/>
      </c>
      <c r="EF19" s="17" t="str">
        <f t="shared" si="45"/>
        <v/>
      </c>
      <c r="EG19" t="str">
        <f t="shared" si="68"/>
        <v/>
      </c>
      <c r="EH19" s="43" t="str">
        <f t="shared" si="46"/>
        <v/>
      </c>
      <c r="EI19" s="13" t="str">
        <f t="shared" si="47"/>
        <v/>
      </c>
      <c r="EJ19" s="17" t="str">
        <f t="shared" si="48"/>
        <v/>
      </c>
      <c r="EK19" t="str">
        <f t="shared" si="69"/>
        <v/>
      </c>
      <c r="EL19" s="43" t="str">
        <f t="shared" si="49"/>
        <v/>
      </c>
      <c r="EM19" s="13" t="str">
        <f t="shared" si="50"/>
        <v/>
      </c>
      <c r="EN19" s="17" t="str">
        <f t="shared" si="51"/>
        <v/>
      </c>
      <c r="EO19" t="str">
        <f t="shared" si="70"/>
        <v/>
      </c>
      <c r="EP19" s="43" t="str">
        <f t="shared" si="52"/>
        <v/>
      </c>
      <c r="EQ19" s="13" t="str">
        <f t="shared" si="53"/>
        <v/>
      </c>
      <c r="ER19" s="17" t="str">
        <f t="shared" si="54"/>
        <v/>
      </c>
      <c r="ES19" t="str">
        <f t="shared" si="71"/>
        <v/>
      </c>
      <c r="ET19" s="43" t="str">
        <f t="shared" si="55"/>
        <v/>
      </c>
      <c r="EU19" s="13" t="str">
        <f t="shared" si="56"/>
        <v/>
      </c>
      <c r="EV19" s="17" t="str">
        <f t="shared" si="57"/>
        <v/>
      </c>
    </row>
    <row r="20" spans="1:152" x14ac:dyDescent="0.2">
      <c r="A20" s="57">
        <f>IF(B20&gt;=360,0,IF(B20&gt;=330,152.075-(12.7*11),IF(B20&gt;=300,152.075-(12.7*10),IF(B20&gt;=270,152.075-(12.7*9),IF(B20&gt;=240,152.075-(12.7*8),IF(B20&gt;=210,152.075-(12.7*7),IF(B20&gt;=180,152.075-(12.7*6),IF(B20&gt;=150,152.075-(12.7*5),IF(B20&gt;=120,152.075-(12.7*4),IF(B20&gt;=90,152.075-(12.7*3),IF(B20&gt;=60,152.075-(12.7*2),IF(B20&gt;=30,152.075-12.7,152.075))))))))))))*B2</f>
        <v>126.67499999999998</v>
      </c>
      <c r="B20" s="56">
        <f>COUNTIF(E3:F33,"ML")+COUNTIF(E3:F33,"ML18")+COUNTIF(E3:F33,"MLE")+COUNTIF(E3:F33,"MLC")+COUNTIF(E3:F33,"CSS")+COUNTIF(E3:F33,"CS")+COUNTIF(E3:F33,"AA")+COUNTIF(E3:F33,"AN")+COUNTIF(E3:F33,"PE")+COUNTIF(E3:F33,"CFCAU")+COUNTIF(E3:F33,"GR")+COUNTIF(E3:F33,"IF")+COUNTIF(E3:F33,"C.EN")+COUNTIF(E3:F33,"PC")+COUNTIF(M3:N33,"ML")+COUNTIF(M3:N33,"ML18")+COUNTIF(M3:N33,"MLE")+COUNTIF(M3:N33,"MLC")+COUNTIF(M3:N33,"CSS")+COUNTIF(M3:N33,"CS")+COUNTIF(M3:N33,"AA")+COUNTIF(M3:N33,"AN")+COUNTIF(M3:N33,"PE")+COUNTIF(M3:N33,"CFCAU")+COUNTIF(M3:N33,"GR")+COUNTIF(M3:N33,"IF")+COUNTIF(M3:N33,"C.EN")+COUNTIF(M3:N33,"PC")+COUNTIF(U3:V33,"ML")+COUNTIF(U3:V33,"ML18")+COUNTIF(U3:V33,"MLE")+COUNTIF(U3:V33,"MLC")+COUNTIF(U3:V33,"CSS")+COUNTIF(U3:V33,"CS")+COUNTIF(U3:V33,"AA")+COUNTIF(U3:V33,"AN")+COUNTIF(U3:V33,"PE")+COUNTIF(U3:V33,"CFCAU")+COUNTIF(U3:V33,"GR")+COUNTIF(U3:V33,"IF")+COUNTIF(U3:V33,"C.EN")+COUNTIF(U3:V33,"PC")+COUNTIF(AC3:AD33,"ML")+COUNTIF(AC3:AD33,"ML18")+COUNTIF(AC3:AD33,"MLE")+COUNTIF(AC3:AD33,"MLC")+COUNTIF(AC3:AD33,"CSS")+COUNTIF(AC3:AD33,"CS")+COUNTIF(AC3:AD33,"AA")+COUNTIF(AC3:AD33,"AN")+COUNTIF(AC3:AD33,"PE")+COUNTIF(AC3:AD33,"CFCAU")+COUNTIF(AC3:AD33,"GR")+COUNTIF(AC3:AD33,"IF")+COUNTIF(AC3:AD33,"C.EN")+COUNTIF(AC3:AD33,"PC")+COUNTIF(AK3:AL33,"ML")+COUNTIF(AK3:AL33,"ML18")+COUNTIF(AK3:AL33,"MLE")+COUNTIF(AK3:AL33,"MLC")+COUNTIF(AK3:AL33,"CSS")+COUNTIF(AK3:AL33,"CS")+COUNTIF(AK3:AL33,"AA")+COUNTIF(AK3:AL33,"AN")+COUNTIF(AK3:AL33,"PE")+COUNTIF(AK3:AL33,"CFCAU")+COUNTIF(AK3:AL33,"GR")+COUNTIF(AK3:AL33,"IF")+COUNTIF(AK3:AL33,"C.EN")+COUNTIF(AK3:AL33,"PC")+COUNTIF(AS3:AT33,"ML")+COUNTIF(AS3:AT33,"ML18")+COUNTIF(AS3:AT33,"MLE")+COUNTIF(AS3:AT33,"MLC")+COUNTIF(AS3:AT33,"CSS")+COUNTIF(AS3:AT33,"CS")+COUNTIF(AS3:AT33,"AA")+COUNTIF(AS3:AT33,"AN")+COUNTIF(AS3:AT33,"PE")+COUNTIF(AS3:AT33,"CFCAU")+COUNTIF(AS3:AT33,"GR")+COUNTIF(AS3:AT33,"IF")+COUNTIF(AS3:AT33,"C.EN")+COUNTIF(AS3:AT33,"PC")+COUNTIF(BA3:BB33,"ML")+COUNTIF(BA3:BB33,"ML18")+COUNTIF(BA3:BB33,"MLE")+COUNTIF(BA3:BB33,"MLC")+COUNTIF(BA3:BB33,"CSS")+COUNTIF(BA3:BB33,"CS")+COUNTIF(BA3:BB33,"AA")+COUNTIF(BA3:BB33,"AN")+COUNTIF(BA3:BB33,"PE")+COUNTIF(BA3:BB33,"CFCAU")+COUNTIF(BA3:BB33,"GR")+COUNTIF(BA3:BB33,"IF")+COUNTIF(BA3:BB33,"C.EN")+COUNTIF(BA3:BB33,"PC")+COUNTIF(BI3:BJ33,"ML")+COUNTIF(BI3:BJ33,"ML18")+COUNTIF(BI3:BJ33,"MLE")+COUNTIF(BI3:BJ33,"MLC")+COUNTIF(BI3:BJ33,"CSS")+COUNTIF(BI3:BJ33,"CS")+COUNTIF(BI3:BJ33,"AA")+COUNTIF(BI3:BJ33,"AN")+COUNTIF(BI3:BJ33,"PE")+COUNTIF(BI3:BJ33,"CFCAU")+COUNTIF(BI3:BJ33,"GR")+COUNTIF(BI3:BJ33,"IF")+COUNTIF(BI3:BJ33,"C.EN")+COUNTIF(BI3:BJ33,"PC")+COUNTIF(BQ3:BR33,"ML")+COUNTIF(BQ3:BR33,"ML18")+COUNTIF(BQ3:BR33,"MLE")+COUNTIF(BQ3:BR33,"MLC")+COUNTIF(BQ3:BR33,"CSS")+COUNTIF(BQ3:BR33,"CS")+COUNTIF(BQ3:BR33,"AA")+COUNTIF(BQ3:BR33,"AN")+COUNTIF(BQ3:BR33,"PE")+COUNTIF(BQ3:BR33,"CFCAU")+COUNTIF(BQ3:BR33,"GR")+COUNTIF(BQ3:BR33,"IF")+COUNTIF(BQ3:BR33,"C.EN")+COUNTIF(BQ3:BR33,"PC")+COUNTIF(BY3:BZ33,"ML")+COUNTIF(BY3:BZ33,"ML18")+COUNTIF(BY3:BZ33,"MLE")+COUNTIF(BY3:BZ33,"MLC")+COUNTIF(BY3:BZ33,"CSS")+COUNTIF(BY3:BZ33,"CS")+COUNTIF(BY3:BZ33,"AA")+COUNTIF(BY3:BZ33,"AN")+COUNTIF(BY3:BZ33,"PE")+COUNTIF(BY3:BZ33,"CFCAU")+COUNTIF(BY3:BZ33,"GR")+COUNTIF(BY3:BZ33,"IF")+COUNTIF(BY3:BZ33,"C.EN")+COUNTIF(BY3:BZ33,"PC")+COUNTIF(CG3:CH8,"ML")+COUNTIF(CG3:CH8,"ML18")+COUNTIF(CG3:CH8,"MLE")+COUNTIF(CG3:CH8,"MLC")+COUNTIF(CG3:CH8,"CSS")+COUNTIF(CG3:CH8,"CS")+COUNTIF(CG3:CH8,"AA")+COUNTIF(CG3:CH8,"AN")+COUNTIF(CG3:CH8,"PE")+COUNTIF(CG3:CH8,"CFCAU")+COUNTIF(CG3:CH8,"GR")+COUNTIF(CG3:CH8,"IF")+COUNTIF(CG3:CH8,"C.EN")+COUNTIF(CG3:CH8,"PC")</f>
        <v>75</v>
      </c>
      <c r="D20" s="14">
        <v>42387</v>
      </c>
      <c r="E20" s="66" t="s">
        <v>62</v>
      </c>
      <c r="F20" s="66"/>
      <c r="G20" s="8"/>
      <c r="H20" s="8"/>
      <c r="I20" s="8">
        <f t="shared" si="22"/>
        <v>0</v>
      </c>
      <c r="J20" s="8">
        <f t="shared" si="23"/>
        <v>0</v>
      </c>
      <c r="K20" s="8">
        <f>IF(AND(I20=0,J20=0),0,SUM($I$3:J20))</f>
        <v>0</v>
      </c>
      <c r="L20" s="21">
        <v>42418</v>
      </c>
      <c r="M20" s="66" t="s">
        <v>62</v>
      </c>
      <c r="N20" s="66"/>
      <c r="O20" s="8"/>
      <c r="P20" s="8"/>
      <c r="Q20" s="8">
        <f t="shared" si="0"/>
        <v>0</v>
      </c>
      <c r="R20" s="8">
        <f t="shared" si="1"/>
        <v>0</v>
      </c>
      <c r="S20" s="8">
        <f>IF(AND(Q20=0,R20=0),0,SUM($I$3:$J$33,$Q$3:R20))</f>
        <v>0</v>
      </c>
      <c r="T20" s="21">
        <v>42447</v>
      </c>
      <c r="U20" s="66"/>
      <c r="V20" s="66"/>
      <c r="W20" s="8"/>
      <c r="X20" s="8"/>
      <c r="Y20" s="8">
        <f t="shared" si="2"/>
        <v>0</v>
      </c>
      <c r="Z20" s="8">
        <f t="shared" si="3"/>
        <v>0</v>
      </c>
      <c r="AA20" s="8">
        <f>IF(AND(Y20=0,Z20=0),0,SUM($I$3:$J$33,$Q$3:$R$33,$Y$3:Z20))</f>
        <v>0</v>
      </c>
      <c r="AB20" s="21">
        <v>42478</v>
      </c>
      <c r="AC20" s="66" t="s">
        <v>62</v>
      </c>
      <c r="AD20" s="66"/>
      <c r="AE20" s="8"/>
      <c r="AF20" s="8"/>
      <c r="AG20" s="8">
        <f t="shared" si="4"/>
        <v>0</v>
      </c>
      <c r="AH20" s="8">
        <f t="shared" si="5"/>
        <v>0</v>
      </c>
      <c r="AI20" s="8">
        <f>IF(AND(AG20=0,AH20=0),0,SUM($I$3:$J$33,$Q$3:$R$33,$Y$3:$Z$33,$AG$3:AH20))</f>
        <v>0</v>
      </c>
      <c r="AJ20" s="21">
        <v>42508</v>
      </c>
      <c r="AK20" s="66"/>
      <c r="AL20" s="66"/>
      <c r="AM20" s="8"/>
      <c r="AN20" s="8"/>
      <c r="AO20" s="8">
        <f t="shared" si="6"/>
        <v>0</v>
      </c>
      <c r="AP20" s="8">
        <f t="shared" si="7"/>
        <v>0</v>
      </c>
      <c r="AQ20" s="8">
        <f>IF(AND(AO20=0,AP20=0),0,IF(AND(AO20=1,AP20=1),SUM($I$3:$J$33,$Q$3:$R$33,$Y$3:$Z$33,$AG$3:$AH$33,$AO$3:AP20)-1,SUM($I$3:$J$33,$Q$3:$R$33,$Y$3:$Z$33,$AG$3:$AH$33,$AO$3:AP20)))</f>
        <v>0</v>
      </c>
      <c r="AR20" s="21">
        <v>42539</v>
      </c>
      <c r="AS20" s="66"/>
      <c r="AT20" s="66"/>
      <c r="AU20" s="8"/>
      <c r="AV20" s="8"/>
      <c r="AW20" s="8">
        <f t="shared" si="8"/>
        <v>0</v>
      </c>
      <c r="AX20" s="8">
        <f t="shared" si="9"/>
        <v>0</v>
      </c>
      <c r="AY20" s="8">
        <f>IF(AND(AW20=0,AX20=0),0,SUM($I$3:$J$33,$Q$3:$R$33,$Y$3:$Z$33,$AG$3:$AH$33,$AO$3:$AP$33,$AW$3:AX20))</f>
        <v>0</v>
      </c>
      <c r="AZ20" s="21">
        <v>42569</v>
      </c>
      <c r="BA20" s="66"/>
      <c r="BB20" s="66"/>
      <c r="BC20" s="8"/>
      <c r="BD20" s="8"/>
      <c r="BE20" s="8">
        <f t="shared" si="10"/>
        <v>0</v>
      </c>
      <c r="BF20" s="8">
        <f t="shared" si="11"/>
        <v>0</v>
      </c>
      <c r="BG20" s="8">
        <f>IF(AND(BE20=0,BF20=0),0,SUM($I$3:$J$33,$Q$3:$R$33,$Y$3:$Z$33,$AG$3:$AH$33,$AO$3:$AP$33,$AW$3:$AX$33,$BE$3:BF20))</f>
        <v>0</v>
      </c>
      <c r="BH20" s="21">
        <v>42600</v>
      </c>
      <c r="BI20" s="66"/>
      <c r="BJ20" s="66"/>
      <c r="BK20" s="8"/>
      <c r="BL20" s="8"/>
      <c r="BM20" s="8">
        <f t="shared" si="12"/>
        <v>0</v>
      </c>
      <c r="BN20" s="8">
        <f t="shared" si="13"/>
        <v>0</v>
      </c>
      <c r="BO20" s="8">
        <f>IF(AND(BM20=0,BN20=0),0,SUM($I$3:$J$33,$Q$3:$R$33,$Y$3:$Z$33,$AG$3:$AH$33,$AO$3:$AP$33,$AW$3:$AX$33,$BE$3:$BF$33,$BM$3:BN20))</f>
        <v>0</v>
      </c>
      <c r="BP20" s="21">
        <v>42631</v>
      </c>
      <c r="BQ20" s="66"/>
      <c r="BR20" s="66"/>
      <c r="BS20" s="8"/>
      <c r="BT20" s="8"/>
      <c r="BU20" s="8">
        <f t="shared" si="14"/>
        <v>0</v>
      </c>
      <c r="BV20" s="8">
        <f t="shared" si="15"/>
        <v>0</v>
      </c>
      <c r="BW20" s="8">
        <f>IF(AND(BU20=0,BV20=0),0,SUM($I$3:$J$33,$Q$3:$R$33,$Y$3:$Z$33,$AG$3:$AH$33,$AO$3:$AP$33,$AW$3:$AX$33,$BE$3:$BF$33,$BM$3:$BN$33,$BU$3:BV20))</f>
        <v>0</v>
      </c>
      <c r="BX20" s="21">
        <v>42661</v>
      </c>
      <c r="BY20" s="66"/>
      <c r="BZ20" s="66"/>
      <c r="CA20" s="8"/>
      <c r="CB20" s="8"/>
      <c r="CC20" s="8">
        <f t="shared" si="16"/>
        <v>0</v>
      </c>
      <c r="CD20" s="8">
        <f t="shared" si="17"/>
        <v>0</v>
      </c>
      <c r="CE20" s="8">
        <f>IF(AND(CC20=0,CD20=0),0,SUM($I$3:$J$33,$Q$3:$R$33,$Y$3:$Z$33,$AG$3:$AH$33,$AO$3:$AP$33,$AW$3:$AX$33,$BE$3:$BF$33,$BM$3:$BN$33,$BU$3:$BV$33,$CC$3:CD20))</f>
        <v>0</v>
      </c>
      <c r="CF20" s="21">
        <v>42692</v>
      </c>
      <c r="CG20" s="66"/>
      <c r="CH20" s="66"/>
      <c r="CI20" s="8"/>
      <c r="CJ20" s="8"/>
      <c r="CK20" s="8">
        <f t="shared" si="18"/>
        <v>0</v>
      </c>
      <c r="CL20" s="8">
        <f t="shared" si="19"/>
        <v>0</v>
      </c>
      <c r="CM20" s="8">
        <f>IF(AND(CK20=0,CL20=0),0,SUM($I$3:$J$33,$Q$3:$R$33,$Y$3:$Z$33,$AG$3:$AH$33,$AO$3:$AP$33,$AW$3:$AX$33,$BE$3:$BF$33,$BM$3:$BN$33,$BU$3:$BV$33,$CC$3:$CD$33,$CK$3:CL20))</f>
        <v>0</v>
      </c>
      <c r="CN20" s="21">
        <v>42722</v>
      </c>
      <c r="CO20" s="66"/>
      <c r="CP20" s="66"/>
      <c r="CQ20" s="8"/>
      <c r="CR20" s="8"/>
      <c r="CS20" s="8">
        <f t="shared" si="20"/>
        <v>0</v>
      </c>
      <c r="CT20" s="8">
        <f t="shared" si="21"/>
        <v>0</v>
      </c>
      <c r="CU20" s="8">
        <f>IF(AND(CS20=0,CT20=0),0,SUM($I$3:$J$33,$Q$3:$R$33,$Y$3:$Z$33,$AG$3:$AH$33,$AO$3:$AP$33,$AW$3:$AX$33,$BE$3:$BF$33,$BM$3:$BN$33,$BU$3:$BV$33,$CC$3:$CD$33,$CK$3:$CL$33,$CS$3:CT20))</f>
        <v>0</v>
      </c>
      <c r="CV20" s="3"/>
      <c r="DA20" t="str">
        <f t="shared" si="24"/>
        <v/>
      </c>
      <c r="DB20" s="43" t="str">
        <f t="shared" si="25"/>
        <v/>
      </c>
      <c r="DC20" s="13" t="str">
        <f t="shared" si="26"/>
        <v/>
      </c>
      <c r="DD20" s="17" t="str">
        <f t="shared" si="27"/>
        <v/>
      </c>
      <c r="DE20" t="str">
        <f t="shared" si="58"/>
        <v/>
      </c>
      <c r="DF20" s="43" t="str">
        <f t="shared" si="28"/>
        <v/>
      </c>
      <c r="DG20" s="13" t="str">
        <f t="shared" si="59"/>
        <v/>
      </c>
      <c r="DH20" s="17" t="str">
        <f t="shared" si="29"/>
        <v/>
      </c>
      <c r="DI20" t="str">
        <f t="shared" si="60"/>
        <v/>
      </c>
      <c r="DJ20" s="43" t="str">
        <f t="shared" si="30"/>
        <v/>
      </c>
      <c r="DK20" s="13" t="str">
        <f t="shared" si="31"/>
        <v/>
      </c>
      <c r="DL20" s="17" t="str">
        <f t="shared" si="32"/>
        <v/>
      </c>
      <c r="DM20" t="str">
        <f t="shared" si="61"/>
        <v/>
      </c>
      <c r="DN20" s="43" t="str">
        <f t="shared" si="33"/>
        <v/>
      </c>
      <c r="DO20" s="13" t="str">
        <f t="shared" si="34"/>
        <v/>
      </c>
      <c r="DP20" s="17" t="str">
        <f t="shared" si="35"/>
        <v/>
      </c>
      <c r="DQ20" t="str">
        <f t="shared" si="62"/>
        <v/>
      </c>
      <c r="DR20" s="43" t="str">
        <f t="shared" si="36"/>
        <v/>
      </c>
      <c r="DS20" s="13" t="str">
        <f t="shared" si="63"/>
        <v/>
      </c>
      <c r="DT20" s="17" t="str">
        <f t="shared" si="37"/>
        <v/>
      </c>
      <c r="DU20" t="str">
        <f t="shared" si="64"/>
        <v/>
      </c>
      <c r="DV20" s="43" t="str">
        <f t="shared" si="38"/>
        <v/>
      </c>
      <c r="DW20" s="13" t="str">
        <f t="shared" si="65"/>
        <v/>
      </c>
      <c r="DX20" s="17" t="str">
        <f t="shared" si="39"/>
        <v/>
      </c>
      <c r="DY20" t="str">
        <f t="shared" si="66"/>
        <v/>
      </c>
      <c r="DZ20" s="43" t="str">
        <f t="shared" si="40"/>
        <v/>
      </c>
      <c r="EA20" s="13" t="str">
        <f t="shared" si="41"/>
        <v/>
      </c>
      <c r="EB20" s="17" t="str">
        <f t="shared" si="42"/>
        <v/>
      </c>
      <c r="EC20" t="str">
        <f t="shared" si="67"/>
        <v/>
      </c>
      <c r="ED20" s="43" t="str">
        <f t="shared" si="43"/>
        <v/>
      </c>
      <c r="EE20" s="13" t="str">
        <f t="shared" si="44"/>
        <v/>
      </c>
      <c r="EF20" s="17" t="str">
        <f t="shared" si="45"/>
        <v/>
      </c>
      <c r="EG20" t="str">
        <f t="shared" si="68"/>
        <v/>
      </c>
      <c r="EH20" s="43" t="str">
        <f t="shared" si="46"/>
        <v/>
      </c>
      <c r="EI20" s="13" t="str">
        <f t="shared" si="47"/>
        <v/>
      </c>
      <c r="EJ20" s="17" t="str">
        <f t="shared" si="48"/>
        <v/>
      </c>
      <c r="EK20" t="str">
        <f t="shared" si="69"/>
        <v/>
      </c>
      <c r="EL20" s="43" t="str">
        <f t="shared" si="49"/>
        <v/>
      </c>
      <c r="EM20" s="13" t="str">
        <f t="shared" si="50"/>
        <v/>
      </c>
      <c r="EN20" s="17" t="str">
        <f t="shared" si="51"/>
        <v/>
      </c>
      <c r="EO20" t="str">
        <f t="shared" si="70"/>
        <v/>
      </c>
      <c r="EP20" s="43" t="str">
        <f t="shared" si="52"/>
        <v/>
      </c>
      <c r="EQ20" s="13" t="str">
        <f t="shared" si="53"/>
        <v/>
      </c>
      <c r="ER20" s="17" t="str">
        <f t="shared" si="54"/>
        <v/>
      </c>
      <c r="ES20" t="str">
        <f t="shared" si="71"/>
        <v/>
      </c>
      <c r="ET20" s="43" t="str">
        <f t="shared" si="55"/>
        <v/>
      </c>
      <c r="EU20" s="13" t="str">
        <f t="shared" si="56"/>
        <v/>
      </c>
      <c r="EV20" s="17" t="str">
        <f t="shared" si="57"/>
        <v/>
      </c>
    </row>
    <row r="21" spans="1:152" ht="14.25" x14ac:dyDescent="0.2">
      <c r="A21" s="56" t="s">
        <v>50</v>
      </c>
      <c r="B21" s="57">
        <f>SUMIF($E$3:$E$33,"CP13",$G$3:$G$33)+SUMIF($F$3:$F$33,"CP13",$H$3:$H$33)+SUMIF($M$3:$M$33,"CP13",$O$3:$O$33)+SUMIF($N$3:$N$33,"CP13",$P$3:$P$33)+SUMIF($U$3:$U$33,"CP13",$W$3:$W$33)+SUMIF($V$3:$V$33,"CP13",$X$3:$X$33)+SUMIF($AC$3:$AC$33,"CP13",$AE$3:$AE$33)+SUMIF($AD$3:$AD$33,"CP13",$AF$3:$AF$33)</f>
        <v>0</v>
      </c>
      <c r="D21" s="14">
        <v>42388</v>
      </c>
      <c r="E21" s="66" t="s">
        <v>62</v>
      </c>
      <c r="F21" s="66"/>
      <c r="G21" s="8"/>
      <c r="H21" s="8"/>
      <c r="I21" s="8">
        <f t="shared" si="22"/>
        <v>0</v>
      </c>
      <c r="J21" s="8">
        <f t="shared" si="23"/>
        <v>0</v>
      </c>
      <c r="K21" s="8">
        <f>IF(AND(I21=0,J21=0),0,SUM($I$3:J21))</f>
        <v>0</v>
      </c>
      <c r="L21" s="21">
        <v>42419</v>
      </c>
      <c r="M21" s="66" t="s">
        <v>62</v>
      </c>
      <c r="N21" s="66"/>
      <c r="O21" s="8"/>
      <c r="P21" s="8"/>
      <c r="Q21" s="8">
        <f t="shared" si="0"/>
        <v>0</v>
      </c>
      <c r="R21" s="8">
        <f t="shared" si="1"/>
        <v>0</v>
      </c>
      <c r="S21" s="8">
        <f>IF(AND(Q21=0,R21=0),0,SUM($I$3:$J$33,$Q$3:R21))</f>
        <v>0</v>
      </c>
      <c r="T21" s="21">
        <v>42448</v>
      </c>
      <c r="U21" s="66"/>
      <c r="V21" s="66"/>
      <c r="W21" s="8"/>
      <c r="X21" s="8"/>
      <c r="Y21" s="8">
        <f t="shared" si="2"/>
        <v>0</v>
      </c>
      <c r="Z21" s="8">
        <f t="shared" si="3"/>
        <v>0</v>
      </c>
      <c r="AA21" s="8">
        <f>IF(AND(Y21=0,Z21=0),0,SUM($I$3:$J$33,$Q$3:$R$33,$Y$3:Z21))</f>
        <v>0</v>
      </c>
      <c r="AB21" s="21">
        <v>42479</v>
      </c>
      <c r="AC21" s="66" t="s">
        <v>62</v>
      </c>
      <c r="AD21" s="66"/>
      <c r="AE21" s="8"/>
      <c r="AF21" s="8"/>
      <c r="AG21" s="8">
        <f t="shared" si="4"/>
        <v>0</v>
      </c>
      <c r="AH21" s="8">
        <f t="shared" si="5"/>
        <v>0</v>
      </c>
      <c r="AI21" s="8">
        <f>IF(AND(AG21=0,AH21=0),0,SUM($I$3:$J$33,$Q$3:$R$33,$Y$3:$Z$33,$AG$3:AH21))</f>
        <v>0</v>
      </c>
      <c r="AJ21" s="21">
        <v>42509</v>
      </c>
      <c r="AK21" s="66"/>
      <c r="AL21" s="66"/>
      <c r="AM21" s="8"/>
      <c r="AN21" s="8"/>
      <c r="AO21" s="8">
        <f t="shared" si="6"/>
        <v>0</v>
      </c>
      <c r="AP21" s="8">
        <f t="shared" si="7"/>
        <v>0</v>
      </c>
      <c r="AQ21" s="8">
        <f>IF(AND(AO21=0,AP21=0),0,IF(AND(AO21=1,AP21=1),SUM($I$3:$J$33,$Q$3:$R$33,$Y$3:$Z$33,$AG$3:$AH$33,$AO$3:AP21)-1,SUM($I$3:$J$33,$Q$3:$R$33,$Y$3:$Z$33,$AG$3:$AH$33,$AO$3:AP21)))</f>
        <v>0</v>
      </c>
      <c r="AR21" s="21">
        <v>42540</v>
      </c>
      <c r="AS21" s="66"/>
      <c r="AT21" s="66"/>
      <c r="AU21" s="8"/>
      <c r="AV21" s="8"/>
      <c r="AW21" s="8">
        <f t="shared" si="8"/>
        <v>0</v>
      </c>
      <c r="AX21" s="8">
        <f t="shared" si="9"/>
        <v>0</v>
      </c>
      <c r="AY21" s="8">
        <f>IF(AND(AW21=0,AX21=0),0,SUM($I$3:$J$33,$Q$3:$R$33,$Y$3:$Z$33,$AG$3:$AH$33,$AO$3:$AP$33,$AW$3:AX21))</f>
        <v>0</v>
      </c>
      <c r="AZ21" s="21">
        <v>42570</v>
      </c>
      <c r="BA21" s="66"/>
      <c r="BB21" s="66"/>
      <c r="BC21" s="8"/>
      <c r="BD21" s="8"/>
      <c r="BE21" s="8">
        <f t="shared" si="10"/>
        <v>0</v>
      </c>
      <c r="BF21" s="8">
        <f t="shared" si="11"/>
        <v>0</v>
      </c>
      <c r="BG21" s="8">
        <f>IF(AND(BE21=0,BF21=0),0,SUM($I$3:$J$33,$Q$3:$R$33,$Y$3:$Z$33,$AG$3:$AH$33,$AO$3:$AP$33,$AW$3:$AX$33,$BE$3:BF21))</f>
        <v>0</v>
      </c>
      <c r="BH21" s="21">
        <v>42601</v>
      </c>
      <c r="BI21" s="66"/>
      <c r="BJ21" s="66"/>
      <c r="BK21" s="8"/>
      <c r="BL21" s="8"/>
      <c r="BM21" s="8">
        <f t="shared" si="12"/>
        <v>0</v>
      </c>
      <c r="BN21" s="8">
        <f t="shared" si="13"/>
        <v>0</v>
      </c>
      <c r="BO21" s="8">
        <f>IF(AND(BM21=0,BN21=0),0,SUM($I$3:$J$33,$Q$3:$R$33,$Y$3:$Z$33,$AG$3:$AH$33,$AO$3:$AP$33,$AW$3:$AX$33,$BE$3:$BF$33,$BM$3:BN21))</f>
        <v>0</v>
      </c>
      <c r="BP21" s="21">
        <v>42632</v>
      </c>
      <c r="BQ21" s="66"/>
      <c r="BR21" s="66"/>
      <c r="BS21" s="8"/>
      <c r="BT21" s="8"/>
      <c r="BU21" s="8">
        <f t="shared" si="14"/>
        <v>0</v>
      </c>
      <c r="BV21" s="8">
        <f t="shared" si="15"/>
        <v>0</v>
      </c>
      <c r="BW21" s="8">
        <f>IF(AND(BU21=0,BV21=0),0,SUM($I$3:$J$33,$Q$3:$R$33,$Y$3:$Z$33,$AG$3:$AH$33,$AO$3:$AP$33,$AW$3:$AX$33,$BE$3:$BF$33,$BM$3:$BN$33,$BU$3:BV21))</f>
        <v>0</v>
      </c>
      <c r="BX21" s="21">
        <v>42662</v>
      </c>
      <c r="BY21" s="66"/>
      <c r="BZ21" s="66"/>
      <c r="CA21" s="8"/>
      <c r="CB21" s="8"/>
      <c r="CC21" s="8">
        <f t="shared" si="16"/>
        <v>0</v>
      </c>
      <c r="CD21" s="8">
        <f t="shared" si="17"/>
        <v>0</v>
      </c>
      <c r="CE21" s="8">
        <f>IF(AND(CC21=0,CD21=0),0,SUM($I$3:$J$33,$Q$3:$R$33,$Y$3:$Z$33,$AG$3:$AH$33,$AO$3:$AP$33,$AW$3:$AX$33,$BE$3:$BF$33,$BM$3:$BN$33,$BU$3:$BV$33,$CC$3:CD21))</f>
        <v>0</v>
      </c>
      <c r="CF21" s="21">
        <v>42693</v>
      </c>
      <c r="CG21" s="66"/>
      <c r="CH21" s="66"/>
      <c r="CI21" s="8"/>
      <c r="CJ21" s="8"/>
      <c r="CK21" s="8">
        <f t="shared" si="18"/>
        <v>0</v>
      </c>
      <c r="CL21" s="8">
        <f t="shared" si="19"/>
        <v>0</v>
      </c>
      <c r="CM21" s="8">
        <f>IF(AND(CK21=0,CL21=0),0,SUM($I$3:$J$33,$Q$3:$R$33,$Y$3:$Z$33,$AG$3:$AH$33,$AO$3:$AP$33,$AW$3:$AX$33,$BE$3:$BF$33,$BM$3:$BN$33,$BU$3:$BV$33,$CC$3:$CD$33,$CK$3:CL21))</f>
        <v>0</v>
      </c>
      <c r="CN21" s="21">
        <v>42723</v>
      </c>
      <c r="CO21" s="66"/>
      <c r="CP21" s="66"/>
      <c r="CQ21" s="8"/>
      <c r="CR21" s="8"/>
      <c r="CS21" s="8">
        <f t="shared" si="20"/>
        <v>0</v>
      </c>
      <c r="CT21" s="8">
        <f t="shared" si="21"/>
        <v>0</v>
      </c>
      <c r="CU21" s="8">
        <f>IF(AND(CS21=0,CT21=0),0,SUM($I$3:$J$33,$Q$3:$R$33,$Y$3:$Z$33,$AG$3:$AH$33,$AO$3:$AP$33,$AW$3:$AX$33,$BE$3:$BF$33,$BM$3:$BN$33,$BU$3:$BV$33,$CC$3:$CD$33,$CK$3:$CL$33,$CS$3:CT21))</f>
        <v>0</v>
      </c>
      <c r="CV21" s="3"/>
      <c r="DA21" t="str">
        <f t="shared" si="24"/>
        <v/>
      </c>
      <c r="DB21" s="43" t="str">
        <f t="shared" si="25"/>
        <v/>
      </c>
      <c r="DC21" s="13" t="str">
        <f t="shared" si="26"/>
        <v/>
      </c>
      <c r="DD21" s="17" t="str">
        <f t="shared" si="27"/>
        <v/>
      </c>
      <c r="DE21" t="str">
        <f t="shared" si="58"/>
        <v/>
      </c>
      <c r="DF21" s="43" t="str">
        <f t="shared" si="28"/>
        <v/>
      </c>
      <c r="DG21" s="13" t="str">
        <f t="shared" si="59"/>
        <v/>
      </c>
      <c r="DH21" s="17" t="str">
        <f t="shared" si="29"/>
        <v/>
      </c>
      <c r="DI21" t="str">
        <f t="shared" si="60"/>
        <v/>
      </c>
      <c r="DJ21" s="43" t="str">
        <f t="shared" si="30"/>
        <v/>
      </c>
      <c r="DK21" s="13" t="str">
        <f t="shared" si="31"/>
        <v/>
      </c>
      <c r="DL21" s="17" t="str">
        <f t="shared" si="32"/>
        <v/>
      </c>
      <c r="DM21" t="str">
        <f t="shared" si="61"/>
        <v/>
      </c>
      <c r="DN21" s="43" t="str">
        <f t="shared" si="33"/>
        <v/>
      </c>
      <c r="DO21" s="13" t="str">
        <f t="shared" si="34"/>
        <v/>
      </c>
      <c r="DP21" s="17" t="str">
        <f t="shared" si="35"/>
        <v/>
      </c>
      <c r="DQ21" t="str">
        <f t="shared" si="62"/>
        <v/>
      </c>
      <c r="DR21" s="43" t="str">
        <f t="shared" si="36"/>
        <v/>
      </c>
      <c r="DS21" s="13" t="str">
        <f t="shared" si="63"/>
        <v/>
      </c>
      <c r="DT21" s="17" t="str">
        <f t="shared" si="37"/>
        <v/>
      </c>
      <c r="DU21" t="str">
        <f t="shared" si="64"/>
        <v/>
      </c>
      <c r="DV21" s="43" t="str">
        <f t="shared" si="38"/>
        <v/>
      </c>
      <c r="DW21" s="13" t="str">
        <f t="shared" si="65"/>
        <v/>
      </c>
      <c r="DX21" s="17" t="str">
        <f t="shared" si="39"/>
        <v/>
      </c>
      <c r="DY21" t="str">
        <f t="shared" si="66"/>
        <v/>
      </c>
      <c r="DZ21" s="43" t="str">
        <f t="shared" si="40"/>
        <v/>
      </c>
      <c r="EA21" s="13" t="str">
        <f t="shared" si="41"/>
        <v/>
      </c>
      <c r="EB21" s="17" t="str">
        <f t="shared" si="42"/>
        <v/>
      </c>
      <c r="EC21" t="str">
        <f t="shared" si="67"/>
        <v/>
      </c>
      <c r="ED21" s="43" t="str">
        <f t="shared" si="43"/>
        <v/>
      </c>
      <c r="EE21" s="13" t="str">
        <f t="shared" si="44"/>
        <v/>
      </c>
      <c r="EF21" s="17" t="str">
        <f t="shared" si="45"/>
        <v/>
      </c>
      <c r="EG21" t="str">
        <f t="shared" si="68"/>
        <v/>
      </c>
      <c r="EH21" s="43" t="str">
        <f t="shared" si="46"/>
        <v/>
      </c>
      <c r="EI21" s="13" t="str">
        <f t="shared" si="47"/>
        <v/>
      </c>
      <c r="EJ21" s="17" t="str">
        <f t="shared" si="48"/>
        <v/>
      </c>
      <c r="EK21" t="str">
        <f t="shared" si="69"/>
        <v/>
      </c>
      <c r="EL21" s="43" t="str">
        <f t="shared" si="49"/>
        <v/>
      </c>
      <c r="EM21" s="13" t="str">
        <f t="shared" si="50"/>
        <v/>
      </c>
      <c r="EN21" s="17" t="str">
        <f t="shared" si="51"/>
        <v/>
      </c>
      <c r="EO21" t="str">
        <f t="shared" si="70"/>
        <v/>
      </c>
      <c r="EP21" s="43" t="str">
        <f t="shared" si="52"/>
        <v/>
      </c>
      <c r="EQ21" s="13" t="str">
        <f t="shared" si="53"/>
        <v/>
      </c>
      <c r="ER21" s="17" t="str">
        <f t="shared" si="54"/>
        <v/>
      </c>
      <c r="ES21" t="str">
        <f t="shared" si="71"/>
        <v/>
      </c>
      <c r="ET21" s="43" t="str">
        <f t="shared" si="55"/>
        <v/>
      </c>
      <c r="EU21" s="13" t="str">
        <f t="shared" si="56"/>
        <v/>
      </c>
      <c r="EV21" s="17" t="str">
        <f t="shared" si="57"/>
        <v/>
      </c>
    </row>
    <row r="22" spans="1:152" x14ac:dyDescent="0.2">
      <c r="A22" s="56" t="s">
        <v>49</v>
      </c>
      <c r="B22" s="57">
        <f>SUMIF($AK$3:$AK$33,"CP13",$AM$3:$AM$33)+SUMIF($AL$3:$AL$33,"CP13",$AN$3:$AN$33)+SUMIF($AS$3:$AS$33,"CP13",$AU$3:$AU$33)+SUMIF($AT$3:$AT$33,"CP13",$AV$3:$AV$33)+SUMIF($BA$3:$BA$33,"CP13",$BC$3:$BC$33)+SUMIF($BB$3:$BB$33,"CP13",$BD$3:$BD$33)+SUMIF($BI$3:$BI$33,"CP13",$BK$3:$BK$33)+SUMIF($BJ$3:$BJ$33,"CP13",$BL$3:$BL$33)+SUMIF($BQ$3:$BQ$33,"CP13",$BS$3:$BS$33)+SUMIF($BR$3:$BR$33,"CP13",$BT$3:$BT$33)+SUMIF($BY$3:$BY$33,"CP13",$CA$3:$CA$33)+SUMIF($BZ$3:$BZ$33,"CP13",$CB$3:$CB$33)+SUMIF($CG$3:$CG$8,"CP13",$CI$3:$CI$8)+SUMIF($CH$3:$CH$8,"CP13",$CJ$3:$CJ$8)</f>
        <v>0</v>
      </c>
      <c r="D22" s="14">
        <v>42389</v>
      </c>
      <c r="E22" s="66" t="s">
        <v>62</v>
      </c>
      <c r="F22" s="66"/>
      <c r="G22" s="8"/>
      <c r="H22" s="8"/>
      <c r="I22" s="8">
        <f t="shared" si="22"/>
        <v>0</v>
      </c>
      <c r="J22" s="8">
        <f t="shared" si="23"/>
        <v>0</v>
      </c>
      <c r="K22" s="8">
        <f>IF(AND(I22=0,J22=0),0,SUM($I$3:J22))</f>
        <v>0</v>
      </c>
      <c r="L22" s="21">
        <v>42420</v>
      </c>
      <c r="M22" s="66" t="s">
        <v>62</v>
      </c>
      <c r="N22" s="66"/>
      <c r="O22" s="8"/>
      <c r="P22" s="8"/>
      <c r="Q22" s="8">
        <f t="shared" si="0"/>
        <v>0</v>
      </c>
      <c r="R22" s="8">
        <f t="shared" si="1"/>
        <v>0</v>
      </c>
      <c r="S22" s="8">
        <f>IF(AND(Q22=0,R22=0),0,SUM($I$3:$J$33,$Q$3:R22))</f>
        <v>0</v>
      </c>
      <c r="T22" s="21">
        <v>42449</v>
      </c>
      <c r="U22" s="66"/>
      <c r="V22" s="66"/>
      <c r="W22" s="8"/>
      <c r="X22" s="8"/>
      <c r="Y22" s="8">
        <f t="shared" si="2"/>
        <v>0</v>
      </c>
      <c r="Z22" s="8">
        <f t="shared" si="3"/>
        <v>0</v>
      </c>
      <c r="AA22" s="8">
        <f>IF(AND(Y22=0,Z22=0),0,SUM($I$3:$J$33,$Q$3:$R$33,$Y$3:Z22))</f>
        <v>0</v>
      </c>
      <c r="AB22" s="21">
        <v>42480</v>
      </c>
      <c r="AC22" s="66" t="s">
        <v>62</v>
      </c>
      <c r="AD22" s="66"/>
      <c r="AE22" s="8"/>
      <c r="AF22" s="8"/>
      <c r="AG22" s="8">
        <f t="shared" si="4"/>
        <v>0</v>
      </c>
      <c r="AH22" s="8">
        <f t="shared" si="5"/>
        <v>0</v>
      </c>
      <c r="AI22" s="8">
        <f>IF(AND(AG22=0,AH22=0),0,SUM($I$3:$J$33,$Q$3:$R$33,$Y$3:$Z$33,$AG$3:AH22))</f>
        <v>0</v>
      </c>
      <c r="AJ22" s="21">
        <v>42510</v>
      </c>
      <c r="AK22" s="66"/>
      <c r="AL22" s="66"/>
      <c r="AM22" s="8"/>
      <c r="AN22" s="8"/>
      <c r="AO22" s="8">
        <f t="shared" si="6"/>
        <v>0</v>
      </c>
      <c r="AP22" s="8">
        <f t="shared" si="7"/>
        <v>0</v>
      </c>
      <c r="AQ22" s="8">
        <f>IF(AND(AO22=0,AP22=0),0,IF(AND(AO22=1,AP22=1),SUM($I$3:$J$33,$Q$3:$R$33,$Y$3:$Z$33,$AG$3:$AH$33,$AO$3:AP22)-1,SUM($I$3:$J$33,$Q$3:$R$33,$Y$3:$Z$33,$AG$3:$AH$33,$AO$3:AP22)))</f>
        <v>0</v>
      </c>
      <c r="AR22" s="21">
        <v>42541</v>
      </c>
      <c r="AS22" s="66"/>
      <c r="AT22" s="66"/>
      <c r="AU22" s="8"/>
      <c r="AV22" s="8"/>
      <c r="AW22" s="8">
        <f t="shared" si="8"/>
        <v>0</v>
      </c>
      <c r="AX22" s="8">
        <f t="shared" si="9"/>
        <v>0</v>
      </c>
      <c r="AY22" s="8">
        <f>IF(AND(AW22=0,AX22=0),0,SUM($I$3:$J$33,$Q$3:$R$33,$Y$3:$Z$33,$AG$3:$AH$33,$AO$3:$AP$33,$AW$3:AX22))</f>
        <v>0</v>
      </c>
      <c r="AZ22" s="21">
        <v>42571</v>
      </c>
      <c r="BA22" s="66"/>
      <c r="BB22" s="66"/>
      <c r="BC22" s="8"/>
      <c r="BD22" s="8"/>
      <c r="BE22" s="8">
        <f t="shared" si="10"/>
        <v>0</v>
      </c>
      <c r="BF22" s="8">
        <f t="shared" si="11"/>
        <v>0</v>
      </c>
      <c r="BG22" s="8">
        <f>IF(AND(BE22=0,BF22=0),0,SUM($I$3:$J$33,$Q$3:$R$33,$Y$3:$Z$33,$AG$3:$AH$33,$AO$3:$AP$33,$AW$3:$AX$33,$BE$3:BF22))</f>
        <v>0</v>
      </c>
      <c r="BH22" s="21">
        <v>42602</v>
      </c>
      <c r="BI22" s="66"/>
      <c r="BJ22" s="66"/>
      <c r="BK22" s="8"/>
      <c r="BL22" s="8"/>
      <c r="BM22" s="8">
        <f t="shared" si="12"/>
        <v>0</v>
      </c>
      <c r="BN22" s="8">
        <f t="shared" si="13"/>
        <v>0</v>
      </c>
      <c r="BO22" s="8">
        <f>IF(AND(BM22=0,BN22=0),0,SUM($I$3:$J$33,$Q$3:$R$33,$Y$3:$Z$33,$AG$3:$AH$33,$AO$3:$AP$33,$AW$3:$AX$33,$BE$3:$BF$33,$BM$3:BN22))</f>
        <v>0</v>
      </c>
      <c r="BP22" s="21">
        <v>42633</v>
      </c>
      <c r="BQ22" s="66"/>
      <c r="BR22" s="66"/>
      <c r="BS22" s="8"/>
      <c r="BT22" s="8"/>
      <c r="BU22" s="8">
        <f t="shared" si="14"/>
        <v>0</v>
      </c>
      <c r="BV22" s="8">
        <f t="shared" si="15"/>
        <v>0</v>
      </c>
      <c r="BW22" s="8">
        <f>IF(AND(BU22=0,BV22=0),0,SUM($I$3:$J$33,$Q$3:$R$33,$Y$3:$Z$33,$AG$3:$AH$33,$AO$3:$AP$33,$AW$3:$AX$33,$BE$3:$BF$33,$BM$3:$BN$33,$BU$3:BV22))</f>
        <v>0</v>
      </c>
      <c r="BX22" s="21">
        <v>42663</v>
      </c>
      <c r="BY22" s="66"/>
      <c r="BZ22" s="66"/>
      <c r="CA22" s="8"/>
      <c r="CB22" s="8"/>
      <c r="CC22" s="8">
        <f t="shared" si="16"/>
        <v>0</v>
      </c>
      <c r="CD22" s="8">
        <f t="shared" si="17"/>
        <v>0</v>
      </c>
      <c r="CE22" s="8">
        <f>IF(AND(CC22=0,CD22=0),0,SUM($I$3:$J$33,$Q$3:$R$33,$Y$3:$Z$33,$AG$3:$AH$33,$AO$3:$AP$33,$AW$3:$AX$33,$BE$3:$BF$33,$BM$3:$BN$33,$BU$3:$BV$33,$CC$3:CD22))</f>
        <v>0</v>
      </c>
      <c r="CF22" s="21">
        <v>42694</v>
      </c>
      <c r="CG22" s="66"/>
      <c r="CH22" s="66"/>
      <c r="CI22" s="8"/>
      <c r="CJ22" s="8"/>
      <c r="CK22" s="8">
        <f t="shared" si="18"/>
        <v>0</v>
      </c>
      <c r="CL22" s="8">
        <f t="shared" si="19"/>
        <v>0</v>
      </c>
      <c r="CM22" s="8">
        <f>IF(AND(CK22=0,CL22=0),0,SUM($I$3:$J$33,$Q$3:$R$33,$Y$3:$Z$33,$AG$3:$AH$33,$AO$3:$AP$33,$AW$3:$AX$33,$BE$3:$BF$33,$BM$3:$BN$33,$BU$3:$BV$33,$CC$3:$CD$33,$CK$3:CL22))</f>
        <v>0</v>
      </c>
      <c r="CN22" s="21">
        <v>42724</v>
      </c>
      <c r="CO22" s="66"/>
      <c r="CP22" s="66"/>
      <c r="CQ22" s="8"/>
      <c r="CR22" s="8"/>
      <c r="CS22" s="8">
        <f t="shared" si="20"/>
        <v>0</v>
      </c>
      <c r="CT22" s="8">
        <f t="shared" si="21"/>
        <v>0</v>
      </c>
      <c r="CU22" s="8">
        <f>IF(AND(CS22=0,CT22=0),0,SUM($I$3:$J$33,$Q$3:$R$33,$Y$3:$Z$33,$AG$3:$AH$33,$AO$3:$AP$33,$AW$3:$AX$33,$BE$3:$BF$33,$BM$3:$BN$33,$BU$3:$BV$33,$CC$3:$CD$33,$CK$3:$CL$33,$CS$3:CT22))</f>
        <v>0</v>
      </c>
      <c r="CV22" s="3"/>
      <c r="DA22" t="str">
        <f t="shared" si="24"/>
        <v/>
      </c>
      <c r="DB22" s="43" t="str">
        <f t="shared" si="25"/>
        <v/>
      </c>
      <c r="DC22" s="13" t="str">
        <f t="shared" si="26"/>
        <v/>
      </c>
      <c r="DD22" s="17" t="str">
        <f t="shared" si="27"/>
        <v/>
      </c>
      <c r="DE22" t="str">
        <f t="shared" si="58"/>
        <v/>
      </c>
      <c r="DF22" s="43" t="str">
        <f t="shared" si="28"/>
        <v/>
      </c>
      <c r="DG22" s="13" t="str">
        <f t="shared" si="59"/>
        <v/>
      </c>
      <c r="DH22" s="17" t="str">
        <f t="shared" si="29"/>
        <v/>
      </c>
      <c r="DI22" t="str">
        <f t="shared" si="60"/>
        <v/>
      </c>
      <c r="DJ22" s="43" t="str">
        <f t="shared" si="30"/>
        <v/>
      </c>
      <c r="DK22" s="13" t="str">
        <f t="shared" si="31"/>
        <v/>
      </c>
      <c r="DL22" s="17" t="str">
        <f t="shared" si="32"/>
        <v/>
      </c>
      <c r="DM22" t="str">
        <f t="shared" si="61"/>
        <v/>
      </c>
      <c r="DN22" s="43" t="str">
        <f t="shared" si="33"/>
        <v/>
      </c>
      <c r="DO22" s="13" t="str">
        <f t="shared" si="34"/>
        <v/>
      </c>
      <c r="DP22" s="17" t="str">
        <f t="shared" si="35"/>
        <v/>
      </c>
      <c r="DQ22" t="str">
        <f t="shared" si="62"/>
        <v/>
      </c>
      <c r="DR22" s="43" t="str">
        <f t="shared" si="36"/>
        <v/>
      </c>
      <c r="DS22" s="13" t="str">
        <f t="shared" si="63"/>
        <v/>
      </c>
      <c r="DT22" s="17" t="str">
        <f t="shared" si="37"/>
        <v/>
      </c>
      <c r="DU22" t="str">
        <f t="shared" si="64"/>
        <v/>
      </c>
      <c r="DV22" s="43" t="str">
        <f t="shared" si="38"/>
        <v/>
      </c>
      <c r="DW22" s="13" t="str">
        <f t="shared" si="65"/>
        <v/>
      </c>
      <c r="DX22" s="17" t="str">
        <f t="shared" si="39"/>
        <v/>
      </c>
      <c r="DY22" t="str">
        <f t="shared" si="66"/>
        <v/>
      </c>
      <c r="DZ22" s="43" t="str">
        <f t="shared" si="40"/>
        <v/>
      </c>
      <c r="EA22" s="13" t="str">
        <f t="shared" si="41"/>
        <v/>
      </c>
      <c r="EB22" s="17" t="str">
        <f t="shared" si="42"/>
        <v/>
      </c>
      <c r="EC22" t="str">
        <f t="shared" si="67"/>
        <v/>
      </c>
      <c r="ED22" s="43" t="str">
        <f t="shared" si="43"/>
        <v/>
      </c>
      <c r="EE22" s="13" t="str">
        <f t="shared" si="44"/>
        <v/>
      </c>
      <c r="EF22" s="17" t="str">
        <f t="shared" si="45"/>
        <v/>
      </c>
      <c r="EG22" t="str">
        <f t="shared" si="68"/>
        <v/>
      </c>
      <c r="EH22" s="43" t="str">
        <f t="shared" si="46"/>
        <v/>
      </c>
      <c r="EI22" s="13" t="str">
        <f t="shared" si="47"/>
        <v/>
      </c>
      <c r="EJ22" s="17" t="str">
        <f t="shared" si="48"/>
        <v/>
      </c>
      <c r="EK22" t="str">
        <f t="shared" si="69"/>
        <v/>
      </c>
      <c r="EL22" s="43" t="str">
        <f t="shared" si="49"/>
        <v/>
      </c>
      <c r="EM22" s="13" t="str">
        <f t="shared" si="50"/>
        <v/>
      </c>
      <c r="EN22" s="17" t="str">
        <f t="shared" si="51"/>
        <v/>
      </c>
      <c r="EO22" t="str">
        <f t="shared" si="70"/>
        <v/>
      </c>
      <c r="EP22" s="43" t="str">
        <f t="shared" si="52"/>
        <v/>
      </c>
      <c r="EQ22" s="13" t="str">
        <f t="shared" si="53"/>
        <v/>
      </c>
      <c r="ER22" s="17" t="str">
        <f t="shared" si="54"/>
        <v/>
      </c>
      <c r="ES22" t="str">
        <f t="shared" si="71"/>
        <v/>
      </c>
      <c r="ET22" s="43" t="str">
        <f t="shared" si="55"/>
        <v/>
      </c>
      <c r="EU22" s="13" t="str">
        <f t="shared" si="56"/>
        <v/>
      </c>
      <c r="EV22" s="17" t="str">
        <f t="shared" si="57"/>
        <v/>
      </c>
    </row>
    <row r="23" spans="1:152" x14ac:dyDescent="0.2">
      <c r="A23" s="56" t="s">
        <v>52</v>
      </c>
      <c r="B23" s="57">
        <f ca="1">IF($B$4&lt;=42490,A20-B21,IF($B$3="N",IF(B21&gt;A20*42%,A20*58%-(B21-A20*42%)-B22,A20*58%-B22),A20*58%-B22))</f>
        <v>73.471499999999992</v>
      </c>
      <c r="C23" s="24"/>
      <c r="D23" s="14">
        <v>42390</v>
      </c>
      <c r="E23" s="66" t="s">
        <v>62</v>
      </c>
      <c r="F23" s="66"/>
      <c r="G23" s="8"/>
      <c r="H23" s="8"/>
      <c r="I23" s="8">
        <f t="shared" si="22"/>
        <v>0</v>
      </c>
      <c r="J23" s="8">
        <f t="shared" si="23"/>
        <v>0</v>
      </c>
      <c r="K23" s="8">
        <f>IF(AND(I23=0,J23=0),0,SUM($I$3:J23))</f>
        <v>0</v>
      </c>
      <c r="L23" s="21">
        <v>42421</v>
      </c>
      <c r="M23" s="66" t="s">
        <v>62</v>
      </c>
      <c r="N23" s="66"/>
      <c r="O23" s="8"/>
      <c r="P23" s="8"/>
      <c r="Q23" s="8">
        <f t="shared" si="0"/>
        <v>0</v>
      </c>
      <c r="R23" s="8">
        <f t="shared" si="1"/>
        <v>0</v>
      </c>
      <c r="S23" s="8">
        <f>IF(AND(Q23=0,R23=0),0,SUM($I$3:$J$33,$Q$3:R23))</f>
        <v>0</v>
      </c>
      <c r="T23" s="21">
        <v>42450</v>
      </c>
      <c r="U23" s="66"/>
      <c r="V23" s="66"/>
      <c r="W23" s="8"/>
      <c r="X23" s="8"/>
      <c r="Y23" s="8">
        <f t="shared" si="2"/>
        <v>0</v>
      </c>
      <c r="Z23" s="8">
        <f t="shared" si="3"/>
        <v>0</v>
      </c>
      <c r="AA23" s="8">
        <f>IF(AND(Y23=0,Z23=0),0,SUM($I$3:$J$33,$Q$3:$R$33,$Y$3:Z23))</f>
        <v>0</v>
      </c>
      <c r="AB23" s="21">
        <v>42481</v>
      </c>
      <c r="AC23" s="66" t="s">
        <v>62</v>
      </c>
      <c r="AD23" s="66"/>
      <c r="AE23" s="8"/>
      <c r="AF23" s="8"/>
      <c r="AG23" s="8">
        <f t="shared" si="4"/>
        <v>0</v>
      </c>
      <c r="AH23" s="8">
        <f t="shared" si="5"/>
        <v>0</v>
      </c>
      <c r="AI23" s="8">
        <f>IF(AND(AG23=0,AH23=0),0,SUM($I$3:$J$33,$Q$3:$R$33,$Y$3:$Z$33,$AG$3:AH23))</f>
        <v>0</v>
      </c>
      <c r="AJ23" s="21">
        <v>42511</v>
      </c>
      <c r="AK23" s="66"/>
      <c r="AL23" s="66"/>
      <c r="AM23" s="8"/>
      <c r="AN23" s="8"/>
      <c r="AO23" s="8">
        <f t="shared" si="6"/>
        <v>0</v>
      </c>
      <c r="AP23" s="8">
        <f t="shared" si="7"/>
        <v>0</v>
      </c>
      <c r="AQ23" s="8">
        <f>IF(AND(AO23=0,AP23=0),0,IF(AND(AO23=1,AP23=1),SUM($I$3:$J$33,$Q$3:$R$33,$Y$3:$Z$33,$AG$3:$AH$33,$AO$3:AP23)-1,SUM($I$3:$J$33,$Q$3:$R$33,$Y$3:$Z$33,$AG$3:$AH$33,$AO$3:AP23)))</f>
        <v>0</v>
      </c>
      <c r="AR23" s="21">
        <v>42542</v>
      </c>
      <c r="AS23" s="66"/>
      <c r="AT23" s="66"/>
      <c r="AU23" s="8"/>
      <c r="AV23" s="8"/>
      <c r="AW23" s="8">
        <f t="shared" si="8"/>
        <v>0</v>
      </c>
      <c r="AX23" s="8">
        <f t="shared" si="9"/>
        <v>0</v>
      </c>
      <c r="AY23" s="8">
        <f>IF(AND(AW23=0,AX23=0),0,SUM($I$3:$J$33,$Q$3:$R$33,$Y$3:$Z$33,$AG$3:$AH$33,$AO$3:$AP$33,$AW$3:AX23))</f>
        <v>0</v>
      </c>
      <c r="AZ23" s="21">
        <v>42572</v>
      </c>
      <c r="BA23" s="66"/>
      <c r="BB23" s="66"/>
      <c r="BC23" s="8"/>
      <c r="BD23" s="8"/>
      <c r="BE23" s="8">
        <f t="shared" si="10"/>
        <v>0</v>
      </c>
      <c r="BF23" s="8">
        <f t="shared" si="11"/>
        <v>0</v>
      </c>
      <c r="BG23" s="8">
        <f>IF(AND(BE23=0,BF23=0),0,SUM($I$3:$J$33,$Q$3:$R$33,$Y$3:$Z$33,$AG$3:$AH$33,$AO$3:$AP$33,$AW$3:$AX$33,$BE$3:BF23))</f>
        <v>0</v>
      </c>
      <c r="BH23" s="21">
        <v>42603</v>
      </c>
      <c r="BI23" s="66"/>
      <c r="BJ23" s="66"/>
      <c r="BK23" s="8"/>
      <c r="BL23" s="8"/>
      <c r="BM23" s="8">
        <f t="shared" si="12"/>
        <v>0</v>
      </c>
      <c r="BN23" s="8">
        <f t="shared" si="13"/>
        <v>0</v>
      </c>
      <c r="BO23" s="8">
        <f>IF(AND(BM23=0,BN23=0),0,SUM($I$3:$J$33,$Q$3:$R$33,$Y$3:$Z$33,$AG$3:$AH$33,$AO$3:$AP$33,$AW$3:$AX$33,$BE$3:$BF$33,$BM$3:BN23))</f>
        <v>0</v>
      </c>
      <c r="BP23" s="21">
        <v>42634</v>
      </c>
      <c r="BQ23" s="66"/>
      <c r="BR23" s="66"/>
      <c r="BS23" s="8"/>
      <c r="BT23" s="8"/>
      <c r="BU23" s="8">
        <f t="shared" si="14"/>
        <v>0</v>
      </c>
      <c r="BV23" s="8">
        <f t="shared" si="15"/>
        <v>0</v>
      </c>
      <c r="BW23" s="8">
        <f>IF(AND(BU23=0,BV23=0),0,SUM($I$3:$J$33,$Q$3:$R$33,$Y$3:$Z$33,$AG$3:$AH$33,$AO$3:$AP$33,$AW$3:$AX$33,$BE$3:$BF$33,$BM$3:$BN$33,$BU$3:BV23))</f>
        <v>0</v>
      </c>
      <c r="BX23" s="21">
        <v>42664</v>
      </c>
      <c r="BY23" s="66"/>
      <c r="BZ23" s="66"/>
      <c r="CA23" s="8"/>
      <c r="CB23" s="8"/>
      <c r="CC23" s="8">
        <f t="shared" si="16"/>
        <v>0</v>
      </c>
      <c r="CD23" s="8">
        <f t="shared" si="17"/>
        <v>0</v>
      </c>
      <c r="CE23" s="8">
        <f>IF(AND(CC23=0,CD23=0),0,SUM($I$3:$J$33,$Q$3:$R$33,$Y$3:$Z$33,$AG$3:$AH$33,$AO$3:$AP$33,$AW$3:$AX$33,$BE$3:$BF$33,$BM$3:$BN$33,$BU$3:$BV$33,$CC$3:CD23))</f>
        <v>0</v>
      </c>
      <c r="CF23" s="21">
        <v>42695</v>
      </c>
      <c r="CG23" s="66"/>
      <c r="CH23" s="66"/>
      <c r="CI23" s="8"/>
      <c r="CJ23" s="8"/>
      <c r="CK23" s="8">
        <f t="shared" si="18"/>
        <v>0</v>
      </c>
      <c r="CL23" s="8">
        <f t="shared" si="19"/>
        <v>0</v>
      </c>
      <c r="CM23" s="8">
        <f>IF(AND(CK23=0,CL23=0),0,SUM($I$3:$J$33,$Q$3:$R$33,$Y$3:$Z$33,$AG$3:$AH$33,$AO$3:$AP$33,$AW$3:$AX$33,$BE$3:$BF$33,$BM$3:$BN$33,$BU$3:$BV$33,$CC$3:$CD$33,$CK$3:CL23))</f>
        <v>0</v>
      </c>
      <c r="CN23" s="21">
        <v>42725</v>
      </c>
      <c r="CO23" s="66"/>
      <c r="CP23" s="66"/>
      <c r="CQ23" s="8"/>
      <c r="CR23" s="8"/>
      <c r="CS23" s="8">
        <f t="shared" si="20"/>
        <v>0</v>
      </c>
      <c r="CT23" s="8">
        <f t="shared" si="21"/>
        <v>0</v>
      </c>
      <c r="CU23" s="8">
        <f>IF(AND(CS23=0,CT23=0),0,SUM($I$3:$J$33,$Q$3:$R$33,$Y$3:$Z$33,$AG$3:$AH$33,$AO$3:$AP$33,$AW$3:$AX$33,$BE$3:$BF$33,$BM$3:$BN$33,$BU$3:$BV$33,$CC$3:$CD$33,$CK$3:$CL$33,$CS$3:CT23))</f>
        <v>0</v>
      </c>
      <c r="CV23" s="3"/>
      <c r="DA23" t="str">
        <f t="shared" si="24"/>
        <v/>
      </c>
      <c r="DB23" s="43" t="str">
        <f t="shared" si="25"/>
        <v/>
      </c>
      <c r="DC23" s="13" t="str">
        <f t="shared" si="26"/>
        <v/>
      </c>
      <c r="DD23" s="17" t="str">
        <f t="shared" si="27"/>
        <v/>
      </c>
      <c r="DE23" t="str">
        <f t="shared" si="58"/>
        <v/>
      </c>
      <c r="DF23" s="43" t="str">
        <f t="shared" si="28"/>
        <v/>
      </c>
      <c r="DG23" s="13" t="str">
        <f t="shared" si="59"/>
        <v/>
      </c>
      <c r="DH23" s="17" t="str">
        <f t="shared" si="29"/>
        <v/>
      </c>
      <c r="DI23" t="str">
        <f t="shared" si="60"/>
        <v/>
      </c>
      <c r="DJ23" s="43" t="str">
        <f t="shared" si="30"/>
        <v/>
      </c>
      <c r="DK23" s="13" t="str">
        <f t="shared" si="31"/>
        <v/>
      </c>
      <c r="DL23" s="17" t="str">
        <f t="shared" si="32"/>
        <v/>
      </c>
      <c r="DM23" t="str">
        <f t="shared" si="61"/>
        <v/>
      </c>
      <c r="DN23" s="43" t="str">
        <f t="shared" si="33"/>
        <v/>
      </c>
      <c r="DO23" s="13" t="str">
        <f t="shared" si="34"/>
        <v/>
      </c>
      <c r="DP23" s="17" t="str">
        <f t="shared" si="35"/>
        <v/>
      </c>
      <c r="DQ23" t="str">
        <f t="shared" si="62"/>
        <v/>
      </c>
      <c r="DR23" s="43" t="str">
        <f t="shared" si="36"/>
        <v/>
      </c>
      <c r="DS23" s="13" t="str">
        <f t="shared" si="63"/>
        <v/>
      </c>
      <c r="DT23" s="17" t="str">
        <f t="shared" si="37"/>
        <v/>
      </c>
      <c r="DU23" t="str">
        <f t="shared" si="64"/>
        <v/>
      </c>
      <c r="DV23" s="43" t="str">
        <f t="shared" si="38"/>
        <v/>
      </c>
      <c r="DW23" s="13" t="str">
        <f t="shared" si="65"/>
        <v/>
      </c>
      <c r="DX23" s="17" t="str">
        <f t="shared" si="39"/>
        <v/>
      </c>
      <c r="DY23" t="str">
        <f t="shared" si="66"/>
        <v/>
      </c>
      <c r="DZ23" s="43" t="str">
        <f t="shared" si="40"/>
        <v/>
      </c>
      <c r="EA23" s="13" t="str">
        <f t="shared" si="41"/>
        <v/>
      </c>
      <c r="EB23" s="17" t="str">
        <f t="shared" si="42"/>
        <v/>
      </c>
      <c r="EC23" t="str">
        <f t="shared" si="67"/>
        <v/>
      </c>
      <c r="ED23" s="43" t="str">
        <f t="shared" si="43"/>
        <v/>
      </c>
      <c r="EE23" s="13" t="str">
        <f t="shared" si="44"/>
        <v/>
      </c>
      <c r="EF23" s="17" t="str">
        <f t="shared" si="45"/>
        <v/>
      </c>
      <c r="EG23" t="str">
        <f t="shared" si="68"/>
        <v/>
      </c>
      <c r="EH23" s="43" t="str">
        <f t="shared" si="46"/>
        <v/>
      </c>
      <c r="EI23" s="13" t="str">
        <f t="shared" si="47"/>
        <v/>
      </c>
      <c r="EJ23" s="17" t="str">
        <f t="shared" si="48"/>
        <v/>
      </c>
      <c r="EK23" t="str">
        <f t="shared" si="69"/>
        <v/>
      </c>
      <c r="EL23" s="43" t="str">
        <f t="shared" si="49"/>
        <v/>
      </c>
      <c r="EM23" s="13" t="str">
        <f t="shared" si="50"/>
        <v/>
      </c>
      <c r="EN23" s="17" t="str">
        <f t="shared" si="51"/>
        <v/>
      </c>
      <c r="EO23" t="str">
        <f t="shared" si="70"/>
        <v/>
      </c>
      <c r="EP23" s="43" t="str">
        <f t="shared" si="52"/>
        <v/>
      </c>
      <c r="EQ23" s="13" t="str">
        <f t="shared" si="53"/>
        <v/>
      </c>
      <c r="ER23" s="17" t="str">
        <f t="shared" si="54"/>
        <v/>
      </c>
      <c r="ES23" t="str">
        <f t="shared" si="71"/>
        <v/>
      </c>
      <c r="ET23" s="43" t="str">
        <f t="shared" si="55"/>
        <v/>
      </c>
      <c r="EU23" s="13" t="str">
        <f t="shared" si="56"/>
        <v/>
      </c>
      <c r="EV23" s="17" t="str">
        <f t="shared" si="57"/>
        <v/>
      </c>
    </row>
    <row r="24" spans="1:152" x14ac:dyDescent="0.2">
      <c r="A24" s="51" t="s">
        <v>9</v>
      </c>
      <c r="B24" s="53"/>
      <c r="C24" s="41"/>
      <c r="D24" s="14">
        <v>42391</v>
      </c>
      <c r="E24" s="66" t="s">
        <v>62</v>
      </c>
      <c r="F24" s="66"/>
      <c r="G24" s="8"/>
      <c r="H24" s="8"/>
      <c r="I24" s="8">
        <f t="shared" si="22"/>
        <v>0</v>
      </c>
      <c r="J24" s="8">
        <f t="shared" si="23"/>
        <v>0</v>
      </c>
      <c r="K24" s="8">
        <f>IF(AND(I24=0,J24=0),0,SUM($I$3:J24))</f>
        <v>0</v>
      </c>
      <c r="L24" s="21">
        <v>42422</v>
      </c>
      <c r="M24" s="66" t="s">
        <v>62</v>
      </c>
      <c r="N24" s="66"/>
      <c r="O24" s="8"/>
      <c r="P24" s="8"/>
      <c r="Q24" s="8">
        <f t="shared" si="0"/>
        <v>0</v>
      </c>
      <c r="R24" s="8">
        <f t="shared" si="1"/>
        <v>0</v>
      </c>
      <c r="S24" s="8">
        <f>IF(AND(Q24=0,R24=0),0,SUM($I$3:$J$33,$Q$3:R24))</f>
        <v>0</v>
      </c>
      <c r="T24" s="21">
        <v>42451</v>
      </c>
      <c r="U24" s="66"/>
      <c r="V24" s="66"/>
      <c r="W24" s="8"/>
      <c r="X24" s="8"/>
      <c r="Y24" s="8">
        <f t="shared" si="2"/>
        <v>0</v>
      </c>
      <c r="Z24" s="8">
        <f t="shared" si="3"/>
        <v>0</v>
      </c>
      <c r="AA24" s="8">
        <f>IF(AND(Y24=0,Z24=0),0,SUM($I$3:$J$33,$Q$3:$R$33,$Y$3:Z24))</f>
        <v>0</v>
      </c>
      <c r="AB24" s="21">
        <v>42482</v>
      </c>
      <c r="AC24" s="66" t="s">
        <v>62</v>
      </c>
      <c r="AD24" s="66"/>
      <c r="AE24" s="8"/>
      <c r="AF24" s="8"/>
      <c r="AG24" s="8">
        <f t="shared" si="4"/>
        <v>0</v>
      </c>
      <c r="AH24" s="8">
        <f t="shared" si="5"/>
        <v>0</v>
      </c>
      <c r="AI24" s="8">
        <f>IF(AND(AG24=0,AH24=0),0,SUM($I$3:$J$33,$Q$3:$R$33,$Y$3:$Z$33,$AG$3:AH24))</f>
        <v>0</v>
      </c>
      <c r="AJ24" s="21">
        <v>42512</v>
      </c>
      <c r="AK24" s="66"/>
      <c r="AL24" s="66"/>
      <c r="AM24" s="8"/>
      <c r="AN24" s="8"/>
      <c r="AO24" s="8">
        <f t="shared" si="6"/>
        <v>0</v>
      </c>
      <c r="AP24" s="8">
        <f t="shared" si="7"/>
        <v>0</v>
      </c>
      <c r="AQ24" s="8">
        <f>IF(AND(AO24=0,AP24=0),0,IF(AND(AO24=1,AP24=1),SUM($I$3:$J$33,$Q$3:$R$33,$Y$3:$Z$33,$AG$3:$AH$33,$AO$3:AP24)-1,SUM($I$3:$J$33,$Q$3:$R$33,$Y$3:$Z$33,$AG$3:$AH$33,$AO$3:AP24)))</f>
        <v>0</v>
      </c>
      <c r="AR24" s="21">
        <v>42543</v>
      </c>
      <c r="AS24" s="66"/>
      <c r="AT24" s="66"/>
      <c r="AU24" s="8"/>
      <c r="AV24" s="8"/>
      <c r="AW24" s="8">
        <f t="shared" si="8"/>
        <v>0</v>
      </c>
      <c r="AX24" s="8">
        <f t="shared" si="9"/>
        <v>0</v>
      </c>
      <c r="AY24" s="8">
        <f>IF(AND(AW24=0,AX24=0),0,SUM($I$3:$J$33,$Q$3:$R$33,$Y$3:$Z$33,$AG$3:$AH$33,$AO$3:$AP$33,$AW$3:AX24))</f>
        <v>0</v>
      </c>
      <c r="AZ24" s="21">
        <v>42573</v>
      </c>
      <c r="BA24" s="66"/>
      <c r="BB24" s="66"/>
      <c r="BC24" s="8"/>
      <c r="BD24" s="8"/>
      <c r="BE24" s="8">
        <f t="shared" si="10"/>
        <v>0</v>
      </c>
      <c r="BF24" s="8">
        <f t="shared" si="11"/>
        <v>0</v>
      </c>
      <c r="BG24" s="8">
        <f>IF(AND(BE24=0,BF24=0),0,SUM($I$3:$J$33,$Q$3:$R$33,$Y$3:$Z$33,$AG$3:$AH$33,$AO$3:$AP$33,$AW$3:$AX$33,$BE$3:BF24))</f>
        <v>0</v>
      </c>
      <c r="BH24" s="21">
        <v>42604</v>
      </c>
      <c r="BI24" s="66"/>
      <c r="BJ24" s="66"/>
      <c r="BK24" s="8"/>
      <c r="BL24" s="8"/>
      <c r="BM24" s="8">
        <f t="shared" si="12"/>
        <v>0</v>
      </c>
      <c r="BN24" s="8">
        <f t="shared" si="13"/>
        <v>0</v>
      </c>
      <c r="BO24" s="8">
        <f>IF(AND(BM24=0,BN24=0),0,SUM($I$3:$J$33,$Q$3:$R$33,$Y$3:$Z$33,$AG$3:$AH$33,$AO$3:$AP$33,$AW$3:$AX$33,$BE$3:$BF$33,$BM$3:BN24))</f>
        <v>0</v>
      </c>
      <c r="BP24" s="21">
        <v>42635</v>
      </c>
      <c r="BQ24" s="66"/>
      <c r="BR24" s="66"/>
      <c r="BS24" s="8"/>
      <c r="BT24" s="8"/>
      <c r="BU24" s="8">
        <f t="shared" si="14"/>
        <v>0</v>
      </c>
      <c r="BV24" s="8">
        <f t="shared" si="15"/>
        <v>0</v>
      </c>
      <c r="BW24" s="8">
        <f>IF(AND(BU24=0,BV24=0),0,SUM($I$3:$J$33,$Q$3:$R$33,$Y$3:$Z$33,$AG$3:$AH$33,$AO$3:$AP$33,$AW$3:$AX$33,$BE$3:$BF$33,$BM$3:$BN$33,$BU$3:BV24))</f>
        <v>0</v>
      </c>
      <c r="BX24" s="21">
        <v>42665</v>
      </c>
      <c r="BY24" s="66"/>
      <c r="BZ24" s="66"/>
      <c r="CA24" s="8"/>
      <c r="CB24" s="8"/>
      <c r="CC24" s="8">
        <f t="shared" si="16"/>
        <v>0</v>
      </c>
      <c r="CD24" s="8">
        <f t="shared" si="17"/>
        <v>0</v>
      </c>
      <c r="CE24" s="8">
        <f>IF(AND(CC24=0,CD24=0),0,SUM($I$3:$J$33,$Q$3:$R$33,$Y$3:$Z$33,$AG$3:$AH$33,$AO$3:$AP$33,$AW$3:$AX$33,$BE$3:$BF$33,$BM$3:$BN$33,$BU$3:$BV$33,$CC$3:CD24))</f>
        <v>0</v>
      </c>
      <c r="CF24" s="21">
        <v>42696</v>
      </c>
      <c r="CG24" s="66"/>
      <c r="CH24" s="66"/>
      <c r="CI24" s="8"/>
      <c r="CJ24" s="8"/>
      <c r="CK24" s="8">
        <f t="shared" si="18"/>
        <v>0</v>
      </c>
      <c r="CL24" s="8">
        <f t="shared" si="19"/>
        <v>0</v>
      </c>
      <c r="CM24" s="8">
        <f>IF(AND(CK24=0,CL24=0),0,SUM($I$3:$J$33,$Q$3:$R$33,$Y$3:$Z$33,$AG$3:$AH$33,$AO$3:$AP$33,$AW$3:$AX$33,$BE$3:$BF$33,$BM$3:$BN$33,$BU$3:$BV$33,$CC$3:$CD$33,$CK$3:CL24))</f>
        <v>0</v>
      </c>
      <c r="CN24" s="21">
        <v>42726</v>
      </c>
      <c r="CO24" s="66"/>
      <c r="CP24" s="66"/>
      <c r="CQ24" s="8"/>
      <c r="CR24" s="8"/>
      <c r="CS24" s="8">
        <f t="shared" si="20"/>
        <v>0</v>
      </c>
      <c r="CT24" s="8">
        <f t="shared" si="21"/>
        <v>0</v>
      </c>
      <c r="CU24" s="8">
        <f>IF(AND(CS24=0,CT24=0),0,SUM($I$3:$J$33,$Q$3:$R$33,$Y$3:$Z$33,$AG$3:$AH$33,$AO$3:$AP$33,$AW$3:$AX$33,$BE$3:$BF$33,$BM$3:$BN$33,$BU$3:$BV$33,$CC$3:$CD$33,$CK$3:$CL$33,$CS$3:CT24))</f>
        <v>0</v>
      </c>
      <c r="CV24" s="3"/>
      <c r="DA24" t="str">
        <f t="shared" si="24"/>
        <v/>
      </c>
      <c r="DB24" s="43" t="str">
        <f t="shared" si="25"/>
        <v/>
      </c>
      <c r="DC24" s="13" t="str">
        <f t="shared" si="26"/>
        <v/>
      </c>
      <c r="DD24" s="17" t="str">
        <f t="shared" si="27"/>
        <v/>
      </c>
      <c r="DE24" t="str">
        <f t="shared" si="58"/>
        <v/>
      </c>
      <c r="DF24" s="43" t="str">
        <f t="shared" si="28"/>
        <v/>
      </c>
      <c r="DG24" s="13" t="str">
        <f t="shared" si="59"/>
        <v/>
      </c>
      <c r="DH24" s="17" t="str">
        <f t="shared" si="29"/>
        <v/>
      </c>
      <c r="DI24" t="str">
        <f t="shared" si="60"/>
        <v/>
      </c>
      <c r="DJ24" s="43" t="str">
        <f t="shared" si="30"/>
        <v/>
      </c>
      <c r="DK24" s="13" t="str">
        <f t="shared" si="31"/>
        <v/>
      </c>
      <c r="DL24" s="17" t="str">
        <f t="shared" si="32"/>
        <v/>
      </c>
      <c r="DM24" t="str">
        <f t="shared" si="61"/>
        <v/>
      </c>
      <c r="DN24" s="43" t="str">
        <f t="shared" si="33"/>
        <v/>
      </c>
      <c r="DO24" s="13" t="str">
        <f t="shared" si="34"/>
        <v/>
      </c>
      <c r="DP24" s="17" t="str">
        <f t="shared" si="35"/>
        <v/>
      </c>
      <c r="DQ24" t="str">
        <f t="shared" si="62"/>
        <v/>
      </c>
      <c r="DR24" s="43" t="str">
        <f t="shared" si="36"/>
        <v/>
      </c>
      <c r="DS24" s="13" t="str">
        <f t="shared" si="63"/>
        <v/>
      </c>
      <c r="DT24" s="17" t="str">
        <f t="shared" si="37"/>
        <v/>
      </c>
      <c r="DU24" t="str">
        <f t="shared" si="64"/>
        <v/>
      </c>
      <c r="DV24" s="43" t="str">
        <f t="shared" si="38"/>
        <v/>
      </c>
      <c r="DW24" s="13" t="str">
        <f t="shared" si="65"/>
        <v/>
      </c>
      <c r="DX24" s="17" t="str">
        <f t="shared" si="39"/>
        <v/>
      </c>
      <c r="DY24" t="str">
        <f t="shared" si="66"/>
        <v/>
      </c>
      <c r="DZ24" s="43" t="str">
        <f t="shared" si="40"/>
        <v/>
      </c>
      <c r="EA24" s="13" t="str">
        <f t="shared" si="41"/>
        <v/>
      </c>
      <c r="EB24" s="17" t="str">
        <f t="shared" si="42"/>
        <v/>
      </c>
      <c r="EC24" t="str">
        <f t="shared" si="67"/>
        <v/>
      </c>
      <c r="ED24" s="43" t="str">
        <f t="shared" si="43"/>
        <v/>
      </c>
      <c r="EE24" s="13" t="str">
        <f t="shared" si="44"/>
        <v/>
      </c>
      <c r="EF24" s="17" t="str">
        <f t="shared" si="45"/>
        <v/>
      </c>
      <c r="EG24" t="str">
        <f t="shared" si="68"/>
        <v/>
      </c>
      <c r="EH24" s="43" t="str">
        <f t="shared" si="46"/>
        <v/>
      </c>
      <c r="EI24" s="13" t="str">
        <f t="shared" si="47"/>
        <v/>
      </c>
      <c r="EJ24" s="17" t="str">
        <f t="shared" si="48"/>
        <v/>
      </c>
      <c r="EK24" t="str">
        <f t="shared" si="69"/>
        <v/>
      </c>
      <c r="EL24" s="43" t="str">
        <f t="shared" si="49"/>
        <v/>
      </c>
      <c r="EM24" s="13" t="str">
        <f t="shared" si="50"/>
        <v/>
      </c>
      <c r="EN24" s="17" t="str">
        <f t="shared" si="51"/>
        <v/>
      </c>
      <c r="EO24" t="str">
        <f t="shared" si="70"/>
        <v/>
      </c>
      <c r="EP24" s="43" t="str">
        <f t="shared" si="52"/>
        <v/>
      </c>
      <c r="EQ24" s="13" t="str">
        <f t="shared" si="53"/>
        <v/>
      </c>
      <c r="ER24" s="17" t="str">
        <f t="shared" si="54"/>
        <v/>
      </c>
      <c r="ES24" t="str">
        <f t="shared" si="71"/>
        <v/>
      </c>
      <c r="ET24" s="43" t="str">
        <f t="shared" si="55"/>
        <v/>
      </c>
      <c r="EU24" s="13" t="str">
        <f t="shared" si="56"/>
        <v/>
      </c>
      <c r="EV24" s="17" t="str">
        <f t="shared" si="57"/>
        <v/>
      </c>
    </row>
    <row r="25" spans="1:152" x14ac:dyDescent="0.2">
      <c r="A25" s="53" t="s">
        <v>55</v>
      </c>
      <c r="B25" s="53">
        <f>IF(B5="",0,IF(B5=0,0,IF(B5=1,16,32)))</f>
        <v>0</v>
      </c>
      <c r="C25" s="41"/>
      <c r="D25" s="14">
        <v>42392</v>
      </c>
      <c r="E25" s="66" t="s">
        <v>62</v>
      </c>
      <c r="F25" s="66"/>
      <c r="G25" s="8"/>
      <c r="H25" s="8"/>
      <c r="I25" s="8">
        <f t="shared" si="22"/>
        <v>0</v>
      </c>
      <c r="J25" s="8">
        <f t="shared" si="23"/>
        <v>0</v>
      </c>
      <c r="K25" s="8">
        <f>IF(AND(I25=0,J25=0),0,SUM($I$3:J25))</f>
        <v>0</v>
      </c>
      <c r="L25" s="21">
        <v>42423</v>
      </c>
      <c r="M25" s="66" t="s">
        <v>62</v>
      </c>
      <c r="N25" s="66"/>
      <c r="O25" s="8"/>
      <c r="P25" s="8"/>
      <c r="Q25" s="8">
        <f t="shared" si="0"/>
        <v>0</v>
      </c>
      <c r="R25" s="8">
        <f t="shared" si="1"/>
        <v>0</v>
      </c>
      <c r="S25" s="8">
        <f>IF(AND(Q25=0,R25=0),0,SUM($I$3:$J$33,$Q$3:R25))</f>
        <v>0</v>
      </c>
      <c r="T25" s="21">
        <v>42452</v>
      </c>
      <c r="U25" s="66"/>
      <c r="V25" s="66"/>
      <c r="W25" s="8"/>
      <c r="X25" s="8"/>
      <c r="Y25" s="8">
        <f t="shared" si="2"/>
        <v>0</v>
      </c>
      <c r="Z25" s="8">
        <f t="shared" si="3"/>
        <v>0</v>
      </c>
      <c r="AA25" s="8">
        <f>IF(AND(Y25=0,Z25=0),0,SUM($I$3:$J$33,$Q$3:$R$33,$Y$3:Z25))</f>
        <v>0</v>
      </c>
      <c r="AB25" s="21">
        <v>42483</v>
      </c>
      <c r="AC25" s="66" t="s">
        <v>62</v>
      </c>
      <c r="AD25" s="66"/>
      <c r="AE25" s="8"/>
      <c r="AF25" s="8"/>
      <c r="AG25" s="8">
        <f t="shared" si="4"/>
        <v>0</v>
      </c>
      <c r="AH25" s="8">
        <f t="shared" si="5"/>
        <v>0</v>
      </c>
      <c r="AI25" s="8">
        <f>IF(AND(AG25=0,AH25=0),0,SUM($I$3:$J$33,$Q$3:$R$33,$Y$3:$Z$33,$AG$3:AH25))</f>
        <v>0</v>
      </c>
      <c r="AJ25" s="21">
        <v>42513</v>
      </c>
      <c r="AK25" s="66"/>
      <c r="AL25" s="66"/>
      <c r="AM25" s="8"/>
      <c r="AN25" s="8"/>
      <c r="AO25" s="8">
        <f t="shared" si="6"/>
        <v>0</v>
      </c>
      <c r="AP25" s="8">
        <f t="shared" si="7"/>
        <v>0</v>
      </c>
      <c r="AQ25" s="8">
        <f>IF(AND(AO25=0,AP25=0),0,IF(AND(AO25=1,AP25=1),SUM($I$3:$J$33,$Q$3:$R$33,$Y$3:$Z$33,$AG$3:$AH$33,$AO$3:AP25)-1,SUM($I$3:$J$33,$Q$3:$R$33,$Y$3:$Z$33,$AG$3:$AH$33,$AO$3:AP25)))</f>
        <v>0</v>
      </c>
      <c r="AR25" s="21">
        <v>42544</v>
      </c>
      <c r="AS25" s="66"/>
      <c r="AT25" s="66"/>
      <c r="AU25" s="8"/>
      <c r="AV25" s="8"/>
      <c r="AW25" s="8">
        <f t="shared" si="8"/>
        <v>0</v>
      </c>
      <c r="AX25" s="8">
        <f t="shared" si="9"/>
        <v>0</v>
      </c>
      <c r="AY25" s="8">
        <f>IF(AND(AW25=0,AX25=0),0,SUM($I$3:$J$33,$Q$3:$R$33,$Y$3:$Z$33,$AG$3:$AH$33,$AO$3:$AP$33,$AW$3:AX25))</f>
        <v>0</v>
      </c>
      <c r="AZ25" s="21">
        <v>42574</v>
      </c>
      <c r="BA25" s="66"/>
      <c r="BB25" s="66"/>
      <c r="BC25" s="8"/>
      <c r="BD25" s="8"/>
      <c r="BE25" s="8">
        <f t="shared" si="10"/>
        <v>0</v>
      </c>
      <c r="BF25" s="8">
        <f t="shared" si="11"/>
        <v>0</v>
      </c>
      <c r="BG25" s="8">
        <f>IF(AND(BE25=0,BF25=0),0,SUM($I$3:$J$33,$Q$3:$R$33,$Y$3:$Z$33,$AG$3:$AH$33,$AO$3:$AP$33,$AW$3:$AX$33,$BE$3:BF25))</f>
        <v>0</v>
      </c>
      <c r="BH25" s="21">
        <v>42605</v>
      </c>
      <c r="BI25" s="66"/>
      <c r="BJ25" s="66"/>
      <c r="BK25" s="8"/>
      <c r="BL25" s="8"/>
      <c r="BM25" s="8">
        <f t="shared" si="12"/>
        <v>0</v>
      </c>
      <c r="BN25" s="8">
        <f t="shared" si="13"/>
        <v>0</v>
      </c>
      <c r="BO25" s="8">
        <f>IF(AND(BM25=0,BN25=0),0,SUM($I$3:$J$33,$Q$3:$R$33,$Y$3:$Z$33,$AG$3:$AH$33,$AO$3:$AP$33,$AW$3:$AX$33,$BE$3:$BF$33,$BM$3:BN25))</f>
        <v>0</v>
      </c>
      <c r="BP25" s="21">
        <v>42636</v>
      </c>
      <c r="BQ25" s="66"/>
      <c r="BR25" s="66"/>
      <c r="BS25" s="8"/>
      <c r="BT25" s="8"/>
      <c r="BU25" s="8">
        <f t="shared" si="14"/>
        <v>0</v>
      </c>
      <c r="BV25" s="8">
        <f t="shared" si="15"/>
        <v>0</v>
      </c>
      <c r="BW25" s="8">
        <f>IF(AND(BU25=0,BV25=0),0,SUM($I$3:$J$33,$Q$3:$R$33,$Y$3:$Z$33,$AG$3:$AH$33,$AO$3:$AP$33,$AW$3:$AX$33,$BE$3:$BF$33,$BM$3:$BN$33,$BU$3:BV25))</f>
        <v>0</v>
      </c>
      <c r="BX25" s="21">
        <v>42666</v>
      </c>
      <c r="BY25" s="66"/>
      <c r="BZ25" s="66"/>
      <c r="CA25" s="8"/>
      <c r="CB25" s="8"/>
      <c r="CC25" s="8">
        <f t="shared" si="16"/>
        <v>0</v>
      </c>
      <c r="CD25" s="8">
        <f t="shared" si="17"/>
        <v>0</v>
      </c>
      <c r="CE25" s="8">
        <f>IF(AND(CC25=0,CD25=0),0,SUM($I$3:$J$33,$Q$3:$R$33,$Y$3:$Z$33,$AG$3:$AH$33,$AO$3:$AP$33,$AW$3:$AX$33,$BE$3:$BF$33,$BM$3:$BN$33,$BU$3:$BV$33,$CC$3:CD25))</f>
        <v>0</v>
      </c>
      <c r="CF25" s="21">
        <v>42697</v>
      </c>
      <c r="CG25" s="66"/>
      <c r="CH25" s="66"/>
      <c r="CI25" s="8"/>
      <c r="CJ25" s="8"/>
      <c r="CK25" s="8">
        <f t="shared" si="18"/>
        <v>0</v>
      </c>
      <c r="CL25" s="8">
        <f t="shared" si="19"/>
        <v>0</v>
      </c>
      <c r="CM25" s="8">
        <f>IF(AND(CK25=0,CL25=0),0,SUM($I$3:$J$33,$Q$3:$R$33,$Y$3:$Z$33,$AG$3:$AH$33,$AO$3:$AP$33,$AW$3:$AX$33,$BE$3:$BF$33,$BM$3:$BN$33,$BU$3:$BV$33,$CC$3:$CD$33,$CK$3:CL25))</f>
        <v>0</v>
      </c>
      <c r="CN25" s="21">
        <v>42727</v>
      </c>
      <c r="CO25" s="66"/>
      <c r="CP25" s="66"/>
      <c r="CQ25" s="8"/>
      <c r="CR25" s="8"/>
      <c r="CS25" s="8">
        <f t="shared" si="20"/>
        <v>0</v>
      </c>
      <c r="CT25" s="8">
        <f t="shared" si="21"/>
        <v>0</v>
      </c>
      <c r="CU25" s="8">
        <f>IF(AND(CS25=0,CT25=0),0,SUM($I$3:$J$33,$Q$3:$R$33,$Y$3:$Z$33,$AG$3:$AH$33,$AO$3:$AP$33,$AW$3:$AX$33,$BE$3:$BF$33,$BM$3:$BN$33,$BU$3:$BV$33,$CC$3:$CD$33,$CK$3:$CL$33,$CS$3:CT25))</f>
        <v>0</v>
      </c>
      <c r="CV25" s="3"/>
      <c r="DA25" t="str">
        <f t="shared" si="24"/>
        <v/>
      </c>
      <c r="DB25" s="43" t="str">
        <f t="shared" si="25"/>
        <v/>
      </c>
      <c r="DC25" s="13" t="str">
        <f t="shared" si="26"/>
        <v/>
      </c>
      <c r="DD25" s="17" t="str">
        <f t="shared" si="27"/>
        <v/>
      </c>
      <c r="DE25" t="str">
        <f t="shared" si="58"/>
        <v/>
      </c>
      <c r="DF25" s="43" t="str">
        <f t="shared" si="28"/>
        <v/>
      </c>
      <c r="DG25" s="13" t="str">
        <f t="shared" si="59"/>
        <v/>
      </c>
      <c r="DH25" s="17" t="str">
        <f t="shared" si="29"/>
        <v/>
      </c>
      <c r="DI25" t="str">
        <f t="shared" si="60"/>
        <v/>
      </c>
      <c r="DJ25" s="43" t="str">
        <f t="shared" si="30"/>
        <v/>
      </c>
      <c r="DK25" s="13" t="str">
        <f t="shared" si="31"/>
        <v/>
      </c>
      <c r="DL25" s="17" t="str">
        <f t="shared" si="32"/>
        <v/>
      </c>
      <c r="DM25" t="str">
        <f t="shared" si="61"/>
        <v/>
      </c>
      <c r="DN25" s="43" t="str">
        <f t="shared" si="33"/>
        <v/>
      </c>
      <c r="DO25" s="13" t="str">
        <f t="shared" si="34"/>
        <v/>
      </c>
      <c r="DP25" s="17" t="str">
        <f t="shared" si="35"/>
        <v/>
      </c>
      <c r="DQ25" t="str">
        <f t="shared" si="62"/>
        <v/>
      </c>
      <c r="DR25" s="43" t="str">
        <f t="shared" si="36"/>
        <v/>
      </c>
      <c r="DS25" s="13" t="str">
        <f t="shared" si="63"/>
        <v/>
      </c>
      <c r="DT25" s="17" t="str">
        <f t="shared" si="37"/>
        <v/>
      </c>
      <c r="DU25" t="str">
        <f t="shared" si="64"/>
        <v/>
      </c>
      <c r="DV25" s="43" t="str">
        <f t="shared" si="38"/>
        <v/>
      </c>
      <c r="DW25" s="13" t="str">
        <f t="shared" si="65"/>
        <v/>
      </c>
      <c r="DX25" s="17" t="str">
        <f t="shared" si="39"/>
        <v/>
      </c>
      <c r="DY25" t="str">
        <f t="shared" si="66"/>
        <v/>
      </c>
      <c r="DZ25" s="43" t="str">
        <f t="shared" si="40"/>
        <v/>
      </c>
      <c r="EA25" s="13" t="str">
        <f t="shared" si="41"/>
        <v/>
      </c>
      <c r="EB25" s="17" t="str">
        <f t="shared" si="42"/>
        <v/>
      </c>
      <c r="EC25" t="str">
        <f t="shared" si="67"/>
        <v/>
      </c>
      <c r="ED25" s="43" t="str">
        <f t="shared" si="43"/>
        <v/>
      </c>
      <c r="EE25" s="13" t="str">
        <f t="shared" si="44"/>
        <v/>
      </c>
      <c r="EF25" s="17" t="str">
        <f t="shared" si="45"/>
        <v/>
      </c>
      <c r="EG25" t="str">
        <f t="shared" si="68"/>
        <v/>
      </c>
      <c r="EH25" s="43" t="str">
        <f t="shared" si="46"/>
        <v/>
      </c>
      <c r="EI25" s="13" t="str">
        <f t="shared" si="47"/>
        <v/>
      </c>
      <c r="EJ25" s="17" t="str">
        <f t="shared" si="48"/>
        <v/>
      </c>
      <c r="EK25" t="str">
        <f t="shared" si="69"/>
        <v/>
      </c>
      <c r="EL25" s="43" t="str">
        <f t="shared" si="49"/>
        <v/>
      </c>
      <c r="EM25" s="13" t="str">
        <f t="shared" si="50"/>
        <v/>
      </c>
      <c r="EN25" s="17" t="str">
        <f t="shared" si="51"/>
        <v/>
      </c>
      <c r="EO25" t="str">
        <f t="shared" si="70"/>
        <v/>
      </c>
      <c r="EP25" s="43" t="str">
        <f t="shared" si="52"/>
        <v/>
      </c>
      <c r="EQ25" s="13" t="str">
        <f t="shared" si="53"/>
        <v/>
      </c>
      <c r="ER25" s="17" t="str">
        <f t="shared" si="54"/>
        <v/>
      </c>
      <c r="ES25" t="str">
        <f t="shared" si="71"/>
        <v/>
      </c>
      <c r="ET25" s="43" t="str">
        <f t="shared" si="55"/>
        <v/>
      </c>
      <c r="EU25" s="13" t="str">
        <f t="shared" si="56"/>
        <v/>
      </c>
      <c r="EV25" s="17" t="str">
        <f t="shared" si="57"/>
        <v/>
      </c>
    </row>
    <row r="26" spans="1:152" x14ac:dyDescent="0.2">
      <c r="A26" s="53" t="s">
        <v>58</v>
      </c>
      <c r="B26" s="54">
        <f>COUNTIF($E$3:$F$33,"P3")+COUNTIF($M$3:$N$33,"P3")+COUNTIF($U$3:$V$33,"P3")+COUNTIF($AC$3:$AD$33,"P3")+COUNTIF($AK$3:$AL$33,"P3")+COUNTIF($AS$3:$AT$33,"P3")+COUNTIF($BA$3:$BB$33,"P3")+COUNTIF($BI$3:$BJ$33,"P3")+COUNTIF($BQ$3:$BR$33,"P3")+COUNTIF($BY$3:$BZ$33,"P3")+COUNTIF($CG$3:$CH$33,"P3")+COUNTIF($CO$3:$CP$6,"P3")</f>
        <v>0</v>
      </c>
      <c r="C26" s="41"/>
      <c r="D26" s="14">
        <v>42393</v>
      </c>
      <c r="E26" s="66" t="s">
        <v>62</v>
      </c>
      <c r="F26" s="66"/>
      <c r="G26" s="8"/>
      <c r="H26" s="8"/>
      <c r="I26" s="8">
        <f t="shared" si="22"/>
        <v>0</v>
      </c>
      <c r="J26" s="8">
        <f t="shared" si="23"/>
        <v>0</v>
      </c>
      <c r="K26" s="8">
        <f>IF(AND(I26=0,J26=0),0,SUM($I$3:J26))</f>
        <v>0</v>
      </c>
      <c r="L26" s="21">
        <v>42424</v>
      </c>
      <c r="M26" s="66" t="s">
        <v>62</v>
      </c>
      <c r="N26" s="66"/>
      <c r="O26" s="8"/>
      <c r="P26" s="8"/>
      <c r="Q26" s="8">
        <f t="shared" si="0"/>
        <v>0</v>
      </c>
      <c r="R26" s="8">
        <f t="shared" si="1"/>
        <v>0</v>
      </c>
      <c r="S26" s="8">
        <f>IF(AND(Q26=0,R26=0),0,SUM($I$3:$J$33,$Q$3:R26))</f>
        <v>0</v>
      </c>
      <c r="T26" s="21">
        <v>42453</v>
      </c>
      <c r="U26" s="66"/>
      <c r="V26" s="66"/>
      <c r="W26" s="8"/>
      <c r="X26" s="8"/>
      <c r="Y26" s="8">
        <f t="shared" si="2"/>
        <v>0</v>
      </c>
      <c r="Z26" s="8">
        <f t="shared" si="3"/>
        <v>0</v>
      </c>
      <c r="AA26" s="8">
        <f>IF(AND(Y26=0,Z26=0),0,SUM($I$3:$J$33,$Q$3:$R$33,$Y$3:Z26))</f>
        <v>0</v>
      </c>
      <c r="AB26" s="21">
        <v>42484</v>
      </c>
      <c r="AC26" s="66" t="s">
        <v>62</v>
      </c>
      <c r="AD26" s="66"/>
      <c r="AE26" s="8"/>
      <c r="AF26" s="8"/>
      <c r="AG26" s="8">
        <f t="shared" si="4"/>
        <v>0</v>
      </c>
      <c r="AH26" s="8">
        <f t="shared" si="5"/>
        <v>0</v>
      </c>
      <c r="AI26" s="8">
        <f>IF(AND(AG26=0,AH26=0),0,SUM($I$3:$J$33,$Q$3:$R$33,$Y$3:$Z$33,$AG$3:AH26))</f>
        <v>0</v>
      </c>
      <c r="AJ26" s="21">
        <v>42514</v>
      </c>
      <c r="AK26" s="66"/>
      <c r="AL26" s="66"/>
      <c r="AM26" s="8"/>
      <c r="AN26" s="8"/>
      <c r="AO26" s="8">
        <f t="shared" si="6"/>
        <v>0</v>
      </c>
      <c r="AP26" s="8">
        <f t="shared" si="7"/>
        <v>0</v>
      </c>
      <c r="AQ26" s="8">
        <f>IF(AND(AO26=0,AP26=0),0,IF(AND(AO26=1,AP26=1),SUM($I$3:$J$33,$Q$3:$R$33,$Y$3:$Z$33,$AG$3:$AH$33,$AO$3:AP26)-1,SUM($I$3:$J$33,$Q$3:$R$33,$Y$3:$Z$33,$AG$3:$AH$33,$AO$3:AP26)))</f>
        <v>0</v>
      </c>
      <c r="AR26" s="21">
        <v>42545</v>
      </c>
      <c r="AS26" s="66"/>
      <c r="AT26" s="66"/>
      <c r="AU26" s="8"/>
      <c r="AV26" s="8"/>
      <c r="AW26" s="8">
        <f t="shared" si="8"/>
        <v>0</v>
      </c>
      <c r="AX26" s="8">
        <f t="shared" si="9"/>
        <v>0</v>
      </c>
      <c r="AY26" s="8">
        <f>IF(AND(AW26=0,AX26=0),0,SUM($I$3:$J$33,$Q$3:$R$33,$Y$3:$Z$33,$AG$3:$AH$33,$AO$3:$AP$33,$AW$3:AX26))</f>
        <v>0</v>
      </c>
      <c r="AZ26" s="21">
        <v>42575</v>
      </c>
      <c r="BA26" s="66"/>
      <c r="BB26" s="66"/>
      <c r="BC26" s="8"/>
      <c r="BD26" s="8"/>
      <c r="BE26" s="8">
        <f t="shared" si="10"/>
        <v>0</v>
      </c>
      <c r="BF26" s="8">
        <f t="shared" si="11"/>
        <v>0</v>
      </c>
      <c r="BG26" s="8">
        <f>IF(AND(BE26=0,BF26=0),0,SUM($I$3:$J$33,$Q$3:$R$33,$Y$3:$Z$33,$AG$3:$AH$33,$AO$3:$AP$33,$AW$3:$AX$33,$BE$3:BF26))</f>
        <v>0</v>
      </c>
      <c r="BH26" s="21">
        <v>42606</v>
      </c>
      <c r="BI26" s="66"/>
      <c r="BJ26" s="66"/>
      <c r="BK26" s="8"/>
      <c r="BL26" s="8"/>
      <c r="BM26" s="8">
        <f t="shared" si="12"/>
        <v>0</v>
      </c>
      <c r="BN26" s="8">
        <f t="shared" si="13"/>
        <v>0</v>
      </c>
      <c r="BO26" s="8">
        <f>IF(AND(BM26=0,BN26=0),0,SUM($I$3:$J$33,$Q$3:$R$33,$Y$3:$Z$33,$AG$3:$AH$33,$AO$3:$AP$33,$AW$3:$AX$33,$BE$3:$BF$33,$BM$3:BN26))</f>
        <v>0</v>
      </c>
      <c r="BP26" s="21">
        <v>42637</v>
      </c>
      <c r="BQ26" s="66"/>
      <c r="BR26" s="66"/>
      <c r="BS26" s="8"/>
      <c r="BT26" s="8"/>
      <c r="BU26" s="8">
        <f t="shared" si="14"/>
        <v>0</v>
      </c>
      <c r="BV26" s="8">
        <f t="shared" si="15"/>
        <v>0</v>
      </c>
      <c r="BW26" s="8">
        <f>IF(AND(BU26=0,BV26=0),0,SUM($I$3:$J$33,$Q$3:$R$33,$Y$3:$Z$33,$AG$3:$AH$33,$AO$3:$AP$33,$AW$3:$AX$33,$BE$3:$BF$33,$BM$3:$BN$33,$BU$3:BV26))</f>
        <v>0</v>
      </c>
      <c r="BX26" s="21">
        <v>42667</v>
      </c>
      <c r="BY26" s="66"/>
      <c r="BZ26" s="66"/>
      <c r="CA26" s="8"/>
      <c r="CB26" s="8"/>
      <c r="CC26" s="8">
        <f t="shared" si="16"/>
        <v>0</v>
      </c>
      <c r="CD26" s="8">
        <f t="shared" si="17"/>
        <v>0</v>
      </c>
      <c r="CE26" s="8">
        <f>IF(AND(CC26=0,CD26=0),0,SUM($I$3:$J$33,$Q$3:$R$33,$Y$3:$Z$33,$AG$3:$AH$33,$AO$3:$AP$33,$AW$3:$AX$33,$BE$3:$BF$33,$BM$3:$BN$33,$BU$3:$BV$33,$CC$3:CD26))</f>
        <v>0</v>
      </c>
      <c r="CF26" s="21">
        <v>42698</v>
      </c>
      <c r="CG26" s="66"/>
      <c r="CH26" s="66"/>
      <c r="CI26" s="8"/>
      <c r="CJ26" s="8"/>
      <c r="CK26" s="8">
        <f t="shared" si="18"/>
        <v>0</v>
      </c>
      <c r="CL26" s="8">
        <f t="shared" si="19"/>
        <v>0</v>
      </c>
      <c r="CM26" s="8">
        <f>IF(AND(CK26=0,CL26=0),0,SUM($I$3:$J$33,$Q$3:$R$33,$Y$3:$Z$33,$AG$3:$AH$33,$AO$3:$AP$33,$AW$3:$AX$33,$BE$3:$BF$33,$BM$3:$BN$33,$BU$3:$BV$33,$CC$3:$CD$33,$CK$3:CL26))</f>
        <v>0</v>
      </c>
      <c r="CN26" s="21">
        <v>42728</v>
      </c>
      <c r="CO26" s="66"/>
      <c r="CP26" s="66"/>
      <c r="CQ26" s="8"/>
      <c r="CR26" s="8"/>
      <c r="CS26" s="8">
        <f t="shared" si="20"/>
        <v>0</v>
      </c>
      <c r="CT26" s="8">
        <f t="shared" si="21"/>
        <v>0</v>
      </c>
      <c r="CU26" s="8">
        <f>IF(AND(CS26=0,CT26=0),0,SUM($I$3:$J$33,$Q$3:$R$33,$Y$3:$Z$33,$AG$3:$AH$33,$AO$3:$AP$33,$AW$3:$AX$33,$BE$3:$BF$33,$BM$3:$BN$33,$BU$3:$BV$33,$CC$3:$CD$33,$CK$3:$CL$33,$CS$3:CT26))</f>
        <v>0</v>
      </c>
      <c r="CV26" s="3"/>
      <c r="DA26" t="str">
        <f t="shared" si="24"/>
        <v/>
      </c>
      <c r="DB26" s="43" t="str">
        <f t="shared" si="25"/>
        <v/>
      </c>
      <c r="DC26" s="13" t="str">
        <f t="shared" si="26"/>
        <v/>
      </c>
      <c r="DD26" s="17" t="str">
        <f t="shared" si="27"/>
        <v/>
      </c>
      <c r="DE26" t="str">
        <f t="shared" si="58"/>
        <v/>
      </c>
      <c r="DF26" s="43" t="str">
        <f t="shared" si="28"/>
        <v/>
      </c>
      <c r="DG26" s="13" t="str">
        <f t="shared" si="59"/>
        <v/>
      </c>
      <c r="DH26" s="17" t="str">
        <f t="shared" si="29"/>
        <v/>
      </c>
      <c r="DI26" t="str">
        <f t="shared" si="60"/>
        <v/>
      </c>
      <c r="DJ26" s="43" t="str">
        <f t="shared" si="30"/>
        <v/>
      </c>
      <c r="DK26" s="13" t="str">
        <f t="shared" si="31"/>
        <v/>
      </c>
      <c r="DL26" s="17" t="str">
        <f t="shared" si="32"/>
        <v/>
      </c>
      <c r="DM26" t="str">
        <f t="shared" si="61"/>
        <v/>
      </c>
      <c r="DN26" s="43" t="str">
        <f t="shared" si="33"/>
        <v/>
      </c>
      <c r="DO26" s="13" t="str">
        <f t="shared" si="34"/>
        <v/>
      </c>
      <c r="DP26" s="17" t="str">
        <f t="shared" si="35"/>
        <v/>
      </c>
      <c r="DQ26" t="str">
        <f t="shared" si="62"/>
        <v/>
      </c>
      <c r="DR26" s="43" t="str">
        <f t="shared" si="36"/>
        <v/>
      </c>
      <c r="DS26" s="13" t="str">
        <f t="shared" si="63"/>
        <v/>
      </c>
      <c r="DT26" s="17" t="str">
        <f t="shared" si="37"/>
        <v/>
      </c>
      <c r="DU26" t="str">
        <f t="shared" si="64"/>
        <v/>
      </c>
      <c r="DV26" s="43" t="str">
        <f t="shared" si="38"/>
        <v/>
      </c>
      <c r="DW26" s="13" t="str">
        <f t="shared" si="65"/>
        <v/>
      </c>
      <c r="DX26" s="17" t="str">
        <f t="shared" si="39"/>
        <v/>
      </c>
      <c r="DY26" t="str">
        <f t="shared" si="66"/>
        <v/>
      </c>
      <c r="DZ26" s="43" t="str">
        <f t="shared" si="40"/>
        <v/>
      </c>
      <c r="EA26" s="13" t="str">
        <f t="shared" si="41"/>
        <v/>
      </c>
      <c r="EB26" s="17" t="str">
        <f t="shared" si="42"/>
        <v/>
      </c>
      <c r="EC26" t="str">
        <f t="shared" si="67"/>
        <v/>
      </c>
      <c r="ED26" s="43" t="str">
        <f t="shared" si="43"/>
        <v/>
      </c>
      <c r="EE26" s="13" t="str">
        <f t="shared" si="44"/>
        <v/>
      </c>
      <c r="EF26" s="17" t="str">
        <f t="shared" si="45"/>
        <v/>
      </c>
      <c r="EG26" t="str">
        <f t="shared" si="68"/>
        <v/>
      </c>
      <c r="EH26" s="43" t="str">
        <f t="shared" si="46"/>
        <v/>
      </c>
      <c r="EI26" s="13" t="str">
        <f t="shared" si="47"/>
        <v/>
      </c>
      <c r="EJ26" s="17" t="str">
        <f t="shared" si="48"/>
        <v/>
      </c>
      <c r="EK26" t="str">
        <f t="shared" si="69"/>
        <v/>
      </c>
      <c r="EL26" s="43" t="str">
        <f t="shared" si="49"/>
        <v/>
      </c>
      <c r="EM26" s="13" t="str">
        <f t="shared" si="50"/>
        <v/>
      </c>
      <c r="EN26" s="17" t="str">
        <f t="shared" si="51"/>
        <v/>
      </c>
      <c r="EO26" t="str">
        <f t="shared" si="70"/>
        <v/>
      </c>
      <c r="EP26" s="43" t="str">
        <f t="shared" si="52"/>
        <v/>
      </c>
      <c r="EQ26" s="13" t="str">
        <f t="shared" si="53"/>
        <v/>
      </c>
      <c r="ER26" s="17" t="str">
        <f t="shared" si="54"/>
        <v/>
      </c>
      <c r="ES26" t="str">
        <f t="shared" si="71"/>
        <v/>
      </c>
      <c r="ET26" s="43" t="str">
        <f t="shared" si="55"/>
        <v/>
      </c>
      <c r="EU26" s="13" t="str">
        <f t="shared" si="56"/>
        <v/>
      </c>
      <c r="EV26" s="17" t="str">
        <f t="shared" si="57"/>
        <v/>
      </c>
    </row>
    <row r="27" spans="1:152" x14ac:dyDescent="0.2">
      <c r="A27" s="53" t="s">
        <v>57</v>
      </c>
      <c r="B27" s="54">
        <f>COUNTIF($E$3:$F$33,"RHN")+COUNTIF($M$3:$N$33,"RHN")+COUNTIF($U$3:$V$33,"RHN")+COUNTIF($AC$3:$AD$33,"RHN")+COUNTIF($AK$3:$AL$33,"RHN")+COUNTIF($AS$3:$AT$33,"RHN")+COUNTIF($BA$3:$BB$33,"RHN")+COUNTIF($BI$3:$BJ$33,"RHN")+COUNTIF($BQ$3:$BR$33,"RHN")+COUNTIF($BY$3:$BZ$33,"RHN")+COUNTIF($CG$3:$CH$33,"RHN")+COUNTIF($CO$3:$CP$6,"RHN")</f>
        <v>1</v>
      </c>
      <c r="C27" s="41"/>
      <c r="D27" s="14">
        <v>42394</v>
      </c>
      <c r="E27" s="66" t="s">
        <v>62</v>
      </c>
      <c r="F27" s="66"/>
      <c r="G27" s="8"/>
      <c r="H27" s="8"/>
      <c r="I27" s="8">
        <f t="shared" si="22"/>
        <v>0</v>
      </c>
      <c r="J27" s="8">
        <f t="shared" si="23"/>
        <v>0</v>
      </c>
      <c r="K27" s="8">
        <f>IF(AND(I27=0,J27=0),0,SUM($I$3:J27))</f>
        <v>0</v>
      </c>
      <c r="L27" s="21">
        <v>42425</v>
      </c>
      <c r="M27" s="66" t="s">
        <v>62</v>
      </c>
      <c r="N27" s="66"/>
      <c r="O27" s="8"/>
      <c r="P27" s="8"/>
      <c r="Q27" s="8">
        <f t="shared" si="0"/>
        <v>0</v>
      </c>
      <c r="R27" s="8">
        <f t="shared" si="1"/>
        <v>0</v>
      </c>
      <c r="S27" s="8">
        <f>IF(AND(Q27=0,R27=0),0,SUM($I$3:$J$33,$Q$3:R27))</f>
        <v>0</v>
      </c>
      <c r="T27" s="21">
        <v>42454</v>
      </c>
      <c r="U27" s="66"/>
      <c r="V27" s="66"/>
      <c r="W27" s="8"/>
      <c r="X27" s="8"/>
      <c r="Y27" s="8">
        <f t="shared" si="2"/>
        <v>0</v>
      </c>
      <c r="Z27" s="8">
        <f t="shared" si="3"/>
        <v>0</v>
      </c>
      <c r="AA27" s="8">
        <f>IF(AND(Y27=0,Z27=0),0,SUM($I$3:$J$33,$Q$3:$R$33,$Y$3:Z27))</f>
        <v>0</v>
      </c>
      <c r="AB27" s="21">
        <v>42485</v>
      </c>
      <c r="AC27" s="66" t="s">
        <v>62</v>
      </c>
      <c r="AD27" s="66"/>
      <c r="AE27" s="8"/>
      <c r="AF27" s="8"/>
      <c r="AG27" s="8">
        <f t="shared" si="4"/>
        <v>0</v>
      </c>
      <c r="AH27" s="8">
        <f t="shared" si="5"/>
        <v>0</v>
      </c>
      <c r="AI27" s="8">
        <f>IF(AND(AG27=0,AH27=0),0,SUM($I$3:$J$33,$Q$3:$R$33,$Y$3:$Z$33,$AG$3:AH27))</f>
        <v>0</v>
      </c>
      <c r="AJ27" s="21">
        <v>42515</v>
      </c>
      <c r="AK27" s="66"/>
      <c r="AL27" s="66"/>
      <c r="AM27" s="8"/>
      <c r="AN27" s="8"/>
      <c r="AO27" s="8">
        <f t="shared" si="6"/>
        <v>0</v>
      </c>
      <c r="AP27" s="8">
        <f t="shared" si="7"/>
        <v>0</v>
      </c>
      <c r="AQ27" s="8">
        <f>IF(AND(AO27=0,AP27=0),0,IF(AND(AO27=1,AP27=1),SUM($I$3:$J$33,$Q$3:$R$33,$Y$3:$Z$33,$AG$3:$AH$33,$AO$3:AP27)-1,SUM($I$3:$J$33,$Q$3:$R$33,$Y$3:$Z$33,$AG$3:$AH$33,$AO$3:AP27)))</f>
        <v>0</v>
      </c>
      <c r="AR27" s="21">
        <v>42546</v>
      </c>
      <c r="AS27" s="66"/>
      <c r="AT27" s="66"/>
      <c r="AU27" s="8"/>
      <c r="AV27" s="8"/>
      <c r="AW27" s="8">
        <f t="shared" si="8"/>
        <v>0</v>
      </c>
      <c r="AX27" s="8">
        <f t="shared" si="9"/>
        <v>0</v>
      </c>
      <c r="AY27" s="8">
        <f>IF(AND(AW27=0,AX27=0),0,SUM($I$3:$J$33,$Q$3:$R$33,$Y$3:$Z$33,$AG$3:$AH$33,$AO$3:$AP$33,$AW$3:AX27))</f>
        <v>0</v>
      </c>
      <c r="AZ27" s="21">
        <v>42576</v>
      </c>
      <c r="BA27" s="66"/>
      <c r="BB27" s="66"/>
      <c r="BC27" s="8"/>
      <c r="BD27" s="8"/>
      <c r="BE27" s="8">
        <f t="shared" si="10"/>
        <v>0</v>
      </c>
      <c r="BF27" s="8">
        <f t="shared" si="11"/>
        <v>0</v>
      </c>
      <c r="BG27" s="8">
        <f>IF(AND(BE27=0,BF27=0),0,SUM($I$3:$J$33,$Q$3:$R$33,$Y$3:$Z$33,$AG$3:$AH$33,$AO$3:$AP$33,$AW$3:$AX$33,$BE$3:BF27))</f>
        <v>0</v>
      </c>
      <c r="BH27" s="21">
        <v>42607</v>
      </c>
      <c r="BI27" s="66"/>
      <c r="BJ27" s="66"/>
      <c r="BK27" s="8"/>
      <c r="BL27" s="8"/>
      <c r="BM27" s="8">
        <f t="shared" si="12"/>
        <v>0</v>
      </c>
      <c r="BN27" s="8">
        <f t="shared" si="13"/>
        <v>0</v>
      </c>
      <c r="BO27" s="8">
        <f>IF(AND(BM27=0,BN27=0),0,SUM($I$3:$J$33,$Q$3:$R$33,$Y$3:$Z$33,$AG$3:$AH$33,$AO$3:$AP$33,$AW$3:$AX$33,$BE$3:$BF$33,$BM$3:BN27))</f>
        <v>0</v>
      </c>
      <c r="BP27" s="21">
        <v>42638</v>
      </c>
      <c r="BQ27" s="66"/>
      <c r="BR27" s="66"/>
      <c r="BS27" s="8"/>
      <c r="BT27" s="8"/>
      <c r="BU27" s="8">
        <f t="shared" si="14"/>
        <v>0</v>
      </c>
      <c r="BV27" s="8">
        <f t="shared" si="15"/>
        <v>0</v>
      </c>
      <c r="BW27" s="8">
        <f>IF(AND(BU27=0,BV27=0),0,SUM($I$3:$J$33,$Q$3:$R$33,$Y$3:$Z$33,$AG$3:$AH$33,$AO$3:$AP$33,$AW$3:$AX$33,$BE$3:$BF$33,$BM$3:$BN$33,$BU$3:BV27))</f>
        <v>0</v>
      </c>
      <c r="BX27" s="21">
        <v>42668</v>
      </c>
      <c r="BY27" s="66"/>
      <c r="BZ27" s="66"/>
      <c r="CA27" s="8"/>
      <c r="CB27" s="8"/>
      <c r="CC27" s="8">
        <f t="shared" si="16"/>
        <v>0</v>
      </c>
      <c r="CD27" s="8">
        <f t="shared" si="17"/>
        <v>0</v>
      </c>
      <c r="CE27" s="8">
        <f>IF(AND(CC27=0,CD27=0),0,SUM($I$3:$J$33,$Q$3:$R$33,$Y$3:$Z$33,$AG$3:$AH$33,$AO$3:$AP$33,$AW$3:$AX$33,$BE$3:$BF$33,$BM$3:$BN$33,$BU$3:$BV$33,$CC$3:CD27))</f>
        <v>0</v>
      </c>
      <c r="CF27" s="21">
        <v>42699</v>
      </c>
      <c r="CG27" s="66"/>
      <c r="CH27" s="66"/>
      <c r="CI27" s="8"/>
      <c r="CJ27" s="8"/>
      <c r="CK27" s="8">
        <f t="shared" si="18"/>
        <v>0</v>
      </c>
      <c r="CL27" s="8">
        <f t="shared" si="19"/>
        <v>0</v>
      </c>
      <c r="CM27" s="8">
        <f>IF(AND(CK27=0,CL27=0),0,SUM($I$3:$J$33,$Q$3:$R$33,$Y$3:$Z$33,$AG$3:$AH$33,$AO$3:$AP$33,$AW$3:$AX$33,$BE$3:$BF$33,$BM$3:$BN$33,$BU$3:$BV$33,$CC$3:$CD$33,$CK$3:CL27))</f>
        <v>0</v>
      </c>
      <c r="CN27" s="21">
        <v>42729</v>
      </c>
      <c r="CO27" s="66"/>
      <c r="CP27" s="66"/>
      <c r="CQ27" s="8"/>
      <c r="CR27" s="8"/>
      <c r="CS27" s="8">
        <f t="shared" si="20"/>
        <v>0</v>
      </c>
      <c r="CT27" s="8">
        <f t="shared" si="21"/>
        <v>0</v>
      </c>
      <c r="CU27" s="8">
        <f>IF(AND(CS27=0,CT27=0),0,SUM($I$3:$J$33,$Q$3:$R$33,$Y$3:$Z$33,$AG$3:$AH$33,$AO$3:$AP$33,$AW$3:$AX$33,$BE$3:$BF$33,$BM$3:$BN$33,$BU$3:$BV$33,$CC$3:$CD$33,$CK$3:$CL$33,$CS$3:CT27))</f>
        <v>0</v>
      </c>
      <c r="CV27" s="3"/>
      <c r="DA27" t="str">
        <f t="shared" si="24"/>
        <v/>
      </c>
      <c r="DB27" s="43" t="str">
        <f t="shared" si="25"/>
        <v/>
      </c>
      <c r="DC27" s="13" t="str">
        <f t="shared" si="26"/>
        <v/>
      </c>
      <c r="DD27" s="17" t="str">
        <f t="shared" si="27"/>
        <v/>
      </c>
      <c r="DE27" t="str">
        <f t="shared" si="58"/>
        <v/>
      </c>
      <c r="DF27" s="43" t="str">
        <f t="shared" si="28"/>
        <v/>
      </c>
      <c r="DG27" s="13" t="str">
        <f t="shared" si="59"/>
        <v/>
      </c>
      <c r="DH27" s="17" t="str">
        <f t="shared" si="29"/>
        <v/>
      </c>
      <c r="DI27" t="str">
        <f t="shared" si="60"/>
        <v/>
      </c>
      <c r="DJ27" s="43" t="str">
        <f t="shared" si="30"/>
        <v/>
      </c>
      <c r="DK27" s="13" t="str">
        <f t="shared" si="31"/>
        <v/>
      </c>
      <c r="DL27" s="17" t="str">
        <f t="shared" si="32"/>
        <v/>
      </c>
      <c r="DM27" t="str">
        <f t="shared" si="61"/>
        <v/>
      </c>
      <c r="DN27" s="43" t="str">
        <f t="shared" si="33"/>
        <v/>
      </c>
      <c r="DO27" s="13" t="str">
        <f t="shared" si="34"/>
        <v/>
      </c>
      <c r="DP27" s="17" t="str">
        <f t="shared" si="35"/>
        <v/>
      </c>
      <c r="DQ27" t="str">
        <f t="shared" si="62"/>
        <v/>
      </c>
      <c r="DR27" s="43" t="str">
        <f t="shared" si="36"/>
        <v/>
      </c>
      <c r="DS27" s="13" t="str">
        <f t="shared" si="63"/>
        <v/>
      </c>
      <c r="DT27" s="17" t="str">
        <f t="shared" si="37"/>
        <v/>
      </c>
      <c r="DU27" t="str">
        <f t="shared" si="64"/>
        <v/>
      </c>
      <c r="DV27" s="43" t="str">
        <f t="shared" si="38"/>
        <v/>
      </c>
      <c r="DW27" s="13" t="str">
        <f t="shared" si="65"/>
        <v/>
      </c>
      <c r="DX27" s="17" t="str">
        <f t="shared" si="39"/>
        <v/>
      </c>
      <c r="DY27" t="str">
        <f t="shared" si="66"/>
        <v/>
      </c>
      <c r="DZ27" s="43" t="str">
        <f t="shared" si="40"/>
        <v/>
      </c>
      <c r="EA27" s="13" t="str">
        <f t="shared" si="41"/>
        <v/>
      </c>
      <c r="EB27" s="17" t="str">
        <f t="shared" si="42"/>
        <v/>
      </c>
      <c r="EC27" t="str">
        <f t="shared" si="67"/>
        <v/>
      </c>
      <c r="ED27" s="43" t="str">
        <f t="shared" si="43"/>
        <v/>
      </c>
      <c r="EE27" s="13" t="str">
        <f t="shared" si="44"/>
        <v/>
      </c>
      <c r="EF27" s="17" t="str">
        <f t="shared" si="45"/>
        <v/>
      </c>
      <c r="EG27" t="str">
        <f t="shared" si="68"/>
        <v/>
      </c>
      <c r="EH27" s="43" t="str">
        <f t="shared" si="46"/>
        <v/>
      </c>
      <c r="EI27" s="13" t="str">
        <f t="shared" si="47"/>
        <v/>
      </c>
      <c r="EJ27" s="17" t="str">
        <f t="shared" si="48"/>
        <v/>
      </c>
      <c r="EK27" t="str">
        <f t="shared" si="69"/>
        <v/>
      </c>
      <c r="EL27" s="43" t="str">
        <f t="shared" si="49"/>
        <v/>
      </c>
      <c r="EM27" s="13" t="str">
        <f t="shared" si="50"/>
        <v/>
      </c>
      <c r="EN27" s="17" t="str">
        <f t="shared" si="51"/>
        <v/>
      </c>
      <c r="EO27" t="str">
        <f t="shared" si="70"/>
        <v/>
      </c>
      <c r="EP27" s="43" t="str">
        <f t="shared" si="52"/>
        <v/>
      </c>
      <c r="EQ27" s="13" t="str">
        <f t="shared" si="53"/>
        <v/>
      </c>
      <c r="ER27" s="17" t="str">
        <f t="shared" si="54"/>
        <v/>
      </c>
      <c r="ES27" t="str">
        <f t="shared" si="71"/>
        <v/>
      </c>
      <c r="ET27" s="43" t="str">
        <f t="shared" si="55"/>
        <v/>
      </c>
      <c r="EU27" s="13" t="str">
        <f t="shared" si="56"/>
        <v/>
      </c>
      <c r="EV27" s="17" t="str">
        <f t="shared" si="57"/>
        <v/>
      </c>
    </row>
    <row r="28" spans="1:152" x14ac:dyDescent="0.2">
      <c r="A28" s="52">
        <f t="array" ref="A28">(MIN(IF($E$3:$F$33="RHN",$D$3:$D$33,IF($M$3:$N$33="RHN",$L$3:$L$33,IF($U$3:$V$33="RHN",$T$3:$T$33,IF($AC$3:$AD$33="RHN",$AB$3:$AB$33,IF($AK$3:$AL$33="RHN",$AJ$3:$AJ$33,IF($AS$3:$AT$33="RHN",$AR$3:$AR$33,IF($BA$3:$BB$33="RHN",$AZ$3:$AZ$33,IF($BI$3:$BJ$33="RHN",$BH$3:$BH$33,IF($BQ$3:$BR$33="RHN",$BP$3:$BP$33,IF($BY$3:$BZ$33="RHN",$BX$3:$BX$33,IF($CG$3:$CH$33="RHN",$CF$3:$CF$33,IF($CO$3:$CP$33="RHN",$CN$3:$CN$33,""))))))))))))))</f>
        <v>42458</v>
      </c>
      <c r="B28" s="55">
        <f t="array" ref="B28">(MAX(IF($CO$3:$CP$33="RHN",$CN$3:$CN$33,IF($CG$3:$CH$33="RHN",$CF$3:$CF$33,IF($BY$3:$BZ$33="RHN",$BX$3:$BX$33,IF($BQ$3:$BR$33="RHN",$BP$3:$BP$33,IF($BI$3:$BJ$33="RHN",$BH$3:$BH$33,IF($BA$3:$BB$33="RHN",$AZ$3:$AZ$33,IF($AS$3:$AT$33="RHN",$AR$3:$AR$33,IF($AK$3:$AL$33="RHN",$AJ$3:$AJ$33,IF($AC$3:$AD$33="RHN",$AB$3:$AB$33,IF($U$3:$V$33="RHN",$T$3:$T$33,IF($M$3:$N$33="RHN",$L$3:$L$33,IF($E$3:$F$33="RHN",$D$3:$D$33,""))))))))))))))</f>
        <v>42458</v>
      </c>
      <c r="D28" s="14">
        <v>42395</v>
      </c>
      <c r="E28" s="66" t="s">
        <v>62</v>
      </c>
      <c r="F28" s="66"/>
      <c r="G28" s="8"/>
      <c r="H28" s="8"/>
      <c r="I28" s="8">
        <f t="shared" si="22"/>
        <v>0</v>
      </c>
      <c r="J28" s="8">
        <f t="shared" si="23"/>
        <v>0</v>
      </c>
      <c r="K28" s="8">
        <f>IF(AND(I28=0,J28=0),0,SUM($I$3:J28))</f>
        <v>0</v>
      </c>
      <c r="L28" s="21">
        <v>42426</v>
      </c>
      <c r="M28" s="66" t="s">
        <v>85</v>
      </c>
      <c r="N28" s="66"/>
      <c r="O28" s="8"/>
      <c r="P28" s="8"/>
      <c r="Q28" s="8">
        <f t="shared" si="0"/>
        <v>0</v>
      </c>
      <c r="R28" s="8">
        <f t="shared" si="1"/>
        <v>0</v>
      </c>
      <c r="S28" s="8">
        <f>IF(AND(Q28=0,R28=0),0,SUM($I$3:$J$33,$Q$3:R28))</f>
        <v>0</v>
      </c>
      <c r="T28" s="21">
        <v>42455</v>
      </c>
      <c r="U28" s="66"/>
      <c r="V28" s="66"/>
      <c r="W28" s="8"/>
      <c r="X28" s="8"/>
      <c r="Y28" s="8">
        <f t="shared" si="2"/>
        <v>0</v>
      </c>
      <c r="Z28" s="8">
        <f t="shared" si="3"/>
        <v>0</v>
      </c>
      <c r="AA28" s="8">
        <f>IF(AND(Y28=0,Z28=0),0,SUM($I$3:$J$33,$Q$3:$R$33,$Y$3:Z28))</f>
        <v>0</v>
      </c>
      <c r="AB28" s="21">
        <v>42486</v>
      </c>
      <c r="AC28" s="66" t="s">
        <v>62</v>
      </c>
      <c r="AD28" s="66"/>
      <c r="AE28" s="8"/>
      <c r="AF28" s="8"/>
      <c r="AG28" s="8">
        <f t="shared" si="4"/>
        <v>0</v>
      </c>
      <c r="AH28" s="8">
        <f t="shared" si="5"/>
        <v>0</v>
      </c>
      <c r="AI28" s="8">
        <f>IF(AND(AG28=0,AH28=0),0,SUM($I$3:$J$33,$Q$3:$R$33,$Y$3:$Z$33,$AG$3:AH28))</f>
        <v>0</v>
      </c>
      <c r="AJ28" s="21">
        <v>42516</v>
      </c>
      <c r="AK28" s="66"/>
      <c r="AL28" s="66"/>
      <c r="AM28" s="8"/>
      <c r="AN28" s="8"/>
      <c r="AO28" s="8">
        <f t="shared" si="6"/>
        <v>0</v>
      </c>
      <c r="AP28" s="8">
        <f t="shared" si="7"/>
        <v>0</v>
      </c>
      <c r="AQ28" s="8">
        <f>IF(AND(AO28=0,AP28=0),0,IF(AND(AO28=1,AP28=1),SUM($I$3:$J$33,$Q$3:$R$33,$Y$3:$Z$33,$AG$3:$AH$33,$AO$3:AP28)-1,SUM($I$3:$J$33,$Q$3:$R$33,$Y$3:$Z$33,$AG$3:$AH$33,$AO$3:AP28)))</f>
        <v>0</v>
      </c>
      <c r="AR28" s="21">
        <v>42547</v>
      </c>
      <c r="AS28" s="66"/>
      <c r="AT28" s="66"/>
      <c r="AU28" s="8"/>
      <c r="AV28" s="8"/>
      <c r="AW28" s="8">
        <f t="shared" si="8"/>
        <v>0</v>
      </c>
      <c r="AX28" s="8">
        <f t="shared" si="9"/>
        <v>0</v>
      </c>
      <c r="AY28" s="8">
        <f>IF(AND(AW28=0,AX28=0),0,SUM($I$3:$J$33,$Q$3:$R$33,$Y$3:$Z$33,$AG$3:$AH$33,$AO$3:$AP$33,$AW$3:AX28))</f>
        <v>0</v>
      </c>
      <c r="AZ28" s="21">
        <v>42577</v>
      </c>
      <c r="BA28" s="66"/>
      <c r="BB28" s="66"/>
      <c r="BC28" s="8"/>
      <c r="BD28" s="8"/>
      <c r="BE28" s="8">
        <f t="shared" si="10"/>
        <v>0</v>
      </c>
      <c r="BF28" s="8">
        <f t="shared" si="11"/>
        <v>0</v>
      </c>
      <c r="BG28" s="8">
        <f>IF(AND(BE28=0,BF28=0),0,SUM($I$3:$J$33,$Q$3:$R$33,$Y$3:$Z$33,$AG$3:$AH$33,$AO$3:$AP$33,$AW$3:$AX$33,$BE$3:BF28))</f>
        <v>0</v>
      </c>
      <c r="BH28" s="21">
        <v>42608</v>
      </c>
      <c r="BI28" s="66"/>
      <c r="BJ28" s="66"/>
      <c r="BK28" s="8"/>
      <c r="BL28" s="8"/>
      <c r="BM28" s="8">
        <f t="shared" si="12"/>
        <v>0</v>
      </c>
      <c r="BN28" s="8">
        <f t="shared" si="13"/>
        <v>0</v>
      </c>
      <c r="BO28" s="8">
        <f>IF(AND(BM28=0,BN28=0),0,SUM($I$3:$J$33,$Q$3:$R$33,$Y$3:$Z$33,$AG$3:$AH$33,$AO$3:$AP$33,$AW$3:$AX$33,$BE$3:$BF$33,$BM$3:BN28))</f>
        <v>0</v>
      </c>
      <c r="BP28" s="21">
        <v>42639</v>
      </c>
      <c r="BQ28" s="66"/>
      <c r="BR28" s="66"/>
      <c r="BS28" s="8"/>
      <c r="BT28" s="8"/>
      <c r="BU28" s="8">
        <f t="shared" si="14"/>
        <v>0</v>
      </c>
      <c r="BV28" s="8">
        <f t="shared" si="15"/>
        <v>0</v>
      </c>
      <c r="BW28" s="8">
        <f>IF(AND(BU28=0,BV28=0),0,SUM($I$3:$J$33,$Q$3:$R$33,$Y$3:$Z$33,$AG$3:$AH$33,$AO$3:$AP$33,$AW$3:$AX$33,$BE$3:$BF$33,$BM$3:$BN$33,$BU$3:BV28))</f>
        <v>0</v>
      </c>
      <c r="BX28" s="21">
        <v>42669</v>
      </c>
      <c r="BY28" s="66"/>
      <c r="BZ28" s="66"/>
      <c r="CA28" s="8"/>
      <c r="CB28" s="8"/>
      <c r="CC28" s="8">
        <f t="shared" si="16"/>
        <v>0</v>
      </c>
      <c r="CD28" s="8">
        <f t="shared" si="17"/>
        <v>0</v>
      </c>
      <c r="CE28" s="8">
        <f>IF(AND(CC28=0,CD28=0),0,SUM($I$3:$J$33,$Q$3:$R$33,$Y$3:$Z$33,$AG$3:$AH$33,$AO$3:$AP$33,$AW$3:$AX$33,$BE$3:$BF$33,$BM$3:$BN$33,$BU$3:$BV$33,$CC$3:CD28))</f>
        <v>0</v>
      </c>
      <c r="CF28" s="21">
        <v>42700</v>
      </c>
      <c r="CG28" s="66"/>
      <c r="CH28" s="66"/>
      <c r="CI28" s="8"/>
      <c r="CJ28" s="8"/>
      <c r="CK28" s="8">
        <f t="shared" si="18"/>
        <v>0</v>
      </c>
      <c r="CL28" s="8">
        <f t="shared" si="19"/>
        <v>0</v>
      </c>
      <c r="CM28" s="8">
        <f>IF(AND(CK28=0,CL28=0),0,SUM($I$3:$J$33,$Q$3:$R$33,$Y$3:$Z$33,$AG$3:$AH$33,$AO$3:$AP$33,$AW$3:$AX$33,$BE$3:$BF$33,$BM$3:$BN$33,$BU$3:$BV$33,$CC$3:$CD$33,$CK$3:CL28))</f>
        <v>0</v>
      </c>
      <c r="CN28" s="21">
        <v>42730</v>
      </c>
      <c r="CO28" s="66"/>
      <c r="CP28" s="66"/>
      <c r="CQ28" s="8"/>
      <c r="CR28" s="8"/>
      <c r="CS28" s="8">
        <f t="shared" si="20"/>
        <v>0</v>
      </c>
      <c r="CT28" s="8">
        <f t="shared" si="21"/>
        <v>0</v>
      </c>
      <c r="CU28" s="8">
        <f>IF(AND(CS28=0,CT28=0),0,SUM($I$3:$J$33,$Q$3:$R$33,$Y$3:$Z$33,$AG$3:$AH$33,$AO$3:$AP$33,$AW$3:$AX$33,$BE$3:$BF$33,$BM$3:$BN$33,$BU$3:$BV$33,$CC$3:$CD$33,$CK$3:$CL$33,$CS$3:CT28))</f>
        <v>0</v>
      </c>
      <c r="CV28" s="3"/>
      <c r="DA28" t="str">
        <f t="shared" si="24"/>
        <v/>
      </c>
      <c r="DB28" s="43" t="str">
        <f t="shared" si="25"/>
        <v/>
      </c>
      <c r="DC28" s="13" t="str">
        <f t="shared" si="26"/>
        <v/>
      </c>
      <c r="DD28" s="17" t="str">
        <f t="shared" si="27"/>
        <v/>
      </c>
      <c r="DE28" t="str">
        <f t="shared" si="58"/>
        <v/>
      </c>
      <c r="DF28" s="43" t="str">
        <f t="shared" si="28"/>
        <v/>
      </c>
      <c r="DG28" s="13" t="str">
        <f t="shared" si="59"/>
        <v/>
      </c>
      <c r="DH28" s="17" t="str">
        <f t="shared" si="29"/>
        <v/>
      </c>
      <c r="DI28" t="str">
        <f t="shared" si="60"/>
        <v/>
      </c>
      <c r="DJ28" s="43" t="str">
        <f t="shared" si="30"/>
        <v/>
      </c>
      <c r="DK28" s="13" t="str">
        <f t="shared" si="31"/>
        <v/>
      </c>
      <c r="DL28" s="17" t="str">
        <f t="shared" si="32"/>
        <v/>
      </c>
      <c r="DM28" t="str">
        <f t="shared" si="61"/>
        <v/>
      </c>
      <c r="DN28" s="43" t="str">
        <f t="shared" si="33"/>
        <v/>
      </c>
      <c r="DO28" s="13" t="str">
        <f t="shared" si="34"/>
        <v/>
      </c>
      <c r="DP28" s="17" t="str">
        <f t="shared" si="35"/>
        <v/>
      </c>
      <c r="DQ28" t="str">
        <f t="shared" si="62"/>
        <v/>
      </c>
      <c r="DR28" s="43" t="str">
        <f t="shared" si="36"/>
        <v/>
      </c>
      <c r="DS28" s="13" t="str">
        <f t="shared" si="63"/>
        <v/>
      </c>
      <c r="DT28" s="17" t="str">
        <f t="shared" si="37"/>
        <v/>
      </c>
      <c r="DU28" t="str">
        <f t="shared" si="64"/>
        <v/>
      </c>
      <c r="DV28" s="43" t="str">
        <f t="shared" si="38"/>
        <v/>
      </c>
      <c r="DW28" s="13" t="str">
        <f t="shared" si="65"/>
        <v/>
      </c>
      <c r="DX28" s="17" t="str">
        <f t="shared" si="39"/>
        <v/>
      </c>
      <c r="DY28" t="str">
        <f t="shared" si="66"/>
        <v/>
      </c>
      <c r="DZ28" s="43" t="str">
        <f t="shared" si="40"/>
        <v/>
      </c>
      <c r="EA28" s="13" t="str">
        <f t="shared" si="41"/>
        <v/>
      </c>
      <c r="EB28" s="17" t="str">
        <f t="shared" si="42"/>
        <v/>
      </c>
      <c r="EC28" t="str">
        <f t="shared" si="67"/>
        <v/>
      </c>
      <c r="ED28" s="43" t="str">
        <f t="shared" si="43"/>
        <v/>
      </c>
      <c r="EE28" s="13" t="str">
        <f t="shared" si="44"/>
        <v/>
      </c>
      <c r="EF28" s="17" t="str">
        <f t="shared" si="45"/>
        <v/>
      </c>
      <c r="EG28" t="str">
        <f t="shared" si="68"/>
        <v/>
      </c>
      <c r="EH28" s="43" t="str">
        <f t="shared" si="46"/>
        <v/>
      </c>
      <c r="EI28" s="13" t="str">
        <f t="shared" si="47"/>
        <v/>
      </c>
      <c r="EJ28" s="17" t="str">
        <f t="shared" si="48"/>
        <v/>
      </c>
      <c r="EK28" t="str">
        <f t="shared" si="69"/>
        <v/>
      </c>
      <c r="EL28" s="43" t="str">
        <f t="shared" si="49"/>
        <v/>
      </c>
      <c r="EM28" s="13" t="str">
        <f t="shared" si="50"/>
        <v/>
      </c>
      <c r="EN28" s="17" t="str">
        <f t="shared" si="51"/>
        <v/>
      </c>
      <c r="EO28" t="str">
        <f t="shared" si="70"/>
        <v/>
      </c>
      <c r="EP28" s="43" t="str">
        <f t="shared" si="52"/>
        <v/>
      </c>
      <c r="EQ28" s="13" t="str">
        <f t="shared" si="53"/>
        <v/>
      </c>
      <c r="ER28" s="17" t="str">
        <f t="shared" si="54"/>
        <v/>
      </c>
      <c r="ES28" t="str">
        <f t="shared" si="71"/>
        <v/>
      </c>
      <c r="ET28" s="43" t="str">
        <f t="shared" si="55"/>
        <v/>
      </c>
      <c r="EU28" s="13" t="str">
        <f t="shared" si="56"/>
        <v/>
      </c>
      <c r="EV28" s="17" t="str">
        <f t="shared" si="57"/>
        <v/>
      </c>
    </row>
    <row r="29" spans="1:152" x14ac:dyDescent="0.2">
      <c r="A29" s="63" t="s">
        <v>59</v>
      </c>
      <c r="B29" s="62"/>
      <c r="D29" s="14">
        <v>42396</v>
      </c>
      <c r="E29" s="66" t="s">
        <v>62</v>
      </c>
      <c r="F29" s="66"/>
      <c r="G29" s="8"/>
      <c r="H29" s="8"/>
      <c r="I29" s="8">
        <f t="shared" si="22"/>
        <v>0</v>
      </c>
      <c r="J29" s="8">
        <f t="shared" si="23"/>
        <v>0</v>
      </c>
      <c r="K29" s="8">
        <f>IF(AND(I29=0,J29=0),0,SUM($I$3:J29))</f>
        <v>0</v>
      </c>
      <c r="L29" s="21">
        <v>42427</v>
      </c>
      <c r="M29" s="66"/>
      <c r="N29" s="66"/>
      <c r="O29" s="8"/>
      <c r="P29" s="8"/>
      <c r="Q29" s="8">
        <f t="shared" si="0"/>
        <v>0</v>
      </c>
      <c r="R29" s="8">
        <f t="shared" si="1"/>
        <v>0</v>
      </c>
      <c r="S29" s="8">
        <f>IF(AND(Q29=0,R29=0),0,SUM($I$3:$J$33,$Q$3:R29))</f>
        <v>0</v>
      </c>
      <c r="T29" s="21">
        <v>42456</v>
      </c>
      <c r="U29" s="66" t="s">
        <v>86</v>
      </c>
      <c r="V29" s="66"/>
      <c r="W29" s="8"/>
      <c r="X29" s="8"/>
      <c r="Y29" s="8">
        <f t="shared" si="2"/>
        <v>0</v>
      </c>
      <c r="Z29" s="8">
        <f t="shared" si="3"/>
        <v>0</v>
      </c>
      <c r="AA29" s="8">
        <f>IF(AND(Y29=0,Z29=0),0,SUM($I$3:$J$33,$Q$3:$R$33,$Y$3:Z29))</f>
        <v>0</v>
      </c>
      <c r="AB29" s="21">
        <v>42487</v>
      </c>
      <c r="AC29" s="66" t="s">
        <v>62</v>
      </c>
      <c r="AD29" s="66"/>
      <c r="AE29" s="8"/>
      <c r="AF29" s="8"/>
      <c r="AG29" s="8">
        <f t="shared" si="4"/>
        <v>0</v>
      </c>
      <c r="AH29" s="8">
        <f t="shared" si="5"/>
        <v>0</v>
      </c>
      <c r="AI29" s="8">
        <f>IF(AND(AG29=0,AH29=0),0,SUM($I$3:$J$33,$Q$3:$R$33,$Y$3:$Z$33,$AG$3:AH29))</f>
        <v>0</v>
      </c>
      <c r="AJ29" s="21">
        <v>42517</v>
      </c>
      <c r="AK29" s="66"/>
      <c r="AL29" s="66"/>
      <c r="AM29" s="8"/>
      <c r="AN29" s="8"/>
      <c r="AO29" s="8">
        <f t="shared" si="6"/>
        <v>0</v>
      </c>
      <c r="AP29" s="8">
        <f t="shared" si="7"/>
        <v>0</v>
      </c>
      <c r="AQ29" s="8">
        <f>IF(AND(AO29=0,AP29=0),0,IF(AND(AO29=1,AP29=1),SUM($I$3:$J$33,$Q$3:$R$33,$Y$3:$Z$33,$AG$3:$AH$33,$AO$3:AP29)-1,SUM($I$3:$J$33,$Q$3:$R$33,$Y$3:$Z$33,$AG$3:$AH$33,$AO$3:AP29)))</f>
        <v>0</v>
      </c>
      <c r="AR29" s="21">
        <v>42548</v>
      </c>
      <c r="AS29" s="66"/>
      <c r="AT29" s="66"/>
      <c r="AU29" s="8"/>
      <c r="AV29" s="8"/>
      <c r="AW29" s="8">
        <f t="shared" si="8"/>
        <v>0</v>
      </c>
      <c r="AX29" s="8">
        <f t="shared" si="9"/>
        <v>0</v>
      </c>
      <c r="AY29" s="8">
        <f>IF(AND(AW29=0,AX29=0),0,SUM($I$3:$J$33,$Q$3:$R$33,$Y$3:$Z$33,$AG$3:$AH$33,$AO$3:$AP$33,$AW$3:AX29))</f>
        <v>0</v>
      </c>
      <c r="AZ29" s="21">
        <v>42578</v>
      </c>
      <c r="BA29" s="66"/>
      <c r="BB29" s="66"/>
      <c r="BC29" s="8"/>
      <c r="BD29" s="8"/>
      <c r="BE29" s="8">
        <f t="shared" si="10"/>
        <v>0</v>
      </c>
      <c r="BF29" s="8">
        <f t="shared" si="11"/>
        <v>0</v>
      </c>
      <c r="BG29" s="8">
        <f>IF(AND(BE29=0,BF29=0),0,SUM($I$3:$J$33,$Q$3:$R$33,$Y$3:$Z$33,$AG$3:$AH$33,$AO$3:$AP$33,$AW$3:$AX$33,$BE$3:BF29))</f>
        <v>0</v>
      </c>
      <c r="BH29" s="21">
        <v>42609</v>
      </c>
      <c r="BI29" s="66"/>
      <c r="BJ29" s="66"/>
      <c r="BK29" s="8"/>
      <c r="BL29" s="8"/>
      <c r="BM29" s="8">
        <f t="shared" si="12"/>
        <v>0</v>
      </c>
      <c r="BN29" s="8">
        <f t="shared" si="13"/>
        <v>0</v>
      </c>
      <c r="BO29" s="8">
        <f>IF(AND(BM29=0,BN29=0),0,SUM($I$3:$J$33,$Q$3:$R$33,$Y$3:$Z$33,$AG$3:$AH$33,$AO$3:$AP$33,$AW$3:$AX$33,$BE$3:$BF$33,$BM$3:BN29))</f>
        <v>0</v>
      </c>
      <c r="BP29" s="21">
        <v>42640</v>
      </c>
      <c r="BQ29" s="66" t="s">
        <v>62</v>
      </c>
      <c r="BR29" s="66"/>
      <c r="BS29" s="8"/>
      <c r="BT29" s="8"/>
      <c r="BU29" s="8">
        <f t="shared" si="14"/>
        <v>0</v>
      </c>
      <c r="BV29" s="8">
        <f t="shared" si="15"/>
        <v>0</v>
      </c>
      <c r="BW29" s="8">
        <f>IF(AND(BU29=0,BV29=0),0,SUM($I$3:$J$33,$Q$3:$R$33,$Y$3:$Z$33,$AG$3:$AH$33,$AO$3:$AP$33,$AW$3:$AX$33,$BE$3:$BF$33,$BM$3:$BN$33,$BU$3:BV29))</f>
        <v>0</v>
      </c>
      <c r="BX29" s="21">
        <v>42670</v>
      </c>
      <c r="BY29" s="66"/>
      <c r="BZ29" s="66"/>
      <c r="CA29" s="8"/>
      <c r="CB29" s="8"/>
      <c r="CC29" s="8">
        <f t="shared" si="16"/>
        <v>0</v>
      </c>
      <c r="CD29" s="8">
        <f t="shared" si="17"/>
        <v>0</v>
      </c>
      <c r="CE29" s="8">
        <f>IF(AND(CC29=0,CD29=0),0,SUM($I$3:$J$33,$Q$3:$R$33,$Y$3:$Z$33,$AG$3:$AH$33,$AO$3:$AP$33,$AW$3:$AX$33,$BE$3:$BF$33,$BM$3:$BN$33,$BU$3:$BV$33,$CC$3:CD29))</f>
        <v>0</v>
      </c>
      <c r="CF29" s="21">
        <v>42701</v>
      </c>
      <c r="CG29" s="66"/>
      <c r="CH29" s="66"/>
      <c r="CI29" s="8"/>
      <c r="CJ29" s="8"/>
      <c r="CK29" s="8">
        <f t="shared" si="18"/>
        <v>0</v>
      </c>
      <c r="CL29" s="8">
        <f t="shared" si="19"/>
        <v>0</v>
      </c>
      <c r="CM29" s="8">
        <f>IF(AND(CK29=0,CL29=0),0,SUM($I$3:$J$33,$Q$3:$R$33,$Y$3:$Z$33,$AG$3:$AH$33,$AO$3:$AP$33,$AW$3:$AX$33,$BE$3:$BF$33,$BM$3:$BN$33,$BU$3:$BV$33,$CC$3:$CD$33,$CK$3:CL29))</f>
        <v>0</v>
      </c>
      <c r="CN29" s="21">
        <v>42731</v>
      </c>
      <c r="CO29" s="66"/>
      <c r="CP29" s="66"/>
      <c r="CQ29" s="8"/>
      <c r="CR29" s="8"/>
      <c r="CS29" s="8">
        <f t="shared" si="20"/>
        <v>0</v>
      </c>
      <c r="CT29" s="8">
        <f t="shared" si="21"/>
        <v>0</v>
      </c>
      <c r="CU29" s="8">
        <f>IF(AND(CS29=0,CT29=0),0,SUM($I$3:$J$33,$Q$3:$R$33,$Y$3:$Z$33,$AG$3:$AH$33,$AO$3:$AP$33,$AW$3:$AX$33,$BE$3:$BF$33,$BM$3:$BN$33,$BU$3:$BV$33,$CC$3:$CD$33,$CK$3:$CL$33,$CS$3:CT29))</f>
        <v>0</v>
      </c>
      <c r="CV29" s="3"/>
      <c r="DA29" t="str">
        <f t="shared" si="24"/>
        <v/>
      </c>
      <c r="DB29" s="43" t="str">
        <f t="shared" si="25"/>
        <v/>
      </c>
      <c r="DC29" s="13" t="str">
        <f t="shared" si="26"/>
        <v/>
      </c>
      <c r="DD29" s="17" t="str">
        <f t="shared" si="27"/>
        <v/>
      </c>
      <c r="DE29" t="str">
        <f t="shared" si="58"/>
        <v/>
      </c>
      <c r="DF29" s="43" t="str">
        <f t="shared" si="28"/>
        <v/>
      </c>
      <c r="DG29" s="13" t="str">
        <f t="shared" si="59"/>
        <v/>
      </c>
      <c r="DH29" s="17" t="str">
        <f t="shared" si="29"/>
        <v/>
      </c>
      <c r="DI29" t="str">
        <f t="shared" si="60"/>
        <v/>
      </c>
      <c r="DJ29" s="43" t="str">
        <f t="shared" si="30"/>
        <v/>
      </c>
      <c r="DK29" s="13" t="str">
        <f t="shared" si="31"/>
        <v/>
      </c>
      <c r="DL29" s="17" t="str">
        <f t="shared" si="32"/>
        <v/>
      </c>
      <c r="DM29" t="str">
        <f t="shared" si="61"/>
        <v/>
      </c>
      <c r="DN29" s="43" t="str">
        <f t="shared" si="33"/>
        <v/>
      </c>
      <c r="DO29" s="13" t="str">
        <f t="shared" si="34"/>
        <v/>
      </c>
      <c r="DP29" s="17" t="str">
        <f t="shared" si="35"/>
        <v/>
      </c>
      <c r="DQ29" t="str">
        <f t="shared" si="62"/>
        <v/>
      </c>
      <c r="DR29" s="43" t="str">
        <f t="shared" si="36"/>
        <v/>
      </c>
      <c r="DS29" s="13" t="str">
        <f t="shared" si="63"/>
        <v/>
      </c>
      <c r="DT29" s="17" t="str">
        <f t="shared" si="37"/>
        <v/>
      </c>
      <c r="DU29" t="str">
        <f t="shared" si="64"/>
        <v/>
      </c>
      <c r="DV29" s="43" t="str">
        <f t="shared" si="38"/>
        <v/>
      </c>
      <c r="DW29" s="13" t="str">
        <f t="shared" si="65"/>
        <v/>
      </c>
      <c r="DX29" s="17" t="str">
        <f t="shared" si="39"/>
        <v/>
      </c>
      <c r="DY29" t="str">
        <f t="shared" si="66"/>
        <v/>
      </c>
      <c r="DZ29" s="43" t="str">
        <f t="shared" si="40"/>
        <v/>
      </c>
      <c r="EA29" s="13" t="str">
        <f t="shared" si="41"/>
        <v/>
      </c>
      <c r="EB29" s="17" t="str">
        <f t="shared" si="42"/>
        <v/>
      </c>
      <c r="EC29" t="str">
        <f t="shared" si="67"/>
        <v/>
      </c>
      <c r="ED29" s="43" t="str">
        <f t="shared" si="43"/>
        <v/>
      </c>
      <c r="EE29" s="13" t="str">
        <f t="shared" si="44"/>
        <v/>
      </c>
      <c r="EF29" s="17" t="str">
        <f t="shared" si="45"/>
        <v/>
      </c>
      <c r="EG29" t="str">
        <f t="shared" si="68"/>
        <v/>
      </c>
      <c r="EH29" s="43" t="str">
        <f t="shared" si="46"/>
        <v/>
      </c>
      <c r="EI29" s="13" t="str">
        <f t="shared" si="47"/>
        <v/>
      </c>
      <c r="EJ29" s="17" t="str">
        <f t="shared" si="48"/>
        <v/>
      </c>
      <c r="EK29" t="str">
        <f t="shared" si="69"/>
        <v/>
      </c>
      <c r="EL29" s="43" t="str">
        <f t="shared" si="49"/>
        <v/>
      </c>
      <c r="EM29" s="13" t="str">
        <f t="shared" si="50"/>
        <v/>
      </c>
      <c r="EN29" s="17" t="str">
        <f t="shared" si="51"/>
        <v/>
      </c>
      <c r="EO29" t="str">
        <f t="shared" si="70"/>
        <v/>
      </c>
      <c r="EP29" s="43" t="str">
        <f t="shared" si="52"/>
        <v/>
      </c>
      <c r="EQ29" s="13" t="str">
        <f t="shared" si="53"/>
        <v/>
      </c>
      <c r="ER29" s="17" t="str">
        <f t="shared" si="54"/>
        <v/>
      </c>
      <c r="ES29" t="str">
        <f t="shared" si="71"/>
        <v/>
      </c>
      <c r="ET29" s="43" t="str">
        <f t="shared" si="55"/>
        <v/>
      </c>
      <c r="EU29" s="13" t="str">
        <f t="shared" si="56"/>
        <v/>
      </c>
      <c r="EV29" s="17" t="str">
        <f t="shared" si="57"/>
        <v/>
      </c>
    </row>
    <row r="30" spans="1:152" x14ac:dyDescent="0.2">
      <c r="A30" s="62">
        <v>2016</v>
      </c>
      <c r="B30" s="62"/>
      <c r="D30" s="14">
        <v>42397</v>
      </c>
      <c r="E30" s="66"/>
      <c r="F30" s="66"/>
      <c r="G30" s="8"/>
      <c r="H30" s="8"/>
      <c r="I30" s="8">
        <f t="shared" si="22"/>
        <v>0</v>
      </c>
      <c r="J30" s="8">
        <f t="shared" si="23"/>
        <v>0</v>
      </c>
      <c r="K30" s="8">
        <f>IF(AND(I30=0,J30=0),0,SUM($I$3:J30))</f>
        <v>0</v>
      </c>
      <c r="L30" s="21">
        <v>42428</v>
      </c>
      <c r="M30" s="66"/>
      <c r="N30" s="66"/>
      <c r="O30" s="8"/>
      <c r="P30" s="8"/>
      <c r="Q30" s="8">
        <f t="shared" si="0"/>
        <v>0</v>
      </c>
      <c r="R30" s="8">
        <f t="shared" si="1"/>
        <v>0</v>
      </c>
      <c r="S30" s="8">
        <f>IF(AND(Q30=0,R30=0),0,SUM($I$3:$J$33,$Q$3:R30))</f>
        <v>0</v>
      </c>
      <c r="T30" s="21">
        <v>42457</v>
      </c>
      <c r="U30" s="66" t="s">
        <v>0</v>
      </c>
      <c r="V30" s="66"/>
      <c r="W30" s="8"/>
      <c r="X30" s="8"/>
      <c r="Y30" s="8">
        <f t="shared" si="2"/>
        <v>1</v>
      </c>
      <c r="Z30" s="8">
        <f t="shared" si="3"/>
        <v>0</v>
      </c>
      <c r="AA30" s="8">
        <f>IF(AND(Y30=0,Z30=0),0,SUM($I$3:$J$33,$Q$3:$R$33,$Y$3:Z30))</f>
        <v>6</v>
      </c>
      <c r="AB30" s="21">
        <v>42488</v>
      </c>
      <c r="AC30" s="66" t="s">
        <v>62</v>
      </c>
      <c r="AD30" s="66"/>
      <c r="AE30" s="8"/>
      <c r="AF30" s="8"/>
      <c r="AG30" s="8">
        <f t="shared" si="4"/>
        <v>0</v>
      </c>
      <c r="AH30" s="8">
        <f t="shared" si="5"/>
        <v>0</v>
      </c>
      <c r="AI30" s="8">
        <f>IF(AND(AG30=0,AH30=0),0,SUM($I$3:$J$33,$Q$3:$R$33,$Y$3:$Z$33,$AG$3:AH30))</f>
        <v>0</v>
      </c>
      <c r="AJ30" s="21">
        <v>42518</v>
      </c>
      <c r="AK30" s="66"/>
      <c r="AL30" s="66"/>
      <c r="AM30" s="8"/>
      <c r="AN30" s="8"/>
      <c r="AO30" s="8">
        <f t="shared" si="6"/>
        <v>0</v>
      </c>
      <c r="AP30" s="8">
        <f t="shared" si="7"/>
        <v>0</v>
      </c>
      <c r="AQ30" s="8">
        <f>IF(AND(AO30=0,AP30=0),0,IF(AND(AO30=1,AP30=1),SUM($I$3:$J$33,$Q$3:$R$33,$Y$3:$Z$33,$AG$3:$AH$33,$AO$3:AP30)-1,SUM($I$3:$J$33,$Q$3:$R$33,$Y$3:$Z$33,$AG$3:$AH$33,$AO$3:AP30)))</f>
        <v>0</v>
      </c>
      <c r="AR30" s="21">
        <v>42549</v>
      </c>
      <c r="AS30" s="66"/>
      <c r="AT30" s="66"/>
      <c r="AU30" s="8"/>
      <c r="AV30" s="8"/>
      <c r="AW30" s="8">
        <f t="shared" si="8"/>
        <v>0</v>
      </c>
      <c r="AX30" s="8">
        <f t="shared" si="9"/>
        <v>0</v>
      </c>
      <c r="AY30" s="8">
        <f>IF(AND(AW30=0,AX30=0),0,SUM($I$3:$J$33,$Q$3:$R$33,$Y$3:$Z$33,$AG$3:$AH$33,$AO$3:$AP$33,$AW$3:AX30))</f>
        <v>0</v>
      </c>
      <c r="AZ30" s="21">
        <v>42579</v>
      </c>
      <c r="BA30" s="66"/>
      <c r="BB30" s="66"/>
      <c r="BC30" s="8"/>
      <c r="BD30" s="8"/>
      <c r="BE30" s="8">
        <f t="shared" si="10"/>
        <v>0</v>
      </c>
      <c r="BF30" s="8">
        <f t="shared" si="11"/>
        <v>0</v>
      </c>
      <c r="BG30" s="8">
        <f>IF(AND(BE30=0,BF30=0),0,SUM($I$3:$J$33,$Q$3:$R$33,$Y$3:$Z$33,$AG$3:$AH$33,$AO$3:$AP$33,$AW$3:$AX$33,$BE$3:BF30))</f>
        <v>0</v>
      </c>
      <c r="BH30" s="21">
        <v>42610</v>
      </c>
      <c r="BI30" s="66"/>
      <c r="BJ30" s="66"/>
      <c r="BK30" s="8"/>
      <c r="BL30" s="8"/>
      <c r="BM30" s="8">
        <f t="shared" si="12"/>
        <v>0</v>
      </c>
      <c r="BN30" s="8">
        <f t="shared" si="13"/>
        <v>0</v>
      </c>
      <c r="BO30" s="8">
        <f>IF(AND(BM30=0,BN30=0),0,SUM($I$3:$J$33,$Q$3:$R$33,$Y$3:$Z$33,$AG$3:$AH$33,$AO$3:$AP$33,$AW$3:$AX$33,$BE$3:$BF$33,$BM$3:BN30))</f>
        <v>0</v>
      </c>
      <c r="BP30" s="21">
        <v>42641</v>
      </c>
      <c r="BQ30" s="66" t="s">
        <v>62</v>
      </c>
      <c r="BR30" s="66"/>
      <c r="BS30" s="8"/>
      <c r="BT30" s="8"/>
      <c r="BU30" s="8">
        <f t="shared" si="14"/>
        <v>0</v>
      </c>
      <c r="BV30" s="8">
        <f t="shared" si="15"/>
        <v>0</v>
      </c>
      <c r="BW30" s="8">
        <f>IF(AND(BU30=0,BV30=0),0,SUM($I$3:$J$33,$Q$3:$R$33,$Y$3:$Z$33,$AG$3:$AH$33,$AO$3:$AP$33,$AW$3:$AX$33,$BE$3:$BF$33,$BM$3:$BN$33,$BU$3:BV30))</f>
        <v>0</v>
      </c>
      <c r="BX30" s="21">
        <v>42671</v>
      </c>
      <c r="BY30" s="66"/>
      <c r="BZ30" s="66"/>
      <c r="CA30" s="8"/>
      <c r="CB30" s="8"/>
      <c r="CC30" s="8">
        <f t="shared" si="16"/>
        <v>0</v>
      </c>
      <c r="CD30" s="8">
        <f t="shared" si="17"/>
        <v>0</v>
      </c>
      <c r="CE30" s="8">
        <f>IF(AND(CC30=0,CD30=0),0,SUM($I$3:$J$33,$Q$3:$R$33,$Y$3:$Z$33,$AG$3:$AH$33,$AO$3:$AP$33,$AW$3:$AX$33,$BE$3:$BF$33,$BM$3:$BN$33,$BU$3:$BV$33,$CC$3:CD30))</f>
        <v>0</v>
      </c>
      <c r="CF30" s="21">
        <v>42702</v>
      </c>
      <c r="CG30" s="66"/>
      <c r="CH30" s="66"/>
      <c r="CI30" s="8"/>
      <c r="CJ30" s="8"/>
      <c r="CK30" s="8">
        <f t="shared" si="18"/>
        <v>0</v>
      </c>
      <c r="CL30" s="8">
        <f t="shared" si="19"/>
        <v>0</v>
      </c>
      <c r="CM30" s="8">
        <f>IF(AND(CK30=0,CL30=0),0,SUM($I$3:$J$33,$Q$3:$R$33,$Y$3:$Z$33,$AG$3:$AH$33,$AO$3:$AP$33,$AW$3:$AX$33,$BE$3:$BF$33,$BM$3:$BN$33,$BU$3:$BV$33,$CC$3:$CD$33,$CK$3:CL30))</f>
        <v>0</v>
      </c>
      <c r="CN30" s="21">
        <v>42732</v>
      </c>
      <c r="CO30" s="66"/>
      <c r="CP30" s="66"/>
      <c r="CQ30" s="8"/>
      <c r="CR30" s="8"/>
      <c r="CS30" s="8">
        <f t="shared" si="20"/>
        <v>0</v>
      </c>
      <c r="CT30" s="8">
        <f t="shared" si="21"/>
        <v>0</v>
      </c>
      <c r="CU30" s="8">
        <f>IF(AND(CS30=0,CT30=0),0,SUM($I$3:$J$33,$Q$3:$R$33,$Y$3:$Z$33,$AG$3:$AH$33,$AO$3:$AP$33,$AW$3:$AX$33,$BE$3:$BF$33,$BM$3:$BN$33,$BU$3:$BV$33,$CC$3:$CD$33,$CK$3:$CL$33,$CS$3:CT30))</f>
        <v>0</v>
      </c>
      <c r="CV30" s="3"/>
      <c r="DA30" t="str">
        <f t="shared" si="24"/>
        <v/>
      </c>
      <c r="DB30" s="43" t="str">
        <f t="shared" si="25"/>
        <v/>
      </c>
      <c r="DC30" s="13" t="str">
        <f t="shared" si="26"/>
        <v/>
      </c>
      <c r="DD30" s="17" t="str">
        <f t="shared" si="27"/>
        <v/>
      </c>
      <c r="DE30" t="str">
        <f t="shared" si="58"/>
        <v/>
      </c>
      <c r="DF30" s="43" t="str">
        <f t="shared" si="28"/>
        <v/>
      </c>
      <c r="DG30" s="13" t="str">
        <f t="shared" si="59"/>
        <v/>
      </c>
      <c r="DH30" s="17" t="str">
        <f t="shared" si="29"/>
        <v/>
      </c>
      <c r="DI30" t="str">
        <f t="shared" si="60"/>
        <v/>
      </c>
      <c r="DJ30" s="43" t="str">
        <f t="shared" si="30"/>
        <v/>
      </c>
      <c r="DK30" s="13" t="str">
        <f t="shared" si="31"/>
        <v/>
      </c>
      <c r="DL30" s="17" t="str">
        <f t="shared" si="32"/>
        <v/>
      </c>
      <c r="DM30" t="str">
        <f t="shared" si="61"/>
        <v/>
      </c>
      <c r="DN30" s="43" t="str">
        <f t="shared" si="33"/>
        <v/>
      </c>
      <c r="DO30" s="13" t="str">
        <f t="shared" si="34"/>
        <v/>
      </c>
      <c r="DP30" s="17" t="str">
        <f t="shared" si="35"/>
        <v/>
      </c>
      <c r="DQ30" t="str">
        <f t="shared" si="62"/>
        <v/>
      </c>
      <c r="DR30" s="43" t="str">
        <f t="shared" si="36"/>
        <v/>
      </c>
      <c r="DS30" s="13" t="str">
        <f t="shared" si="63"/>
        <v/>
      </c>
      <c r="DT30" s="17" t="str">
        <f t="shared" si="37"/>
        <v/>
      </c>
      <c r="DU30" t="str">
        <f t="shared" si="64"/>
        <v/>
      </c>
      <c r="DV30" s="43" t="str">
        <f t="shared" si="38"/>
        <v/>
      </c>
      <c r="DW30" s="13" t="str">
        <f t="shared" si="65"/>
        <v/>
      </c>
      <c r="DX30" s="17" t="str">
        <f t="shared" si="39"/>
        <v/>
      </c>
      <c r="DY30" t="str">
        <f t="shared" si="66"/>
        <v/>
      </c>
      <c r="DZ30" s="43" t="str">
        <f t="shared" si="40"/>
        <v/>
      </c>
      <c r="EA30" s="13" t="str">
        <f t="shared" si="41"/>
        <v/>
      </c>
      <c r="EB30" s="17" t="str">
        <f t="shared" si="42"/>
        <v/>
      </c>
      <c r="EC30" t="str">
        <f t="shared" si="67"/>
        <v/>
      </c>
      <c r="ED30" s="43" t="str">
        <f t="shared" si="43"/>
        <v/>
      </c>
      <c r="EE30" s="13" t="str">
        <f t="shared" si="44"/>
        <v/>
      </c>
      <c r="EF30" s="17" t="str">
        <f t="shared" si="45"/>
        <v/>
      </c>
      <c r="EG30" t="str">
        <f t="shared" si="68"/>
        <v/>
      </c>
      <c r="EH30" s="43" t="str">
        <f t="shared" si="46"/>
        <v/>
      </c>
      <c r="EI30" s="13" t="str">
        <f t="shared" si="47"/>
        <v/>
      </c>
      <c r="EJ30" s="17" t="str">
        <f t="shared" si="48"/>
        <v/>
      </c>
      <c r="EK30" t="str">
        <f t="shared" si="69"/>
        <v/>
      </c>
      <c r="EL30" s="43" t="str">
        <f t="shared" si="49"/>
        <v/>
      </c>
      <c r="EM30" s="13" t="str">
        <f t="shared" si="50"/>
        <v/>
      </c>
      <c r="EN30" s="17" t="str">
        <f t="shared" si="51"/>
        <v/>
      </c>
      <c r="EO30" t="str">
        <f t="shared" si="70"/>
        <v/>
      </c>
      <c r="EP30" s="43" t="str">
        <f t="shared" si="52"/>
        <v/>
      </c>
      <c r="EQ30" s="13" t="str">
        <f t="shared" si="53"/>
        <v/>
      </c>
      <c r="ER30" s="17" t="str">
        <f t="shared" si="54"/>
        <v/>
      </c>
      <c r="ES30" t="str">
        <f t="shared" si="71"/>
        <v/>
      </c>
      <c r="ET30" s="43" t="str">
        <f t="shared" si="55"/>
        <v/>
      </c>
      <c r="EU30" s="13" t="str">
        <f t="shared" si="56"/>
        <v/>
      </c>
      <c r="EV30" s="17" t="str">
        <f t="shared" si="57"/>
        <v/>
      </c>
    </row>
    <row r="31" spans="1:152" x14ac:dyDescent="0.2">
      <c r="A31" s="62" t="s">
        <v>1</v>
      </c>
      <c r="B31" s="62" t="s">
        <v>2</v>
      </c>
      <c r="D31" s="14">
        <v>42398</v>
      </c>
      <c r="E31" s="66"/>
      <c r="F31" s="66"/>
      <c r="G31" s="8"/>
      <c r="H31" s="8"/>
      <c r="I31" s="8">
        <f t="shared" si="22"/>
        <v>0</v>
      </c>
      <c r="J31" s="8">
        <f t="shared" si="23"/>
        <v>0</v>
      </c>
      <c r="K31" s="8">
        <f>IF(AND(I31=0,J31=0),0,SUM($I$3:J31))</f>
        <v>0</v>
      </c>
      <c r="L31" s="1"/>
      <c r="M31" s="3"/>
      <c r="N31" s="3"/>
      <c r="O31" s="3"/>
      <c r="P31" s="3"/>
      <c r="Q31" s="9"/>
      <c r="R31" s="9"/>
      <c r="S31" s="9"/>
      <c r="T31" s="21">
        <v>42458</v>
      </c>
      <c r="U31" s="66" t="s">
        <v>9</v>
      </c>
      <c r="V31" s="66"/>
      <c r="W31" s="8"/>
      <c r="X31" s="8"/>
      <c r="Y31" s="8">
        <f t="shared" si="2"/>
        <v>0</v>
      </c>
      <c r="Z31" s="8">
        <f t="shared" si="3"/>
        <v>0</v>
      </c>
      <c r="AA31" s="8">
        <f>IF(AND(Y31=0,Z31=0),0,SUM($I$3:$J$33,$Q$3:$R$33,$Y$3:Z31))</f>
        <v>0</v>
      </c>
      <c r="AB31" s="21">
        <v>42489</v>
      </c>
      <c r="AC31" s="66" t="s">
        <v>62</v>
      </c>
      <c r="AD31" s="66"/>
      <c r="AE31" s="8"/>
      <c r="AF31" s="8"/>
      <c r="AG31" s="8">
        <f t="shared" si="4"/>
        <v>0</v>
      </c>
      <c r="AH31" s="8">
        <f t="shared" si="5"/>
        <v>0</v>
      </c>
      <c r="AI31" s="8">
        <f>IF(AND(AG31=0,AH31=0),0,SUM($I$3:$J$33,$Q$3:$R$33,$Y$3:$Z$33,$AG$3:AH31))</f>
        <v>0</v>
      </c>
      <c r="AJ31" s="21">
        <v>42519</v>
      </c>
      <c r="AK31" s="66"/>
      <c r="AL31" s="66"/>
      <c r="AM31" s="8"/>
      <c r="AN31" s="8"/>
      <c r="AO31" s="8">
        <f t="shared" si="6"/>
        <v>0</v>
      </c>
      <c r="AP31" s="8">
        <f t="shared" si="7"/>
        <v>0</v>
      </c>
      <c r="AQ31" s="8">
        <f>IF(AND(AO31=0,AP31=0),0,IF(AND(AO31=1,AP31=1),SUM($I$3:$J$33,$Q$3:$R$33,$Y$3:$Z$33,$AG$3:$AH$33,$AO$3:AP31)-1,SUM($I$3:$J$33,$Q$3:$R$33,$Y$3:$Z$33,$AG$3:$AH$33,$AO$3:AP31)))</f>
        <v>0</v>
      </c>
      <c r="AR31" s="21">
        <v>42550</v>
      </c>
      <c r="AS31" s="66"/>
      <c r="AT31" s="66"/>
      <c r="AU31" s="8"/>
      <c r="AV31" s="8"/>
      <c r="AW31" s="8">
        <f t="shared" si="8"/>
        <v>0</v>
      </c>
      <c r="AX31" s="8">
        <f t="shared" si="9"/>
        <v>0</v>
      </c>
      <c r="AY31" s="8">
        <f>IF(AND(AW31=0,AX31=0),0,SUM($I$3:$J$33,$Q$3:$R$33,$Y$3:$Z$33,$AG$3:$AH$33,$AO$3:$AP$33,$AW$3:AX31))</f>
        <v>0</v>
      </c>
      <c r="AZ31" s="21">
        <v>42580</v>
      </c>
      <c r="BA31" s="66"/>
      <c r="BB31" s="66"/>
      <c r="BC31" s="8"/>
      <c r="BD31" s="8"/>
      <c r="BE31" s="8">
        <f t="shared" si="10"/>
        <v>0</v>
      </c>
      <c r="BF31" s="8">
        <f t="shared" si="11"/>
        <v>0</v>
      </c>
      <c r="BG31" s="8">
        <f>IF(AND(BE31=0,BF31=0),0,SUM($I$3:$J$33,$Q$3:$R$33,$Y$3:$Z$33,$AG$3:$AH$33,$AO$3:$AP$33,$AW$3:$AX$33,$BE$3:BF31))</f>
        <v>0</v>
      </c>
      <c r="BH31" s="21">
        <v>42611</v>
      </c>
      <c r="BI31" s="66"/>
      <c r="BJ31" s="66"/>
      <c r="BK31" s="8"/>
      <c r="BL31" s="8"/>
      <c r="BM31" s="8">
        <f t="shared" si="12"/>
        <v>0</v>
      </c>
      <c r="BN31" s="8">
        <f t="shared" si="13"/>
        <v>0</v>
      </c>
      <c r="BO31" s="8">
        <f>IF(AND(BM31=0,BN31=0),0,SUM($I$3:$J$33,$Q$3:$R$33,$Y$3:$Z$33,$AG$3:$AH$33,$AO$3:$AP$33,$AW$3:$AX$33,$BE$3:$BF$33,$BM$3:BN31))</f>
        <v>0</v>
      </c>
      <c r="BP31" s="21">
        <v>42642</v>
      </c>
      <c r="BQ31" s="66"/>
      <c r="BR31" s="66"/>
      <c r="BS31" s="8"/>
      <c r="BT31" s="8"/>
      <c r="BU31" s="8">
        <f t="shared" si="14"/>
        <v>0</v>
      </c>
      <c r="BV31" s="8">
        <f t="shared" si="15"/>
        <v>0</v>
      </c>
      <c r="BW31" s="8">
        <f>IF(AND(BU31=0,BV31=0),0,SUM($I$3:$J$33,$Q$3:$R$33,$Y$3:$Z$33,$AG$3:$AH$33,$AO$3:$AP$33,$AW$3:$AX$33,$BE$3:$BF$33,$BM$3:$BN$33,$BU$3:BV31))</f>
        <v>0</v>
      </c>
      <c r="BX31" s="21">
        <v>42672</v>
      </c>
      <c r="BY31" s="66"/>
      <c r="BZ31" s="66"/>
      <c r="CA31" s="8"/>
      <c r="CB31" s="8"/>
      <c r="CC31" s="8">
        <f t="shared" si="16"/>
        <v>0</v>
      </c>
      <c r="CD31" s="8">
        <f t="shared" si="17"/>
        <v>0</v>
      </c>
      <c r="CE31" s="8">
        <f>IF(AND(CC31=0,CD31=0),0,SUM($I$3:$J$33,$Q$3:$R$33,$Y$3:$Z$33,$AG$3:$AH$33,$AO$3:$AP$33,$AW$3:$AX$33,$BE$3:$BF$33,$BM$3:$BN$33,$BU$3:$BV$33,$CC$3:CD31))</f>
        <v>0</v>
      </c>
      <c r="CF31" s="21">
        <v>42703</v>
      </c>
      <c r="CG31" s="66"/>
      <c r="CH31" s="66"/>
      <c r="CI31" s="8"/>
      <c r="CJ31" s="8"/>
      <c r="CK31" s="8">
        <f t="shared" si="18"/>
        <v>0</v>
      </c>
      <c r="CL31" s="8">
        <f t="shared" si="19"/>
        <v>0</v>
      </c>
      <c r="CM31" s="8">
        <f>IF(AND(CK31=0,CL31=0),0,SUM($I$3:$J$33,$Q$3:$R$33,$Y$3:$Z$33,$AG$3:$AH$33,$AO$3:$AP$33,$AW$3:$AX$33,$BE$3:$BF$33,$BM$3:$BN$33,$BU$3:$BV$33,$CC$3:$CD$33,$CK$3:CL31))</f>
        <v>0</v>
      </c>
      <c r="CN31" s="21">
        <v>42733</v>
      </c>
      <c r="CO31" s="66"/>
      <c r="CP31" s="66"/>
      <c r="CQ31" s="8"/>
      <c r="CR31" s="8"/>
      <c r="CS31" s="8">
        <f t="shared" si="20"/>
        <v>0</v>
      </c>
      <c r="CT31" s="8">
        <f t="shared" si="21"/>
        <v>0</v>
      </c>
      <c r="CU31" s="8">
        <f>IF(AND(CS31=0,CT31=0),0,SUM($I$3:$J$33,$Q$3:$R$33,$Y$3:$Z$33,$AG$3:$AH$33,$AO$3:$AP$33,$AW$3:$AX$33,$BE$3:$BF$33,$BM$3:$BN$33,$BU$3:$BV$33,$CC$3:$CD$33,$CK$3:$CL$33,$CS$3:CT31))</f>
        <v>0</v>
      </c>
      <c r="CV31" s="3"/>
      <c r="DA31" t="str">
        <f t="shared" si="24"/>
        <v/>
      </c>
      <c r="DB31" s="43" t="str">
        <f t="shared" si="25"/>
        <v/>
      </c>
      <c r="DC31" s="13" t="str">
        <f t="shared" si="26"/>
        <v/>
      </c>
      <c r="DD31" s="17" t="str">
        <f t="shared" si="27"/>
        <v/>
      </c>
      <c r="DE31" t="str">
        <f t="shared" si="58"/>
        <v/>
      </c>
      <c r="DF31" s="43" t="str">
        <f t="shared" si="28"/>
        <v/>
      </c>
      <c r="DG31" s="13" t="str">
        <f t="shared" si="59"/>
        <v/>
      </c>
      <c r="DH31" s="17" t="str">
        <f t="shared" si="29"/>
        <v/>
      </c>
      <c r="DI31" t="str">
        <f t="shared" si="60"/>
        <v/>
      </c>
      <c r="DJ31" s="43" t="str">
        <f t="shared" si="30"/>
        <v/>
      </c>
      <c r="DK31" s="13" t="str">
        <f t="shared" si="31"/>
        <v/>
      </c>
      <c r="DL31" s="17" t="str">
        <f t="shared" si="32"/>
        <v/>
      </c>
      <c r="DM31" t="str">
        <f t="shared" si="61"/>
        <v/>
      </c>
      <c r="DN31" s="43" t="str">
        <f t="shared" si="33"/>
        <v/>
      </c>
      <c r="DO31" s="13" t="str">
        <f t="shared" si="34"/>
        <v/>
      </c>
      <c r="DP31" s="17" t="str">
        <f t="shared" si="35"/>
        <v/>
      </c>
      <c r="DQ31" t="str">
        <f t="shared" si="62"/>
        <v/>
      </c>
      <c r="DR31" s="43" t="str">
        <f t="shared" si="36"/>
        <v/>
      </c>
      <c r="DS31" s="13" t="str">
        <f t="shared" si="63"/>
        <v/>
      </c>
      <c r="DT31" s="17" t="str">
        <f t="shared" si="37"/>
        <v/>
      </c>
      <c r="DU31" t="str">
        <f t="shared" si="64"/>
        <v/>
      </c>
      <c r="DV31" s="43" t="str">
        <f t="shared" si="38"/>
        <v/>
      </c>
      <c r="DW31" s="13" t="str">
        <f t="shared" si="65"/>
        <v/>
      </c>
      <c r="DX31" s="17" t="str">
        <f t="shared" si="39"/>
        <v/>
      </c>
      <c r="DY31" t="str">
        <f t="shared" si="66"/>
        <v/>
      </c>
      <c r="DZ31" s="43" t="str">
        <f t="shared" si="40"/>
        <v/>
      </c>
      <c r="EA31" s="13" t="str">
        <f t="shared" si="41"/>
        <v/>
      </c>
      <c r="EB31" s="17" t="str">
        <f t="shared" si="42"/>
        <v/>
      </c>
      <c r="EC31" t="str">
        <f t="shared" si="67"/>
        <v/>
      </c>
      <c r="ED31" s="43" t="str">
        <f t="shared" si="43"/>
        <v/>
      </c>
      <c r="EE31" s="13" t="str">
        <f t="shared" si="44"/>
        <v/>
      </c>
      <c r="EF31" s="17" t="str">
        <f t="shared" si="45"/>
        <v/>
      </c>
      <c r="EG31" t="str">
        <f t="shared" si="68"/>
        <v/>
      </c>
      <c r="EH31" s="43" t="str">
        <f t="shared" si="46"/>
        <v/>
      </c>
      <c r="EI31" s="13" t="str">
        <f t="shared" si="47"/>
        <v/>
      </c>
      <c r="EJ31" s="17" t="str">
        <f t="shared" si="48"/>
        <v/>
      </c>
      <c r="EK31" t="str">
        <f t="shared" si="69"/>
        <v/>
      </c>
      <c r="EL31" s="43" t="str">
        <f t="shared" si="49"/>
        <v/>
      </c>
      <c r="EM31" s="13" t="str">
        <f t="shared" si="50"/>
        <v/>
      </c>
      <c r="EN31" s="17" t="str">
        <f t="shared" si="51"/>
        <v/>
      </c>
      <c r="EO31" t="str">
        <f t="shared" si="70"/>
        <v/>
      </c>
      <c r="EP31" s="43" t="str">
        <f t="shared" si="52"/>
        <v/>
      </c>
      <c r="EQ31" s="13" t="str">
        <f t="shared" si="53"/>
        <v/>
      </c>
      <c r="ER31" s="17" t="str">
        <f t="shared" si="54"/>
        <v/>
      </c>
      <c r="ES31" t="str">
        <f t="shared" si="71"/>
        <v/>
      </c>
      <c r="ET31" s="43" t="str">
        <f t="shared" si="55"/>
        <v/>
      </c>
      <c r="EU31" s="13" t="str">
        <f t="shared" si="56"/>
        <v/>
      </c>
      <c r="EV31" s="17" t="str">
        <f t="shared" si="57"/>
        <v/>
      </c>
    </row>
    <row r="32" spans="1:152" x14ac:dyDescent="0.2">
      <c r="A32" s="64">
        <f>B6</f>
        <v>0</v>
      </c>
      <c r="B32" s="64">
        <f>A32-SUMIF($E$3:$E$33,A29,$G$3:$G$33)-SUMIF($F$3:$F$33,A29,$H$3:$H$33)-SUMIF($M$3:$M$33,A29,$O$3:$O$33)-SUMIF($N$3:$N$33,A29,$P$3:$P$33)-SUMIF($U$3:$U$33,A29,$W$3:$W$33)-SUMIF($V$3:$V$33,A29,$X$3:$X$33)-SUMIF($AC$3:$AC$33,A29,$AE$3:$AE$33)-SUMIF($AD$3:$AD$33,A29,$AF$3:$AF$33)-SUMIF($AK$3:$AK$33,A29,$AM$3:$AM$33)-SUMIF($AL$3:$AL$33,A29,$AN$3:$AN$33)-SUMIF($AS$3:$AS$33,A29,$AU$3:$AU$33)-SUMIF($AT$3:$AT$33,A29,$AV$3:$AV$33)-SUMIF($BA$3:$BA$33,A29,$BC$3:$BC$33)-SUMIF($BB$3:$BB$33,A29,$BD$3:$BD$33)-SUMIF($BI$3:$BI$33,A29,$BK$3:$BK$33)-SUMIF($BJ$3:$BJ$33,A29,$BL$3:$BL$33)-SUMIF($BQ$3:$BQ$33,A29,$BS$3:$BS$33)-SUMIF($BR$3:$BR$33,A29,$BT$3:$BT$33)-SUMIF($BY$3:$BY$33,A29,$CA$3:$CA$33)-SUMIF($BZ$3:$BZ$33,A29,$CB$3:$CB$33)-SUMIF($CG$3:$CG$33,A29,$CI$3:$CI$33)-SUMIF($CH$3:$CH$33,A29,$CJ$3:$CJ$33)-SUMIF($CO$3:$CO$6,A29,$CQ$3:$CQ$6)-SUMIF($CP$3:$CP$6,A29,$CR$3:$CR$6)</f>
        <v>0</v>
      </c>
      <c r="D32" s="14">
        <v>42399</v>
      </c>
      <c r="E32" s="66"/>
      <c r="F32" s="66"/>
      <c r="G32" s="8"/>
      <c r="H32" s="8"/>
      <c r="I32" s="8">
        <f t="shared" si="22"/>
        <v>0</v>
      </c>
      <c r="J32" s="8">
        <f t="shared" si="23"/>
        <v>0</v>
      </c>
      <c r="K32" s="8">
        <f>IF(AND(I32=0,J32=0),0,SUM($I$3:J32))</f>
        <v>0</v>
      </c>
      <c r="L32" s="1"/>
      <c r="M32" s="3"/>
      <c r="N32" s="3"/>
      <c r="O32" s="3"/>
      <c r="P32" s="3"/>
      <c r="Q32" s="9"/>
      <c r="R32" s="9"/>
      <c r="S32" s="9"/>
      <c r="T32" s="21">
        <v>42459</v>
      </c>
      <c r="U32" s="66"/>
      <c r="V32" s="66"/>
      <c r="W32" s="8"/>
      <c r="X32" s="8"/>
      <c r="Y32" s="8">
        <f t="shared" si="2"/>
        <v>0</v>
      </c>
      <c r="Z32" s="8">
        <f t="shared" si="3"/>
        <v>0</v>
      </c>
      <c r="AA32" s="8">
        <f>IF(AND(Y32=0,Z32=0),0,SUM($I$3:$J$33,$Q$3:$R$33,$Y$3:Z32))</f>
        <v>0</v>
      </c>
      <c r="AB32" s="21">
        <v>42490</v>
      </c>
      <c r="AC32" s="66" t="s">
        <v>62</v>
      </c>
      <c r="AD32" s="66"/>
      <c r="AE32" s="8"/>
      <c r="AF32" s="8"/>
      <c r="AG32" s="8">
        <f t="shared" si="4"/>
        <v>0</v>
      </c>
      <c r="AH32" s="8">
        <f t="shared" si="5"/>
        <v>0</v>
      </c>
      <c r="AI32" s="8">
        <f>IF(AND(AG32=0,AH32=0),0,SUM($I$3:$J$33,$Q$3:$R$33,$Y$3:$Z$33,$AG$3:AH32))</f>
        <v>0</v>
      </c>
      <c r="AJ32" s="21">
        <v>42520</v>
      </c>
      <c r="AK32" s="66"/>
      <c r="AL32" s="66"/>
      <c r="AM32" s="8"/>
      <c r="AN32" s="8"/>
      <c r="AO32" s="8">
        <f t="shared" si="6"/>
        <v>0</v>
      </c>
      <c r="AP32" s="8">
        <f t="shared" si="7"/>
        <v>0</v>
      </c>
      <c r="AQ32" s="8">
        <f>IF(AND(AO32=0,AP32=0),0,IF(AND(AO32=1,AP32=1),SUM($I$3:$J$33,$Q$3:$R$33,$Y$3:$Z$33,$AG$3:$AH$33,$AO$3:AP32)-1,SUM($I$3:$J$33,$Q$3:$R$33,$Y$3:$Z$33,$AG$3:$AH$33,$AO$3:AP32)))</f>
        <v>0</v>
      </c>
      <c r="AR32" s="21">
        <v>42551</v>
      </c>
      <c r="AS32" s="66"/>
      <c r="AT32" s="66"/>
      <c r="AU32" s="8"/>
      <c r="AV32" s="8"/>
      <c r="AW32" s="8">
        <f t="shared" si="8"/>
        <v>0</v>
      </c>
      <c r="AX32" s="8">
        <f t="shared" si="9"/>
        <v>0</v>
      </c>
      <c r="AY32" s="8">
        <f>IF(AND(AW32=0,AX32=0),0,SUM($I$3:$J$33,$Q$3:$R$33,$Y$3:$Z$33,$AG$3:$AH$33,$AO$3:$AP$33,$AW$3:AX32))</f>
        <v>0</v>
      </c>
      <c r="AZ32" s="21">
        <v>42581</v>
      </c>
      <c r="BA32" s="66"/>
      <c r="BB32" s="66"/>
      <c r="BC32" s="8"/>
      <c r="BD32" s="8"/>
      <c r="BE32" s="8">
        <f t="shared" si="10"/>
        <v>0</v>
      </c>
      <c r="BF32" s="8">
        <f t="shared" si="11"/>
        <v>0</v>
      </c>
      <c r="BG32" s="8">
        <f>IF(AND(BE32=0,BF32=0),0,SUM($I$3:$J$33,$Q$3:$R$33,$Y$3:$Z$33,$AG$3:$AH$33,$AO$3:$AP$33,$AW$3:$AX$33,$BE$3:BF32))</f>
        <v>0</v>
      </c>
      <c r="BH32" s="21">
        <v>42612</v>
      </c>
      <c r="BI32" s="66"/>
      <c r="BJ32" s="66"/>
      <c r="BK32" s="8"/>
      <c r="BL32" s="8"/>
      <c r="BM32" s="8">
        <f t="shared" si="12"/>
        <v>0</v>
      </c>
      <c r="BN32" s="8">
        <f t="shared" si="13"/>
        <v>0</v>
      </c>
      <c r="BO32" s="8">
        <f>IF(AND(BM32=0,BN32=0),0,SUM($I$3:$J$33,$Q$3:$R$33,$Y$3:$Z$33,$AG$3:$AH$33,$AO$3:$AP$33,$AW$3:$AX$33,$BE$3:$BF$33,$BM$3:BN32))</f>
        <v>0</v>
      </c>
      <c r="BP32" s="21">
        <v>42643</v>
      </c>
      <c r="BQ32" s="66"/>
      <c r="BR32" s="66"/>
      <c r="BS32" s="8"/>
      <c r="BT32" s="8"/>
      <c r="BU32" s="8">
        <f t="shared" si="14"/>
        <v>0</v>
      </c>
      <c r="BV32" s="8">
        <f t="shared" si="15"/>
        <v>0</v>
      </c>
      <c r="BW32" s="8">
        <f>IF(AND(BU32=0,BV32=0),0,SUM($I$3:$J$33,$Q$3:$R$33,$Y$3:$Z$33,$AG$3:$AH$33,$AO$3:$AP$33,$AW$3:$AX$33,$BE$3:$BF$33,$BM$3:$BN$33,$BU$3:BV32))</f>
        <v>0</v>
      </c>
      <c r="BX32" s="21">
        <v>42673</v>
      </c>
      <c r="BY32" s="66"/>
      <c r="BZ32" s="66"/>
      <c r="CA32" s="8"/>
      <c r="CB32" s="8"/>
      <c r="CC32" s="8">
        <f t="shared" si="16"/>
        <v>0</v>
      </c>
      <c r="CD32" s="8">
        <f t="shared" si="17"/>
        <v>0</v>
      </c>
      <c r="CE32" s="8">
        <f>IF(AND(CC32=0,CD32=0),0,SUM($I$3:$J$33,$Q$3:$R$33,$Y$3:$Z$33,$AG$3:$AH$33,$AO$3:$AP$33,$AW$3:$AX$33,$BE$3:$BF$33,$BM$3:$BN$33,$BU$3:$BV$33,$CC$3:CD32))</f>
        <v>0</v>
      </c>
      <c r="CF32" s="21">
        <v>42704</v>
      </c>
      <c r="CG32" s="66"/>
      <c r="CH32" s="66"/>
      <c r="CI32" s="8"/>
      <c r="CJ32" s="8"/>
      <c r="CK32" s="8">
        <f t="shared" si="18"/>
        <v>0</v>
      </c>
      <c r="CL32" s="8">
        <f t="shared" si="19"/>
        <v>0</v>
      </c>
      <c r="CM32" s="8">
        <f>IF(AND(CK32=0,CL32=0),0,SUM($I$3:$J$33,$Q$3:$R$33,$Y$3:$Z$33,$AG$3:$AH$33,$AO$3:$AP$33,$AW$3:$AX$33,$BE$3:$BF$33,$BM$3:$BN$33,$BU$3:$BV$33,$CC$3:$CD$33,$CK$3:CL32))</f>
        <v>0</v>
      </c>
      <c r="CN32" s="21">
        <v>42734</v>
      </c>
      <c r="CO32" s="66" t="s">
        <v>62</v>
      </c>
      <c r="CP32" s="66"/>
      <c r="CQ32" s="8"/>
      <c r="CR32" s="8"/>
      <c r="CS32" s="8">
        <f t="shared" si="20"/>
        <v>0</v>
      </c>
      <c r="CT32" s="8">
        <f t="shared" si="21"/>
        <v>0</v>
      </c>
      <c r="CU32" s="8">
        <f>IF(AND(CS32=0,CT32=0),0,SUM($I$3:$J$33,$Q$3:$R$33,$Y$3:$Z$33,$AG$3:$AH$33,$AO$3:$AP$33,$AW$3:$AX$33,$BE$3:$BF$33,$BM$3:$BN$33,$BU$3:$BV$33,$CC$3:$CD$33,$CK$3:$CL$33,$CS$3:CT32))</f>
        <v>0</v>
      </c>
      <c r="CV32" s="3"/>
      <c r="DA32" t="str">
        <f t="shared" si="24"/>
        <v/>
      </c>
      <c r="DB32" s="43" t="str">
        <f t="shared" si="25"/>
        <v/>
      </c>
      <c r="DC32" s="13" t="str">
        <f t="shared" si="26"/>
        <v/>
      </c>
      <c r="DD32" s="17" t="str">
        <f t="shared" si="27"/>
        <v/>
      </c>
      <c r="DE32" t="str">
        <f t="shared" si="58"/>
        <v/>
      </c>
      <c r="DF32" s="43" t="str">
        <f t="shared" si="28"/>
        <v/>
      </c>
      <c r="DG32" s="13" t="str">
        <f t="shared" si="59"/>
        <v/>
      </c>
      <c r="DH32" s="17" t="str">
        <f t="shared" si="29"/>
        <v/>
      </c>
      <c r="DI32" t="str">
        <f t="shared" si="60"/>
        <v/>
      </c>
      <c r="DJ32" s="43" t="str">
        <f t="shared" si="30"/>
        <v/>
      </c>
      <c r="DK32" s="13" t="str">
        <f t="shared" si="31"/>
        <v/>
      </c>
      <c r="DL32" s="17" t="str">
        <f t="shared" si="32"/>
        <v/>
      </c>
      <c r="DM32" t="str">
        <f t="shared" si="61"/>
        <v/>
      </c>
      <c r="DN32" s="43" t="str">
        <f t="shared" si="33"/>
        <v/>
      </c>
      <c r="DO32" s="13" t="str">
        <f t="shared" si="34"/>
        <v/>
      </c>
      <c r="DP32" s="17" t="str">
        <f t="shared" si="35"/>
        <v/>
      </c>
      <c r="DQ32" t="str">
        <f t="shared" si="62"/>
        <v/>
      </c>
      <c r="DR32" s="43" t="str">
        <f t="shared" si="36"/>
        <v/>
      </c>
      <c r="DS32" s="13" t="str">
        <f t="shared" si="63"/>
        <v/>
      </c>
      <c r="DT32" s="17" t="str">
        <f t="shared" si="37"/>
        <v/>
      </c>
      <c r="DU32" t="str">
        <f t="shared" si="64"/>
        <v/>
      </c>
      <c r="DV32" s="43" t="str">
        <f t="shared" si="38"/>
        <v/>
      </c>
      <c r="DW32" s="13" t="str">
        <f t="shared" si="65"/>
        <v/>
      </c>
      <c r="DX32" s="17" t="str">
        <f t="shared" si="39"/>
        <v/>
      </c>
      <c r="DY32" t="str">
        <f t="shared" si="66"/>
        <v/>
      </c>
      <c r="DZ32" s="43" t="str">
        <f t="shared" si="40"/>
        <v/>
      </c>
      <c r="EA32" s="13" t="str">
        <f t="shared" si="41"/>
        <v/>
      </c>
      <c r="EB32" s="17" t="str">
        <f t="shared" si="42"/>
        <v/>
      </c>
      <c r="EC32" t="str">
        <f t="shared" si="67"/>
        <v/>
      </c>
      <c r="ED32" s="43" t="str">
        <f t="shared" si="43"/>
        <v/>
      </c>
      <c r="EE32" s="13" t="str">
        <f t="shared" si="44"/>
        <v/>
      </c>
      <c r="EF32" s="17" t="str">
        <f t="shared" si="45"/>
        <v/>
      </c>
      <c r="EG32" t="str">
        <f t="shared" si="68"/>
        <v/>
      </c>
      <c r="EH32" s="43" t="str">
        <f t="shared" si="46"/>
        <v/>
      </c>
      <c r="EI32" s="13" t="str">
        <f t="shared" si="47"/>
        <v/>
      </c>
      <c r="EJ32" s="17" t="str">
        <f t="shared" si="48"/>
        <v/>
      </c>
      <c r="EK32" t="str">
        <f t="shared" si="69"/>
        <v/>
      </c>
      <c r="EL32" s="43" t="str">
        <f t="shared" si="49"/>
        <v/>
      </c>
      <c r="EM32" s="13" t="str">
        <f t="shared" si="50"/>
        <v/>
      </c>
      <c r="EN32" s="17" t="str">
        <f t="shared" si="51"/>
        <v/>
      </c>
      <c r="EO32" t="str">
        <f t="shared" si="70"/>
        <v/>
      </c>
      <c r="EP32" s="43" t="str">
        <f t="shared" si="52"/>
        <v/>
      </c>
      <c r="EQ32" s="13" t="str">
        <f t="shared" si="53"/>
        <v/>
      </c>
      <c r="ER32" s="17" t="str">
        <f t="shared" si="54"/>
        <v/>
      </c>
      <c r="ES32" t="str">
        <f t="shared" si="71"/>
        <v/>
      </c>
      <c r="ET32" s="43" t="str">
        <f t="shared" si="55"/>
        <v/>
      </c>
      <c r="EU32" s="13" t="str">
        <f t="shared" si="56"/>
        <v/>
      </c>
      <c r="EV32" s="17" t="str">
        <f t="shared" si="57"/>
        <v/>
      </c>
    </row>
    <row r="33" spans="1:153" x14ac:dyDescent="0.2">
      <c r="A33" s="10" t="s">
        <v>4</v>
      </c>
      <c r="B33" s="59"/>
      <c r="D33" s="14">
        <v>42400</v>
      </c>
      <c r="E33" s="66"/>
      <c r="F33" s="66"/>
      <c r="G33" s="8"/>
      <c r="H33" s="8"/>
      <c r="I33" s="8">
        <f t="shared" si="22"/>
        <v>0</v>
      </c>
      <c r="J33" s="8">
        <f t="shared" si="23"/>
        <v>0</v>
      </c>
      <c r="K33" s="8">
        <f>IF(AND(I33=0,J33=0),0,SUM($I$3:J33))</f>
        <v>0</v>
      </c>
      <c r="L33" s="1"/>
      <c r="M33" s="3"/>
      <c r="N33" s="3"/>
      <c r="O33" s="3"/>
      <c r="P33" s="3"/>
      <c r="Q33" s="9"/>
      <c r="R33" s="9"/>
      <c r="S33" s="9"/>
      <c r="T33" s="21">
        <v>42460</v>
      </c>
      <c r="U33" s="66"/>
      <c r="V33" s="66"/>
      <c r="W33" s="8"/>
      <c r="X33" s="8"/>
      <c r="Y33" s="8">
        <f t="shared" si="2"/>
        <v>0</v>
      </c>
      <c r="Z33" s="8">
        <f t="shared" si="3"/>
        <v>0</v>
      </c>
      <c r="AA33" s="8">
        <f>IF(AND(Y33=0,Z33=0),0,SUM($I$3:$J$33,$Q$3:$R$33,$Y$3:Z33))</f>
        <v>0</v>
      </c>
      <c r="AB33" s="3"/>
      <c r="AC33" s="3"/>
      <c r="AD33" s="3"/>
      <c r="AE33" s="3"/>
      <c r="AF33" s="3"/>
      <c r="AG33" s="3"/>
      <c r="AH33" s="3"/>
      <c r="AI33" s="3"/>
      <c r="AJ33" s="21">
        <v>42521</v>
      </c>
      <c r="AK33" s="66"/>
      <c r="AL33" s="66"/>
      <c r="AM33" s="8"/>
      <c r="AN33" s="8"/>
      <c r="AO33" s="8">
        <f t="shared" si="6"/>
        <v>0</v>
      </c>
      <c r="AP33" s="8">
        <f t="shared" si="7"/>
        <v>0</v>
      </c>
      <c r="AQ33" s="8">
        <f>IF(AND(AO33=0,AP33=0),0,IF(AND(AO33=1,AP33=1),SUM($I$3:$J$33,$Q$3:$R$33,$Y$3:$Z$33,$AG$3:$AH$33,$AO$3:AP33)-1,SUM($I$3:$J$33,$Q$3:$R$33,$Y$3:$Z$33,$AG$3:$AH$33,$AO$3:AP33)))</f>
        <v>0</v>
      </c>
      <c r="AR33" s="3"/>
      <c r="AS33" s="3"/>
      <c r="AT33" s="3"/>
      <c r="AU33" s="3"/>
      <c r="AV33" s="3"/>
      <c r="AW33" s="22"/>
      <c r="AX33" s="22"/>
      <c r="AY33" s="22"/>
      <c r="AZ33" s="21">
        <v>42582</v>
      </c>
      <c r="BA33" s="66"/>
      <c r="BB33" s="66"/>
      <c r="BC33" s="8"/>
      <c r="BD33" s="8"/>
      <c r="BE33" s="8">
        <f t="shared" si="10"/>
        <v>0</v>
      </c>
      <c r="BF33" s="8">
        <f t="shared" si="11"/>
        <v>0</v>
      </c>
      <c r="BG33" s="8">
        <f>IF(AND(BE33=0,BF33=0),0,SUM($I$3:$J$33,$Q$3:$R$33,$Y$3:$Z$33,$AG$3:$AH$33,$AO$3:$AP$33,$AW$3:$AX$33,$BE$3:BF33))</f>
        <v>0</v>
      </c>
      <c r="BH33" s="21">
        <v>42613</v>
      </c>
      <c r="BI33" s="66"/>
      <c r="BJ33" s="66"/>
      <c r="BK33" s="8"/>
      <c r="BL33" s="8"/>
      <c r="BM33" s="8">
        <f t="shared" si="12"/>
        <v>0</v>
      </c>
      <c r="BN33" s="8">
        <f t="shared" si="13"/>
        <v>0</v>
      </c>
      <c r="BO33" s="8">
        <f>IF(AND(BM33=0,BN33=0),0,SUM($I$3:$J$33,$Q$3:$R$33,$Y$3:$Z$33,$AG$3:$AH$33,$AO$3:$AP$33,$AW$3:$AX$33,$BE$3:$BF$33,$BM$3:BN33))</f>
        <v>0</v>
      </c>
      <c r="BP33" s="3"/>
      <c r="BQ33" s="3"/>
      <c r="BR33" s="3"/>
      <c r="BS33" s="3"/>
      <c r="BT33" s="3"/>
      <c r="BU33" s="2"/>
      <c r="BV33" s="2"/>
      <c r="BW33" s="2"/>
      <c r="BX33" s="21">
        <v>42674</v>
      </c>
      <c r="BY33" s="66"/>
      <c r="BZ33" s="66"/>
      <c r="CA33" s="8"/>
      <c r="CB33" s="8"/>
      <c r="CC33" s="8">
        <f t="shared" si="16"/>
        <v>0</v>
      </c>
      <c r="CD33" s="8">
        <f t="shared" si="17"/>
        <v>0</v>
      </c>
      <c r="CE33" s="8">
        <f>IF(AND(CC33=0,CD33=0),0,SUM($I$3:$J$33,$Q$3:$R$33,$Y$3:$Z$33,$AG$3:$AH$33,$AO$3:$AP$33,$AW$3:$AX$33,$BE$3:$BF$33,$BM$3:$BN$33,$BU$3:$BV$33,$CC$3:CD33))</f>
        <v>0</v>
      </c>
      <c r="CF33" s="3"/>
      <c r="CG33" s="3"/>
      <c r="CH33" s="3"/>
      <c r="CI33" s="3"/>
      <c r="CJ33" s="3"/>
      <c r="CK33" s="2"/>
      <c r="CL33" s="2"/>
      <c r="CM33" s="2"/>
      <c r="CN33" s="21">
        <v>42735</v>
      </c>
      <c r="CO33" s="66" t="s">
        <v>62</v>
      </c>
      <c r="CP33" s="66"/>
      <c r="CQ33" s="8"/>
      <c r="CR33" s="8"/>
      <c r="CS33" s="8">
        <f t="shared" si="20"/>
        <v>0</v>
      </c>
      <c r="CT33" s="8">
        <f t="shared" si="21"/>
        <v>0</v>
      </c>
      <c r="CU33" s="8">
        <f>IF(AND(CS33=0,CT33=0),0,SUM($I$3:$J$33,$Q$3:$R$33,$Y$3:$Z$33,$AG$3:$AH$33,$AO$3:$AP$33,$AW$3:$AX$33,$BE$3:$BF$33,$BM$3:$BN$33,$BU$3:$BV$33,$CC$3:$CD$33,$CK$3:$CL$33,$CS$3:CT33))</f>
        <v>0</v>
      </c>
      <c r="CV33" s="3"/>
      <c r="DA33" t="str">
        <f t="shared" si="24"/>
        <v/>
      </c>
      <c r="DB33" s="43" t="str">
        <f t="shared" si="25"/>
        <v/>
      </c>
      <c r="DC33" s="13" t="str">
        <f t="shared" si="26"/>
        <v/>
      </c>
      <c r="DD33" s="17" t="str">
        <f t="shared" si="27"/>
        <v/>
      </c>
      <c r="DE33" t="str">
        <f t="shared" si="58"/>
        <v/>
      </c>
      <c r="DF33" s="43" t="str">
        <f t="shared" si="28"/>
        <v/>
      </c>
      <c r="DG33" s="13" t="str">
        <f t="shared" si="59"/>
        <v/>
      </c>
      <c r="DH33" s="17" t="str">
        <f t="shared" si="29"/>
        <v/>
      </c>
      <c r="DI33" t="str">
        <f t="shared" si="60"/>
        <v/>
      </c>
      <c r="DJ33" s="43" t="str">
        <f t="shared" si="30"/>
        <v/>
      </c>
      <c r="DK33" s="13" t="str">
        <f t="shared" si="31"/>
        <v/>
      </c>
      <c r="DL33" s="17" t="str">
        <f t="shared" si="32"/>
        <v/>
      </c>
      <c r="DM33" t="str">
        <f t="shared" si="61"/>
        <v/>
      </c>
      <c r="DN33" s="43" t="str">
        <f t="shared" si="33"/>
        <v/>
      </c>
      <c r="DO33" s="13" t="str">
        <f t="shared" si="34"/>
        <v/>
      </c>
      <c r="DP33" s="17" t="str">
        <f t="shared" si="35"/>
        <v/>
      </c>
      <c r="DQ33" t="str">
        <f t="shared" si="62"/>
        <v/>
      </c>
      <c r="DR33" s="43" t="str">
        <f t="shared" si="36"/>
        <v/>
      </c>
      <c r="DS33" s="13" t="str">
        <f t="shared" si="63"/>
        <v/>
      </c>
      <c r="DT33" s="17" t="str">
        <f t="shared" si="37"/>
        <v/>
      </c>
      <c r="DU33" t="str">
        <f t="shared" si="64"/>
        <v/>
      </c>
      <c r="DV33" s="43" t="str">
        <f t="shared" si="38"/>
        <v/>
      </c>
      <c r="DW33" s="13" t="str">
        <f t="shared" si="65"/>
        <v/>
      </c>
      <c r="DX33" s="17" t="str">
        <f t="shared" si="39"/>
        <v/>
      </c>
      <c r="DY33" t="str">
        <f t="shared" si="66"/>
        <v/>
      </c>
      <c r="DZ33" s="43" t="str">
        <f t="shared" si="40"/>
        <v/>
      </c>
      <c r="EA33" s="13" t="str">
        <f t="shared" si="41"/>
        <v/>
      </c>
      <c r="EB33" s="17" t="str">
        <f t="shared" si="42"/>
        <v/>
      </c>
      <c r="EC33" t="str">
        <f t="shared" si="67"/>
        <v/>
      </c>
      <c r="ED33" s="43" t="str">
        <f t="shared" si="43"/>
        <v/>
      </c>
      <c r="EE33" s="13" t="str">
        <f t="shared" si="44"/>
        <v/>
      </c>
      <c r="EF33" s="17" t="str">
        <f t="shared" si="45"/>
        <v/>
      </c>
      <c r="EG33" t="str">
        <f t="shared" si="68"/>
        <v/>
      </c>
      <c r="EH33" s="43" t="str">
        <f t="shared" si="46"/>
        <v/>
      </c>
      <c r="EI33" s="13" t="str">
        <f t="shared" si="47"/>
        <v/>
      </c>
      <c r="EJ33" s="17" t="str">
        <f t="shared" si="48"/>
        <v/>
      </c>
      <c r="EK33" t="str">
        <f t="shared" si="69"/>
        <v/>
      </c>
      <c r="EL33" s="43" t="str">
        <f t="shared" si="49"/>
        <v/>
      </c>
      <c r="EM33" s="13" t="str">
        <f t="shared" si="50"/>
        <v/>
      </c>
      <c r="EN33" s="17" t="str">
        <f t="shared" si="51"/>
        <v/>
      </c>
      <c r="EO33" t="str">
        <f t="shared" si="70"/>
        <v/>
      </c>
      <c r="EP33" s="43" t="str">
        <f t="shared" si="52"/>
        <v/>
      </c>
      <c r="EQ33" s="13" t="str">
        <f t="shared" si="53"/>
        <v/>
      </c>
      <c r="ER33" s="17" t="str">
        <f t="shared" si="54"/>
        <v/>
      </c>
      <c r="ES33" t="str">
        <f t="shared" si="71"/>
        <v/>
      </c>
      <c r="ET33" s="43" t="str">
        <f t="shared" si="55"/>
        <v/>
      </c>
      <c r="EU33" s="13" t="str">
        <f t="shared" si="56"/>
        <v/>
      </c>
      <c r="EV33" s="17" t="str">
        <f t="shared" si="57"/>
        <v/>
      </c>
    </row>
    <row r="34" spans="1:153" x14ac:dyDescent="0.2">
      <c r="A34" s="59">
        <v>2016</v>
      </c>
      <c r="B34" s="59"/>
      <c r="D34" s="1"/>
      <c r="E34" s="2"/>
      <c r="F34" s="2"/>
      <c r="G34" s="2"/>
      <c r="H34" s="2"/>
      <c r="I34" s="2"/>
      <c r="J34" s="2"/>
      <c r="K34" s="2"/>
      <c r="L34" s="1"/>
      <c r="M34" s="2"/>
      <c r="N34" s="2"/>
      <c r="O34" s="2"/>
      <c r="P34" s="2"/>
      <c r="Q34" s="2"/>
      <c r="R34" s="2"/>
      <c r="S34" s="2"/>
      <c r="T34" s="1"/>
      <c r="U34" s="2"/>
      <c r="V34" s="2"/>
      <c r="W34" s="2"/>
      <c r="X34" s="2"/>
      <c r="Y34" s="2"/>
      <c r="Z34" s="2"/>
      <c r="AA34" s="2"/>
      <c r="AB34" s="1"/>
      <c r="AC34" s="2"/>
      <c r="AD34" s="2"/>
      <c r="AE34" s="2"/>
      <c r="AF34" s="2"/>
      <c r="AG34" s="2"/>
      <c r="AH34" s="2"/>
      <c r="AI34" s="2"/>
      <c r="AJ34" s="1"/>
      <c r="AK34" s="2"/>
      <c r="AL34" s="2"/>
      <c r="AM34" s="2"/>
      <c r="AN34" s="2"/>
      <c r="AO34" s="2"/>
      <c r="AP34" s="2"/>
      <c r="AQ34" s="2"/>
      <c r="AR34" s="1"/>
      <c r="AS34" s="2"/>
      <c r="AT34" s="2"/>
      <c r="AU34" s="2"/>
      <c r="AV34" s="2"/>
      <c r="AW34" s="2"/>
      <c r="AX34" s="2"/>
      <c r="AY34" s="2"/>
      <c r="AZ34" s="1"/>
      <c r="BA34" s="2"/>
      <c r="BB34" s="2"/>
      <c r="BC34" s="2"/>
      <c r="BD34" s="2"/>
      <c r="BE34" s="2"/>
      <c r="BF34" s="2"/>
      <c r="BG34" s="2"/>
      <c r="BH34" s="1"/>
      <c r="BI34" s="2"/>
      <c r="BJ34" s="2"/>
      <c r="BK34" s="2"/>
      <c r="BL34" s="2"/>
      <c r="BM34" s="2"/>
      <c r="BN34" s="2"/>
      <c r="BO34" s="2"/>
      <c r="BP34" s="1"/>
      <c r="BQ34" s="2"/>
      <c r="BR34" s="2"/>
      <c r="BS34" s="2"/>
      <c r="BT34" s="2"/>
      <c r="BU34" s="2"/>
      <c r="BV34" s="2"/>
      <c r="BW34" s="2"/>
      <c r="BX34" s="1"/>
      <c r="BY34" s="2"/>
      <c r="BZ34" s="2"/>
      <c r="CA34" s="2"/>
      <c r="CB34" s="2"/>
      <c r="CC34" s="2"/>
      <c r="CD34" s="2"/>
      <c r="CE34" s="2"/>
      <c r="CF34" s="1"/>
      <c r="CG34" s="2"/>
      <c r="CH34" s="2"/>
      <c r="CI34" s="2"/>
      <c r="CJ34" s="2"/>
      <c r="CK34" s="2"/>
      <c r="CL34" s="2"/>
      <c r="CM34" s="2"/>
      <c r="CN34" s="1"/>
      <c r="CO34" s="2"/>
      <c r="CP34" s="2"/>
      <c r="CQ34" s="2"/>
      <c r="CR34" s="2"/>
      <c r="CS34" s="2"/>
      <c r="CT34" s="2"/>
      <c r="CU34" s="2"/>
      <c r="CV34" s="2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</row>
    <row r="35" spans="1:153" x14ac:dyDescent="0.2">
      <c r="A35" s="59" t="s">
        <v>1</v>
      </c>
      <c r="B35" s="59" t="s">
        <v>2</v>
      </c>
    </row>
    <row r="36" spans="1:153" x14ac:dyDescent="0.2">
      <c r="A36" s="68">
        <v>19</v>
      </c>
      <c r="B36" s="59">
        <f>A36-SUMIF($E$3:$E$33,A33,$G$3:$G$33)-SUMIF($F$3:$F$33,A33,$H$3:$H$33)-SUMIF($M$3:$M$33,A33,$O$3:$O$33)-SUMIF($N$3:$N$33,A33,$P$3:$P$33)-SUMIF($U$3:$U$33,A33,$W$3:$W$33)-SUMIF($V$3:$V$33,A33,$X$3:$X$33)-SUMIF($AC$3:$AC$33,A33,$AE$3:$AE$33)-SUMIF($AD$3:$AD$33,A33,$AF$3:$AF$33)-SUMIF($AK$3:$AK$33,A33,$AM$3:$AM$33)-SUMIF($AL$3:$AL$33,A33,$AN$3:$AN$33)-SUMIF($AS$3:$AS$33,A33,$AU$3:$AU$33)-SUMIF($AT$3:$AT$33,A33,$AV$3:$AV$33)-SUMIF($BA$3:$BA$33,A33,$BC$3:$BC$33)-SUMIF($BB$3:$BB$33,A33,$BD$3:$BD$33)-SUMIF($BI$3:$BI$33,A33,$BK$3:$BK$33)-SUMIF($BJ$3:$BJ$33,A33,$BL$3:$BL$33)-SUMIF($BQ$3:$BQ$33,A33,$BS$3:$BS$33)-SUMIF($BR$3:$BR$33,A33,$BT$3:$BT$33)-SUMIF($BY$3:$BY$33,A33,$CA$3:$CA$33)-SUMIF($BZ$3:$BZ$33,A33,$CB$3:$CB$33)-SUMIF($CG$3:$CG$33,A33,$CI$3:$CI$33)-SUMIF($CH$3:$CH$33,A33,$CJ$3:$CJ$33)-SUMIF($CO$3:$CO$6,A33,$CQ$3:$CQ$6)-SUMIF($CP$3:$CP$6,A33,$CR$3:$CR$6)</f>
        <v>19</v>
      </c>
      <c r="E36" s="41"/>
      <c r="N36" s="25"/>
    </row>
    <row r="37" spans="1:153" x14ac:dyDescent="0.2">
      <c r="E37" s="65"/>
      <c r="F37" s="18"/>
    </row>
  </sheetData>
  <mergeCells count="60">
    <mergeCell ref="EU2:EV2"/>
    <mergeCell ref="EI2:EJ2"/>
    <mergeCell ref="CC2:CD2"/>
    <mergeCell ref="BY2:BZ2"/>
    <mergeCell ref="CA2:CB2"/>
    <mergeCell ref="EQ2:ER2"/>
    <mergeCell ref="CS2:CT2"/>
    <mergeCell ref="CO2:CP2"/>
    <mergeCell ref="CQ2:CR2"/>
    <mergeCell ref="BY1:CB1"/>
    <mergeCell ref="EM2:EN2"/>
    <mergeCell ref="CK2:CL2"/>
    <mergeCell ref="CG2:CH2"/>
    <mergeCell ref="CI2:CJ2"/>
    <mergeCell ref="CG1:CJ1"/>
    <mergeCell ref="EA2:EB2"/>
    <mergeCell ref="EE2:EF2"/>
    <mergeCell ref="DC2:DD2"/>
    <mergeCell ref="DG2:DH2"/>
    <mergeCell ref="DK2:DL2"/>
    <mergeCell ref="DO2:DP2"/>
    <mergeCell ref="DS2:DT2"/>
    <mergeCell ref="DW2:DX2"/>
    <mergeCell ref="CO1:CR1"/>
    <mergeCell ref="BM2:BN2"/>
    <mergeCell ref="BI2:BJ2"/>
    <mergeCell ref="BK2:BL2"/>
    <mergeCell ref="BI1:BL1"/>
    <mergeCell ref="BU2:BV2"/>
    <mergeCell ref="BQ2:BR2"/>
    <mergeCell ref="BS2:BT2"/>
    <mergeCell ref="BQ1:BT1"/>
    <mergeCell ref="AS2:AT2"/>
    <mergeCell ref="AU2:AV2"/>
    <mergeCell ref="AS1:AV1"/>
    <mergeCell ref="AW2:AX2"/>
    <mergeCell ref="BE2:BF2"/>
    <mergeCell ref="BA2:BB2"/>
    <mergeCell ref="BC2:BD2"/>
    <mergeCell ref="BA1:BD1"/>
    <mergeCell ref="U1:X1"/>
    <mergeCell ref="AC1:AF1"/>
    <mergeCell ref="AO2:AP2"/>
    <mergeCell ref="AK2:AL2"/>
    <mergeCell ref="AM2:AN2"/>
    <mergeCell ref="AK1:AN1"/>
    <mergeCell ref="Y2:Z2"/>
    <mergeCell ref="U2:V2"/>
    <mergeCell ref="W2:X2"/>
    <mergeCell ref="AG2:AH2"/>
    <mergeCell ref="AC2:AD2"/>
    <mergeCell ref="AE2:AF2"/>
    <mergeCell ref="M2:N2"/>
    <mergeCell ref="O2:P2"/>
    <mergeCell ref="Q2:R2"/>
    <mergeCell ref="E2:F2"/>
    <mergeCell ref="E1:H1"/>
    <mergeCell ref="M1:P1"/>
    <mergeCell ref="I2:J2"/>
    <mergeCell ref="G2:H2"/>
  </mergeCells>
  <conditionalFormatting sqref="B23">
    <cfRule type="expression" dxfId="73" priority="88">
      <formula>$B$23&lt;=0</formula>
    </cfRule>
  </conditionalFormatting>
  <conditionalFormatting sqref="B13">
    <cfRule type="expression" dxfId="72" priority="80">
      <formula>$B$13&lt;=0</formula>
    </cfRule>
  </conditionalFormatting>
  <conditionalFormatting sqref="B27">
    <cfRule type="expression" dxfId="71" priority="83">
      <formula>$B$27&gt;2</formula>
    </cfRule>
    <cfRule type="expression" dxfId="70" priority="84">
      <formula>AND($B$26&lt;16,$B$27=2)</formula>
    </cfRule>
    <cfRule type="expression" dxfId="69" priority="85">
      <formula>AND($B$26&lt;8,$B$27&gt;=1)</formula>
    </cfRule>
  </conditionalFormatting>
  <conditionalFormatting sqref="B28">
    <cfRule type="expression" dxfId="68" priority="81">
      <formula>$B$28&gt;42708</formula>
    </cfRule>
    <cfRule type="expression" dxfId="67" priority="82">
      <formula>$A$28=$B$28</formula>
    </cfRule>
  </conditionalFormatting>
  <conditionalFormatting sqref="B17">
    <cfRule type="expression" dxfId="66" priority="78">
      <formula>$B$13&lt;=0</formula>
    </cfRule>
  </conditionalFormatting>
  <conditionalFormatting sqref="B32">
    <cfRule type="expression" dxfId="65" priority="77">
      <formula>$B$32&lt;=0</formula>
    </cfRule>
  </conditionalFormatting>
  <conditionalFormatting sqref="B36">
    <cfRule type="expression" dxfId="64" priority="76">
      <formula>$B$36&lt;=0</formula>
    </cfRule>
  </conditionalFormatting>
  <conditionalFormatting sqref="H3:H33">
    <cfRule type="expression" dxfId="63" priority="73">
      <formula>F3=""</formula>
    </cfRule>
  </conditionalFormatting>
  <conditionalFormatting sqref="G3:G33">
    <cfRule type="expression" dxfId="62" priority="70">
      <formula>E3=""</formula>
    </cfRule>
  </conditionalFormatting>
  <conditionalFormatting sqref="P3:P30">
    <cfRule type="expression" dxfId="61" priority="67">
      <formula>N3=""</formula>
    </cfRule>
  </conditionalFormatting>
  <conditionalFormatting sqref="N3:N30">
    <cfRule type="expression" dxfId="60" priority="68">
      <formula>M3=""</formula>
    </cfRule>
  </conditionalFormatting>
  <conditionalFormatting sqref="V3:V33">
    <cfRule type="expression" dxfId="59" priority="64">
      <formula>U3=""</formula>
    </cfRule>
  </conditionalFormatting>
  <conditionalFormatting sqref="X3:X33">
    <cfRule type="expression" dxfId="58" priority="63">
      <formula>V3=""</formula>
    </cfRule>
  </conditionalFormatting>
  <conditionalFormatting sqref="AF3:AF32">
    <cfRule type="expression" dxfId="57" priority="59">
      <formula>AD3=""</formula>
    </cfRule>
  </conditionalFormatting>
  <conditionalFormatting sqref="AD3:AD32">
    <cfRule type="expression" dxfId="56" priority="20">
      <formula>AC3=""</formula>
    </cfRule>
  </conditionalFormatting>
  <conditionalFormatting sqref="AL3:AL33">
    <cfRule type="expression" dxfId="55" priority="56">
      <formula>AK3=""</formula>
    </cfRule>
  </conditionalFormatting>
  <conditionalFormatting sqref="AN3:AN33">
    <cfRule type="expression" dxfId="54" priority="55">
      <formula>AL3=""</formula>
    </cfRule>
  </conditionalFormatting>
  <conditionalFormatting sqref="AT3:AT32">
    <cfRule type="expression" dxfId="53" priority="54">
      <formula>AS3=""</formula>
    </cfRule>
  </conditionalFormatting>
  <conditionalFormatting sqref="AV3:AV32">
    <cfRule type="expression" dxfId="52" priority="53">
      <formula>AT3=""</formula>
    </cfRule>
  </conditionalFormatting>
  <conditionalFormatting sqref="BB3:BB33">
    <cfRule type="expression" dxfId="51" priority="52">
      <formula>BA3=""</formula>
    </cfRule>
  </conditionalFormatting>
  <conditionalFormatting sqref="BD3:BD33">
    <cfRule type="expression" dxfId="50" priority="51">
      <formula>BB3=""</formula>
    </cfRule>
  </conditionalFormatting>
  <conditionalFormatting sqref="BK3:BK33">
    <cfRule type="expression" dxfId="49" priority="50">
      <formula>BI3=""</formula>
    </cfRule>
  </conditionalFormatting>
  <conditionalFormatting sqref="BL3:BL33">
    <cfRule type="expression" dxfId="48" priority="49">
      <formula>BJ3=""</formula>
    </cfRule>
  </conditionalFormatting>
  <conditionalFormatting sqref="BR3:BR32">
    <cfRule type="expression" dxfId="47" priority="48">
      <formula>BQ3=""</formula>
    </cfRule>
  </conditionalFormatting>
  <conditionalFormatting sqref="BT3:BT32">
    <cfRule type="expression" dxfId="46" priority="47">
      <formula>BR3=""</formula>
    </cfRule>
  </conditionalFormatting>
  <conditionalFormatting sqref="BZ3:BZ33">
    <cfRule type="expression" dxfId="45" priority="46">
      <formula>BY3=""</formula>
    </cfRule>
  </conditionalFormatting>
  <conditionalFormatting sqref="CB3:CB33">
    <cfRule type="expression" dxfId="44" priority="45">
      <formula>BZ3=""</formula>
    </cfRule>
  </conditionalFormatting>
  <conditionalFormatting sqref="CH3:CH32">
    <cfRule type="expression" dxfId="43" priority="44">
      <formula>CG3=""</formula>
    </cfRule>
  </conditionalFormatting>
  <conditionalFormatting sqref="CJ3:CJ32">
    <cfRule type="expression" dxfId="42" priority="43">
      <formula>CH3=""</formula>
    </cfRule>
  </conditionalFormatting>
  <conditionalFormatting sqref="CP3:CP33">
    <cfRule type="expression" dxfId="41" priority="42">
      <formula>CO3=""</formula>
    </cfRule>
  </conditionalFormatting>
  <conditionalFormatting sqref="CR3:CR33">
    <cfRule type="expression" dxfId="40" priority="41">
      <formula>CP3=""</formula>
    </cfRule>
  </conditionalFormatting>
  <conditionalFormatting sqref="AK3:AL33 AS3:AT32 BA3:BB33 BI3:BJ33 BQ3:BR32 BY3:BZ33 CG3:CH32 CO3:CP33 E3:F33 U3:V33 AC3:AD32 M3:N30">
    <cfRule type="expression" dxfId="39" priority="24">
      <formula>AND(E3="ML",NBML(E3)&gt;90)</formula>
    </cfRule>
    <cfRule type="expression" dxfId="38" priority="30">
      <formula>E3="ML"</formula>
    </cfRule>
    <cfRule type="expression" dxfId="37" priority="31">
      <formula>E3="RL"</formula>
    </cfRule>
    <cfRule type="expression" dxfId="36" priority="33">
      <formula>E3="CR3"</formula>
    </cfRule>
    <cfRule type="expression" dxfId="35" priority="34">
      <formula>E3="CR2"</formula>
    </cfRule>
    <cfRule type="expression" dxfId="34" priority="35">
      <formula>E3="RHN"</formula>
    </cfRule>
    <cfRule type="expression" dxfId="33" priority="36">
      <formula>E3="RTT"</formula>
    </cfRule>
    <cfRule type="expression" dxfId="32" priority="39">
      <formula>E3="CP13"</formula>
    </cfRule>
    <cfRule type="expression" dxfId="31" priority="40">
      <formula>E3="CP"</formula>
    </cfRule>
    <cfRule type="expression" dxfId="30" priority="10">
      <formula>E3="MLH"</formula>
    </cfRule>
    <cfRule type="expression" dxfId="29" priority="9">
      <formula>E3="MLE"</formula>
    </cfRule>
    <cfRule type="expression" dxfId="28" priority="8">
      <formula>E3="ML18"</formula>
    </cfRule>
    <cfRule type="expression" dxfId="27" priority="7">
      <formula>AND(E3="MLH",NBML(E3)&gt;90)</formula>
    </cfRule>
    <cfRule type="expression" dxfId="26" priority="5">
      <formula>AND(E3="ML18",NBML(E3)&gt;90)</formula>
    </cfRule>
    <cfRule type="expression" dxfId="25" priority="6">
      <formula>AND(E3="MLE",NBML(E3)&gt;90)</formula>
    </cfRule>
    <cfRule type="expression" dxfId="24" priority="4">
      <formula>E3="AT"</formula>
    </cfRule>
    <cfRule type="expression" dxfId="23" priority="3">
      <formula>E3="AD"</formula>
    </cfRule>
    <cfRule type="expression" dxfId="22" priority="2">
      <formula>OR(E3="PDU",E3="RHT",E3="RHD",E3=400,E3=500,E3=600,E3=700,E3=710,E3=800,E3="DP",E3="CE",E3="CH",E3="RP",E3="RP",E3="RH")</formula>
    </cfRule>
    <cfRule type="expression" dxfId="21" priority="1">
      <formula>OR(F3="PDU",F3="RHT",F3="RHD",F3=400,F3=500,F3=600,F3=700,F3=710,F3=800,F3="DP",F3="CE",F3="CH",F3="RC",F3="RP",F3="RH")</formula>
    </cfRule>
  </conditionalFormatting>
  <conditionalFormatting sqref="AK3:AL33">
    <cfRule type="expression" dxfId="20" priority="37">
      <formula>BQ3="CP2017"</formula>
    </cfRule>
    <cfRule type="expression" dxfId="19" priority="38">
      <formula>BQ3="CP2016"</formula>
    </cfRule>
  </conditionalFormatting>
  <conditionalFormatting sqref="A28">
    <cfRule type="expression" dxfId="18" priority="32">
      <formula>B27=0</formula>
    </cfRule>
  </conditionalFormatting>
  <conditionalFormatting sqref="D3:D33 L3:L30 T3:T33 AB3:AB32 AJ3:AJ33 AR3:AR32 AZ3:AZ33 BH3:BH33 BP3:BP32 BX3:BX33 CF3:CF32 CN3:CN33">
    <cfRule type="expression" dxfId="17" priority="28">
      <formula>WEEKDAY(D3,2)&gt;5</formula>
    </cfRule>
  </conditionalFormatting>
  <conditionalFormatting sqref="B7">
    <cfRule type="expression" dxfId="16" priority="26">
      <formula>$B$7&gt;=90</formula>
    </cfRule>
  </conditionalFormatting>
  <conditionalFormatting sqref="A7">
    <cfRule type="expression" dxfId="15" priority="25">
      <formula>$B$7&gt;=90</formula>
    </cfRule>
  </conditionalFormatting>
  <conditionalFormatting sqref="F3:F33">
    <cfRule type="expression" dxfId="14" priority="23">
      <formula>E3=""</formula>
    </cfRule>
  </conditionalFormatting>
  <conditionalFormatting sqref="O3:O30">
    <cfRule type="expression" dxfId="13" priority="22">
      <formula>M3=""</formula>
    </cfRule>
  </conditionalFormatting>
  <conditionalFormatting sqref="W3:W33">
    <cfRule type="expression" dxfId="12" priority="21">
      <formula>U3=""</formula>
    </cfRule>
  </conditionalFormatting>
  <conditionalFormatting sqref="AE3:AE32">
    <cfRule type="expression" dxfId="11" priority="58">
      <formula>AC3=""</formula>
    </cfRule>
  </conditionalFormatting>
  <conditionalFormatting sqref="AM3:AM33">
    <cfRule type="expression" dxfId="10" priority="19">
      <formula>AK3=""</formula>
    </cfRule>
  </conditionalFormatting>
  <conditionalFormatting sqref="AU3:AU32">
    <cfRule type="expression" dxfId="9" priority="18">
      <formula>AS3=""</formula>
    </cfRule>
  </conditionalFormatting>
  <conditionalFormatting sqref="BC3:BC33">
    <cfRule type="expression" dxfId="8" priority="17">
      <formula>BA3=""</formula>
    </cfRule>
  </conditionalFormatting>
  <conditionalFormatting sqref="BJ3:BJ33">
    <cfRule type="expression" dxfId="7" priority="16">
      <formula>BI3=""</formula>
    </cfRule>
  </conditionalFormatting>
  <conditionalFormatting sqref="BS3:BS32">
    <cfRule type="expression" dxfId="6" priority="15">
      <formula>BQ3=""</formula>
    </cfRule>
  </conditionalFormatting>
  <conditionalFormatting sqref="CA3:CA33">
    <cfRule type="expression" dxfId="5" priority="14">
      <formula>BY3=""</formula>
    </cfRule>
  </conditionalFormatting>
  <conditionalFormatting sqref="CI3:CI32">
    <cfRule type="expression" dxfId="4" priority="13">
      <formula>CG3=""</formula>
    </cfRule>
  </conditionalFormatting>
  <conditionalFormatting sqref="CQ3:CQ33">
    <cfRule type="expression" dxfId="3" priority="12">
      <formula>CO3=""</formula>
    </cfRule>
  </conditionalFormatting>
  <conditionalFormatting sqref="B21">
    <cfRule type="expression" dxfId="2" priority="93">
      <formula>$B$21&gt;A20*42%</formula>
    </cfRule>
  </conditionalFormatting>
  <conditionalFormatting sqref="A8:B8">
    <cfRule type="expression" dxfId="1" priority="11">
      <formula>$B$8&gt;90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" id="{38C7ABF5-C25C-41DB-B915-5DEC61D0A1AD}">
            <xm:f>COUNTIF(calcul!$J$5:$J$17,D3)&gt;0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m:sqref>D3:D33 L3:L30 T3:T33 AB3:AB32 AJ3:AJ33 AR3:AR32 AZ3:AZ33 BH3:BH33 BP3:BP32 BX3:BX33 CF3:CF32 CN3:CN33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43"/>
  <sheetViews>
    <sheetView workbookViewId="0">
      <selection activeCell="J4" sqref="J4"/>
    </sheetView>
  </sheetViews>
  <sheetFormatPr baseColWidth="10" defaultRowHeight="12.75" x14ac:dyDescent="0.2"/>
  <cols>
    <col min="1" max="1" width="9.28515625" style="5" bestFit="1" customWidth="1"/>
    <col min="2" max="2" width="11.42578125" style="5" customWidth="1"/>
    <col min="3" max="3" width="10.5703125" style="5" bestFit="1" customWidth="1"/>
    <col min="4" max="4" width="9.85546875" style="5" bestFit="1" customWidth="1"/>
    <col min="5" max="6" width="10.140625" style="5" bestFit="1" customWidth="1"/>
    <col min="7" max="7" width="8.7109375" style="5" customWidth="1"/>
    <col min="8" max="8" width="7.140625" style="5" bestFit="1" customWidth="1"/>
    <col min="9" max="9" width="17.140625" style="5" bestFit="1" customWidth="1"/>
    <col min="10" max="10" width="25.140625" style="5" bestFit="1" customWidth="1"/>
    <col min="11" max="11" width="8.7109375" style="5" bestFit="1" customWidth="1"/>
    <col min="12" max="12" width="8.7109375" style="5" customWidth="1"/>
    <col min="13" max="13" width="7.140625" style="5" bestFit="1" customWidth="1"/>
    <col min="14" max="211" width="11.42578125" style="5"/>
    <col min="212" max="212" width="15.7109375" style="5" customWidth="1"/>
    <col min="213" max="213" width="8.7109375" style="5" bestFit="1" customWidth="1"/>
    <col min="214" max="214" width="7.140625" style="5" bestFit="1" customWidth="1"/>
    <col min="215" max="215" width="11.42578125" style="5"/>
    <col min="216" max="216" width="15.7109375" style="5" customWidth="1"/>
    <col min="217" max="217" width="9" style="5" customWidth="1"/>
    <col min="218" max="218" width="7.5703125" style="5" customWidth="1"/>
    <col min="219" max="219" width="11.42578125" style="5"/>
    <col min="220" max="220" width="15.7109375" style="5" customWidth="1"/>
    <col min="221" max="221" width="9" style="5" customWidth="1"/>
    <col min="222" max="222" width="7.5703125" style="5" customWidth="1"/>
    <col min="223" max="223" width="11.42578125" style="5"/>
    <col min="224" max="224" width="15.7109375" style="5" customWidth="1"/>
    <col min="225" max="225" width="9" style="5" customWidth="1"/>
    <col min="226" max="226" width="7.5703125" style="5" customWidth="1"/>
    <col min="227" max="227" width="11.42578125" style="5"/>
    <col min="228" max="228" width="17" style="5" bestFit="1" customWidth="1"/>
    <col min="229" max="229" width="8.7109375" style="5" bestFit="1" customWidth="1"/>
    <col min="230" max="230" width="7.140625" style="5" bestFit="1" customWidth="1"/>
    <col min="231" max="231" width="11.42578125" style="5"/>
    <col min="232" max="232" width="5.85546875" style="5" customWidth="1"/>
    <col min="233" max="233" width="17" style="5" customWidth="1"/>
    <col min="234" max="234" width="8.7109375" style="5" customWidth="1"/>
    <col min="235" max="235" width="7.140625" style="5" customWidth="1"/>
    <col min="236" max="236" width="11.42578125" style="5"/>
    <col min="237" max="237" width="15.85546875" style="5" bestFit="1" customWidth="1"/>
    <col min="238" max="238" width="8.7109375" style="5" bestFit="1" customWidth="1"/>
    <col min="239" max="239" width="7.140625" style="5" bestFit="1" customWidth="1"/>
    <col min="240" max="240" width="11.42578125" style="5"/>
    <col min="241" max="241" width="15.85546875" style="5" bestFit="1" customWidth="1"/>
    <col min="242" max="242" width="8.7109375" style="5" bestFit="1" customWidth="1"/>
    <col min="243" max="243" width="7.140625" style="5" bestFit="1" customWidth="1"/>
    <col min="244" max="244" width="11.42578125" style="5"/>
    <col min="245" max="245" width="18.85546875" style="5" bestFit="1" customWidth="1"/>
    <col min="246" max="246" width="8.7109375" style="5" bestFit="1" customWidth="1"/>
    <col min="247" max="247" width="7.140625" style="5" bestFit="1" customWidth="1"/>
    <col min="248" max="248" width="14" style="5" bestFit="1" customWidth="1"/>
    <col min="249" max="249" width="18.85546875" style="5" customWidth="1"/>
    <col min="250" max="250" width="8.7109375" style="5" bestFit="1" customWidth="1"/>
    <col min="251" max="251" width="7.140625" style="5" bestFit="1" customWidth="1"/>
    <col min="252" max="252" width="11.42578125" style="5"/>
    <col min="253" max="253" width="18.85546875" style="5" customWidth="1"/>
    <col min="254" max="254" width="8.7109375" style="5" bestFit="1" customWidth="1"/>
    <col min="255" max="255" width="7.140625" style="5" bestFit="1" customWidth="1"/>
    <col min="256" max="256" width="11.42578125" style="5"/>
    <col min="257" max="257" width="18.85546875" style="5" customWidth="1"/>
    <col min="258" max="258" width="8.7109375" style="5" bestFit="1" customWidth="1"/>
    <col min="259" max="259" width="7.140625" style="5" bestFit="1" customWidth="1"/>
    <col min="260" max="260" width="11.42578125" style="5"/>
    <col min="261" max="261" width="18.85546875" style="5" customWidth="1"/>
    <col min="262" max="262" width="8.7109375" style="5" bestFit="1" customWidth="1"/>
    <col min="263" max="263" width="8.7109375" style="5" customWidth="1"/>
    <col min="264" max="264" width="7.140625" style="5" bestFit="1" customWidth="1"/>
    <col min="265" max="265" width="11.42578125" style="5"/>
    <col min="266" max="266" width="18.85546875" style="5" customWidth="1"/>
    <col min="267" max="267" width="8.7109375" style="5" bestFit="1" customWidth="1"/>
    <col min="268" max="268" width="8.7109375" style="5" customWidth="1"/>
    <col min="269" max="269" width="7.140625" style="5" bestFit="1" customWidth="1"/>
    <col min="270" max="467" width="11.42578125" style="5"/>
    <col min="468" max="468" width="15.7109375" style="5" customWidth="1"/>
    <col min="469" max="469" width="8.7109375" style="5" bestFit="1" customWidth="1"/>
    <col min="470" max="470" width="7.140625" style="5" bestFit="1" customWidth="1"/>
    <col min="471" max="471" width="11.42578125" style="5"/>
    <col min="472" max="472" width="15.7109375" style="5" customWidth="1"/>
    <col min="473" max="473" width="9" style="5" customWidth="1"/>
    <col min="474" max="474" width="7.5703125" style="5" customWidth="1"/>
    <col min="475" max="475" width="11.42578125" style="5"/>
    <col min="476" max="476" width="15.7109375" style="5" customWidth="1"/>
    <col min="477" max="477" width="9" style="5" customWidth="1"/>
    <col min="478" max="478" width="7.5703125" style="5" customWidth="1"/>
    <col min="479" max="479" width="11.42578125" style="5"/>
    <col min="480" max="480" width="15.7109375" style="5" customWidth="1"/>
    <col min="481" max="481" width="9" style="5" customWidth="1"/>
    <col min="482" max="482" width="7.5703125" style="5" customWidth="1"/>
    <col min="483" max="483" width="11.42578125" style="5"/>
    <col min="484" max="484" width="17" style="5" bestFit="1" customWidth="1"/>
    <col min="485" max="485" width="8.7109375" style="5" bestFit="1" customWidth="1"/>
    <col min="486" max="486" width="7.140625" style="5" bestFit="1" customWidth="1"/>
    <col min="487" max="487" width="11.42578125" style="5"/>
    <col min="488" max="488" width="5.85546875" style="5" customWidth="1"/>
    <col min="489" max="489" width="17" style="5" customWidth="1"/>
    <col min="490" max="490" width="8.7109375" style="5" customWidth="1"/>
    <col min="491" max="491" width="7.140625" style="5" customWidth="1"/>
    <col min="492" max="492" width="11.42578125" style="5"/>
    <col min="493" max="493" width="15.85546875" style="5" bestFit="1" customWidth="1"/>
    <col min="494" max="494" width="8.7109375" style="5" bestFit="1" customWidth="1"/>
    <col min="495" max="495" width="7.140625" style="5" bestFit="1" customWidth="1"/>
    <col min="496" max="496" width="11.42578125" style="5"/>
    <col min="497" max="497" width="15.85546875" style="5" bestFit="1" customWidth="1"/>
    <col min="498" max="498" width="8.7109375" style="5" bestFit="1" customWidth="1"/>
    <col min="499" max="499" width="7.140625" style="5" bestFit="1" customWidth="1"/>
    <col min="500" max="500" width="11.42578125" style="5"/>
    <col min="501" max="501" width="18.85546875" style="5" bestFit="1" customWidth="1"/>
    <col min="502" max="502" width="8.7109375" style="5" bestFit="1" customWidth="1"/>
    <col min="503" max="503" width="7.140625" style="5" bestFit="1" customWidth="1"/>
    <col min="504" max="504" width="14" style="5" bestFit="1" customWidth="1"/>
    <col min="505" max="505" width="18.85546875" style="5" customWidth="1"/>
    <col min="506" max="506" width="8.7109375" style="5" bestFit="1" customWidth="1"/>
    <col min="507" max="507" width="7.140625" style="5" bestFit="1" customWidth="1"/>
    <col min="508" max="508" width="11.42578125" style="5"/>
    <col min="509" max="509" width="18.85546875" style="5" customWidth="1"/>
    <col min="510" max="510" width="8.7109375" style="5" bestFit="1" customWidth="1"/>
    <col min="511" max="511" width="7.140625" style="5" bestFit="1" customWidth="1"/>
    <col min="512" max="512" width="11.42578125" style="5"/>
    <col min="513" max="513" width="18.85546875" style="5" customWidth="1"/>
    <col min="514" max="514" width="8.7109375" style="5" bestFit="1" customWidth="1"/>
    <col min="515" max="515" width="7.140625" style="5" bestFit="1" customWidth="1"/>
    <col min="516" max="516" width="11.42578125" style="5"/>
    <col min="517" max="517" width="18.85546875" style="5" customWidth="1"/>
    <col min="518" max="518" width="8.7109375" style="5" bestFit="1" customWidth="1"/>
    <col min="519" max="519" width="8.7109375" style="5" customWidth="1"/>
    <col min="520" max="520" width="7.140625" style="5" bestFit="1" customWidth="1"/>
    <col min="521" max="521" width="11.42578125" style="5"/>
    <col min="522" max="522" width="18.85546875" style="5" customWidth="1"/>
    <col min="523" max="523" width="8.7109375" style="5" bestFit="1" customWidth="1"/>
    <col min="524" max="524" width="8.7109375" style="5" customWidth="1"/>
    <col min="525" max="525" width="7.140625" style="5" bestFit="1" customWidth="1"/>
    <col min="526" max="723" width="11.42578125" style="5"/>
    <col min="724" max="724" width="15.7109375" style="5" customWidth="1"/>
    <col min="725" max="725" width="8.7109375" style="5" bestFit="1" customWidth="1"/>
    <col min="726" max="726" width="7.140625" style="5" bestFit="1" customWidth="1"/>
    <col min="727" max="727" width="11.42578125" style="5"/>
    <col min="728" max="728" width="15.7109375" style="5" customWidth="1"/>
    <col min="729" max="729" width="9" style="5" customWidth="1"/>
    <col min="730" max="730" width="7.5703125" style="5" customWidth="1"/>
    <col min="731" max="731" width="11.42578125" style="5"/>
    <col min="732" max="732" width="15.7109375" style="5" customWidth="1"/>
    <col min="733" max="733" width="9" style="5" customWidth="1"/>
    <col min="734" max="734" width="7.5703125" style="5" customWidth="1"/>
    <col min="735" max="735" width="11.42578125" style="5"/>
    <col min="736" max="736" width="15.7109375" style="5" customWidth="1"/>
    <col min="737" max="737" width="9" style="5" customWidth="1"/>
    <col min="738" max="738" width="7.5703125" style="5" customWidth="1"/>
    <col min="739" max="739" width="11.42578125" style="5"/>
    <col min="740" max="740" width="17" style="5" bestFit="1" customWidth="1"/>
    <col min="741" max="741" width="8.7109375" style="5" bestFit="1" customWidth="1"/>
    <col min="742" max="742" width="7.140625" style="5" bestFit="1" customWidth="1"/>
    <col min="743" max="743" width="11.42578125" style="5"/>
    <col min="744" max="744" width="5.85546875" style="5" customWidth="1"/>
    <col min="745" max="745" width="17" style="5" customWidth="1"/>
    <col min="746" max="746" width="8.7109375" style="5" customWidth="1"/>
    <col min="747" max="747" width="7.140625" style="5" customWidth="1"/>
    <col min="748" max="748" width="11.42578125" style="5"/>
    <col min="749" max="749" width="15.85546875" style="5" bestFit="1" customWidth="1"/>
    <col min="750" max="750" width="8.7109375" style="5" bestFit="1" customWidth="1"/>
    <col min="751" max="751" width="7.140625" style="5" bestFit="1" customWidth="1"/>
    <col min="752" max="752" width="11.42578125" style="5"/>
    <col min="753" max="753" width="15.85546875" style="5" bestFit="1" customWidth="1"/>
    <col min="754" max="754" width="8.7109375" style="5" bestFit="1" customWidth="1"/>
    <col min="755" max="755" width="7.140625" style="5" bestFit="1" customWidth="1"/>
    <col min="756" max="756" width="11.42578125" style="5"/>
    <col min="757" max="757" width="18.85546875" style="5" bestFit="1" customWidth="1"/>
    <col min="758" max="758" width="8.7109375" style="5" bestFit="1" customWidth="1"/>
    <col min="759" max="759" width="7.140625" style="5" bestFit="1" customWidth="1"/>
    <col min="760" max="760" width="14" style="5" bestFit="1" customWidth="1"/>
    <col min="761" max="761" width="18.85546875" style="5" customWidth="1"/>
    <col min="762" max="762" width="8.7109375" style="5" bestFit="1" customWidth="1"/>
    <col min="763" max="763" width="7.140625" style="5" bestFit="1" customWidth="1"/>
    <col min="764" max="764" width="11.42578125" style="5"/>
    <col min="765" max="765" width="18.85546875" style="5" customWidth="1"/>
    <col min="766" max="766" width="8.7109375" style="5" bestFit="1" customWidth="1"/>
    <col min="767" max="767" width="7.140625" style="5" bestFit="1" customWidth="1"/>
    <col min="768" max="768" width="11.42578125" style="5"/>
    <col min="769" max="769" width="18.85546875" style="5" customWidth="1"/>
    <col min="770" max="770" width="8.7109375" style="5" bestFit="1" customWidth="1"/>
    <col min="771" max="771" width="7.140625" style="5" bestFit="1" customWidth="1"/>
    <col min="772" max="772" width="11.42578125" style="5"/>
    <col min="773" max="773" width="18.85546875" style="5" customWidth="1"/>
    <col min="774" max="774" width="8.7109375" style="5" bestFit="1" customWidth="1"/>
    <col min="775" max="775" width="8.7109375" style="5" customWidth="1"/>
    <col min="776" max="776" width="7.140625" style="5" bestFit="1" customWidth="1"/>
    <col min="777" max="777" width="11.42578125" style="5"/>
    <col min="778" max="778" width="18.85546875" style="5" customWidth="1"/>
    <col min="779" max="779" width="8.7109375" style="5" bestFit="1" customWidth="1"/>
    <col min="780" max="780" width="8.7109375" style="5" customWidth="1"/>
    <col min="781" max="781" width="7.140625" style="5" bestFit="1" customWidth="1"/>
    <col min="782" max="979" width="11.42578125" style="5"/>
    <col min="980" max="980" width="15.7109375" style="5" customWidth="1"/>
    <col min="981" max="981" width="8.7109375" style="5" bestFit="1" customWidth="1"/>
    <col min="982" max="982" width="7.140625" style="5" bestFit="1" customWidth="1"/>
    <col min="983" max="983" width="11.42578125" style="5"/>
    <col min="984" max="984" width="15.7109375" style="5" customWidth="1"/>
    <col min="985" max="985" width="9" style="5" customWidth="1"/>
    <col min="986" max="986" width="7.5703125" style="5" customWidth="1"/>
    <col min="987" max="987" width="11.42578125" style="5"/>
    <col min="988" max="988" width="15.7109375" style="5" customWidth="1"/>
    <col min="989" max="989" width="9" style="5" customWidth="1"/>
    <col min="990" max="990" width="7.5703125" style="5" customWidth="1"/>
    <col min="991" max="991" width="11.42578125" style="5"/>
    <col min="992" max="992" width="15.7109375" style="5" customWidth="1"/>
    <col min="993" max="993" width="9" style="5" customWidth="1"/>
    <col min="994" max="994" width="7.5703125" style="5" customWidth="1"/>
    <col min="995" max="995" width="11.42578125" style="5"/>
    <col min="996" max="996" width="17" style="5" bestFit="1" customWidth="1"/>
    <col min="997" max="997" width="8.7109375" style="5" bestFit="1" customWidth="1"/>
    <col min="998" max="998" width="7.140625" style="5" bestFit="1" customWidth="1"/>
    <col min="999" max="999" width="11.42578125" style="5"/>
    <col min="1000" max="1000" width="5.85546875" style="5" customWidth="1"/>
    <col min="1001" max="1001" width="17" style="5" customWidth="1"/>
    <col min="1002" max="1002" width="8.7109375" style="5" customWidth="1"/>
    <col min="1003" max="1003" width="7.140625" style="5" customWidth="1"/>
    <col min="1004" max="1004" width="11.42578125" style="5"/>
    <col min="1005" max="1005" width="15.85546875" style="5" bestFit="1" customWidth="1"/>
    <col min="1006" max="1006" width="8.7109375" style="5" bestFit="1" customWidth="1"/>
    <col min="1007" max="1007" width="7.140625" style="5" bestFit="1" customWidth="1"/>
    <col min="1008" max="1008" width="11.42578125" style="5"/>
    <col min="1009" max="1009" width="15.85546875" style="5" bestFit="1" customWidth="1"/>
    <col min="1010" max="1010" width="8.7109375" style="5" bestFit="1" customWidth="1"/>
    <col min="1011" max="1011" width="7.140625" style="5" bestFit="1" customWidth="1"/>
    <col min="1012" max="1012" width="11.42578125" style="5"/>
    <col min="1013" max="1013" width="18.85546875" style="5" bestFit="1" customWidth="1"/>
    <col min="1014" max="1014" width="8.7109375" style="5" bestFit="1" customWidth="1"/>
    <col min="1015" max="1015" width="7.140625" style="5" bestFit="1" customWidth="1"/>
    <col min="1016" max="1016" width="14" style="5" bestFit="1" customWidth="1"/>
    <col min="1017" max="1017" width="18.85546875" style="5" customWidth="1"/>
    <col min="1018" max="1018" width="8.7109375" style="5" bestFit="1" customWidth="1"/>
    <col min="1019" max="1019" width="7.140625" style="5" bestFit="1" customWidth="1"/>
    <col min="1020" max="1020" width="11.42578125" style="5"/>
    <col min="1021" max="1021" width="18.85546875" style="5" customWidth="1"/>
    <col min="1022" max="1022" width="8.7109375" style="5" bestFit="1" customWidth="1"/>
    <col min="1023" max="1023" width="7.140625" style="5" bestFit="1" customWidth="1"/>
    <col min="1024" max="1024" width="11.42578125" style="5"/>
    <col min="1025" max="1025" width="18.85546875" style="5" customWidth="1"/>
    <col min="1026" max="1026" width="8.7109375" style="5" bestFit="1" customWidth="1"/>
    <col min="1027" max="1027" width="7.140625" style="5" bestFit="1" customWidth="1"/>
    <col min="1028" max="1028" width="11.42578125" style="5"/>
    <col min="1029" max="1029" width="18.85546875" style="5" customWidth="1"/>
    <col min="1030" max="1030" width="8.7109375" style="5" bestFit="1" customWidth="1"/>
    <col min="1031" max="1031" width="8.7109375" style="5" customWidth="1"/>
    <col min="1032" max="1032" width="7.140625" style="5" bestFit="1" customWidth="1"/>
    <col min="1033" max="1033" width="11.42578125" style="5"/>
    <col min="1034" max="1034" width="18.85546875" style="5" customWidth="1"/>
    <col min="1035" max="1035" width="8.7109375" style="5" bestFit="1" customWidth="1"/>
    <col min="1036" max="1036" width="8.7109375" style="5" customWidth="1"/>
    <col min="1037" max="1037" width="7.140625" style="5" bestFit="1" customWidth="1"/>
    <col min="1038" max="1235" width="11.42578125" style="5"/>
    <col min="1236" max="1236" width="15.7109375" style="5" customWidth="1"/>
    <col min="1237" max="1237" width="8.7109375" style="5" bestFit="1" customWidth="1"/>
    <col min="1238" max="1238" width="7.140625" style="5" bestFit="1" customWidth="1"/>
    <col min="1239" max="1239" width="11.42578125" style="5"/>
    <col min="1240" max="1240" width="15.7109375" style="5" customWidth="1"/>
    <col min="1241" max="1241" width="9" style="5" customWidth="1"/>
    <col min="1242" max="1242" width="7.5703125" style="5" customWidth="1"/>
    <col min="1243" max="1243" width="11.42578125" style="5"/>
    <col min="1244" max="1244" width="15.7109375" style="5" customWidth="1"/>
    <col min="1245" max="1245" width="9" style="5" customWidth="1"/>
    <col min="1246" max="1246" width="7.5703125" style="5" customWidth="1"/>
    <col min="1247" max="1247" width="11.42578125" style="5"/>
    <col min="1248" max="1248" width="15.7109375" style="5" customWidth="1"/>
    <col min="1249" max="1249" width="9" style="5" customWidth="1"/>
    <col min="1250" max="1250" width="7.5703125" style="5" customWidth="1"/>
    <col min="1251" max="1251" width="11.42578125" style="5"/>
    <col min="1252" max="1252" width="17" style="5" bestFit="1" customWidth="1"/>
    <col min="1253" max="1253" width="8.7109375" style="5" bestFit="1" customWidth="1"/>
    <col min="1254" max="1254" width="7.140625" style="5" bestFit="1" customWidth="1"/>
    <col min="1255" max="1255" width="11.42578125" style="5"/>
    <col min="1256" max="1256" width="5.85546875" style="5" customWidth="1"/>
    <col min="1257" max="1257" width="17" style="5" customWidth="1"/>
    <col min="1258" max="1258" width="8.7109375" style="5" customWidth="1"/>
    <col min="1259" max="1259" width="7.140625" style="5" customWidth="1"/>
    <col min="1260" max="1260" width="11.42578125" style="5"/>
    <col min="1261" max="1261" width="15.85546875" style="5" bestFit="1" customWidth="1"/>
    <col min="1262" max="1262" width="8.7109375" style="5" bestFit="1" customWidth="1"/>
    <col min="1263" max="1263" width="7.140625" style="5" bestFit="1" customWidth="1"/>
    <col min="1264" max="1264" width="11.42578125" style="5"/>
    <col min="1265" max="1265" width="15.85546875" style="5" bestFit="1" customWidth="1"/>
    <col min="1266" max="1266" width="8.7109375" style="5" bestFit="1" customWidth="1"/>
    <col min="1267" max="1267" width="7.140625" style="5" bestFit="1" customWidth="1"/>
    <col min="1268" max="1268" width="11.42578125" style="5"/>
    <col min="1269" max="1269" width="18.85546875" style="5" bestFit="1" customWidth="1"/>
    <col min="1270" max="1270" width="8.7109375" style="5" bestFit="1" customWidth="1"/>
    <col min="1271" max="1271" width="7.140625" style="5" bestFit="1" customWidth="1"/>
    <col min="1272" max="1272" width="14" style="5" bestFit="1" customWidth="1"/>
    <col min="1273" max="1273" width="18.85546875" style="5" customWidth="1"/>
    <col min="1274" max="1274" width="8.7109375" style="5" bestFit="1" customWidth="1"/>
    <col min="1275" max="1275" width="7.140625" style="5" bestFit="1" customWidth="1"/>
    <col min="1276" max="1276" width="11.42578125" style="5"/>
    <col min="1277" max="1277" width="18.85546875" style="5" customWidth="1"/>
    <col min="1278" max="1278" width="8.7109375" style="5" bestFit="1" customWidth="1"/>
    <col min="1279" max="1279" width="7.140625" style="5" bestFit="1" customWidth="1"/>
    <col min="1280" max="1280" width="11.42578125" style="5"/>
    <col min="1281" max="1281" width="18.85546875" style="5" customWidth="1"/>
    <col min="1282" max="1282" width="8.7109375" style="5" bestFit="1" customWidth="1"/>
    <col min="1283" max="1283" width="7.140625" style="5" bestFit="1" customWidth="1"/>
    <col min="1284" max="1284" width="11.42578125" style="5"/>
    <col min="1285" max="1285" width="18.85546875" style="5" customWidth="1"/>
    <col min="1286" max="1286" width="8.7109375" style="5" bestFit="1" customWidth="1"/>
    <col min="1287" max="1287" width="8.7109375" style="5" customWidth="1"/>
    <col min="1288" max="1288" width="7.140625" style="5" bestFit="1" customWidth="1"/>
    <col min="1289" max="1289" width="11.42578125" style="5"/>
    <col min="1290" max="1290" width="18.85546875" style="5" customWidth="1"/>
    <col min="1291" max="1291" width="8.7109375" style="5" bestFit="1" customWidth="1"/>
    <col min="1292" max="1292" width="8.7109375" style="5" customWidth="1"/>
    <col min="1293" max="1293" width="7.140625" style="5" bestFit="1" customWidth="1"/>
    <col min="1294" max="1491" width="11.42578125" style="5"/>
    <col min="1492" max="1492" width="15.7109375" style="5" customWidth="1"/>
    <col min="1493" max="1493" width="8.7109375" style="5" bestFit="1" customWidth="1"/>
    <col min="1494" max="1494" width="7.140625" style="5" bestFit="1" customWidth="1"/>
    <col min="1495" max="1495" width="11.42578125" style="5"/>
    <col min="1496" max="1496" width="15.7109375" style="5" customWidth="1"/>
    <col min="1497" max="1497" width="9" style="5" customWidth="1"/>
    <col min="1498" max="1498" width="7.5703125" style="5" customWidth="1"/>
    <col min="1499" max="1499" width="11.42578125" style="5"/>
    <col min="1500" max="1500" width="15.7109375" style="5" customWidth="1"/>
    <col min="1501" max="1501" width="9" style="5" customWidth="1"/>
    <col min="1502" max="1502" width="7.5703125" style="5" customWidth="1"/>
    <col min="1503" max="1503" width="11.42578125" style="5"/>
    <col min="1504" max="1504" width="15.7109375" style="5" customWidth="1"/>
    <col min="1505" max="1505" width="9" style="5" customWidth="1"/>
    <col min="1506" max="1506" width="7.5703125" style="5" customWidth="1"/>
    <col min="1507" max="1507" width="11.42578125" style="5"/>
    <col min="1508" max="1508" width="17" style="5" bestFit="1" customWidth="1"/>
    <col min="1509" max="1509" width="8.7109375" style="5" bestFit="1" customWidth="1"/>
    <col min="1510" max="1510" width="7.140625" style="5" bestFit="1" customWidth="1"/>
    <col min="1511" max="1511" width="11.42578125" style="5"/>
    <col min="1512" max="1512" width="5.85546875" style="5" customWidth="1"/>
    <col min="1513" max="1513" width="17" style="5" customWidth="1"/>
    <col min="1514" max="1514" width="8.7109375" style="5" customWidth="1"/>
    <col min="1515" max="1515" width="7.140625" style="5" customWidth="1"/>
    <col min="1516" max="1516" width="11.42578125" style="5"/>
    <col min="1517" max="1517" width="15.85546875" style="5" bestFit="1" customWidth="1"/>
    <col min="1518" max="1518" width="8.7109375" style="5" bestFit="1" customWidth="1"/>
    <col min="1519" max="1519" width="7.140625" style="5" bestFit="1" customWidth="1"/>
    <col min="1520" max="1520" width="11.42578125" style="5"/>
    <col min="1521" max="1521" width="15.85546875" style="5" bestFit="1" customWidth="1"/>
    <col min="1522" max="1522" width="8.7109375" style="5" bestFit="1" customWidth="1"/>
    <col min="1523" max="1523" width="7.140625" style="5" bestFit="1" customWidth="1"/>
    <col min="1524" max="1524" width="11.42578125" style="5"/>
    <col min="1525" max="1525" width="18.85546875" style="5" bestFit="1" customWidth="1"/>
    <col min="1526" max="1526" width="8.7109375" style="5" bestFit="1" customWidth="1"/>
    <col min="1527" max="1527" width="7.140625" style="5" bestFit="1" customWidth="1"/>
    <col min="1528" max="1528" width="14" style="5" bestFit="1" customWidth="1"/>
    <col min="1529" max="1529" width="18.85546875" style="5" customWidth="1"/>
    <col min="1530" max="1530" width="8.7109375" style="5" bestFit="1" customWidth="1"/>
    <col min="1531" max="1531" width="7.140625" style="5" bestFit="1" customWidth="1"/>
    <col min="1532" max="1532" width="11.42578125" style="5"/>
    <col min="1533" max="1533" width="18.85546875" style="5" customWidth="1"/>
    <col min="1534" max="1534" width="8.7109375" style="5" bestFit="1" customWidth="1"/>
    <col min="1535" max="1535" width="7.140625" style="5" bestFit="1" customWidth="1"/>
    <col min="1536" max="1536" width="11.42578125" style="5"/>
    <col min="1537" max="1537" width="18.85546875" style="5" customWidth="1"/>
    <col min="1538" max="1538" width="8.7109375" style="5" bestFit="1" customWidth="1"/>
    <col min="1539" max="1539" width="7.140625" style="5" bestFit="1" customWidth="1"/>
    <col min="1540" max="1540" width="11.42578125" style="5"/>
    <col min="1541" max="1541" width="18.85546875" style="5" customWidth="1"/>
    <col min="1542" max="1542" width="8.7109375" style="5" bestFit="1" customWidth="1"/>
    <col min="1543" max="1543" width="8.7109375" style="5" customWidth="1"/>
    <col min="1544" max="1544" width="7.140625" style="5" bestFit="1" customWidth="1"/>
    <col min="1545" max="1545" width="11.42578125" style="5"/>
    <col min="1546" max="1546" width="18.85546875" style="5" customWidth="1"/>
    <col min="1547" max="1547" width="8.7109375" style="5" bestFit="1" customWidth="1"/>
    <col min="1548" max="1548" width="8.7109375" style="5" customWidth="1"/>
    <col min="1549" max="1549" width="7.140625" style="5" bestFit="1" customWidth="1"/>
    <col min="1550" max="1747" width="11.42578125" style="5"/>
    <col min="1748" max="1748" width="15.7109375" style="5" customWidth="1"/>
    <col min="1749" max="1749" width="8.7109375" style="5" bestFit="1" customWidth="1"/>
    <col min="1750" max="1750" width="7.140625" style="5" bestFit="1" customWidth="1"/>
    <col min="1751" max="1751" width="11.42578125" style="5"/>
    <col min="1752" max="1752" width="15.7109375" style="5" customWidth="1"/>
    <col min="1753" max="1753" width="9" style="5" customWidth="1"/>
    <col min="1754" max="1754" width="7.5703125" style="5" customWidth="1"/>
    <col min="1755" max="1755" width="11.42578125" style="5"/>
    <col min="1756" max="1756" width="15.7109375" style="5" customWidth="1"/>
    <col min="1757" max="1757" width="9" style="5" customWidth="1"/>
    <col min="1758" max="1758" width="7.5703125" style="5" customWidth="1"/>
    <col min="1759" max="1759" width="11.42578125" style="5"/>
    <col min="1760" max="1760" width="15.7109375" style="5" customWidth="1"/>
    <col min="1761" max="1761" width="9" style="5" customWidth="1"/>
    <col min="1762" max="1762" width="7.5703125" style="5" customWidth="1"/>
    <col min="1763" max="1763" width="11.42578125" style="5"/>
    <col min="1764" max="1764" width="17" style="5" bestFit="1" customWidth="1"/>
    <col min="1765" max="1765" width="8.7109375" style="5" bestFit="1" customWidth="1"/>
    <col min="1766" max="1766" width="7.140625" style="5" bestFit="1" customWidth="1"/>
    <col min="1767" max="1767" width="11.42578125" style="5"/>
    <col min="1768" max="1768" width="5.85546875" style="5" customWidth="1"/>
    <col min="1769" max="1769" width="17" style="5" customWidth="1"/>
    <col min="1770" max="1770" width="8.7109375" style="5" customWidth="1"/>
    <col min="1771" max="1771" width="7.140625" style="5" customWidth="1"/>
    <col min="1772" max="1772" width="11.42578125" style="5"/>
    <col min="1773" max="1773" width="15.85546875" style="5" bestFit="1" customWidth="1"/>
    <col min="1774" max="1774" width="8.7109375" style="5" bestFit="1" customWidth="1"/>
    <col min="1775" max="1775" width="7.140625" style="5" bestFit="1" customWidth="1"/>
    <col min="1776" max="1776" width="11.42578125" style="5"/>
    <col min="1777" max="1777" width="15.85546875" style="5" bestFit="1" customWidth="1"/>
    <col min="1778" max="1778" width="8.7109375" style="5" bestFit="1" customWidth="1"/>
    <col min="1779" max="1779" width="7.140625" style="5" bestFit="1" customWidth="1"/>
    <col min="1780" max="1780" width="11.42578125" style="5"/>
    <col min="1781" max="1781" width="18.85546875" style="5" bestFit="1" customWidth="1"/>
    <col min="1782" max="1782" width="8.7109375" style="5" bestFit="1" customWidth="1"/>
    <col min="1783" max="1783" width="7.140625" style="5" bestFit="1" customWidth="1"/>
    <col min="1784" max="1784" width="14" style="5" bestFit="1" customWidth="1"/>
    <col min="1785" max="1785" width="18.85546875" style="5" customWidth="1"/>
    <col min="1786" max="1786" width="8.7109375" style="5" bestFit="1" customWidth="1"/>
    <col min="1787" max="1787" width="7.140625" style="5" bestFit="1" customWidth="1"/>
    <col min="1788" max="1788" width="11.42578125" style="5"/>
    <col min="1789" max="1789" width="18.85546875" style="5" customWidth="1"/>
    <col min="1790" max="1790" width="8.7109375" style="5" bestFit="1" customWidth="1"/>
    <col min="1791" max="1791" width="7.140625" style="5" bestFit="1" customWidth="1"/>
    <col min="1792" max="1792" width="11.42578125" style="5"/>
    <col min="1793" max="1793" width="18.85546875" style="5" customWidth="1"/>
    <col min="1794" max="1794" width="8.7109375" style="5" bestFit="1" customWidth="1"/>
    <col min="1795" max="1795" width="7.140625" style="5" bestFit="1" customWidth="1"/>
    <col min="1796" max="1796" width="11.42578125" style="5"/>
    <col min="1797" max="1797" width="18.85546875" style="5" customWidth="1"/>
    <col min="1798" max="1798" width="8.7109375" style="5" bestFit="1" customWidth="1"/>
    <col min="1799" max="1799" width="8.7109375" style="5" customWidth="1"/>
    <col min="1800" max="1800" width="7.140625" style="5" bestFit="1" customWidth="1"/>
    <col min="1801" max="1801" width="11.42578125" style="5"/>
    <col min="1802" max="1802" width="18.85546875" style="5" customWidth="1"/>
    <col min="1803" max="1803" width="8.7109375" style="5" bestFit="1" customWidth="1"/>
    <col min="1804" max="1804" width="8.7109375" style="5" customWidth="1"/>
    <col min="1805" max="1805" width="7.140625" style="5" bestFit="1" customWidth="1"/>
    <col min="1806" max="2003" width="11.42578125" style="5"/>
    <col min="2004" max="2004" width="15.7109375" style="5" customWidth="1"/>
    <col min="2005" max="2005" width="8.7109375" style="5" bestFit="1" customWidth="1"/>
    <col min="2006" max="2006" width="7.140625" style="5" bestFit="1" customWidth="1"/>
    <col min="2007" max="2007" width="11.42578125" style="5"/>
    <col min="2008" max="2008" width="15.7109375" style="5" customWidth="1"/>
    <col min="2009" max="2009" width="9" style="5" customWidth="1"/>
    <col min="2010" max="2010" width="7.5703125" style="5" customWidth="1"/>
    <col min="2011" max="2011" width="11.42578125" style="5"/>
    <col min="2012" max="2012" width="15.7109375" style="5" customWidth="1"/>
    <col min="2013" max="2013" width="9" style="5" customWidth="1"/>
    <col min="2014" max="2014" width="7.5703125" style="5" customWidth="1"/>
    <col min="2015" max="2015" width="11.42578125" style="5"/>
    <col min="2016" max="2016" width="15.7109375" style="5" customWidth="1"/>
    <col min="2017" max="2017" width="9" style="5" customWidth="1"/>
    <col min="2018" max="2018" width="7.5703125" style="5" customWidth="1"/>
    <col min="2019" max="2019" width="11.42578125" style="5"/>
    <col min="2020" max="2020" width="17" style="5" bestFit="1" customWidth="1"/>
    <col min="2021" max="2021" width="8.7109375" style="5" bestFit="1" customWidth="1"/>
    <col min="2022" max="2022" width="7.140625" style="5" bestFit="1" customWidth="1"/>
    <col min="2023" max="2023" width="11.42578125" style="5"/>
    <col min="2024" max="2024" width="5.85546875" style="5" customWidth="1"/>
    <col min="2025" max="2025" width="17" style="5" customWidth="1"/>
    <col min="2026" max="2026" width="8.7109375" style="5" customWidth="1"/>
    <col min="2027" max="2027" width="7.140625" style="5" customWidth="1"/>
    <col min="2028" max="2028" width="11.42578125" style="5"/>
    <col min="2029" max="2029" width="15.85546875" style="5" bestFit="1" customWidth="1"/>
    <col min="2030" max="2030" width="8.7109375" style="5" bestFit="1" customWidth="1"/>
    <col min="2031" max="2031" width="7.140625" style="5" bestFit="1" customWidth="1"/>
    <col min="2032" max="2032" width="11.42578125" style="5"/>
    <col min="2033" max="2033" width="15.85546875" style="5" bestFit="1" customWidth="1"/>
    <col min="2034" max="2034" width="8.7109375" style="5" bestFit="1" customWidth="1"/>
    <col min="2035" max="2035" width="7.140625" style="5" bestFit="1" customWidth="1"/>
    <col min="2036" max="2036" width="11.42578125" style="5"/>
    <col min="2037" max="2037" width="18.85546875" style="5" bestFit="1" customWidth="1"/>
    <col min="2038" max="2038" width="8.7109375" style="5" bestFit="1" customWidth="1"/>
    <col min="2039" max="2039" width="7.140625" style="5" bestFit="1" customWidth="1"/>
    <col min="2040" max="2040" width="14" style="5" bestFit="1" customWidth="1"/>
    <col min="2041" max="2041" width="18.85546875" style="5" customWidth="1"/>
    <col min="2042" max="2042" width="8.7109375" style="5" bestFit="1" customWidth="1"/>
    <col min="2043" max="2043" width="7.140625" style="5" bestFit="1" customWidth="1"/>
    <col min="2044" max="2044" width="11.42578125" style="5"/>
    <col min="2045" max="2045" width="18.85546875" style="5" customWidth="1"/>
    <col min="2046" max="2046" width="8.7109375" style="5" bestFit="1" customWidth="1"/>
    <col min="2047" max="2047" width="7.140625" style="5" bestFit="1" customWidth="1"/>
    <col min="2048" max="2048" width="11.42578125" style="5"/>
    <col min="2049" max="2049" width="18.85546875" style="5" customWidth="1"/>
    <col min="2050" max="2050" width="8.7109375" style="5" bestFit="1" customWidth="1"/>
    <col min="2051" max="2051" width="7.140625" style="5" bestFit="1" customWidth="1"/>
    <col min="2052" max="2052" width="11.42578125" style="5"/>
    <col min="2053" max="2053" width="18.85546875" style="5" customWidth="1"/>
    <col min="2054" max="2054" width="8.7109375" style="5" bestFit="1" customWidth="1"/>
    <col min="2055" max="2055" width="8.7109375" style="5" customWidth="1"/>
    <col min="2056" max="2056" width="7.140625" style="5" bestFit="1" customWidth="1"/>
    <col min="2057" max="2057" width="11.42578125" style="5"/>
    <col min="2058" max="2058" width="18.85546875" style="5" customWidth="1"/>
    <col min="2059" max="2059" width="8.7109375" style="5" bestFit="1" customWidth="1"/>
    <col min="2060" max="2060" width="8.7109375" style="5" customWidth="1"/>
    <col min="2061" max="2061" width="7.140625" style="5" bestFit="1" customWidth="1"/>
    <col min="2062" max="2259" width="11.42578125" style="5"/>
    <col min="2260" max="2260" width="15.7109375" style="5" customWidth="1"/>
    <col min="2261" max="2261" width="8.7109375" style="5" bestFit="1" customWidth="1"/>
    <col min="2262" max="2262" width="7.140625" style="5" bestFit="1" customWidth="1"/>
    <col min="2263" max="2263" width="11.42578125" style="5"/>
    <col min="2264" max="2264" width="15.7109375" style="5" customWidth="1"/>
    <col min="2265" max="2265" width="9" style="5" customWidth="1"/>
    <col min="2266" max="2266" width="7.5703125" style="5" customWidth="1"/>
    <col min="2267" max="2267" width="11.42578125" style="5"/>
    <col min="2268" max="2268" width="15.7109375" style="5" customWidth="1"/>
    <col min="2269" max="2269" width="9" style="5" customWidth="1"/>
    <col min="2270" max="2270" width="7.5703125" style="5" customWidth="1"/>
    <col min="2271" max="2271" width="11.42578125" style="5"/>
    <col min="2272" max="2272" width="15.7109375" style="5" customWidth="1"/>
    <col min="2273" max="2273" width="9" style="5" customWidth="1"/>
    <col min="2274" max="2274" width="7.5703125" style="5" customWidth="1"/>
    <col min="2275" max="2275" width="11.42578125" style="5"/>
    <col min="2276" max="2276" width="17" style="5" bestFit="1" customWidth="1"/>
    <col min="2277" max="2277" width="8.7109375" style="5" bestFit="1" customWidth="1"/>
    <col min="2278" max="2278" width="7.140625" style="5" bestFit="1" customWidth="1"/>
    <col min="2279" max="2279" width="11.42578125" style="5"/>
    <col min="2280" max="2280" width="5.85546875" style="5" customWidth="1"/>
    <col min="2281" max="2281" width="17" style="5" customWidth="1"/>
    <col min="2282" max="2282" width="8.7109375" style="5" customWidth="1"/>
    <col min="2283" max="2283" width="7.140625" style="5" customWidth="1"/>
    <col min="2284" max="2284" width="11.42578125" style="5"/>
    <col min="2285" max="2285" width="15.85546875" style="5" bestFit="1" customWidth="1"/>
    <col min="2286" max="2286" width="8.7109375" style="5" bestFit="1" customWidth="1"/>
    <col min="2287" max="2287" width="7.140625" style="5" bestFit="1" customWidth="1"/>
    <col min="2288" max="2288" width="11.42578125" style="5"/>
    <col min="2289" max="2289" width="15.85546875" style="5" bestFit="1" customWidth="1"/>
    <col min="2290" max="2290" width="8.7109375" style="5" bestFit="1" customWidth="1"/>
    <col min="2291" max="2291" width="7.140625" style="5" bestFit="1" customWidth="1"/>
    <col min="2292" max="2292" width="11.42578125" style="5"/>
    <col min="2293" max="2293" width="18.85546875" style="5" bestFit="1" customWidth="1"/>
    <col min="2294" max="2294" width="8.7109375" style="5" bestFit="1" customWidth="1"/>
    <col min="2295" max="2295" width="7.140625" style="5" bestFit="1" customWidth="1"/>
    <col min="2296" max="2296" width="14" style="5" bestFit="1" customWidth="1"/>
    <col min="2297" max="2297" width="18.85546875" style="5" customWidth="1"/>
    <col min="2298" max="2298" width="8.7109375" style="5" bestFit="1" customWidth="1"/>
    <col min="2299" max="2299" width="7.140625" style="5" bestFit="1" customWidth="1"/>
    <col min="2300" max="2300" width="11.42578125" style="5"/>
    <col min="2301" max="2301" width="18.85546875" style="5" customWidth="1"/>
    <col min="2302" max="2302" width="8.7109375" style="5" bestFit="1" customWidth="1"/>
    <col min="2303" max="2303" width="7.140625" style="5" bestFit="1" customWidth="1"/>
    <col min="2304" max="2304" width="11.42578125" style="5"/>
    <col min="2305" max="2305" width="18.85546875" style="5" customWidth="1"/>
    <col min="2306" max="2306" width="8.7109375" style="5" bestFit="1" customWidth="1"/>
    <col min="2307" max="2307" width="7.140625" style="5" bestFit="1" customWidth="1"/>
    <col min="2308" max="2308" width="11.42578125" style="5"/>
    <col min="2309" max="2309" width="18.85546875" style="5" customWidth="1"/>
    <col min="2310" max="2310" width="8.7109375" style="5" bestFit="1" customWidth="1"/>
    <col min="2311" max="2311" width="8.7109375" style="5" customWidth="1"/>
    <col min="2312" max="2312" width="7.140625" style="5" bestFit="1" customWidth="1"/>
    <col min="2313" max="2313" width="11.42578125" style="5"/>
    <col min="2314" max="2314" width="18.85546875" style="5" customWidth="1"/>
    <col min="2315" max="2315" width="8.7109375" style="5" bestFit="1" customWidth="1"/>
    <col min="2316" max="2316" width="8.7109375" style="5" customWidth="1"/>
    <col min="2317" max="2317" width="7.140625" style="5" bestFit="1" customWidth="1"/>
    <col min="2318" max="2515" width="11.42578125" style="5"/>
    <col min="2516" max="2516" width="15.7109375" style="5" customWidth="1"/>
    <col min="2517" max="2517" width="8.7109375" style="5" bestFit="1" customWidth="1"/>
    <col min="2518" max="2518" width="7.140625" style="5" bestFit="1" customWidth="1"/>
    <col min="2519" max="2519" width="11.42578125" style="5"/>
    <col min="2520" max="2520" width="15.7109375" style="5" customWidth="1"/>
    <col min="2521" max="2521" width="9" style="5" customWidth="1"/>
    <col min="2522" max="2522" width="7.5703125" style="5" customWidth="1"/>
    <col min="2523" max="2523" width="11.42578125" style="5"/>
    <col min="2524" max="2524" width="15.7109375" style="5" customWidth="1"/>
    <col min="2525" max="2525" width="9" style="5" customWidth="1"/>
    <col min="2526" max="2526" width="7.5703125" style="5" customWidth="1"/>
    <col min="2527" max="2527" width="11.42578125" style="5"/>
    <col min="2528" max="2528" width="15.7109375" style="5" customWidth="1"/>
    <col min="2529" max="2529" width="9" style="5" customWidth="1"/>
    <col min="2530" max="2530" width="7.5703125" style="5" customWidth="1"/>
    <col min="2531" max="2531" width="11.42578125" style="5"/>
    <col min="2532" max="2532" width="17" style="5" bestFit="1" customWidth="1"/>
    <col min="2533" max="2533" width="8.7109375" style="5" bestFit="1" customWidth="1"/>
    <col min="2534" max="2534" width="7.140625" style="5" bestFit="1" customWidth="1"/>
    <col min="2535" max="2535" width="11.42578125" style="5"/>
    <col min="2536" max="2536" width="5.85546875" style="5" customWidth="1"/>
    <col min="2537" max="2537" width="17" style="5" customWidth="1"/>
    <col min="2538" max="2538" width="8.7109375" style="5" customWidth="1"/>
    <col min="2539" max="2539" width="7.140625" style="5" customWidth="1"/>
    <col min="2540" max="2540" width="11.42578125" style="5"/>
    <col min="2541" max="2541" width="15.85546875" style="5" bestFit="1" customWidth="1"/>
    <col min="2542" max="2542" width="8.7109375" style="5" bestFit="1" customWidth="1"/>
    <col min="2543" max="2543" width="7.140625" style="5" bestFit="1" customWidth="1"/>
    <col min="2544" max="2544" width="11.42578125" style="5"/>
    <col min="2545" max="2545" width="15.85546875" style="5" bestFit="1" customWidth="1"/>
    <col min="2546" max="2546" width="8.7109375" style="5" bestFit="1" customWidth="1"/>
    <col min="2547" max="2547" width="7.140625" style="5" bestFit="1" customWidth="1"/>
    <col min="2548" max="2548" width="11.42578125" style="5"/>
    <col min="2549" max="2549" width="18.85546875" style="5" bestFit="1" customWidth="1"/>
    <col min="2550" max="2550" width="8.7109375" style="5" bestFit="1" customWidth="1"/>
    <col min="2551" max="2551" width="7.140625" style="5" bestFit="1" customWidth="1"/>
    <col min="2552" max="2552" width="14" style="5" bestFit="1" customWidth="1"/>
    <col min="2553" max="2553" width="18.85546875" style="5" customWidth="1"/>
    <col min="2554" max="2554" width="8.7109375" style="5" bestFit="1" customWidth="1"/>
    <col min="2555" max="2555" width="7.140625" style="5" bestFit="1" customWidth="1"/>
    <col min="2556" max="2556" width="11.42578125" style="5"/>
    <col min="2557" max="2557" width="18.85546875" style="5" customWidth="1"/>
    <col min="2558" max="2558" width="8.7109375" style="5" bestFit="1" customWidth="1"/>
    <col min="2559" max="2559" width="7.140625" style="5" bestFit="1" customWidth="1"/>
    <col min="2560" max="2560" width="11.42578125" style="5"/>
    <col min="2561" max="2561" width="18.85546875" style="5" customWidth="1"/>
    <col min="2562" max="2562" width="8.7109375" style="5" bestFit="1" customWidth="1"/>
    <col min="2563" max="2563" width="7.140625" style="5" bestFit="1" customWidth="1"/>
    <col min="2564" max="2564" width="11.42578125" style="5"/>
    <col min="2565" max="2565" width="18.85546875" style="5" customWidth="1"/>
    <col min="2566" max="2566" width="8.7109375" style="5" bestFit="1" customWidth="1"/>
    <col min="2567" max="2567" width="8.7109375" style="5" customWidth="1"/>
    <col min="2568" max="2568" width="7.140625" style="5" bestFit="1" customWidth="1"/>
    <col min="2569" max="2569" width="11.42578125" style="5"/>
    <col min="2570" max="2570" width="18.85546875" style="5" customWidth="1"/>
    <col min="2571" max="2571" width="8.7109375" style="5" bestFit="1" customWidth="1"/>
    <col min="2572" max="2572" width="8.7109375" style="5" customWidth="1"/>
    <col min="2573" max="2573" width="7.140625" style="5" bestFit="1" customWidth="1"/>
    <col min="2574" max="2771" width="11.42578125" style="5"/>
    <col min="2772" max="2772" width="15.7109375" style="5" customWidth="1"/>
    <col min="2773" max="2773" width="8.7109375" style="5" bestFit="1" customWidth="1"/>
    <col min="2774" max="2774" width="7.140625" style="5" bestFit="1" customWidth="1"/>
    <col min="2775" max="2775" width="11.42578125" style="5"/>
    <col min="2776" max="2776" width="15.7109375" style="5" customWidth="1"/>
    <col min="2777" max="2777" width="9" style="5" customWidth="1"/>
    <col min="2778" max="2778" width="7.5703125" style="5" customWidth="1"/>
    <col min="2779" max="2779" width="11.42578125" style="5"/>
    <col min="2780" max="2780" width="15.7109375" style="5" customWidth="1"/>
    <col min="2781" max="2781" width="9" style="5" customWidth="1"/>
    <col min="2782" max="2782" width="7.5703125" style="5" customWidth="1"/>
    <col min="2783" max="2783" width="11.42578125" style="5"/>
    <col min="2784" max="2784" width="15.7109375" style="5" customWidth="1"/>
    <col min="2785" max="2785" width="9" style="5" customWidth="1"/>
    <col min="2786" max="2786" width="7.5703125" style="5" customWidth="1"/>
    <col min="2787" max="2787" width="11.42578125" style="5"/>
    <col min="2788" max="2788" width="17" style="5" bestFit="1" customWidth="1"/>
    <col min="2789" max="2789" width="8.7109375" style="5" bestFit="1" customWidth="1"/>
    <col min="2790" max="2790" width="7.140625" style="5" bestFit="1" customWidth="1"/>
    <col min="2791" max="2791" width="11.42578125" style="5"/>
    <col min="2792" max="2792" width="5.85546875" style="5" customWidth="1"/>
    <col min="2793" max="2793" width="17" style="5" customWidth="1"/>
    <col min="2794" max="2794" width="8.7109375" style="5" customWidth="1"/>
    <col min="2795" max="2795" width="7.140625" style="5" customWidth="1"/>
    <col min="2796" max="2796" width="11.42578125" style="5"/>
    <col min="2797" max="2797" width="15.85546875" style="5" bestFit="1" customWidth="1"/>
    <col min="2798" max="2798" width="8.7109375" style="5" bestFit="1" customWidth="1"/>
    <col min="2799" max="2799" width="7.140625" style="5" bestFit="1" customWidth="1"/>
    <col min="2800" max="2800" width="11.42578125" style="5"/>
    <col min="2801" max="2801" width="15.85546875" style="5" bestFit="1" customWidth="1"/>
    <col min="2802" max="2802" width="8.7109375" style="5" bestFit="1" customWidth="1"/>
    <col min="2803" max="2803" width="7.140625" style="5" bestFit="1" customWidth="1"/>
    <col min="2804" max="2804" width="11.42578125" style="5"/>
    <col min="2805" max="2805" width="18.85546875" style="5" bestFit="1" customWidth="1"/>
    <col min="2806" max="2806" width="8.7109375" style="5" bestFit="1" customWidth="1"/>
    <col min="2807" max="2807" width="7.140625" style="5" bestFit="1" customWidth="1"/>
    <col min="2808" max="2808" width="14" style="5" bestFit="1" customWidth="1"/>
    <col min="2809" max="2809" width="18.85546875" style="5" customWidth="1"/>
    <col min="2810" max="2810" width="8.7109375" style="5" bestFit="1" customWidth="1"/>
    <col min="2811" max="2811" width="7.140625" style="5" bestFit="1" customWidth="1"/>
    <col min="2812" max="2812" width="11.42578125" style="5"/>
    <col min="2813" max="2813" width="18.85546875" style="5" customWidth="1"/>
    <col min="2814" max="2814" width="8.7109375" style="5" bestFit="1" customWidth="1"/>
    <col min="2815" max="2815" width="7.140625" style="5" bestFit="1" customWidth="1"/>
    <col min="2816" max="2816" width="11.42578125" style="5"/>
    <col min="2817" max="2817" width="18.85546875" style="5" customWidth="1"/>
    <col min="2818" max="2818" width="8.7109375" style="5" bestFit="1" customWidth="1"/>
    <col min="2819" max="2819" width="7.140625" style="5" bestFit="1" customWidth="1"/>
    <col min="2820" max="2820" width="11.42578125" style="5"/>
    <col min="2821" max="2821" width="18.85546875" style="5" customWidth="1"/>
    <col min="2822" max="2822" width="8.7109375" style="5" bestFit="1" customWidth="1"/>
    <col min="2823" max="2823" width="8.7109375" style="5" customWidth="1"/>
    <col min="2824" max="2824" width="7.140625" style="5" bestFit="1" customWidth="1"/>
    <col min="2825" max="2825" width="11.42578125" style="5"/>
    <col min="2826" max="2826" width="18.85546875" style="5" customWidth="1"/>
    <col min="2827" max="2827" width="8.7109375" style="5" bestFit="1" customWidth="1"/>
    <col min="2828" max="2828" width="8.7109375" style="5" customWidth="1"/>
    <col min="2829" max="2829" width="7.140625" style="5" bestFit="1" customWidth="1"/>
    <col min="2830" max="3027" width="11.42578125" style="5"/>
    <col min="3028" max="3028" width="15.7109375" style="5" customWidth="1"/>
    <col min="3029" max="3029" width="8.7109375" style="5" bestFit="1" customWidth="1"/>
    <col min="3030" max="3030" width="7.140625" style="5" bestFit="1" customWidth="1"/>
    <col min="3031" max="3031" width="11.42578125" style="5"/>
    <col min="3032" max="3032" width="15.7109375" style="5" customWidth="1"/>
    <col min="3033" max="3033" width="9" style="5" customWidth="1"/>
    <col min="3034" max="3034" width="7.5703125" style="5" customWidth="1"/>
    <col min="3035" max="3035" width="11.42578125" style="5"/>
    <col min="3036" max="3036" width="15.7109375" style="5" customWidth="1"/>
    <col min="3037" max="3037" width="9" style="5" customWidth="1"/>
    <col min="3038" max="3038" width="7.5703125" style="5" customWidth="1"/>
    <col min="3039" max="3039" width="11.42578125" style="5"/>
    <col min="3040" max="3040" width="15.7109375" style="5" customWidth="1"/>
    <col min="3041" max="3041" width="9" style="5" customWidth="1"/>
    <col min="3042" max="3042" width="7.5703125" style="5" customWidth="1"/>
    <col min="3043" max="3043" width="11.42578125" style="5"/>
    <col min="3044" max="3044" width="17" style="5" bestFit="1" customWidth="1"/>
    <col min="3045" max="3045" width="8.7109375" style="5" bestFit="1" customWidth="1"/>
    <col min="3046" max="3046" width="7.140625" style="5" bestFit="1" customWidth="1"/>
    <col min="3047" max="3047" width="11.42578125" style="5"/>
    <col min="3048" max="3048" width="5.85546875" style="5" customWidth="1"/>
    <col min="3049" max="3049" width="17" style="5" customWidth="1"/>
    <col min="3050" max="3050" width="8.7109375" style="5" customWidth="1"/>
    <col min="3051" max="3051" width="7.140625" style="5" customWidth="1"/>
    <col min="3052" max="3052" width="11.42578125" style="5"/>
    <col min="3053" max="3053" width="15.85546875" style="5" bestFit="1" customWidth="1"/>
    <col min="3054" max="3054" width="8.7109375" style="5" bestFit="1" customWidth="1"/>
    <col min="3055" max="3055" width="7.140625" style="5" bestFit="1" customWidth="1"/>
    <col min="3056" max="3056" width="11.42578125" style="5"/>
    <col min="3057" max="3057" width="15.85546875" style="5" bestFit="1" customWidth="1"/>
    <col min="3058" max="3058" width="8.7109375" style="5" bestFit="1" customWidth="1"/>
    <col min="3059" max="3059" width="7.140625" style="5" bestFit="1" customWidth="1"/>
    <col min="3060" max="3060" width="11.42578125" style="5"/>
    <col min="3061" max="3061" width="18.85546875" style="5" bestFit="1" customWidth="1"/>
    <col min="3062" max="3062" width="8.7109375" style="5" bestFit="1" customWidth="1"/>
    <col min="3063" max="3063" width="7.140625" style="5" bestFit="1" customWidth="1"/>
    <col min="3064" max="3064" width="14" style="5" bestFit="1" customWidth="1"/>
    <col min="3065" max="3065" width="18.85546875" style="5" customWidth="1"/>
    <col min="3066" max="3066" width="8.7109375" style="5" bestFit="1" customWidth="1"/>
    <col min="3067" max="3067" width="7.140625" style="5" bestFit="1" customWidth="1"/>
    <col min="3068" max="3068" width="11.42578125" style="5"/>
    <col min="3069" max="3069" width="18.85546875" style="5" customWidth="1"/>
    <col min="3070" max="3070" width="8.7109375" style="5" bestFit="1" customWidth="1"/>
    <col min="3071" max="3071" width="7.140625" style="5" bestFit="1" customWidth="1"/>
    <col min="3072" max="3072" width="11.42578125" style="5"/>
    <col min="3073" max="3073" width="18.85546875" style="5" customWidth="1"/>
    <col min="3074" max="3074" width="8.7109375" style="5" bestFit="1" customWidth="1"/>
    <col min="3075" max="3075" width="7.140625" style="5" bestFit="1" customWidth="1"/>
    <col min="3076" max="3076" width="11.42578125" style="5"/>
    <col min="3077" max="3077" width="18.85546875" style="5" customWidth="1"/>
    <col min="3078" max="3078" width="8.7109375" style="5" bestFit="1" customWidth="1"/>
    <col min="3079" max="3079" width="8.7109375" style="5" customWidth="1"/>
    <col min="3080" max="3080" width="7.140625" style="5" bestFit="1" customWidth="1"/>
    <col min="3081" max="3081" width="11.42578125" style="5"/>
    <col min="3082" max="3082" width="18.85546875" style="5" customWidth="1"/>
    <col min="3083" max="3083" width="8.7109375" style="5" bestFit="1" customWidth="1"/>
    <col min="3084" max="3084" width="8.7109375" style="5" customWidth="1"/>
    <col min="3085" max="3085" width="7.140625" style="5" bestFit="1" customWidth="1"/>
    <col min="3086" max="3283" width="11.42578125" style="5"/>
    <col min="3284" max="3284" width="15.7109375" style="5" customWidth="1"/>
    <col min="3285" max="3285" width="8.7109375" style="5" bestFit="1" customWidth="1"/>
    <col min="3286" max="3286" width="7.140625" style="5" bestFit="1" customWidth="1"/>
    <col min="3287" max="3287" width="11.42578125" style="5"/>
    <col min="3288" max="3288" width="15.7109375" style="5" customWidth="1"/>
    <col min="3289" max="3289" width="9" style="5" customWidth="1"/>
    <col min="3290" max="3290" width="7.5703125" style="5" customWidth="1"/>
    <col min="3291" max="3291" width="11.42578125" style="5"/>
    <col min="3292" max="3292" width="15.7109375" style="5" customWidth="1"/>
    <col min="3293" max="3293" width="9" style="5" customWidth="1"/>
    <col min="3294" max="3294" width="7.5703125" style="5" customWidth="1"/>
    <col min="3295" max="3295" width="11.42578125" style="5"/>
    <col min="3296" max="3296" width="15.7109375" style="5" customWidth="1"/>
    <col min="3297" max="3297" width="9" style="5" customWidth="1"/>
    <col min="3298" max="3298" width="7.5703125" style="5" customWidth="1"/>
    <col min="3299" max="3299" width="11.42578125" style="5"/>
    <col min="3300" max="3300" width="17" style="5" bestFit="1" customWidth="1"/>
    <col min="3301" max="3301" width="8.7109375" style="5" bestFit="1" customWidth="1"/>
    <col min="3302" max="3302" width="7.140625" style="5" bestFit="1" customWidth="1"/>
    <col min="3303" max="3303" width="11.42578125" style="5"/>
    <col min="3304" max="3304" width="5.85546875" style="5" customWidth="1"/>
    <col min="3305" max="3305" width="17" style="5" customWidth="1"/>
    <col min="3306" max="3306" width="8.7109375" style="5" customWidth="1"/>
    <col min="3307" max="3307" width="7.140625" style="5" customWidth="1"/>
    <col min="3308" max="3308" width="11.42578125" style="5"/>
    <col min="3309" max="3309" width="15.85546875" style="5" bestFit="1" customWidth="1"/>
    <col min="3310" max="3310" width="8.7109375" style="5" bestFit="1" customWidth="1"/>
    <col min="3311" max="3311" width="7.140625" style="5" bestFit="1" customWidth="1"/>
    <col min="3312" max="3312" width="11.42578125" style="5"/>
    <col min="3313" max="3313" width="15.85546875" style="5" bestFit="1" customWidth="1"/>
    <col min="3314" max="3314" width="8.7109375" style="5" bestFit="1" customWidth="1"/>
    <col min="3315" max="3315" width="7.140625" style="5" bestFit="1" customWidth="1"/>
    <col min="3316" max="3316" width="11.42578125" style="5"/>
    <col min="3317" max="3317" width="18.85546875" style="5" bestFit="1" customWidth="1"/>
    <col min="3318" max="3318" width="8.7109375" style="5" bestFit="1" customWidth="1"/>
    <col min="3319" max="3319" width="7.140625" style="5" bestFit="1" customWidth="1"/>
    <col min="3320" max="3320" width="14" style="5" bestFit="1" customWidth="1"/>
    <col min="3321" max="3321" width="18.85546875" style="5" customWidth="1"/>
    <col min="3322" max="3322" width="8.7109375" style="5" bestFit="1" customWidth="1"/>
    <col min="3323" max="3323" width="7.140625" style="5" bestFit="1" customWidth="1"/>
    <col min="3324" max="3324" width="11.42578125" style="5"/>
    <col min="3325" max="3325" width="18.85546875" style="5" customWidth="1"/>
    <col min="3326" max="3326" width="8.7109375" style="5" bestFit="1" customWidth="1"/>
    <col min="3327" max="3327" width="7.140625" style="5" bestFit="1" customWidth="1"/>
    <col min="3328" max="3328" width="11.42578125" style="5"/>
    <col min="3329" max="3329" width="18.85546875" style="5" customWidth="1"/>
    <col min="3330" max="3330" width="8.7109375" style="5" bestFit="1" customWidth="1"/>
    <col min="3331" max="3331" width="7.140625" style="5" bestFit="1" customWidth="1"/>
    <col min="3332" max="3332" width="11.42578125" style="5"/>
    <col min="3333" max="3333" width="18.85546875" style="5" customWidth="1"/>
    <col min="3334" max="3334" width="8.7109375" style="5" bestFit="1" customWidth="1"/>
    <col min="3335" max="3335" width="8.7109375" style="5" customWidth="1"/>
    <col min="3336" max="3336" width="7.140625" style="5" bestFit="1" customWidth="1"/>
    <col min="3337" max="3337" width="11.42578125" style="5"/>
    <col min="3338" max="3338" width="18.85546875" style="5" customWidth="1"/>
    <col min="3339" max="3339" width="8.7109375" style="5" bestFit="1" customWidth="1"/>
    <col min="3340" max="3340" width="8.7109375" style="5" customWidth="1"/>
    <col min="3341" max="3341" width="7.140625" style="5" bestFit="1" customWidth="1"/>
    <col min="3342" max="3539" width="11.42578125" style="5"/>
    <col min="3540" max="3540" width="15.7109375" style="5" customWidth="1"/>
    <col min="3541" max="3541" width="8.7109375" style="5" bestFit="1" customWidth="1"/>
    <col min="3542" max="3542" width="7.140625" style="5" bestFit="1" customWidth="1"/>
    <col min="3543" max="3543" width="11.42578125" style="5"/>
    <col min="3544" max="3544" width="15.7109375" style="5" customWidth="1"/>
    <col min="3545" max="3545" width="9" style="5" customWidth="1"/>
    <col min="3546" max="3546" width="7.5703125" style="5" customWidth="1"/>
    <col min="3547" max="3547" width="11.42578125" style="5"/>
    <col min="3548" max="3548" width="15.7109375" style="5" customWidth="1"/>
    <col min="3549" max="3549" width="9" style="5" customWidth="1"/>
    <col min="3550" max="3550" width="7.5703125" style="5" customWidth="1"/>
    <col min="3551" max="3551" width="11.42578125" style="5"/>
    <col min="3552" max="3552" width="15.7109375" style="5" customWidth="1"/>
    <col min="3553" max="3553" width="9" style="5" customWidth="1"/>
    <col min="3554" max="3554" width="7.5703125" style="5" customWidth="1"/>
    <col min="3555" max="3555" width="11.42578125" style="5"/>
    <col min="3556" max="3556" width="17" style="5" bestFit="1" customWidth="1"/>
    <col min="3557" max="3557" width="8.7109375" style="5" bestFit="1" customWidth="1"/>
    <col min="3558" max="3558" width="7.140625" style="5" bestFit="1" customWidth="1"/>
    <col min="3559" max="3559" width="11.42578125" style="5"/>
    <col min="3560" max="3560" width="5.85546875" style="5" customWidth="1"/>
    <col min="3561" max="3561" width="17" style="5" customWidth="1"/>
    <col min="3562" max="3562" width="8.7109375" style="5" customWidth="1"/>
    <col min="3563" max="3563" width="7.140625" style="5" customWidth="1"/>
    <col min="3564" max="3564" width="11.42578125" style="5"/>
    <col min="3565" max="3565" width="15.85546875" style="5" bestFit="1" customWidth="1"/>
    <col min="3566" max="3566" width="8.7109375" style="5" bestFit="1" customWidth="1"/>
    <col min="3567" max="3567" width="7.140625" style="5" bestFit="1" customWidth="1"/>
    <col min="3568" max="3568" width="11.42578125" style="5"/>
    <col min="3569" max="3569" width="15.85546875" style="5" bestFit="1" customWidth="1"/>
    <col min="3570" max="3570" width="8.7109375" style="5" bestFit="1" customWidth="1"/>
    <col min="3571" max="3571" width="7.140625" style="5" bestFit="1" customWidth="1"/>
    <col min="3572" max="3572" width="11.42578125" style="5"/>
    <col min="3573" max="3573" width="18.85546875" style="5" bestFit="1" customWidth="1"/>
    <col min="3574" max="3574" width="8.7109375" style="5" bestFit="1" customWidth="1"/>
    <col min="3575" max="3575" width="7.140625" style="5" bestFit="1" customWidth="1"/>
    <col min="3576" max="3576" width="14" style="5" bestFit="1" customWidth="1"/>
    <col min="3577" max="3577" width="18.85546875" style="5" customWidth="1"/>
    <col min="3578" max="3578" width="8.7109375" style="5" bestFit="1" customWidth="1"/>
    <col min="3579" max="3579" width="7.140625" style="5" bestFit="1" customWidth="1"/>
    <col min="3580" max="3580" width="11.42578125" style="5"/>
    <col min="3581" max="3581" width="18.85546875" style="5" customWidth="1"/>
    <col min="3582" max="3582" width="8.7109375" style="5" bestFit="1" customWidth="1"/>
    <col min="3583" max="3583" width="7.140625" style="5" bestFit="1" customWidth="1"/>
    <col min="3584" max="3584" width="11.42578125" style="5"/>
    <col min="3585" max="3585" width="18.85546875" style="5" customWidth="1"/>
    <col min="3586" max="3586" width="8.7109375" style="5" bestFit="1" customWidth="1"/>
    <col min="3587" max="3587" width="7.140625" style="5" bestFit="1" customWidth="1"/>
    <col min="3588" max="3588" width="11.42578125" style="5"/>
    <col min="3589" max="3589" width="18.85546875" style="5" customWidth="1"/>
    <col min="3590" max="3590" width="8.7109375" style="5" bestFit="1" customWidth="1"/>
    <col min="3591" max="3591" width="8.7109375" style="5" customWidth="1"/>
    <col min="3592" max="3592" width="7.140625" style="5" bestFit="1" customWidth="1"/>
    <col min="3593" max="3593" width="11.42578125" style="5"/>
    <col min="3594" max="3594" width="18.85546875" style="5" customWidth="1"/>
    <col min="3595" max="3595" width="8.7109375" style="5" bestFit="1" customWidth="1"/>
    <col min="3596" max="3596" width="8.7109375" style="5" customWidth="1"/>
    <col min="3597" max="3597" width="7.140625" style="5" bestFit="1" customWidth="1"/>
    <col min="3598" max="3795" width="11.42578125" style="5"/>
    <col min="3796" max="3796" width="15.7109375" style="5" customWidth="1"/>
    <col min="3797" max="3797" width="8.7109375" style="5" bestFit="1" customWidth="1"/>
    <col min="3798" max="3798" width="7.140625" style="5" bestFit="1" customWidth="1"/>
    <col min="3799" max="3799" width="11.42578125" style="5"/>
    <col min="3800" max="3800" width="15.7109375" style="5" customWidth="1"/>
    <col min="3801" max="3801" width="9" style="5" customWidth="1"/>
    <col min="3802" max="3802" width="7.5703125" style="5" customWidth="1"/>
    <col min="3803" max="3803" width="11.42578125" style="5"/>
    <col min="3804" max="3804" width="15.7109375" style="5" customWidth="1"/>
    <col min="3805" max="3805" width="9" style="5" customWidth="1"/>
    <col min="3806" max="3806" width="7.5703125" style="5" customWidth="1"/>
    <col min="3807" max="3807" width="11.42578125" style="5"/>
    <col min="3808" max="3808" width="15.7109375" style="5" customWidth="1"/>
    <col min="3809" max="3809" width="9" style="5" customWidth="1"/>
    <col min="3810" max="3810" width="7.5703125" style="5" customWidth="1"/>
    <col min="3811" max="3811" width="11.42578125" style="5"/>
    <col min="3812" max="3812" width="17" style="5" bestFit="1" customWidth="1"/>
    <col min="3813" max="3813" width="8.7109375" style="5" bestFit="1" customWidth="1"/>
    <col min="3814" max="3814" width="7.140625" style="5" bestFit="1" customWidth="1"/>
    <col min="3815" max="3815" width="11.42578125" style="5"/>
    <col min="3816" max="3816" width="5.85546875" style="5" customWidth="1"/>
    <col min="3817" max="3817" width="17" style="5" customWidth="1"/>
    <col min="3818" max="3818" width="8.7109375" style="5" customWidth="1"/>
    <col min="3819" max="3819" width="7.140625" style="5" customWidth="1"/>
    <col min="3820" max="3820" width="11.42578125" style="5"/>
    <col min="3821" max="3821" width="15.85546875" style="5" bestFit="1" customWidth="1"/>
    <col min="3822" max="3822" width="8.7109375" style="5" bestFit="1" customWidth="1"/>
    <col min="3823" max="3823" width="7.140625" style="5" bestFit="1" customWidth="1"/>
    <col min="3824" max="3824" width="11.42578125" style="5"/>
    <col min="3825" max="3825" width="15.85546875" style="5" bestFit="1" customWidth="1"/>
    <col min="3826" max="3826" width="8.7109375" style="5" bestFit="1" customWidth="1"/>
    <col min="3827" max="3827" width="7.140625" style="5" bestFit="1" customWidth="1"/>
    <col min="3828" max="3828" width="11.42578125" style="5"/>
    <col min="3829" max="3829" width="18.85546875" style="5" bestFit="1" customWidth="1"/>
    <col min="3830" max="3830" width="8.7109375" style="5" bestFit="1" customWidth="1"/>
    <col min="3831" max="3831" width="7.140625" style="5" bestFit="1" customWidth="1"/>
    <col min="3832" max="3832" width="14" style="5" bestFit="1" customWidth="1"/>
    <col min="3833" max="3833" width="18.85546875" style="5" customWidth="1"/>
    <col min="3834" max="3834" width="8.7109375" style="5" bestFit="1" customWidth="1"/>
    <col min="3835" max="3835" width="7.140625" style="5" bestFit="1" customWidth="1"/>
    <col min="3836" max="3836" width="11.42578125" style="5"/>
    <col min="3837" max="3837" width="18.85546875" style="5" customWidth="1"/>
    <col min="3838" max="3838" width="8.7109375" style="5" bestFit="1" customWidth="1"/>
    <col min="3839" max="3839" width="7.140625" style="5" bestFit="1" customWidth="1"/>
    <col min="3840" max="3840" width="11.42578125" style="5"/>
    <col min="3841" max="3841" width="18.85546875" style="5" customWidth="1"/>
    <col min="3842" max="3842" width="8.7109375" style="5" bestFit="1" customWidth="1"/>
    <col min="3843" max="3843" width="7.140625" style="5" bestFit="1" customWidth="1"/>
    <col min="3844" max="3844" width="11.42578125" style="5"/>
    <col min="3845" max="3845" width="18.85546875" style="5" customWidth="1"/>
    <col min="3846" max="3846" width="8.7109375" style="5" bestFit="1" customWidth="1"/>
    <col min="3847" max="3847" width="8.7109375" style="5" customWidth="1"/>
    <col min="3848" max="3848" width="7.140625" style="5" bestFit="1" customWidth="1"/>
    <col min="3849" max="3849" width="11.42578125" style="5"/>
    <col min="3850" max="3850" width="18.85546875" style="5" customWidth="1"/>
    <col min="3851" max="3851" width="8.7109375" style="5" bestFit="1" customWidth="1"/>
    <col min="3852" max="3852" width="8.7109375" style="5" customWidth="1"/>
    <col min="3853" max="3853" width="7.140625" style="5" bestFit="1" customWidth="1"/>
    <col min="3854" max="4051" width="11.42578125" style="5"/>
    <col min="4052" max="4052" width="15.7109375" style="5" customWidth="1"/>
    <col min="4053" max="4053" width="8.7109375" style="5" bestFit="1" customWidth="1"/>
    <col min="4054" max="4054" width="7.140625" style="5" bestFit="1" customWidth="1"/>
    <col min="4055" max="4055" width="11.42578125" style="5"/>
    <col min="4056" max="4056" width="15.7109375" style="5" customWidth="1"/>
    <col min="4057" max="4057" width="9" style="5" customWidth="1"/>
    <col min="4058" max="4058" width="7.5703125" style="5" customWidth="1"/>
    <col min="4059" max="4059" width="11.42578125" style="5"/>
    <col min="4060" max="4060" width="15.7109375" style="5" customWidth="1"/>
    <col min="4061" max="4061" width="9" style="5" customWidth="1"/>
    <col min="4062" max="4062" width="7.5703125" style="5" customWidth="1"/>
    <col min="4063" max="4063" width="11.42578125" style="5"/>
    <col min="4064" max="4064" width="15.7109375" style="5" customWidth="1"/>
    <col min="4065" max="4065" width="9" style="5" customWidth="1"/>
    <col min="4066" max="4066" width="7.5703125" style="5" customWidth="1"/>
    <col min="4067" max="4067" width="11.42578125" style="5"/>
    <col min="4068" max="4068" width="17" style="5" bestFit="1" customWidth="1"/>
    <col min="4069" max="4069" width="8.7109375" style="5" bestFit="1" customWidth="1"/>
    <col min="4070" max="4070" width="7.140625" style="5" bestFit="1" customWidth="1"/>
    <col min="4071" max="4071" width="11.42578125" style="5"/>
    <col min="4072" max="4072" width="5.85546875" style="5" customWidth="1"/>
    <col min="4073" max="4073" width="17" style="5" customWidth="1"/>
    <col min="4074" max="4074" width="8.7109375" style="5" customWidth="1"/>
    <col min="4075" max="4075" width="7.140625" style="5" customWidth="1"/>
    <col min="4076" max="4076" width="11.42578125" style="5"/>
    <col min="4077" max="4077" width="15.85546875" style="5" bestFit="1" customWidth="1"/>
    <col min="4078" max="4078" width="8.7109375" style="5" bestFit="1" customWidth="1"/>
    <col min="4079" max="4079" width="7.140625" style="5" bestFit="1" customWidth="1"/>
    <col min="4080" max="4080" width="11.42578125" style="5"/>
    <col min="4081" max="4081" width="15.85546875" style="5" bestFit="1" customWidth="1"/>
    <col min="4082" max="4082" width="8.7109375" style="5" bestFit="1" customWidth="1"/>
    <col min="4083" max="4083" width="7.140625" style="5" bestFit="1" customWidth="1"/>
    <col min="4084" max="4084" width="11.42578125" style="5"/>
    <col min="4085" max="4085" width="18.85546875" style="5" bestFit="1" customWidth="1"/>
    <col min="4086" max="4086" width="8.7109375" style="5" bestFit="1" customWidth="1"/>
    <col min="4087" max="4087" width="7.140625" style="5" bestFit="1" customWidth="1"/>
    <col min="4088" max="4088" width="14" style="5" bestFit="1" customWidth="1"/>
    <col min="4089" max="4089" width="18.85546875" style="5" customWidth="1"/>
    <col min="4090" max="4090" width="8.7109375" style="5" bestFit="1" customWidth="1"/>
    <col min="4091" max="4091" width="7.140625" style="5" bestFit="1" customWidth="1"/>
    <col min="4092" max="4092" width="11.42578125" style="5"/>
    <col min="4093" max="4093" width="18.85546875" style="5" customWidth="1"/>
    <col min="4094" max="4094" width="8.7109375" style="5" bestFit="1" customWidth="1"/>
    <col min="4095" max="4095" width="7.140625" style="5" bestFit="1" customWidth="1"/>
    <col min="4096" max="4096" width="11.42578125" style="5"/>
    <col min="4097" max="4097" width="18.85546875" style="5" customWidth="1"/>
    <col min="4098" max="4098" width="8.7109375" style="5" bestFit="1" customWidth="1"/>
    <col min="4099" max="4099" width="7.140625" style="5" bestFit="1" customWidth="1"/>
    <col min="4100" max="4100" width="11.42578125" style="5"/>
    <col min="4101" max="4101" width="18.85546875" style="5" customWidth="1"/>
    <col min="4102" max="4102" width="8.7109375" style="5" bestFit="1" customWidth="1"/>
    <col min="4103" max="4103" width="8.7109375" style="5" customWidth="1"/>
    <col min="4104" max="4104" width="7.140625" style="5" bestFit="1" customWidth="1"/>
    <col min="4105" max="4105" width="11.42578125" style="5"/>
    <col min="4106" max="4106" width="18.85546875" style="5" customWidth="1"/>
    <col min="4107" max="4107" width="8.7109375" style="5" bestFit="1" customWidth="1"/>
    <col min="4108" max="4108" width="8.7109375" style="5" customWidth="1"/>
    <col min="4109" max="4109" width="7.140625" style="5" bestFit="1" customWidth="1"/>
    <col min="4110" max="4307" width="11.42578125" style="5"/>
    <col min="4308" max="4308" width="15.7109375" style="5" customWidth="1"/>
    <col min="4309" max="4309" width="8.7109375" style="5" bestFit="1" customWidth="1"/>
    <col min="4310" max="4310" width="7.140625" style="5" bestFit="1" customWidth="1"/>
    <col min="4311" max="4311" width="11.42578125" style="5"/>
    <col min="4312" max="4312" width="15.7109375" style="5" customWidth="1"/>
    <col min="4313" max="4313" width="9" style="5" customWidth="1"/>
    <col min="4314" max="4314" width="7.5703125" style="5" customWidth="1"/>
    <col min="4315" max="4315" width="11.42578125" style="5"/>
    <col min="4316" max="4316" width="15.7109375" style="5" customWidth="1"/>
    <col min="4317" max="4317" width="9" style="5" customWidth="1"/>
    <col min="4318" max="4318" width="7.5703125" style="5" customWidth="1"/>
    <col min="4319" max="4319" width="11.42578125" style="5"/>
    <col min="4320" max="4320" width="15.7109375" style="5" customWidth="1"/>
    <col min="4321" max="4321" width="9" style="5" customWidth="1"/>
    <col min="4322" max="4322" width="7.5703125" style="5" customWidth="1"/>
    <col min="4323" max="4323" width="11.42578125" style="5"/>
    <col min="4324" max="4324" width="17" style="5" bestFit="1" customWidth="1"/>
    <col min="4325" max="4325" width="8.7109375" style="5" bestFit="1" customWidth="1"/>
    <col min="4326" max="4326" width="7.140625" style="5" bestFit="1" customWidth="1"/>
    <col min="4327" max="4327" width="11.42578125" style="5"/>
    <col min="4328" max="4328" width="5.85546875" style="5" customWidth="1"/>
    <col min="4329" max="4329" width="17" style="5" customWidth="1"/>
    <col min="4330" max="4330" width="8.7109375" style="5" customWidth="1"/>
    <col min="4331" max="4331" width="7.140625" style="5" customWidth="1"/>
    <col min="4332" max="4332" width="11.42578125" style="5"/>
    <col min="4333" max="4333" width="15.85546875" style="5" bestFit="1" customWidth="1"/>
    <col min="4334" max="4334" width="8.7109375" style="5" bestFit="1" customWidth="1"/>
    <col min="4335" max="4335" width="7.140625" style="5" bestFit="1" customWidth="1"/>
    <col min="4336" max="4336" width="11.42578125" style="5"/>
    <col min="4337" max="4337" width="15.85546875" style="5" bestFit="1" customWidth="1"/>
    <col min="4338" max="4338" width="8.7109375" style="5" bestFit="1" customWidth="1"/>
    <col min="4339" max="4339" width="7.140625" style="5" bestFit="1" customWidth="1"/>
    <col min="4340" max="4340" width="11.42578125" style="5"/>
    <col min="4341" max="4341" width="18.85546875" style="5" bestFit="1" customWidth="1"/>
    <col min="4342" max="4342" width="8.7109375" style="5" bestFit="1" customWidth="1"/>
    <col min="4343" max="4343" width="7.140625" style="5" bestFit="1" customWidth="1"/>
    <col min="4344" max="4344" width="14" style="5" bestFit="1" customWidth="1"/>
    <col min="4345" max="4345" width="18.85546875" style="5" customWidth="1"/>
    <col min="4346" max="4346" width="8.7109375" style="5" bestFit="1" customWidth="1"/>
    <col min="4347" max="4347" width="7.140625" style="5" bestFit="1" customWidth="1"/>
    <col min="4348" max="4348" width="11.42578125" style="5"/>
    <col min="4349" max="4349" width="18.85546875" style="5" customWidth="1"/>
    <col min="4350" max="4350" width="8.7109375" style="5" bestFit="1" customWidth="1"/>
    <col min="4351" max="4351" width="7.140625" style="5" bestFit="1" customWidth="1"/>
    <col min="4352" max="4352" width="11.42578125" style="5"/>
    <col min="4353" max="4353" width="18.85546875" style="5" customWidth="1"/>
    <col min="4354" max="4354" width="8.7109375" style="5" bestFit="1" customWidth="1"/>
    <col min="4355" max="4355" width="7.140625" style="5" bestFit="1" customWidth="1"/>
    <col min="4356" max="4356" width="11.42578125" style="5"/>
    <col min="4357" max="4357" width="18.85546875" style="5" customWidth="1"/>
    <col min="4358" max="4358" width="8.7109375" style="5" bestFit="1" customWidth="1"/>
    <col min="4359" max="4359" width="8.7109375" style="5" customWidth="1"/>
    <col min="4360" max="4360" width="7.140625" style="5" bestFit="1" customWidth="1"/>
    <col min="4361" max="4361" width="11.42578125" style="5"/>
    <col min="4362" max="4362" width="18.85546875" style="5" customWidth="1"/>
    <col min="4363" max="4363" width="8.7109375" style="5" bestFit="1" customWidth="1"/>
    <col min="4364" max="4364" width="8.7109375" style="5" customWidth="1"/>
    <col min="4365" max="4365" width="7.140625" style="5" bestFit="1" customWidth="1"/>
    <col min="4366" max="4563" width="11.42578125" style="5"/>
    <col min="4564" max="4564" width="15.7109375" style="5" customWidth="1"/>
    <col min="4565" max="4565" width="8.7109375" style="5" bestFit="1" customWidth="1"/>
    <col min="4566" max="4566" width="7.140625" style="5" bestFit="1" customWidth="1"/>
    <col min="4567" max="4567" width="11.42578125" style="5"/>
    <col min="4568" max="4568" width="15.7109375" style="5" customWidth="1"/>
    <col min="4569" max="4569" width="9" style="5" customWidth="1"/>
    <col min="4570" max="4570" width="7.5703125" style="5" customWidth="1"/>
    <col min="4571" max="4571" width="11.42578125" style="5"/>
    <col min="4572" max="4572" width="15.7109375" style="5" customWidth="1"/>
    <col min="4573" max="4573" width="9" style="5" customWidth="1"/>
    <col min="4574" max="4574" width="7.5703125" style="5" customWidth="1"/>
    <col min="4575" max="4575" width="11.42578125" style="5"/>
    <col min="4576" max="4576" width="15.7109375" style="5" customWidth="1"/>
    <col min="4577" max="4577" width="9" style="5" customWidth="1"/>
    <col min="4578" max="4578" width="7.5703125" style="5" customWidth="1"/>
    <col min="4579" max="4579" width="11.42578125" style="5"/>
    <col min="4580" max="4580" width="17" style="5" bestFit="1" customWidth="1"/>
    <col min="4581" max="4581" width="8.7109375" style="5" bestFit="1" customWidth="1"/>
    <col min="4582" max="4582" width="7.140625" style="5" bestFit="1" customWidth="1"/>
    <col min="4583" max="4583" width="11.42578125" style="5"/>
    <col min="4584" max="4584" width="5.85546875" style="5" customWidth="1"/>
    <col min="4585" max="4585" width="17" style="5" customWidth="1"/>
    <col min="4586" max="4586" width="8.7109375" style="5" customWidth="1"/>
    <col min="4587" max="4587" width="7.140625" style="5" customWidth="1"/>
    <col min="4588" max="4588" width="11.42578125" style="5"/>
    <col min="4589" max="4589" width="15.85546875" style="5" bestFit="1" customWidth="1"/>
    <col min="4590" max="4590" width="8.7109375" style="5" bestFit="1" customWidth="1"/>
    <col min="4591" max="4591" width="7.140625" style="5" bestFit="1" customWidth="1"/>
    <col min="4592" max="4592" width="11.42578125" style="5"/>
    <col min="4593" max="4593" width="15.85546875" style="5" bestFit="1" customWidth="1"/>
    <col min="4594" max="4594" width="8.7109375" style="5" bestFit="1" customWidth="1"/>
    <col min="4595" max="4595" width="7.140625" style="5" bestFit="1" customWidth="1"/>
    <col min="4596" max="4596" width="11.42578125" style="5"/>
    <col min="4597" max="4597" width="18.85546875" style="5" bestFit="1" customWidth="1"/>
    <col min="4598" max="4598" width="8.7109375" style="5" bestFit="1" customWidth="1"/>
    <col min="4599" max="4599" width="7.140625" style="5" bestFit="1" customWidth="1"/>
    <col min="4600" max="4600" width="14" style="5" bestFit="1" customWidth="1"/>
    <col min="4601" max="4601" width="18.85546875" style="5" customWidth="1"/>
    <col min="4602" max="4602" width="8.7109375" style="5" bestFit="1" customWidth="1"/>
    <col min="4603" max="4603" width="7.140625" style="5" bestFit="1" customWidth="1"/>
    <col min="4604" max="4604" width="11.42578125" style="5"/>
    <col min="4605" max="4605" width="18.85546875" style="5" customWidth="1"/>
    <col min="4606" max="4606" width="8.7109375" style="5" bestFit="1" customWidth="1"/>
    <col min="4607" max="4607" width="7.140625" style="5" bestFit="1" customWidth="1"/>
    <col min="4608" max="4608" width="11.42578125" style="5"/>
    <col min="4609" max="4609" width="18.85546875" style="5" customWidth="1"/>
    <col min="4610" max="4610" width="8.7109375" style="5" bestFit="1" customWidth="1"/>
    <col min="4611" max="4611" width="7.140625" style="5" bestFit="1" customWidth="1"/>
    <col min="4612" max="4612" width="11.42578125" style="5"/>
    <col min="4613" max="4613" width="18.85546875" style="5" customWidth="1"/>
    <col min="4614" max="4614" width="8.7109375" style="5" bestFit="1" customWidth="1"/>
    <col min="4615" max="4615" width="8.7109375" style="5" customWidth="1"/>
    <col min="4616" max="4616" width="7.140625" style="5" bestFit="1" customWidth="1"/>
    <col min="4617" max="4617" width="11.42578125" style="5"/>
    <col min="4618" max="4618" width="18.85546875" style="5" customWidth="1"/>
    <col min="4619" max="4619" width="8.7109375" style="5" bestFit="1" customWidth="1"/>
    <col min="4620" max="4620" width="8.7109375" style="5" customWidth="1"/>
    <col min="4621" max="4621" width="7.140625" style="5" bestFit="1" customWidth="1"/>
    <col min="4622" max="4819" width="11.42578125" style="5"/>
    <col min="4820" max="4820" width="15.7109375" style="5" customWidth="1"/>
    <col min="4821" max="4821" width="8.7109375" style="5" bestFit="1" customWidth="1"/>
    <col min="4822" max="4822" width="7.140625" style="5" bestFit="1" customWidth="1"/>
    <col min="4823" max="4823" width="11.42578125" style="5"/>
    <col min="4824" max="4824" width="15.7109375" style="5" customWidth="1"/>
    <col min="4825" max="4825" width="9" style="5" customWidth="1"/>
    <col min="4826" max="4826" width="7.5703125" style="5" customWidth="1"/>
    <col min="4827" max="4827" width="11.42578125" style="5"/>
    <col min="4828" max="4828" width="15.7109375" style="5" customWidth="1"/>
    <col min="4829" max="4829" width="9" style="5" customWidth="1"/>
    <col min="4830" max="4830" width="7.5703125" style="5" customWidth="1"/>
    <col min="4831" max="4831" width="11.42578125" style="5"/>
    <col min="4832" max="4832" width="15.7109375" style="5" customWidth="1"/>
    <col min="4833" max="4833" width="9" style="5" customWidth="1"/>
    <col min="4834" max="4834" width="7.5703125" style="5" customWidth="1"/>
    <col min="4835" max="4835" width="11.42578125" style="5"/>
    <col min="4836" max="4836" width="17" style="5" bestFit="1" customWidth="1"/>
    <col min="4837" max="4837" width="8.7109375" style="5" bestFit="1" customWidth="1"/>
    <col min="4838" max="4838" width="7.140625" style="5" bestFit="1" customWidth="1"/>
    <col min="4839" max="4839" width="11.42578125" style="5"/>
    <col min="4840" max="4840" width="5.85546875" style="5" customWidth="1"/>
    <col min="4841" max="4841" width="17" style="5" customWidth="1"/>
    <col min="4842" max="4842" width="8.7109375" style="5" customWidth="1"/>
    <col min="4843" max="4843" width="7.140625" style="5" customWidth="1"/>
    <col min="4844" max="4844" width="11.42578125" style="5"/>
    <col min="4845" max="4845" width="15.85546875" style="5" bestFit="1" customWidth="1"/>
    <col min="4846" max="4846" width="8.7109375" style="5" bestFit="1" customWidth="1"/>
    <col min="4847" max="4847" width="7.140625" style="5" bestFit="1" customWidth="1"/>
    <col min="4848" max="4848" width="11.42578125" style="5"/>
    <col min="4849" max="4849" width="15.85546875" style="5" bestFit="1" customWidth="1"/>
    <col min="4850" max="4850" width="8.7109375" style="5" bestFit="1" customWidth="1"/>
    <col min="4851" max="4851" width="7.140625" style="5" bestFit="1" customWidth="1"/>
    <col min="4852" max="4852" width="11.42578125" style="5"/>
    <col min="4853" max="4853" width="18.85546875" style="5" bestFit="1" customWidth="1"/>
    <col min="4854" max="4854" width="8.7109375" style="5" bestFit="1" customWidth="1"/>
    <col min="4855" max="4855" width="7.140625" style="5" bestFit="1" customWidth="1"/>
    <col min="4856" max="4856" width="14" style="5" bestFit="1" customWidth="1"/>
    <col min="4857" max="4857" width="18.85546875" style="5" customWidth="1"/>
    <col min="4858" max="4858" width="8.7109375" style="5" bestFit="1" customWidth="1"/>
    <col min="4859" max="4859" width="7.140625" style="5" bestFit="1" customWidth="1"/>
    <col min="4860" max="4860" width="11.42578125" style="5"/>
    <col min="4861" max="4861" width="18.85546875" style="5" customWidth="1"/>
    <col min="4862" max="4862" width="8.7109375" style="5" bestFit="1" customWidth="1"/>
    <col min="4863" max="4863" width="7.140625" style="5" bestFit="1" customWidth="1"/>
    <col min="4864" max="4864" width="11.42578125" style="5"/>
    <col min="4865" max="4865" width="18.85546875" style="5" customWidth="1"/>
    <col min="4866" max="4866" width="8.7109375" style="5" bestFit="1" customWidth="1"/>
    <col min="4867" max="4867" width="7.140625" style="5" bestFit="1" customWidth="1"/>
    <col min="4868" max="4868" width="11.42578125" style="5"/>
    <col min="4869" max="4869" width="18.85546875" style="5" customWidth="1"/>
    <col min="4870" max="4870" width="8.7109375" style="5" bestFit="1" customWidth="1"/>
    <col min="4871" max="4871" width="8.7109375" style="5" customWidth="1"/>
    <col min="4872" max="4872" width="7.140625" style="5" bestFit="1" customWidth="1"/>
    <col min="4873" max="4873" width="11.42578125" style="5"/>
    <col min="4874" max="4874" width="18.85546875" style="5" customWidth="1"/>
    <col min="4875" max="4875" width="8.7109375" style="5" bestFit="1" customWidth="1"/>
    <col min="4876" max="4876" width="8.7109375" style="5" customWidth="1"/>
    <col min="4877" max="4877" width="7.140625" style="5" bestFit="1" customWidth="1"/>
    <col min="4878" max="5075" width="11.42578125" style="5"/>
    <col min="5076" max="5076" width="15.7109375" style="5" customWidth="1"/>
    <col min="5077" max="5077" width="8.7109375" style="5" bestFit="1" customWidth="1"/>
    <col min="5078" max="5078" width="7.140625" style="5" bestFit="1" customWidth="1"/>
    <col min="5079" max="5079" width="11.42578125" style="5"/>
    <col min="5080" max="5080" width="15.7109375" style="5" customWidth="1"/>
    <col min="5081" max="5081" width="9" style="5" customWidth="1"/>
    <col min="5082" max="5082" width="7.5703125" style="5" customWidth="1"/>
    <col min="5083" max="5083" width="11.42578125" style="5"/>
    <col min="5084" max="5084" width="15.7109375" style="5" customWidth="1"/>
    <col min="5085" max="5085" width="9" style="5" customWidth="1"/>
    <col min="5086" max="5086" width="7.5703125" style="5" customWidth="1"/>
    <col min="5087" max="5087" width="11.42578125" style="5"/>
    <col min="5088" max="5088" width="15.7109375" style="5" customWidth="1"/>
    <col min="5089" max="5089" width="9" style="5" customWidth="1"/>
    <col min="5090" max="5090" width="7.5703125" style="5" customWidth="1"/>
    <col min="5091" max="5091" width="11.42578125" style="5"/>
    <col min="5092" max="5092" width="17" style="5" bestFit="1" customWidth="1"/>
    <col min="5093" max="5093" width="8.7109375" style="5" bestFit="1" customWidth="1"/>
    <col min="5094" max="5094" width="7.140625" style="5" bestFit="1" customWidth="1"/>
    <col min="5095" max="5095" width="11.42578125" style="5"/>
    <col min="5096" max="5096" width="5.85546875" style="5" customWidth="1"/>
    <col min="5097" max="5097" width="17" style="5" customWidth="1"/>
    <col min="5098" max="5098" width="8.7109375" style="5" customWidth="1"/>
    <col min="5099" max="5099" width="7.140625" style="5" customWidth="1"/>
    <col min="5100" max="5100" width="11.42578125" style="5"/>
    <col min="5101" max="5101" width="15.85546875" style="5" bestFit="1" customWidth="1"/>
    <col min="5102" max="5102" width="8.7109375" style="5" bestFit="1" customWidth="1"/>
    <col min="5103" max="5103" width="7.140625" style="5" bestFit="1" customWidth="1"/>
    <col min="5104" max="5104" width="11.42578125" style="5"/>
    <col min="5105" max="5105" width="15.85546875" style="5" bestFit="1" customWidth="1"/>
    <col min="5106" max="5106" width="8.7109375" style="5" bestFit="1" customWidth="1"/>
    <col min="5107" max="5107" width="7.140625" style="5" bestFit="1" customWidth="1"/>
    <col min="5108" max="5108" width="11.42578125" style="5"/>
    <col min="5109" max="5109" width="18.85546875" style="5" bestFit="1" customWidth="1"/>
    <col min="5110" max="5110" width="8.7109375" style="5" bestFit="1" customWidth="1"/>
    <col min="5111" max="5111" width="7.140625" style="5" bestFit="1" customWidth="1"/>
    <col min="5112" max="5112" width="14" style="5" bestFit="1" customWidth="1"/>
    <col min="5113" max="5113" width="18.85546875" style="5" customWidth="1"/>
    <col min="5114" max="5114" width="8.7109375" style="5" bestFit="1" customWidth="1"/>
    <col min="5115" max="5115" width="7.140625" style="5" bestFit="1" customWidth="1"/>
    <col min="5116" max="5116" width="11.42578125" style="5"/>
    <col min="5117" max="5117" width="18.85546875" style="5" customWidth="1"/>
    <col min="5118" max="5118" width="8.7109375" style="5" bestFit="1" customWidth="1"/>
    <col min="5119" max="5119" width="7.140625" style="5" bestFit="1" customWidth="1"/>
    <col min="5120" max="5120" width="11.42578125" style="5"/>
    <col min="5121" max="5121" width="18.85546875" style="5" customWidth="1"/>
    <col min="5122" max="5122" width="8.7109375" style="5" bestFit="1" customWidth="1"/>
    <col min="5123" max="5123" width="7.140625" style="5" bestFit="1" customWidth="1"/>
    <col min="5124" max="5124" width="11.42578125" style="5"/>
    <col min="5125" max="5125" width="18.85546875" style="5" customWidth="1"/>
    <col min="5126" max="5126" width="8.7109375" style="5" bestFit="1" customWidth="1"/>
    <col min="5127" max="5127" width="8.7109375" style="5" customWidth="1"/>
    <col min="5128" max="5128" width="7.140625" style="5" bestFit="1" customWidth="1"/>
    <col min="5129" max="5129" width="11.42578125" style="5"/>
    <col min="5130" max="5130" width="18.85546875" style="5" customWidth="1"/>
    <col min="5131" max="5131" width="8.7109375" style="5" bestFit="1" customWidth="1"/>
    <col min="5132" max="5132" width="8.7109375" style="5" customWidth="1"/>
    <col min="5133" max="5133" width="7.140625" style="5" bestFit="1" customWidth="1"/>
    <col min="5134" max="5331" width="11.42578125" style="5"/>
    <col min="5332" max="5332" width="15.7109375" style="5" customWidth="1"/>
    <col min="5333" max="5333" width="8.7109375" style="5" bestFit="1" customWidth="1"/>
    <col min="5334" max="5334" width="7.140625" style="5" bestFit="1" customWidth="1"/>
    <col min="5335" max="5335" width="11.42578125" style="5"/>
    <col min="5336" max="5336" width="15.7109375" style="5" customWidth="1"/>
    <col min="5337" max="5337" width="9" style="5" customWidth="1"/>
    <col min="5338" max="5338" width="7.5703125" style="5" customWidth="1"/>
    <col min="5339" max="5339" width="11.42578125" style="5"/>
    <col min="5340" max="5340" width="15.7109375" style="5" customWidth="1"/>
    <col min="5341" max="5341" width="9" style="5" customWidth="1"/>
    <col min="5342" max="5342" width="7.5703125" style="5" customWidth="1"/>
    <col min="5343" max="5343" width="11.42578125" style="5"/>
    <col min="5344" max="5344" width="15.7109375" style="5" customWidth="1"/>
    <col min="5345" max="5345" width="9" style="5" customWidth="1"/>
    <col min="5346" max="5346" width="7.5703125" style="5" customWidth="1"/>
    <col min="5347" max="5347" width="11.42578125" style="5"/>
    <col min="5348" max="5348" width="17" style="5" bestFit="1" customWidth="1"/>
    <col min="5349" max="5349" width="8.7109375" style="5" bestFit="1" customWidth="1"/>
    <col min="5350" max="5350" width="7.140625" style="5" bestFit="1" customWidth="1"/>
    <col min="5351" max="5351" width="11.42578125" style="5"/>
    <col min="5352" max="5352" width="5.85546875" style="5" customWidth="1"/>
    <col min="5353" max="5353" width="17" style="5" customWidth="1"/>
    <col min="5354" max="5354" width="8.7109375" style="5" customWidth="1"/>
    <col min="5355" max="5355" width="7.140625" style="5" customWidth="1"/>
    <col min="5356" max="5356" width="11.42578125" style="5"/>
    <col min="5357" max="5357" width="15.85546875" style="5" bestFit="1" customWidth="1"/>
    <col min="5358" max="5358" width="8.7109375" style="5" bestFit="1" customWidth="1"/>
    <col min="5359" max="5359" width="7.140625" style="5" bestFit="1" customWidth="1"/>
    <col min="5360" max="5360" width="11.42578125" style="5"/>
    <col min="5361" max="5361" width="15.85546875" style="5" bestFit="1" customWidth="1"/>
    <col min="5362" max="5362" width="8.7109375" style="5" bestFit="1" customWidth="1"/>
    <col min="5363" max="5363" width="7.140625" style="5" bestFit="1" customWidth="1"/>
    <col min="5364" max="5364" width="11.42578125" style="5"/>
    <col min="5365" max="5365" width="18.85546875" style="5" bestFit="1" customWidth="1"/>
    <col min="5366" max="5366" width="8.7109375" style="5" bestFit="1" customWidth="1"/>
    <col min="5367" max="5367" width="7.140625" style="5" bestFit="1" customWidth="1"/>
    <col min="5368" max="5368" width="14" style="5" bestFit="1" customWidth="1"/>
    <col min="5369" max="5369" width="18.85546875" style="5" customWidth="1"/>
    <col min="5370" max="5370" width="8.7109375" style="5" bestFit="1" customWidth="1"/>
    <col min="5371" max="5371" width="7.140625" style="5" bestFit="1" customWidth="1"/>
    <col min="5372" max="5372" width="11.42578125" style="5"/>
    <col min="5373" max="5373" width="18.85546875" style="5" customWidth="1"/>
    <col min="5374" max="5374" width="8.7109375" style="5" bestFit="1" customWidth="1"/>
    <col min="5375" max="5375" width="7.140625" style="5" bestFit="1" customWidth="1"/>
    <col min="5376" max="5376" width="11.42578125" style="5"/>
    <col min="5377" max="5377" width="18.85546875" style="5" customWidth="1"/>
    <col min="5378" max="5378" width="8.7109375" style="5" bestFit="1" customWidth="1"/>
    <col min="5379" max="5379" width="7.140625" style="5" bestFit="1" customWidth="1"/>
    <col min="5380" max="5380" width="11.42578125" style="5"/>
    <col min="5381" max="5381" width="18.85546875" style="5" customWidth="1"/>
    <col min="5382" max="5382" width="8.7109375" style="5" bestFit="1" customWidth="1"/>
    <col min="5383" max="5383" width="8.7109375" style="5" customWidth="1"/>
    <col min="5384" max="5384" width="7.140625" style="5" bestFit="1" customWidth="1"/>
    <col min="5385" max="5385" width="11.42578125" style="5"/>
    <col min="5386" max="5386" width="18.85546875" style="5" customWidth="1"/>
    <col min="5387" max="5387" width="8.7109375" style="5" bestFit="1" customWidth="1"/>
    <col min="5388" max="5388" width="8.7109375" style="5" customWidth="1"/>
    <col min="5389" max="5389" width="7.140625" style="5" bestFit="1" customWidth="1"/>
    <col min="5390" max="5587" width="11.42578125" style="5"/>
    <col min="5588" max="5588" width="15.7109375" style="5" customWidth="1"/>
    <col min="5589" max="5589" width="8.7109375" style="5" bestFit="1" customWidth="1"/>
    <col min="5590" max="5590" width="7.140625" style="5" bestFit="1" customWidth="1"/>
    <col min="5591" max="5591" width="11.42578125" style="5"/>
    <col min="5592" max="5592" width="15.7109375" style="5" customWidth="1"/>
    <col min="5593" max="5593" width="9" style="5" customWidth="1"/>
    <col min="5594" max="5594" width="7.5703125" style="5" customWidth="1"/>
    <col min="5595" max="5595" width="11.42578125" style="5"/>
    <col min="5596" max="5596" width="15.7109375" style="5" customWidth="1"/>
    <col min="5597" max="5597" width="9" style="5" customWidth="1"/>
    <col min="5598" max="5598" width="7.5703125" style="5" customWidth="1"/>
    <col min="5599" max="5599" width="11.42578125" style="5"/>
    <col min="5600" max="5600" width="15.7109375" style="5" customWidth="1"/>
    <col min="5601" max="5601" width="9" style="5" customWidth="1"/>
    <col min="5602" max="5602" width="7.5703125" style="5" customWidth="1"/>
    <col min="5603" max="5603" width="11.42578125" style="5"/>
    <col min="5604" max="5604" width="17" style="5" bestFit="1" customWidth="1"/>
    <col min="5605" max="5605" width="8.7109375" style="5" bestFit="1" customWidth="1"/>
    <col min="5606" max="5606" width="7.140625" style="5" bestFit="1" customWidth="1"/>
    <col min="5607" max="5607" width="11.42578125" style="5"/>
    <col min="5608" max="5608" width="5.85546875" style="5" customWidth="1"/>
    <col min="5609" max="5609" width="17" style="5" customWidth="1"/>
    <col min="5610" max="5610" width="8.7109375" style="5" customWidth="1"/>
    <col min="5611" max="5611" width="7.140625" style="5" customWidth="1"/>
    <col min="5612" max="5612" width="11.42578125" style="5"/>
    <col min="5613" max="5613" width="15.85546875" style="5" bestFit="1" customWidth="1"/>
    <col min="5614" max="5614" width="8.7109375" style="5" bestFit="1" customWidth="1"/>
    <col min="5615" max="5615" width="7.140625" style="5" bestFit="1" customWidth="1"/>
    <col min="5616" max="5616" width="11.42578125" style="5"/>
    <col min="5617" max="5617" width="15.85546875" style="5" bestFit="1" customWidth="1"/>
    <col min="5618" max="5618" width="8.7109375" style="5" bestFit="1" customWidth="1"/>
    <col min="5619" max="5619" width="7.140625" style="5" bestFit="1" customWidth="1"/>
    <col min="5620" max="5620" width="11.42578125" style="5"/>
    <col min="5621" max="5621" width="18.85546875" style="5" bestFit="1" customWidth="1"/>
    <col min="5622" max="5622" width="8.7109375" style="5" bestFit="1" customWidth="1"/>
    <col min="5623" max="5623" width="7.140625" style="5" bestFit="1" customWidth="1"/>
    <col min="5624" max="5624" width="14" style="5" bestFit="1" customWidth="1"/>
    <col min="5625" max="5625" width="18.85546875" style="5" customWidth="1"/>
    <col min="5626" max="5626" width="8.7109375" style="5" bestFit="1" customWidth="1"/>
    <col min="5627" max="5627" width="7.140625" style="5" bestFit="1" customWidth="1"/>
    <col min="5628" max="5628" width="11.42578125" style="5"/>
    <col min="5629" max="5629" width="18.85546875" style="5" customWidth="1"/>
    <col min="5630" max="5630" width="8.7109375" style="5" bestFit="1" customWidth="1"/>
    <col min="5631" max="5631" width="7.140625" style="5" bestFit="1" customWidth="1"/>
    <col min="5632" max="5632" width="11.42578125" style="5"/>
    <col min="5633" max="5633" width="18.85546875" style="5" customWidth="1"/>
    <col min="5634" max="5634" width="8.7109375" style="5" bestFit="1" customWidth="1"/>
    <col min="5635" max="5635" width="7.140625" style="5" bestFit="1" customWidth="1"/>
    <col min="5636" max="5636" width="11.42578125" style="5"/>
    <col min="5637" max="5637" width="18.85546875" style="5" customWidth="1"/>
    <col min="5638" max="5638" width="8.7109375" style="5" bestFit="1" customWidth="1"/>
    <col min="5639" max="5639" width="8.7109375" style="5" customWidth="1"/>
    <col min="5640" max="5640" width="7.140625" style="5" bestFit="1" customWidth="1"/>
    <col min="5641" max="5641" width="11.42578125" style="5"/>
    <col min="5642" max="5642" width="18.85546875" style="5" customWidth="1"/>
    <col min="5643" max="5643" width="8.7109375" style="5" bestFit="1" customWidth="1"/>
    <col min="5644" max="5644" width="8.7109375" style="5" customWidth="1"/>
    <col min="5645" max="5645" width="7.140625" style="5" bestFit="1" customWidth="1"/>
    <col min="5646" max="5843" width="11.42578125" style="5"/>
    <col min="5844" max="5844" width="15.7109375" style="5" customWidth="1"/>
    <col min="5845" max="5845" width="8.7109375" style="5" bestFit="1" customWidth="1"/>
    <col min="5846" max="5846" width="7.140625" style="5" bestFit="1" customWidth="1"/>
    <col min="5847" max="5847" width="11.42578125" style="5"/>
    <col min="5848" max="5848" width="15.7109375" style="5" customWidth="1"/>
    <col min="5849" max="5849" width="9" style="5" customWidth="1"/>
    <col min="5850" max="5850" width="7.5703125" style="5" customWidth="1"/>
    <col min="5851" max="5851" width="11.42578125" style="5"/>
    <col min="5852" max="5852" width="15.7109375" style="5" customWidth="1"/>
    <col min="5853" max="5853" width="9" style="5" customWidth="1"/>
    <col min="5854" max="5854" width="7.5703125" style="5" customWidth="1"/>
    <col min="5855" max="5855" width="11.42578125" style="5"/>
    <col min="5856" max="5856" width="15.7109375" style="5" customWidth="1"/>
    <col min="5857" max="5857" width="9" style="5" customWidth="1"/>
    <col min="5858" max="5858" width="7.5703125" style="5" customWidth="1"/>
    <col min="5859" max="5859" width="11.42578125" style="5"/>
    <col min="5860" max="5860" width="17" style="5" bestFit="1" customWidth="1"/>
    <col min="5861" max="5861" width="8.7109375" style="5" bestFit="1" customWidth="1"/>
    <col min="5862" max="5862" width="7.140625" style="5" bestFit="1" customWidth="1"/>
    <col min="5863" max="5863" width="11.42578125" style="5"/>
    <col min="5864" max="5864" width="5.85546875" style="5" customWidth="1"/>
    <col min="5865" max="5865" width="17" style="5" customWidth="1"/>
    <col min="5866" max="5866" width="8.7109375" style="5" customWidth="1"/>
    <col min="5867" max="5867" width="7.140625" style="5" customWidth="1"/>
    <col min="5868" max="5868" width="11.42578125" style="5"/>
    <col min="5869" max="5869" width="15.85546875" style="5" bestFit="1" customWidth="1"/>
    <col min="5870" max="5870" width="8.7109375" style="5" bestFit="1" customWidth="1"/>
    <col min="5871" max="5871" width="7.140625" style="5" bestFit="1" customWidth="1"/>
    <col min="5872" max="5872" width="11.42578125" style="5"/>
    <col min="5873" max="5873" width="15.85546875" style="5" bestFit="1" customWidth="1"/>
    <col min="5874" max="5874" width="8.7109375" style="5" bestFit="1" customWidth="1"/>
    <col min="5875" max="5875" width="7.140625" style="5" bestFit="1" customWidth="1"/>
    <col min="5876" max="5876" width="11.42578125" style="5"/>
    <col min="5877" max="5877" width="18.85546875" style="5" bestFit="1" customWidth="1"/>
    <col min="5878" max="5878" width="8.7109375" style="5" bestFit="1" customWidth="1"/>
    <col min="5879" max="5879" width="7.140625" style="5" bestFit="1" customWidth="1"/>
    <col min="5880" max="5880" width="14" style="5" bestFit="1" customWidth="1"/>
    <col min="5881" max="5881" width="18.85546875" style="5" customWidth="1"/>
    <col min="5882" max="5882" width="8.7109375" style="5" bestFit="1" customWidth="1"/>
    <col min="5883" max="5883" width="7.140625" style="5" bestFit="1" customWidth="1"/>
    <col min="5884" max="5884" width="11.42578125" style="5"/>
    <col min="5885" max="5885" width="18.85546875" style="5" customWidth="1"/>
    <col min="5886" max="5886" width="8.7109375" style="5" bestFit="1" customWidth="1"/>
    <col min="5887" max="5887" width="7.140625" style="5" bestFit="1" customWidth="1"/>
    <col min="5888" max="5888" width="11.42578125" style="5"/>
    <col min="5889" max="5889" width="18.85546875" style="5" customWidth="1"/>
    <col min="5890" max="5890" width="8.7109375" style="5" bestFit="1" customWidth="1"/>
    <col min="5891" max="5891" width="7.140625" style="5" bestFit="1" customWidth="1"/>
    <col min="5892" max="5892" width="11.42578125" style="5"/>
    <col min="5893" max="5893" width="18.85546875" style="5" customWidth="1"/>
    <col min="5894" max="5894" width="8.7109375" style="5" bestFit="1" customWidth="1"/>
    <col min="5895" max="5895" width="8.7109375" style="5" customWidth="1"/>
    <col min="5896" max="5896" width="7.140625" style="5" bestFit="1" customWidth="1"/>
    <col min="5897" max="5897" width="11.42578125" style="5"/>
    <col min="5898" max="5898" width="18.85546875" style="5" customWidth="1"/>
    <col min="5899" max="5899" width="8.7109375" style="5" bestFit="1" customWidth="1"/>
    <col min="5900" max="5900" width="8.7109375" style="5" customWidth="1"/>
    <col min="5901" max="5901" width="7.140625" style="5" bestFit="1" customWidth="1"/>
    <col min="5902" max="6099" width="11.42578125" style="5"/>
    <col min="6100" max="6100" width="15.7109375" style="5" customWidth="1"/>
    <col min="6101" max="6101" width="8.7109375" style="5" bestFit="1" customWidth="1"/>
    <col min="6102" max="6102" width="7.140625" style="5" bestFit="1" customWidth="1"/>
    <col min="6103" max="6103" width="11.42578125" style="5"/>
    <col min="6104" max="6104" width="15.7109375" style="5" customWidth="1"/>
    <col min="6105" max="6105" width="9" style="5" customWidth="1"/>
    <col min="6106" max="6106" width="7.5703125" style="5" customWidth="1"/>
    <col min="6107" max="6107" width="11.42578125" style="5"/>
    <col min="6108" max="6108" width="15.7109375" style="5" customWidth="1"/>
    <col min="6109" max="6109" width="9" style="5" customWidth="1"/>
    <col min="6110" max="6110" width="7.5703125" style="5" customWidth="1"/>
    <col min="6111" max="6111" width="11.42578125" style="5"/>
    <col min="6112" max="6112" width="15.7109375" style="5" customWidth="1"/>
    <col min="6113" max="6113" width="9" style="5" customWidth="1"/>
    <col min="6114" max="6114" width="7.5703125" style="5" customWidth="1"/>
    <col min="6115" max="6115" width="11.42578125" style="5"/>
    <col min="6116" max="6116" width="17" style="5" bestFit="1" customWidth="1"/>
    <col min="6117" max="6117" width="8.7109375" style="5" bestFit="1" customWidth="1"/>
    <col min="6118" max="6118" width="7.140625" style="5" bestFit="1" customWidth="1"/>
    <col min="6119" max="6119" width="11.42578125" style="5"/>
    <col min="6120" max="6120" width="5.85546875" style="5" customWidth="1"/>
    <col min="6121" max="6121" width="17" style="5" customWidth="1"/>
    <col min="6122" max="6122" width="8.7109375" style="5" customWidth="1"/>
    <col min="6123" max="6123" width="7.140625" style="5" customWidth="1"/>
    <col min="6124" max="6124" width="11.42578125" style="5"/>
    <col min="6125" max="6125" width="15.85546875" style="5" bestFit="1" customWidth="1"/>
    <col min="6126" max="6126" width="8.7109375" style="5" bestFit="1" customWidth="1"/>
    <col min="6127" max="6127" width="7.140625" style="5" bestFit="1" customWidth="1"/>
    <col min="6128" max="6128" width="11.42578125" style="5"/>
    <col min="6129" max="6129" width="15.85546875" style="5" bestFit="1" customWidth="1"/>
    <col min="6130" max="6130" width="8.7109375" style="5" bestFit="1" customWidth="1"/>
    <col min="6131" max="6131" width="7.140625" style="5" bestFit="1" customWidth="1"/>
    <col min="6132" max="6132" width="11.42578125" style="5"/>
    <col min="6133" max="6133" width="18.85546875" style="5" bestFit="1" customWidth="1"/>
    <col min="6134" max="6134" width="8.7109375" style="5" bestFit="1" customWidth="1"/>
    <col min="6135" max="6135" width="7.140625" style="5" bestFit="1" customWidth="1"/>
    <col min="6136" max="6136" width="14" style="5" bestFit="1" customWidth="1"/>
    <col min="6137" max="6137" width="18.85546875" style="5" customWidth="1"/>
    <col min="6138" max="6138" width="8.7109375" style="5" bestFit="1" customWidth="1"/>
    <col min="6139" max="6139" width="7.140625" style="5" bestFit="1" customWidth="1"/>
    <col min="6140" max="6140" width="11.42578125" style="5"/>
    <col min="6141" max="6141" width="18.85546875" style="5" customWidth="1"/>
    <col min="6142" max="6142" width="8.7109375" style="5" bestFit="1" customWidth="1"/>
    <col min="6143" max="6143" width="7.140625" style="5" bestFit="1" customWidth="1"/>
    <col min="6144" max="6144" width="11.42578125" style="5"/>
    <col min="6145" max="6145" width="18.85546875" style="5" customWidth="1"/>
    <col min="6146" max="6146" width="8.7109375" style="5" bestFit="1" customWidth="1"/>
    <col min="6147" max="6147" width="7.140625" style="5" bestFit="1" customWidth="1"/>
    <col min="6148" max="6148" width="11.42578125" style="5"/>
    <col min="6149" max="6149" width="18.85546875" style="5" customWidth="1"/>
    <col min="6150" max="6150" width="8.7109375" style="5" bestFit="1" customWidth="1"/>
    <col min="6151" max="6151" width="8.7109375" style="5" customWidth="1"/>
    <col min="6152" max="6152" width="7.140625" style="5" bestFit="1" customWidth="1"/>
    <col min="6153" max="6153" width="11.42578125" style="5"/>
    <col min="6154" max="6154" width="18.85546875" style="5" customWidth="1"/>
    <col min="6155" max="6155" width="8.7109375" style="5" bestFit="1" customWidth="1"/>
    <col min="6156" max="6156" width="8.7109375" style="5" customWidth="1"/>
    <col min="6157" max="6157" width="7.140625" style="5" bestFit="1" customWidth="1"/>
    <col min="6158" max="6355" width="11.42578125" style="5"/>
    <col min="6356" max="6356" width="15.7109375" style="5" customWidth="1"/>
    <col min="6357" max="6357" width="8.7109375" style="5" bestFit="1" customWidth="1"/>
    <col min="6358" max="6358" width="7.140625" style="5" bestFit="1" customWidth="1"/>
    <col min="6359" max="6359" width="11.42578125" style="5"/>
    <col min="6360" max="6360" width="15.7109375" style="5" customWidth="1"/>
    <col min="6361" max="6361" width="9" style="5" customWidth="1"/>
    <col min="6362" max="6362" width="7.5703125" style="5" customWidth="1"/>
    <col min="6363" max="6363" width="11.42578125" style="5"/>
    <col min="6364" max="6364" width="15.7109375" style="5" customWidth="1"/>
    <col min="6365" max="6365" width="9" style="5" customWidth="1"/>
    <col min="6366" max="6366" width="7.5703125" style="5" customWidth="1"/>
    <col min="6367" max="6367" width="11.42578125" style="5"/>
    <col min="6368" max="6368" width="15.7109375" style="5" customWidth="1"/>
    <col min="6369" max="6369" width="9" style="5" customWidth="1"/>
    <col min="6370" max="6370" width="7.5703125" style="5" customWidth="1"/>
    <col min="6371" max="6371" width="11.42578125" style="5"/>
    <col min="6372" max="6372" width="17" style="5" bestFit="1" customWidth="1"/>
    <col min="6373" max="6373" width="8.7109375" style="5" bestFit="1" customWidth="1"/>
    <col min="6374" max="6374" width="7.140625" style="5" bestFit="1" customWidth="1"/>
    <col min="6375" max="6375" width="11.42578125" style="5"/>
    <col min="6376" max="6376" width="5.85546875" style="5" customWidth="1"/>
    <col min="6377" max="6377" width="17" style="5" customWidth="1"/>
    <col min="6378" max="6378" width="8.7109375" style="5" customWidth="1"/>
    <col min="6379" max="6379" width="7.140625" style="5" customWidth="1"/>
    <col min="6380" max="6380" width="11.42578125" style="5"/>
    <col min="6381" max="6381" width="15.85546875" style="5" bestFit="1" customWidth="1"/>
    <col min="6382" max="6382" width="8.7109375" style="5" bestFit="1" customWidth="1"/>
    <col min="6383" max="6383" width="7.140625" style="5" bestFit="1" customWidth="1"/>
    <col min="6384" max="6384" width="11.42578125" style="5"/>
    <col min="6385" max="6385" width="15.85546875" style="5" bestFit="1" customWidth="1"/>
    <col min="6386" max="6386" width="8.7109375" style="5" bestFit="1" customWidth="1"/>
    <col min="6387" max="6387" width="7.140625" style="5" bestFit="1" customWidth="1"/>
    <col min="6388" max="6388" width="11.42578125" style="5"/>
    <col min="6389" max="6389" width="18.85546875" style="5" bestFit="1" customWidth="1"/>
    <col min="6390" max="6390" width="8.7109375" style="5" bestFit="1" customWidth="1"/>
    <col min="6391" max="6391" width="7.140625" style="5" bestFit="1" customWidth="1"/>
    <col min="6392" max="6392" width="14" style="5" bestFit="1" customWidth="1"/>
    <col min="6393" max="6393" width="18.85546875" style="5" customWidth="1"/>
    <col min="6394" max="6394" width="8.7109375" style="5" bestFit="1" customWidth="1"/>
    <col min="6395" max="6395" width="7.140625" style="5" bestFit="1" customWidth="1"/>
    <col min="6396" max="6396" width="11.42578125" style="5"/>
    <col min="6397" max="6397" width="18.85546875" style="5" customWidth="1"/>
    <col min="6398" max="6398" width="8.7109375" style="5" bestFit="1" customWidth="1"/>
    <col min="6399" max="6399" width="7.140625" style="5" bestFit="1" customWidth="1"/>
    <col min="6400" max="6400" width="11.42578125" style="5"/>
    <col min="6401" max="6401" width="18.85546875" style="5" customWidth="1"/>
    <col min="6402" max="6402" width="8.7109375" style="5" bestFit="1" customWidth="1"/>
    <col min="6403" max="6403" width="7.140625" style="5" bestFit="1" customWidth="1"/>
    <col min="6404" max="6404" width="11.42578125" style="5"/>
    <col min="6405" max="6405" width="18.85546875" style="5" customWidth="1"/>
    <col min="6406" max="6406" width="8.7109375" style="5" bestFit="1" customWidth="1"/>
    <col min="6407" max="6407" width="8.7109375" style="5" customWidth="1"/>
    <col min="6408" max="6408" width="7.140625" style="5" bestFit="1" customWidth="1"/>
    <col min="6409" max="6409" width="11.42578125" style="5"/>
    <col min="6410" max="6410" width="18.85546875" style="5" customWidth="1"/>
    <col min="6411" max="6411" width="8.7109375" style="5" bestFit="1" customWidth="1"/>
    <col min="6412" max="6412" width="8.7109375" style="5" customWidth="1"/>
    <col min="6413" max="6413" width="7.140625" style="5" bestFit="1" customWidth="1"/>
    <col min="6414" max="6611" width="11.42578125" style="5"/>
    <col min="6612" max="6612" width="15.7109375" style="5" customWidth="1"/>
    <col min="6613" max="6613" width="8.7109375" style="5" bestFit="1" customWidth="1"/>
    <col min="6614" max="6614" width="7.140625" style="5" bestFit="1" customWidth="1"/>
    <col min="6615" max="6615" width="11.42578125" style="5"/>
    <col min="6616" max="6616" width="15.7109375" style="5" customWidth="1"/>
    <col min="6617" max="6617" width="9" style="5" customWidth="1"/>
    <col min="6618" max="6618" width="7.5703125" style="5" customWidth="1"/>
    <col min="6619" max="6619" width="11.42578125" style="5"/>
    <col min="6620" max="6620" width="15.7109375" style="5" customWidth="1"/>
    <col min="6621" max="6621" width="9" style="5" customWidth="1"/>
    <col min="6622" max="6622" width="7.5703125" style="5" customWidth="1"/>
    <col min="6623" max="6623" width="11.42578125" style="5"/>
    <col min="6624" max="6624" width="15.7109375" style="5" customWidth="1"/>
    <col min="6625" max="6625" width="9" style="5" customWidth="1"/>
    <col min="6626" max="6626" width="7.5703125" style="5" customWidth="1"/>
    <col min="6627" max="6627" width="11.42578125" style="5"/>
    <col min="6628" max="6628" width="17" style="5" bestFit="1" customWidth="1"/>
    <col min="6629" max="6629" width="8.7109375" style="5" bestFit="1" customWidth="1"/>
    <col min="6630" max="6630" width="7.140625" style="5" bestFit="1" customWidth="1"/>
    <col min="6631" max="6631" width="11.42578125" style="5"/>
    <col min="6632" max="6632" width="5.85546875" style="5" customWidth="1"/>
    <col min="6633" max="6633" width="17" style="5" customWidth="1"/>
    <col min="6634" max="6634" width="8.7109375" style="5" customWidth="1"/>
    <col min="6635" max="6635" width="7.140625" style="5" customWidth="1"/>
    <col min="6636" max="6636" width="11.42578125" style="5"/>
    <col min="6637" max="6637" width="15.85546875" style="5" bestFit="1" customWidth="1"/>
    <col min="6638" max="6638" width="8.7109375" style="5" bestFit="1" customWidth="1"/>
    <col min="6639" max="6639" width="7.140625" style="5" bestFit="1" customWidth="1"/>
    <col min="6640" max="6640" width="11.42578125" style="5"/>
    <col min="6641" max="6641" width="15.85546875" style="5" bestFit="1" customWidth="1"/>
    <col min="6642" max="6642" width="8.7109375" style="5" bestFit="1" customWidth="1"/>
    <col min="6643" max="6643" width="7.140625" style="5" bestFit="1" customWidth="1"/>
    <col min="6644" max="6644" width="11.42578125" style="5"/>
    <col min="6645" max="6645" width="18.85546875" style="5" bestFit="1" customWidth="1"/>
    <col min="6646" max="6646" width="8.7109375" style="5" bestFit="1" customWidth="1"/>
    <col min="6647" max="6647" width="7.140625" style="5" bestFit="1" customWidth="1"/>
    <col min="6648" max="6648" width="14" style="5" bestFit="1" customWidth="1"/>
    <col min="6649" max="6649" width="18.85546875" style="5" customWidth="1"/>
    <col min="6650" max="6650" width="8.7109375" style="5" bestFit="1" customWidth="1"/>
    <col min="6651" max="6651" width="7.140625" style="5" bestFit="1" customWidth="1"/>
    <col min="6652" max="6652" width="11.42578125" style="5"/>
    <col min="6653" max="6653" width="18.85546875" style="5" customWidth="1"/>
    <col min="6654" max="6654" width="8.7109375" style="5" bestFit="1" customWidth="1"/>
    <col min="6655" max="6655" width="7.140625" style="5" bestFit="1" customWidth="1"/>
    <col min="6656" max="6656" width="11.42578125" style="5"/>
    <col min="6657" max="6657" width="18.85546875" style="5" customWidth="1"/>
    <col min="6658" max="6658" width="8.7109375" style="5" bestFit="1" customWidth="1"/>
    <col min="6659" max="6659" width="7.140625" style="5" bestFit="1" customWidth="1"/>
    <col min="6660" max="6660" width="11.42578125" style="5"/>
    <col min="6661" max="6661" width="18.85546875" style="5" customWidth="1"/>
    <col min="6662" max="6662" width="8.7109375" style="5" bestFit="1" customWidth="1"/>
    <col min="6663" max="6663" width="8.7109375" style="5" customWidth="1"/>
    <col min="6664" max="6664" width="7.140625" style="5" bestFit="1" customWidth="1"/>
    <col min="6665" max="6665" width="11.42578125" style="5"/>
    <col min="6666" max="6666" width="18.85546875" style="5" customWidth="1"/>
    <col min="6667" max="6667" width="8.7109375" style="5" bestFit="1" customWidth="1"/>
    <col min="6668" max="6668" width="8.7109375" style="5" customWidth="1"/>
    <col min="6669" max="6669" width="7.140625" style="5" bestFit="1" customWidth="1"/>
    <col min="6670" max="6867" width="11.42578125" style="5"/>
    <col min="6868" max="6868" width="15.7109375" style="5" customWidth="1"/>
    <col min="6869" max="6869" width="8.7109375" style="5" bestFit="1" customWidth="1"/>
    <col min="6870" max="6870" width="7.140625" style="5" bestFit="1" customWidth="1"/>
    <col min="6871" max="6871" width="11.42578125" style="5"/>
    <col min="6872" max="6872" width="15.7109375" style="5" customWidth="1"/>
    <col min="6873" max="6873" width="9" style="5" customWidth="1"/>
    <col min="6874" max="6874" width="7.5703125" style="5" customWidth="1"/>
    <col min="6875" max="6875" width="11.42578125" style="5"/>
    <col min="6876" max="6876" width="15.7109375" style="5" customWidth="1"/>
    <col min="6877" max="6877" width="9" style="5" customWidth="1"/>
    <col min="6878" max="6878" width="7.5703125" style="5" customWidth="1"/>
    <col min="6879" max="6879" width="11.42578125" style="5"/>
    <col min="6880" max="6880" width="15.7109375" style="5" customWidth="1"/>
    <col min="6881" max="6881" width="9" style="5" customWidth="1"/>
    <col min="6882" max="6882" width="7.5703125" style="5" customWidth="1"/>
    <col min="6883" max="6883" width="11.42578125" style="5"/>
    <col min="6884" max="6884" width="17" style="5" bestFit="1" customWidth="1"/>
    <col min="6885" max="6885" width="8.7109375" style="5" bestFit="1" customWidth="1"/>
    <col min="6886" max="6886" width="7.140625" style="5" bestFit="1" customWidth="1"/>
    <col min="6887" max="6887" width="11.42578125" style="5"/>
    <col min="6888" max="6888" width="5.85546875" style="5" customWidth="1"/>
    <col min="6889" max="6889" width="17" style="5" customWidth="1"/>
    <col min="6890" max="6890" width="8.7109375" style="5" customWidth="1"/>
    <col min="6891" max="6891" width="7.140625" style="5" customWidth="1"/>
    <col min="6892" max="6892" width="11.42578125" style="5"/>
    <col min="6893" max="6893" width="15.85546875" style="5" bestFit="1" customWidth="1"/>
    <col min="6894" max="6894" width="8.7109375" style="5" bestFit="1" customWidth="1"/>
    <col min="6895" max="6895" width="7.140625" style="5" bestFit="1" customWidth="1"/>
    <col min="6896" max="6896" width="11.42578125" style="5"/>
    <col min="6897" max="6897" width="15.85546875" style="5" bestFit="1" customWidth="1"/>
    <col min="6898" max="6898" width="8.7109375" style="5" bestFit="1" customWidth="1"/>
    <col min="6899" max="6899" width="7.140625" style="5" bestFit="1" customWidth="1"/>
    <col min="6900" max="6900" width="11.42578125" style="5"/>
    <col min="6901" max="6901" width="18.85546875" style="5" bestFit="1" customWidth="1"/>
    <col min="6902" max="6902" width="8.7109375" style="5" bestFit="1" customWidth="1"/>
    <col min="6903" max="6903" width="7.140625" style="5" bestFit="1" customWidth="1"/>
    <col min="6904" max="6904" width="14" style="5" bestFit="1" customWidth="1"/>
    <col min="6905" max="6905" width="18.85546875" style="5" customWidth="1"/>
    <col min="6906" max="6906" width="8.7109375" style="5" bestFit="1" customWidth="1"/>
    <col min="6907" max="6907" width="7.140625" style="5" bestFit="1" customWidth="1"/>
    <col min="6908" max="6908" width="11.42578125" style="5"/>
    <col min="6909" max="6909" width="18.85546875" style="5" customWidth="1"/>
    <col min="6910" max="6910" width="8.7109375" style="5" bestFit="1" customWidth="1"/>
    <col min="6911" max="6911" width="7.140625" style="5" bestFit="1" customWidth="1"/>
    <col min="6912" max="6912" width="11.42578125" style="5"/>
    <col min="6913" max="6913" width="18.85546875" style="5" customWidth="1"/>
    <col min="6914" max="6914" width="8.7109375" style="5" bestFit="1" customWidth="1"/>
    <col min="6915" max="6915" width="7.140625" style="5" bestFit="1" customWidth="1"/>
    <col min="6916" max="6916" width="11.42578125" style="5"/>
    <col min="6917" max="6917" width="18.85546875" style="5" customWidth="1"/>
    <col min="6918" max="6918" width="8.7109375" style="5" bestFit="1" customWidth="1"/>
    <col min="6919" max="6919" width="8.7109375" style="5" customWidth="1"/>
    <col min="6920" max="6920" width="7.140625" style="5" bestFit="1" customWidth="1"/>
    <col min="6921" max="6921" width="11.42578125" style="5"/>
    <col min="6922" max="6922" width="18.85546875" style="5" customWidth="1"/>
    <col min="6923" max="6923" width="8.7109375" style="5" bestFit="1" customWidth="1"/>
    <col min="6924" max="6924" width="8.7109375" style="5" customWidth="1"/>
    <col min="6925" max="6925" width="7.140625" style="5" bestFit="1" customWidth="1"/>
    <col min="6926" max="7123" width="11.42578125" style="5"/>
    <col min="7124" max="7124" width="15.7109375" style="5" customWidth="1"/>
    <col min="7125" max="7125" width="8.7109375" style="5" bestFit="1" customWidth="1"/>
    <col min="7126" max="7126" width="7.140625" style="5" bestFit="1" customWidth="1"/>
    <col min="7127" max="7127" width="11.42578125" style="5"/>
    <col min="7128" max="7128" width="15.7109375" style="5" customWidth="1"/>
    <col min="7129" max="7129" width="9" style="5" customWidth="1"/>
    <col min="7130" max="7130" width="7.5703125" style="5" customWidth="1"/>
    <col min="7131" max="7131" width="11.42578125" style="5"/>
    <col min="7132" max="7132" width="15.7109375" style="5" customWidth="1"/>
    <col min="7133" max="7133" width="9" style="5" customWidth="1"/>
    <col min="7134" max="7134" width="7.5703125" style="5" customWidth="1"/>
    <col min="7135" max="7135" width="11.42578125" style="5"/>
    <col min="7136" max="7136" width="15.7109375" style="5" customWidth="1"/>
    <col min="7137" max="7137" width="9" style="5" customWidth="1"/>
    <col min="7138" max="7138" width="7.5703125" style="5" customWidth="1"/>
    <col min="7139" max="7139" width="11.42578125" style="5"/>
    <col min="7140" max="7140" width="17" style="5" bestFit="1" customWidth="1"/>
    <col min="7141" max="7141" width="8.7109375" style="5" bestFit="1" customWidth="1"/>
    <col min="7142" max="7142" width="7.140625" style="5" bestFit="1" customWidth="1"/>
    <col min="7143" max="7143" width="11.42578125" style="5"/>
    <col min="7144" max="7144" width="5.85546875" style="5" customWidth="1"/>
    <col min="7145" max="7145" width="17" style="5" customWidth="1"/>
    <col min="7146" max="7146" width="8.7109375" style="5" customWidth="1"/>
    <col min="7147" max="7147" width="7.140625" style="5" customWidth="1"/>
    <col min="7148" max="7148" width="11.42578125" style="5"/>
    <col min="7149" max="7149" width="15.85546875" style="5" bestFit="1" customWidth="1"/>
    <col min="7150" max="7150" width="8.7109375" style="5" bestFit="1" customWidth="1"/>
    <col min="7151" max="7151" width="7.140625" style="5" bestFit="1" customWidth="1"/>
    <col min="7152" max="7152" width="11.42578125" style="5"/>
    <col min="7153" max="7153" width="15.85546875" style="5" bestFit="1" customWidth="1"/>
    <col min="7154" max="7154" width="8.7109375" style="5" bestFit="1" customWidth="1"/>
    <col min="7155" max="7155" width="7.140625" style="5" bestFit="1" customWidth="1"/>
    <col min="7156" max="7156" width="11.42578125" style="5"/>
    <col min="7157" max="7157" width="18.85546875" style="5" bestFit="1" customWidth="1"/>
    <col min="7158" max="7158" width="8.7109375" style="5" bestFit="1" customWidth="1"/>
    <col min="7159" max="7159" width="7.140625" style="5" bestFit="1" customWidth="1"/>
    <col min="7160" max="7160" width="14" style="5" bestFit="1" customWidth="1"/>
    <col min="7161" max="7161" width="18.85546875" style="5" customWidth="1"/>
    <col min="7162" max="7162" width="8.7109375" style="5" bestFit="1" customWidth="1"/>
    <col min="7163" max="7163" width="7.140625" style="5" bestFit="1" customWidth="1"/>
    <col min="7164" max="7164" width="11.42578125" style="5"/>
    <col min="7165" max="7165" width="18.85546875" style="5" customWidth="1"/>
    <col min="7166" max="7166" width="8.7109375" style="5" bestFit="1" customWidth="1"/>
    <col min="7167" max="7167" width="7.140625" style="5" bestFit="1" customWidth="1"/>
    <col min="7168" max="7168" width="11.42578125" style="5"/>
    <col min="7169" max="7169" width="18.85546875" style="5" customWidth="1"/>
    <col min="7170" max="7170" width="8.7109375" style="5" bestFit="1" customWidth="1"/>
    <col min="7171" max="7171" width="7.140625" style="5" bestFit="1" customWidth="1"/>
    <col min="7172" max="7172" width="11.42578125" style="5"/>
    <col min="7173" max="7173" width="18.85546875" style="5" customWidth="1"/>
    <col min="7174" max="7174" width="8.7109375" style="5" bestFit="1" customWidth="1"/>
    <col min="7175" max="7175" width="8.7109375" style="5" customWidth="1"/>
    <col min="7176" max="7176" width="7.140625" style="5" bestFit="1" customWidth="1"/>
    <col min="7177" max="7177" width="11.42578125" style="5"/>
    <col min="7178" max="7178" width="18.85546875" style="5" customWidth="1"/>
    <col min="7179" max="7179" width="8.7109375" style="5" bestFit="1" customWidth="1"/>
    <col min="7180" max="7180" width="8.7109375" style="5" customWidth="1"/>
    <col min="7181" max="7181" width="7.140625" style="5" bestFit="1" customWidth="1"/>
    <col min="7182" max="7379" width="11.42578125" style="5"/>
    <col min="7380" max="7380" width="15.7109375" style="5" customWidth="1"/>
    <col min="7381" max="7381" width="8.7109375" style="5" bestFit="1" customWidth="1"/>
    <col min="7382" max="7382" width="7.140625" style="5" bestFit="1" customWidth="1"/>
    <col min="7383" max="7383" width="11.42578125" style="5"/>
    <col min="7384" max="7384" width="15.7109375" style="5" customWidth="1"/>
    <col min="7385" max="7385" width="9" style="5" customWidth="1"/>
    <col min="7386" max="7386" width="7.5703125" style="5" customWidth="1"/>
    <col min="7387" max="7387" width="11.42578125" style="5"/>
    <col min="7388" max="7388" width="15.7109375" style="5" customWidth="1"/>
    <col min="7389" max="7389" width="9" style="5" customWidth="1"/>
    <col min="7390" max="7390" width="7.5703125" style="5" customWidth="1"/>
    <col min="7391" max="7391" width="11.42578125" style="5"/>
    <col min="7392" max="7392" width="15.7109375" style="5" customWidth="1"/>
    <col min="7393" max="7393" width="9" style="5" customWidth="1"/>
    <col min="7394" max="7394" width="7.5703125" style="5" customWidth="1"/>
    <col min="7395" max="7395" width="11.42578125" style="5"/>
    <col min="7396" max="7396" width="17" style="5" bestFit="1" customWidth="1"/>
    <col min="7397" max="7397" width="8.7109375" style="5" bestFit="1" customWidth="1"/>
    <col min="7398" max="7398" width="7.140625" style="5" bestFit="1" customWidth="1"/>
    <col min="7399" max="7399" width="11.42578125" style="5"/>
    <col min="7400" max="7400" width="5.85546875" style="5" customWidth="1"/>
    <col min="7401" max="7401" width="17" style="5" customWidth="1"/>
    <col min="7402" max="7402" width="8.7109375" style="5" customWidth="1"/>
    <col min="7403" max="7403" width="7.140625" style="5" customWidth="1"/>
    <col min="7404" max="7404" width="11.42578125" style="5"/>
    <col min="7405" max="7405" width="15.85546875" style="5" bestFit="1" customWidth="1"/>
    <col min="7406" max="7406" width="8.7109375" style="5" bestFit="1" customWidth="1"/>
    <col min="7407" max="7407" width="7.140625" style="5" bestFit="1" customWidth="1"/>
    <col min="7408" max="7408" width="11.42578125" style="5"/>
    <col min="7409" max="7409" width="15.85546875" style="5" bestFit="1" customWidth="1"/>
    <col min="7410" max="7410" width="8.7109375" style="5" bestFit="1" customWidth="1"/>
    <col min="7411" max="7411" width="7.140625" style="5" bestFit="1" customWidth="1"/>
    <col min="7412" max="7412" width="11.42578125" style="5"/>
    <col min="7413" max="7413" width="18.85546875" style="5" bestFit="1" customWidth="1"/>
    <col min="7414" max="7414" width="8.7109375" style="5" bestFit="1" customWidth="1"/>
    <col min="7415" max="7415" width="7.140625" style="5" bestFit="1" customWidth="1"/>
    <col min="7416" max="7416" width="14" style="5" bestFit="1" customWidth="1"/>
    <col min="7417" max="7417" width="18.85546875" style="5" customWidth="1"/>
    <col min="7418" max="7418" width="8.7109375" style="5" bestFit="1" customWidth="1"/>
    <col min="7419" max="7419" width="7.140625" style="5" bestFit="1" customWidth="1"/>
    <col min="7420" max="7420" width="11.42578125" style="5"/>
    <col min="7421" max="7421" width="18.85546875" style="5" customWidth="1"/>
    <col min="7422" max="7422" width="8.7109375" style="5" bestFit="1" customWidth="1"/>
    <col min="7423" max="7423" width="7.140625" style="5" bestFit="1" customWidth="1"/>
    <col min="7424" max="7424" width="11.42578125" style="5"/>
    <col min="7425" max="7425" width="18.85546875" style="5" customWidth="1"/>
    <col min="7426" max="7426" width="8.7109375" style="5" bestFit="1" customWidth="1"/>
    <col min="7427" max="7427" width="7.140625" style="5" bestFit="1" customWidth="1"/>
    <col min="7428" max="7428" width="11.42578125" style="5"/>
    <col min="7429" max="7429" width="18.85546875" style="5" customWidth="1"/>
    <col min="7430" max="7430" width="8.7109375" style="5" bestFit="1" customWidth="1"/>
    <col min="7431" max="7431" width="8.7109375" style="5" customWidth="1"/>
    <col min="7432" max="7432" width="7.140625" style="5" bestFit="1" customWidth="1"/>
    <col min="7433" max="7433" width="11.42578125" style="5"/>
    <col min="7434" max="7434" width="18.85546875" style="5" customWidth="1"/>
    <col min="7435" max="7435" width="8.7109375" style="5" bestFit="1" customWidth="1"/>
    <col min="7436" max="7436" width="8.7109375" style="5" customWidth="1"/>
    <col min="7437" max="7437" width="7.140625" style="5" bestFit="1" customWidth="1"/>
    <col min="7438" max="7635" width="11.42578125" style="5"/>
    <col min="7636" max="7636" width="15.7109375" style="5" customWidth="1"/>
    <col min="7637" max="7637" width="8.7109375" style="5" bestFit="1" customWidth="1"/>
    <col min="7638" max="7638" width="7.140625" style="5" bestFit="1" customWidth="1"/>
    <col min="7639" max="7639" width="11.42578125" style="5"/>
    <col min="7640" max="7640" width="15.7109375" style="5" customWidth="1"/>
    <col min="7641" max="7641" width="9" style="5" customWidth="1"/>
    <col min="7642" max="7642" width="7.5703125" style="5" customWidth="1"/>
    <col min="7643" max="7643" width="11.42578125" style="5"/>
    <col min="7644" max="7644" width="15.7109375" style="5" customWidth="1"/>
    <col min="7645" max="7645" width="9" style="5" customWidth="1"/>
    <col min="7646" max="7646" width="7.5703125" style="5" customWidth="1"/>
    <col min="7647" max="7647" width="11.42578125" style="5"/>
    <col min="7648" max="7648" width="15.7109375" style="5" customWidth="1"/>
    <col min="7649" max="7649" width="9" style="5" customWidth="1"/>
    <col min="7650" max="7650" width="7.5703125" style="5" customWidth="1"/>
    <col min="7651" max="7651" width="11.42578125" style="5"/>
    <col min="7652" max="7652" width="17" style="5" bestFit="1" customWidth="1"/>
    <col min="7653" max="7653" width="8.7109375" style="5" bestFit="1" customWidth="1"/>
    <col min="7654" max="7654" width="7.140625" style="5" bestFit="1" customWidth="1"/>
    <col min="7655" max="7655" width="11.42578125" style="5"/>
    <col min="7656" max="7656" width="5.85546875" style="5" customWidth="1"/>
    <col min="7657" max="7657" width="17" style="5" customWidth="1"/>
    <col min="7658" max="7658" width="8.7109375" style="5" customWidth="1"/>
    <col min="7659" max="7659" width="7.140625" style="5" customWidth="1"/>
    <col min="7660" max="7660" width="11.42578125" style="5"/>
    <col min="7661" max="7661" width="15.85546875" style="5" bestFit="1" customWidth="1"/>
    <col min="7662" max="7662" width="8.7109375" style="5" bestFit="1" customWidth="1"/>
    <col min="7663" max="7663" width="7.140625" style="5" bestFit="1" customWidth="1"/>
    <col min="7664" max="7664" width="11.42578125" style="5"/>
    <col min="7665" max="7665" width="15.85546875" style="5" bestFit="1" customWidth="1"/>
    <col min="7666" max="7666" width="8.7109375" style="5" bestFit="1" customWidth="1"/>
    <col min="7667" max="7667" width="7.140625" style="5" bestFit="1" customWidth="1"/>
    <col min="7668" max="7668" width="11.42578125" style="5"/>
    <col min="7669" max="7669" width="18.85546875" style="5" bestFit="1" customWidth="1"/>
    <col min="7670" max="7670" width="8.7109375" style="5" bestFit="1" customWidth="1"/>
    <col min="7671" max="7671" width="7.140625" style="5" bestFit="1" customWidth="1"/>
    <col min="7672" max="7672" width="14" style="5" bestFit="1" customWidth="1"/>
    <col min="7673" max="7673" width="18.85546875" style="5" customWidth="1"/>
    <col min="7674" max="7674" width="8.7109375" style="5" bestFit="1" customWidth="1"/>
    <col min="7675" max="7675" width="7.140625" style="5" bestFit="1" customWidth="1"/>
    <col min="7676" max="7676" width="11.42578125" style="5"/>
    <col min="7677" max="7677" width="18.85546875" style="5" customWidth="1"/>
    <col min="7678" max="7678" width="8.7109375" style="5" bestFit="1" customWidth="1"/>
    <col min="7679" max="7679" width="7.140625" style="5" bestFit="1" customWidth="1"/>
    <col min="7680" max="7680" width="11.42578125" style="5"/>
    <col min="7681" max="7681" width="18.85546875" style="5" customWidth="1"/>
    <col min="7682" max="7682" width="8.7109375" style="5" bestFit="1" customWidth="1"/>
    <col min="7683" max="7683" width="7.140625" style="5" bestFit="1" customWidth="1"/>
    <col min="7684" max="7684" width="11.42578125" style="5"/>
    <col min="7685" max="7685" width="18.85546875" style="5" customWidth="1"/>
    <col min="7686" max="7686" width="8.7109375" style="5" bestFit="1" customWidth="1"/>
    <col min="7687" max="7687" width="8.7109375" style="5" customWidth="1"/>
    <col min="7688" max="7688" width="7.140625" style="5" bestFit="1" customWidth="1"/>
    <col min="7689" max="7689" width="11.42578125" style="5"/>
    <col min="7690" max="7690" width="18.85546875" style="5" customWidth="1"/>
    <col min="7691" max="7691" width="8.7109375" style="5" bestFit="1" customWidth="1"/>
    <col min="7692" max="7692" width="8.7109375" style="5" customWidth="1"/>
    <col min="7693" max="7693" width="7.140625" style="5" bestFit="1" customWidth="1"/>
    <col min="7694" max="7891" width="11.42578125" style="5"/>
    <col min="7892" max="7892" width="15.7109375" style="5" customWidth="1"/>
    <col min="7893" max="7893" width="8.7109375" style="5" bestFit="1" customWidth="1"/>
    <col min="7894" max="7894" width="7.140625" style="5" bestFit="1" customWidth="1"/>
    <col min="7895" max="7895" width="11.42578125" style="5"/>
    <col min="7896" max="7896" width="15.7109375" style="5" customWidth="1"/>
    <col min="7897" max="7897" width="9" style="5" customWidth="1"/>
    <col min="7898" max="7898" width="7.5703125" style="5" customWidth="1"/>
    <col min="7899" max="7899" width="11.42578125" style="5"/>
    <col min="7900" max="7900" width="15.7109375" style="5" customWidth="1"/>
    <col min="7901" max="7901" width="9" style="5" customWidth="1"/>
    <col min="7902" max="7902" width="7.5703125" style="5" customWidth="1"/>
    <col min="7903" max="7903" width="11.42578125" style="5"/>
    <col min="7904" max="7904" width="15.7109375" style="5" customWidth="1"/>
    <col min="7905" max="7905" width="9" style="5" customWidth="1"/>
    <col min="7906" max="7906" width="7.5703125" style="5" customWidth="1"/>
    <col min="7907" max="7907" width="11.42578125" style="5"/>
    <col min="7908" max="7908" width="17" style="5" bestFit="1" customWidth="1"/>
    <col min="7909" max="7909" width="8.7109375" style="5" bestFit="1" customWidth="1"/>
    <col min="7910" max="7910" width="7.140625" style="5" bestFit="1" customWidth="1"/>
    <col min="7911" max="7911" width="11.42578125" style="5"/>
    <col min="7912" max="7912" width="5.85546875" style="5" customWidth="1"/>
    <col min="7913" max="7913" width="17" style="5" customWidth="1"/>
    <col min="7914" max="7914" width="8.7109375" style="5" customWidth="1"/>
    <col min="7915" max="7915" width="7.140625" style="5" customWidth="1"/>
    <col min="7916" max="7916" width="11.42578125" style="5"/>
    <col min="7917" max="7917" width="15.85546875" style="5" bestFit="1" customWidth="1"/>
    <col min="7918" max="7918" width="8.7109375" style="5" bestFit="1" customWidth="1"/>
    <col min="7919" max="7919" width="7.140625" style="5" bestFit="1" customWidth="1"/>
    <col min="7920" max="7920" width="11.42578125" style="5"/>
    <col min="7921" max="7921" width="15.85546875" style="5" bestFit="1" customWidth="1"/>
    <col min="7922" max="7922" width="8.7109375" style="5" bestFit="1" customWidth="1"/>
    <col min="7923" max="7923" width="7.140625" style="5" bestFit="1" customWidth="1"/>
    <col min="7924" max="7924" width="11.42578125" style="5"/>
    <col min="7925" max="7925" width="18.85546875" style="5" bestFit="1" customWidth="1"/>
    <col min="7926" max="7926" width="8.7109375" style="5" bestFit="1" customWidth="1"/>
    <col min="7927" max="7927" width="7.140625" style="5" bestFit="1" customWidth="1"/>
    <col min="7928" max="7928" width="14" style="5" bestFit="1" customWidth="1"/>
    <col min="7929" max="7929" width="18.85546875" style="5" customWidth="1"/>
    <col min="7930" max="7930" width="8.7109375" style="5" bestFit="1" customWidth="1"/>
    <col min="7931" max="7931" width="7.140625" style="5" bestFit="1" customWidth="1"/>
    <col min="7932" max="7932" width="11.42578125" style="5"/>
    <col min="7933" max="7933" width="18.85546875" style="5" customWidth="1"/>
    <col min="7934" max="7934" width="8.7109375" style="5" bestFit="1" customWidth="1"/>
    <col min="7935" max="7935" width="7.140625" style="5" bestFit="1" customWidth="1"/>
    <col min="7936" max="7936" width="11.42578125" style="5"/>
    <col min="7937" max="7937" width="18.85546875" style="5" customWidth="1"/>
    <col min="7938" max="7938" width="8.7109375" style="5" bestFit="1" customWidth="1"/>
    <col min="7939" max="7939" width="7.140625" style="5" bestFit="1" customWidth="1"/>
    <col min="7940" max="7940" width="11.42578125" style="5"/>
    <col min="7941" max="7941" width="18.85546875" style="5" customWidth="1"/>
    <col min="7942" max="7942" width="8.7109375" style="5" bestFit="1" customWidth="1"/>
    <col min="7943" max="7943" width="8.7109375" style="5" customWidth="1"/>
    <col min="7944" max="7944" width="7.140625" style="5" bestFit="1" customWidth="1"/>
    <col min="7945" max="7945" width="11.42578125" style="5"/>
    <col min="7946" max="7946" width="18.85546875" style="5" customWidth="1"/>
    <col min="7947" max="7947" width="8.7109375" style="5" bestFit="1" customWidth="1"/>
    <col min="7948" max="7948" width="8.7109375" style="5" customWidth="1"/>
    <col min="7949" max="7949" width="7.140625" style="5" bestFit="1" customWidth="1"/>
    <col min="7950" max="8147" width="11.42578125" style="5"/>
    <col min="8148" max="8148" width="15.7109375" style="5" customWidth="1"/>
    <col min="8149" max="8149" width="8.7109375" style="5" bestFit="1" customWidth="1"/>
    <col min="8150" max="8150" width="7.140625" style="5" bestFit="1" customWidth="1"/>
    <col min="8151" max="8151" width="11.42578125" style="5"/>
    <col min="8152" max="8152" width="15.7109375" style="5" customWidth="1"/>
    <col min="8153" max="8153" width="9" style="5" customWidth="1"/>
    <col min="8154" max="8154" width="7.5703125" style="5" customWidth="1"/>
    <col min="8155" max="8155" width="11.42578125" style="5"/>
    <col min="8156" max="8156" width="15.7109375" style="5" customWidth="1"/>
    <col min="8157" max="8157" width="9" style="5" customWidth="1"/>
    <col min="8158" max="8158" width="7.5703125" style="5" customWidth="1"/>
    <col min="8159" max="8159" width="11.42578125" style="5"/>
    <col min="8160" max="8160" width="15.7109375" style="5" customWidth="1"/>
    <col min="8161" max="8161" width="9" style="5" customWidth="1"/>
    <col min="8162" max="8162" width="7.5703125" style="5" customWidth="1"/>
    <col min="8163" max="8163" width="11.42578125" style="5"/>
    <col min="8164" max="8164" width="17" style="5" bestFit="1" customWidth="1"/>
    <col min="8165" max="8165" width="8.7109375" style="5" bestFit="1" customWidth="1"/>
    <col min="8166" max="8166" width="7.140625" style="5" bestFit="1" customWidth="1"/>
    <col min="8167" max="8167" width="11.42578125" style="5"/>
    <col min="8168" max="8168" width="5.85546875" style="5" customWidth="1"/>
    <col min="8169" max="8169" width="17" style="5" customWidth="1"/>
    <col min="8170" max="8170" width="8.7109375" style="5" customWidth="1"/>
    <col min="8171" max="8171" width="7.140625" style="5" customWidth="1"/>
    <col min="8172" max="8172" width="11.42578125" style="5"/>
    <col min="8173" max="8173" width="15.85546875" style="5" bestFit="1" customWidth="1"/>
    <col min="8174" max="8174" width="8.7109375" style="5" bestFit="1" customWidth="1"/>
    <col min="8175" max="8175" width="7.140625" style="5" bestFit="1" customWidth="1"/>
    <col min="8176" max="8176" width="11.42578125" style="5"/>
    <col min="8177" max="8177" width="15.85546875" style="5" bestFit="1" customWidth="1"/>
    <col min="8178" max="8178" width="8.7109375" style="5" bestFit="1" customWidth="1"/>
    <col min="8179" max="8179" width="7.140625" style="5" bestFit="1" customWidth="1"/>
    <col min="8180" max="8180" width="11.42578125" style="5"/>
    <col min="8181" max="8181" width="18.85546875" style="5" bestFit="1" customWidth="1"/>
    <col min="8182" max="8182" width="8.7109375" style="5" bestFit="1" customWidth="1"/>
    <col min="8183" max="8183" width="7.140625" style="5" bestFit="1" customWidth="1"/>
    <col min="8184" max="8184" width="14" style="5" bestFit="1" customWidth="1"/>
    <col min="8185" max="8185" width="18.85546875" style="5" customWidth="1"/>
    <col min="8186" max="8186" width="8.7109375" style="5" bestFit="1" customWidth="1"/>
    <col min="8187" max="8187" width="7.140625" style="5" bestFit="1" customWidth="1"/>
    <col min="8188" max="8188" width="11.42578125" style="5"/>
    <col min="8189" max="8189" width="18.85546875" style="5" customWidth="1"/>
    <col min="8190" max="8190" width="8.7109375" style="5" bestFit="1" customWidth="1"/>
    <col min="8191" max="8191" width="7.140625" style="5" bestFit="1" customWidth="1"/>
    <col min="8192" max="8192" width="11.42578125" style="5"/>
    <col min="8193" max="8193" width="18.85546875" style="5" customWidth="1"/>
    <col min="8194" max="8194" width="8.7109375" style="5" bestFit="1" customWidth="1"/>
    <col min="8195" max="8195" width="7.140625" style="5" bestFit="1" customWidth="1"/>
    <col min="8196" max="8196" width="11.42578125" style="5"/>
    <col min="8197" max="8197" width="18.85546875" style="5" customWidth="1"/>
    <col min="8198" max="8198" width="8.7109375" style="5" bestFit="1" customWidth="1"/>
    <col min="8199" max="8199" width="8.7109375" style="5" customWidth="1"/>
    <col min="8200" max="8200" width="7.140625" style="5" bestFit="1" customWidth="1"/>
    <col min="8201" max="8201" width="11.42578125" style="5"/>
    <col min="8202" max="8202" width="18.85546875" style="5" customWidth="1"/>
    <col min="8203" max="8203" width="8.7109375" style="5" bestFit="1" customWidth="1"/>
    <col min="8204" max="8204" width="8.7109375" style="5" customWidth="1"/>
    <col min="8205" max="8205" width="7.140625" style="5" bestFit="1" customWidth="1"/>
    <col min="8206" max="8403" width="11.42578125" style="5"/>
    <col min="8404" max="8404" width="15.7109375" style="5" customWidth="1"/>
    <col min="8405" max="8405" width="8.7109375" style="5" bestFit="1" customWidth="1"/>
    <col min="8406" max="8406" width="7.140625" style="5" bestFit="1" customWidth="1"/>
    <col min="8407" max="8407" width="11.42578125" style="5"/>
    <col min="8408" max="8408" width="15.7109375" style="5" customWidth="1"/>
    <col min="8409" max="8409" width="9" style="5" customWidth="1"/>
    <col min="8410" max="8410" width="7.5703125" style="5" customWidth="1"/>
    <col min="8411" max="8411" width="11.42578125" style="5"/>
    <col min="8412" max="8412" width="15.7109375" style="5" customWidth="1"/>
    <col min="8413" max="8413" width="9" style="5" customWidth="1"/>
    <col min="8414" max="8414" width="7.5703125" style="5" customWidth="1"/>
    <col min="8415" max="8415" width="11.42578125" style="5"/>
    <col min="8416" max="8416" width="15.7109375" style="5" customWidth="1"/>
    <col min="8417" max="8417" width="9" style="5" customWidth="1"/>
    <col min="8418" max="8418" width="7.5703125" style="5" customWidth="1"/>
    <col min="8419" max="8419" width="11.42578125" style="5"/>
    <col min="8420" max="8420" width="17" style="5" bestFit="1" customWidth="1"/>
    <col min="8421" max="8421" width="8.7109375" style="5" bestFit="1" customWidth="1"/>
    <col min="8422" max="8422" width="7.140625" style="5" bestFit="1" customWidth="1"/>
    <col min="8423" max="8423" width="11.42578125" style="5"/>
    <col min="8424" max="8424" width="5.85546875" style="5" customWidth="1"/>
    <col min="8425" max="8425" width="17" style="5" customWidth="1"/>
    <col min="8426" max="8426" width="8.7109375" style="5" customWidth="1"/>
    <col min="8427" max="8427" width="7.140625" style="5" customWidth="1"/>
    <col min="8428" max="8428" width="11.42578125" style="5"/>
    <col min="8429" max="8429" width="15.85546875" style="5" bestFit="1" customWidth="1"/>
    <col min="8430" max="8430" width="8.7109375" style="5" bestFit="1" customWidth="1"/>
    <col min="8431" max="8431" width="7.140625" style="5" bestFit="1" customWidth="1"/>
    <col min="8432" max="8432" width="11.42578125" style="5"/>
    <col min="8433" max="8433" width="15.85546875" style="5" bestFit="1" customWidth="1"/>
    <col min="8434" max="8434" width="8.7109375" style="5" bestFit="1" customWidth="1"/>
    <col min="8435" max="8435" width="7.140625" style="5" bestFit="1" customWidth="1"/>
    <col min="8436" max="8436" width="11.42578125" style="5"/>
    <col min="8437" max="8437" width="18.85546875" style="5" bestFit="1" customWidth="1"/>
    <col min="8438" max="8438" width="8.7109375" style="5" bestFit="1" customWidth="1"/>
    <col min="8439" max="8439" width="7.140625" style="5" bestFit="1" customWidth="1"/>
    <col min="8440" max="8440" width="14" style="5" bestFit="1" customWidth="1"/>
    <col min="8441" max="8441" width="18.85546875" style="5" customWidth="1"/>
    <col min="8442" max="8442" width="8.7109375" style="5" bestFit="1" customWidth="1"/>
    <col min="8443" max="8443" width="7.140625" style="5" bestFit="1" customWidth="1"/>
    <col min="8444" max="8444" width="11.42578125" style="5"/>
    <col min="8445" max="8445" width="18.85546875" style="5" customWidth="1"/>
    <col min="8446" max="8446" width="8.7109375" style="5" bestFit="1" customWidth="1"/>
    <col min="8447" max="8447" width="7.140625" style="5" bestFit="1" customWidth="1"/>
    <col min="8448" max="8448" width="11.42578125" style="5"/>
    <col min="8449" max="8449" width="18.85546875" style="5" customWidth="1"/>
    <col min="8450" max="8450" width="8.7109375" style="5" bestFit="1" customWidth="1"/>
    <col min="8451" max="8451" width="7.140625" style="5" bestFit="1" customWidth="1"/>
    <col min="8452" max="8452" width="11.42578125" style="5"/>
    <col min="8453" max="8453" width="18.85546875" style="5" customWidth="1"/>
    <col min="8454" max="8454" width="8.7109375" style="5" bestFit="1" customWidth="1"/>
    <col min="8455" max="8455" width="8.7109375" style="5" customWidth="1"/>
    <col min="8456" max="8456" width="7.140625" style="5" bestFit="1" customWidth="1"/>
    <col min="8457" max="8457" width="11.42578125" style="5"/>
    <col min="8458" max="8458" width="18.85546875" style="5" customWidth="1"/>
    <col min="8459" max="8459" width="8.7109375" style="5" bestFit="1" customWidth="1"/>
    <col min="8460" max="8460" width="8.7109375" style="5" customWidth="1"/>
    <col min="8461" max="8461" width="7.140625" style="5" bestFit="1" customWidth="1"/>
    <col min="8462" max="8659" width="11.42578125" style="5"/>
    <col min="8660" max="8660" width="15.7109375" style="5" customWidth="1"/>
    <col min="8661" max="8661" width="8.7109375" style="5" bestFit="1" customWidth="1"/>
    <col min="8662" max="8662" width="7.140625" style="5" bestFit="1" customWidth="1"/>
    <col min="8663" max="8663" width="11.42578125" style="5"/>
    <col min="8664" max="8664" width="15.7109375" style="5" customWidth="1"/>
    <col min="8665" max="8665" width="9" style="5" customWidth="1"/>
    <col min="8666" max="8666" width="7.5703125" style="5" customWidth="1"/>
    <col min="8667" max="8667" width="11.42578125" style="5"/>
    <col min="8668" max="8668" width="15.7109375" style="5" customWidth="1"/>
    <col min="8669" max="8669" width="9" style="5" customWidth="1"/>
    <col min="8670" max="8670" width="7.5703125" style="5" customWidth="1"/>
    <col min="8671" max="8671" width="11.42578125" style="5"/>
    <col min="8672" max="8672" width="15.7109375" style="5" customWidth="1"/>
    <col min="8673" max="8673" width="9" style="5" customWidth="1"/>
    <col min="8674" max="8674" width="7.5703125" style="5" customWidth="1"/>
    <col min="8675" max="8675" width="11.42578125" style="5"/>
    <col min="8676" max="8676" width="17" style="5" bestFit="1" customWidth="1"/>
    <col min="8677" max="8677" width="8.7109375" style="5" bestFit="1" customWidth="1"/>
    <col min="8678" max="8678" width="7.140625" style="5" bestFit="1" customWidth="1"/>
    <col min="8679" max="8679" width="11.42578125" style="5"/>
    <col min="8680" max="8680" width="5.85546875" style="5" customWidth="1"/>
    <col min="8681" max="8681" width="17" style="5" customWidth="1"/>
    <col min="8682" max="8682" width="8.7109375" style="5" customWidth="1"/>
    <col min="8683" max="8683" width="7.140625" style="5" customWidth="1"/>
    <col min="8684" max="8684" width="11.42578125" style="5"/>
    <col min="8685" max="8685" width="15.85546875" style="5" bestFit="1" customWidth="1"/>
    <col min="8686" max="8686" width="8.7109375" style="5" bestFit="1" customWidth="1"/>
    <col min="8687" max="8687" width="7.140625" style="5" bestFit="1" customWidth="1"/>
    <col min="8688" max="8688" width="11.42578125" style="5"/>
    <col min="8689" max="8689" width="15.85546875" style="5" bestFit="1" customWidth="1"/>
    <col min="8690" max="8690" width="8.7109375" style="5" bestFit="1" customWidth="1"/>
    <col min="8691" max="8691" width="7.140625" style="5" bestFit="1" customWidth="1"/>
    <col min="8692" max="8692" width="11.42578125" style="5"/>
    <col min="8693" max="8693" width="18.85546875" style="5" bestFit="1" customWidth="1"/>
    <col min="8694" max="8694" width="8.7109375" style="5" bestFit="1" customWidth="1"/>
    <col min="8695" max="8695" width="7.140625" style="5" bestFit="1" customWidth="1"/>
    <col min="8696" max="8696" width="14" style="5" bestFit="1" customWidth="1"/>
    <col min="8697" max="8697" width="18.85546875" style="5" customWidth="1"/>
    <col min="8698" max="8698" width="8.7109375" style="5" bestFit="1" customWidth="1"/>
    <col min="8699" max="8699" width="7.140625" style="5" bestFit="1" customWidth="1"/>
    <col min="8700" max="8700" width="11.42578125" style="5"/>
    <col min="8701" max="8701" width="18.85546875" style="5" customWidth="1"/>
    <col min="8702" max="8702" width="8.7109375" style="5" bestFit="1" customWidth="1"/>
    <col min="8703" max="8703" width="7.140625" style="5" bestFit="1" customWidth="1"/>
    <col min="8704" max="8704" width="11.42578125" style="5"/>
    <col min="8705" max="8705" width="18.85546875" style="5" customWidth="1"/>
    <col min="8706" max="8706" width="8.7109375" style="5" bestFit="1" customWidth="1"/>
    <col min="8707" max="8707" width="7.140625" style="5" bestFit="1" customWidth="1"/>
    <col min="8708" max="8708" width="11.42578125" style="5"/>
    <col min="8709" max="8709" width="18.85546875" style="5" customWidth="1"/>
    <col min="8710" max="8710" width="8.7109375" style="5" bestFit="1" customWidth="1"/>
    <col min="8711" max="8711" width="8.7109375" style="5" customWidth="1"/>
    <col min="8712" max="8712" width="7.140625" style="5" bestFit="1" customWidth="1"/>
    <col min="8713" max="8713" width="11.42578125" style="5"/>
    <col min="8714" max="8714" width="18.85546875" style="5" customWidth="1"/>
    <col min="8715" max="8715" width="8.7109375" style="5" bestFit="1" customWidth="1"/>
    <col min="8716" max="8716" width="8.7109375" style="5" customWidth="1"/>
    <col min="8717" max="8717" width="7.140625" style="5" bestFit="1" customWidth="1"/>
    <col min="8718" max="8915" width="11.42578125" style="5"/>
    <col min="8916" max="8916" width="15.7109375" style="5" customWidth="1"/>
    <col min="8917" max="8917" width="8.7109375" style="5" bestFit="1" customWidth="1"/>
    <col min="8918" max="8918" width="7.140625" style="5" bestFit="1" customWidth="1"/>
    <col min="8919" max="8919" width="11.42578125" style="5"/>
    <col min="8920" max="8920" width="15.7109375" style="5" customWidth="1"/>
    <col min="8921" max="8921" width="9" style="5" customWidth="1"/>
    <col min="8922" max="8922" width="7.5703125" style="5" customWidth="1"/>
    <col min="8923" max="8923" width="11.42578125" style="5"/>
    <col min="8924" max="8924" width="15.7109375" style="5" customWidth="1"/>
    <col min="8925" max="8925" width="9" style="5" customWidth="1"/>
    <col min="8926" max="8926" width="7.5703125" style="5" customWidth="1"/>
    <col min="8927" max="8927" width="11.42578125" style="5"/>
    <col min="8928" max="8928" width="15.7109375" style="5" customWidth="1"/>
    <col min="8929" max="8929" width="9" style="5" customWidth="1"/>
    <col min="8930" max="8930" width="7.5703125" style="5" customWidth="1"/>
    <col min="8931" max="8931" width="11.42578125" style="5"/>
    <col min="8932" max="8932" width="17" style="5" bestFit="1" customWidth="1"/>
    <col min="8933" max="8933" width="8.7109375" style="5" bestFit="1" customWidth="1"/>
    <col min="8934" max="8934" width="7.140625" style="5" bestFit="1" customWidth="1"/>
    <col min="8935" max="8935" width="11.42578125" style="5"/>
    <col min="8936" max="8936" width="5.85546875" style="5" customWidth="1"/>
    <col min="8937" max="8937" width="17" style="5" customWidth="1"/>
    <col min="8938" max="8938" width="8.7109375" style="5" customWidth="1"/>
    <col min="8939" max="8939" width="7.140625" style="5" customWidth="1"/>
    <col min="8940" max="8940" width="11.42578125" style="5"/>
    <col min="8941" max="8941" width="15.85546875" style="5" bestFit="1" customWidth="1"/>
    <col min="8942" max="8942" width="8.7109375" style="5" bestFit="1" customWidth="1"/>
    <col min="8943" max="8943" width="7.140625" style="5" bestFit="1" customWidth="1"/>
    <col min="8944" max="8944" width="11.42578125" style="5"/>
    <col min="8945" max="8945" width="15.85546875" style="5" bestFit="1" customWidth="1"/>
    <col min="8946" max="8946" width="8.7109375" style="5" bestFit="1" customWidth="1"/>
    <col min="8947" max="8947" width="7.140625" style="5" bestFit="1" customWidth="1"/>
    <col min="8948" max="8948" width="11.42578125" style="5"/>
    <col min="8949" max="8949" width="18.85546875" style="5" bestFit="1" customWidth="1"/>
    <col min="8950" max="8950" width="8.7109375" style="5" bestFit="1" customWidth="1"/>
    <col min="8951" max="8951" width="7.140625" style="5" bestFit="1" customWidth="1"/>
    <col min="8952" max="8952" width="14" style="5" bestFit="1" customWidth="1"/>
    <col min="8953" max="8953" width="18.85546875" style="5" customWidth="1"/>
    <col min="8954" max="8954" width="8.7109375" style="5" bestFit="1" customWidth="1"/>
    <col min="8955" max="8955" width="7.140625" style="5" bestFit="1" customWidth="1"/>
    <col min="8956" max="8956" width="11.42578125" style="5"/>
    <col min="8957" max="8957" width="18.85546875" style="5" customWidth="1"/>
    <col min="8958" max="8958" width="8.7109375" style="5" bestFit="1" customWidth="1"/>
    <col min="8959" max="8959" width="7.140625" style="5" bestFit="1" customWidth="1"/>
    <col min="8960" max="8960" width="11.42578125" style="5"/>
    <col min="8961" max="8961" width="18.85546875" style="5" customWidth="1"/>
    <col min="8962" max="8962" width="8.7109375" style="5" bestFit="1" customWidth="1"/>
    <col min="8963" max="8963" width="7.140625" style="5" bestFit="1" customWidth="1"/>
    <col min="8964" max="8964" width="11.42578125" style="5"/>
    <col min="8965" max="8965" width="18.85546875" style="5" customWidth="1"/>
    <col min="8966" max="8966" width="8.7109375" style="5" bestFit="1" customWidth="1"/>
    <col min="8967" max="8967" width="8.7109375" style="5" customWidth="1"/>
    <col min="8968" max="8968" width="7.140625" style="5" bestFit="1" customWidth="1"/>
    <col min="8969" max="8969" width="11.42578125" style="5"/>
    <col min="8970" max="8970" width="18.85546875" style="5" customWidth="1"/>
    <col min="8971" max="8971" width="8.7109375" style="5" bestFit="1" customWidth="1"/>
    <col min="8972" max="8972" width="8.7109375" style="5" customWidth="1"/>
    <col min="8973" max="8973" width="7.140625" style="5" bestFit="1" customWidth="1"/>
    <col min="8974" max="9171" width="11.42578125" style="5"/>
    <col min="9172" max="9172" width="15.7109375" style="5" customWidth="1"/>
    <col min="9173" max="9173" width="8.7109375" style="5" bestFit="1" customWidth="1"/>
    <col min="9174" max="9174" width="7.140625" style="5" bestFit="1" customWidth="1"/>
    <col min="9175" max="9175" width="11.42578125" style="5"/>
    <col min="9176" max="9176" width="15.7109375" style="5" customWidth="1"/>
    <col min="9177" max="9177" width="9" style="5" customWidth="1"/>
    <col min="9178" max="9178" width="7.5703125" style="5" customWidth="1"/>
    <col min="9179" max="9179" width="11.42578125" style="5"/>
    <col min="9180" max="9180" width="15.7109375" style="5" customWidth="1"/>
    <col min="9181" max="9181" width="9" style="5" customWidth="1"/>
    <col min="9182" max="9182" width="7.5703125" style="5" customWidth="1"/>
    <col min="9183" max="9183" width="11.42578125" style="5"/>
    <col min="9184" max="9184" width="15.7109375" style="5" customWidth="1"/>
    <col min="9185" max="9185" width="9" style="5" customWidth="1"/>
    <col min="9186" max="9186" width="7.5703125" style="5" customWidth="1"/>
    <col min="9187" max="9187" width="11.42578125" style="5"/>
    <col min="9188" max="9188" width="17" style="5" bestFit="1" customWidth="1"/>
    <col min="9189" max="9189" width="8.7109375" style="5" bestFit="1" customWidth="1"/>
    <col min="9190" max="9190" width="7.140625" style="5" bestFit="1" customWidth="1"/>
    <col min="9191" max="9191" width="11.42578125" style="5"/>
    <col min="9192" max="9192" width="5.85546875" style="5" customWidth="1"/>
    <col min="9193" max="9193" width="17" style="5" customWidth="1"/>
    <col min="9194" max="9194" width="8.7109375" style="5" customWidth="1"/>
    <col min="9195" max="9195" width="7.140625" style="5" customWidth="1"/>
    <col min="9196" max="9196" width="11.42578125" style="5"/>
    <col min="9197" max="9197" width="15.85546875" style="5" bestFit="1" customWidth="1"/>
    <col min="9198" max="9198" width="8.7109375" style="5" bestFit="1" customWidth="1"/>
    <col min="9199" max="9199" width="7.140625" style="5" bestFit="1" customWidth="1"/>
    <col min="9200" max="9200" width="11.42578125" style="5"/>
    <col min="9201" max="9201" width="15.85546875" style="5" bestFit="1" customWidth="1"/>
    <col min="9202" max="9202" width="8.7109375" style="5" bestFit="1" customWidth="1"/>
    <col min="9203" max="9203" width="7.140625" style="5" bestFit="1" customWidth="1"/>
    <col min="9204" max="9204" width="11.42578125" style="5"/>
    <col min="9205" max="9205" width="18.85546875" style="5" bestFit="1" customWidth="1"/>
    <col min="9206" max="9206" width="8.7109375" style="5" bestFit="1" customWidth="1"/>
    <col min="9207" max="9207" width="7.140625" style="5" bestFit="1" customWidth="1"/>
    <col min="9208" max="9208" width="14" style="5" bestFit="1" customWidth="1"/>
    <col min="9209" max="9209" width="18.85546875" style="5" customWidth="1"/>
    <col min="9210" max="9210" width="8.7109375" style="5" bestFit="1" customWidth="1"/>
    <col min="9211" max="9211" width="7.140625" style="5" bestFit="1" customWidth="1"/>
    <col min="9212" max="9212" width="11.42578125" style="5"/>
    <col min="9213" max="9213" width="18.85546875" style="5" customWidth="1"/>
    <col min="9214" max="9214" width="8.7109375" style="5" bestFit="1" customWidth="1"/>
    <col min="9215" max="9215" width="7.140625" style="5" bestFit="1" customWidth="1"/>
    <col min="9216" max="9216" width="11.42578125" style="5"/>
    <col min="9217" max="9217" width="18.85546875" style="5" customWidth="1"/>
    <col min="9218" max="9218" width="8.7109375" style="5" bestFit="1" customWidth="1"/>
    <col min="9219" max="9219" width="7.140625" style="5" bestFit="1" customWidth="1"/>
    <col min="9220" max="9220" width="11.42578125" style="5"/>
    <col min="9221" max="9221" width="18.85546875" style="5" customWidth="1"/>
    <col min="9222" max="9222" width="8.7109375" style="5" bestFit="1" customWidth="1"/>
    <col min="9223" max="9223" width="8.7109375" style="5" customWidth="1"/>
    <col min="9224" max="9224" width="7.140625" style="5" bestFit="1" customWidth="1"/>
    <col min="9225" max="9225" width="11.42578125" style="5"/>
    <col min="9226" max="9226" width="18.85546875" style="5" customWidth="1"/>
    <col min="9227" max="9227" width="8.7109375" style="5" bestFit="1" customWidth="1"/>
    <col min="9228" max="9228" width="8.7109375" style="5" customWidth="1"/>
    <col min="9229" max="9229" width="7.140625" style="5" bestFit="1" customWidth="1"/>
    <col min="9230" max="9427" width="11.42578125" style="5"/>
    <col min="9428" max="9428" width="15.7109375" style="5" customWidth="1"/>
    <col min="9429" max="9429" width="8.7109375" style="5" bestFit="1" customWidth="1"/>
    <col min="9430" max="9430" width="7.140625" style="5" bestFit="1" customWidth="1"/>
    <col min="9431" max="9431" width="11.42578125" style="5"/>
    <col min="9432" max="9432" width="15.7109375" style="5" customWidth="1"/>
    <col min="9433" max="9433" width="9" style="5" customWidth="1"/>
    <col min="9434" max="9434" width="7.5703125" style="5" customWidth="1"/>
    <col min="9435" max="9435" width="11.42578125" style="5"/>
    <col min="9436" max="9436" width="15.7109375" style="5" customWidth="1"/>
    <col min="9437" max="9437" width="9" style="5" customWidth="1"/>
    <col min="9438" max="9438" width="7.5703125" style="5" customWidth="1"/>
    <col min="9439" max="9439" width="11.42578125" style="5"/>
    <col min="9440" max="9440" width="15.7109375" style="5" customWidth="1"/>
    <col min="9441" max="9441" width="9" style="5" customWidth="1"/>
    <col min="9442" max="9442" width="7.5703125" style="5" customWidth="1"/>
    <col min="9443" max="9443" width="11.42578125" style="5"/>
    <col min="9444" max="9444" width="17" style="5" bestFit="1" customWidth="1"/>
    <col min="9445" max="9445" width="8.7109375" style="5" bestFit="1" customWidth="1"/>
    <col min="9446" max="9446" width="7.140625" style="5" bestFit="1" customWidth="1"/>
    <col min="9447" max="9447" width="11.42578125" style="5"/>
    <col min="9448" max="9448" width="5.85546875" style="5" customWidth="1"/>
    <col min="9449" max="9449" width="17" style="5" customWidth="1"/>
    <col min="9450" max="9450" width="8.7109375" style="5" customWidth="1"/>
    <col min="9451" max="9451" width="7.140625" style="5" customWidth="1"/>
    <col min="9452" max="9452" width="11.42578125" style="5"/>
    <col min="9453" max="9453" width="15.85546875" style="5" bestFit="1" customWidth="1"/>
    <col min="9454" max="9454" width="8.7109375" style="5" bestFit="1" customWidth="1"/>
    <col min="9455" max="9455" width="7.140625" style="5" bestFit="1" customWidth="1"/>
    <col min="9456" max="9456" width="11.42578125" style="5"/>
    <col min="9457" max="9457" width="15.85546875" style="5" bestFit="1" customWidth="1"/>
    <col min="9458" max="9458" width="8.7109375" style="5" bestFit="1" customWidth="1"/>
    <col min="9459" max="9459" width="7.140625" style="5" bestFit="1" customWidth="1"/>
    <col min="9460" max="9460" width="11.42578125" style="5"/>
    <col min="9461" max="9461" width="18.85546875" style="5" bestFit="1" customWidth="1"/>
    <col min="9462" max="9462" width="8.7109375" style="5" bestFit="1" customWidth="1"/>
    <col min="9463" max="9463" width="7.140625" style="5" bestFit="1" customWidth="1"/>
    <col min="9464" max="9464" width="14" style="5" bestFit="1" customWidth="1"/>
    <col min="9465" max="9465" width="18.85546875" style="5" customWidth="1"/>
    <col min="9466" max="9466" width="8.7109375" style="5" bestFit="1" customWidth="1"/>
    <col min="9467" max="9467" width="7.140625" style="5" bestFit="1" customWidth="1"/>
    <col min="9468" max="9468" width="11.42578125" style="5"/>
    <col min="9469" max="9469" width="18.85546875" style="5" customWidth="1"/>
    <col min="9470" max="9470" width="8.7109375" style="5" bestFit="1" customWidth="1"/>
    <col min="9471" max="9471" width="7.140625" style="5" bestFit="1" customWidth="1"/>
    <col min="9472" max="9472" width="11.42578125" style="5"/>
    <col min="9473" max="9473" width="18.85546875" style="5" customWidth="1"/>
    <col min="9474" max="9474" width="8.7109375" style="5" bestFit="1" customWidth="1"/>
    <col min="9475" max="9475" width="7.140625" style="5" bestFit="1" customWidth="1"/>
    <col min="9476" max="9476" width="11.42578125" style="5"/>
    <col min="9477" max="9477" width="18.85546875" style="5" customWidth="1"/>
    <col min="9478" max="9478" width="8.7109375" style="5" bestFit="1" customWidth="1"/>
    <col min="9479" max="9479" width="8.7109375" style="5" customWidth="1"/>
    <col min="9480" max="9480" width="7.140625" style="5" bestFit="1" customWidth="1"/>
    <col min="9481" max="9481" width="11.42578125" style="5"/>
    <col min="9482" max="9482" width="18.85546875" style="5" customWidth="1"/>
    <col min="9483" max="9483" width="8.7109375" style="5" bestFit="1" customWidth="1"/>
    <col min="9484" max="9484" width="8.7109375" style="5" customWidth="1"/>
    <col min="9485" max="9485" width="7.140625" style="5" bestFit="1" customWidth="1"/>
    <col min="9486" max="9683" width="11.42578125" style="5"/>
    <col min="9684" max="9684" width="15.7109375" style="5" customWidth="1"/>
    <col min="9685" max="9685" width="8.7109375" style="5" bestFit="1" customWidth="1"/>
    <col min="9686" max="9686" width="7.140625" style="5" bestFit="1" customWidth="1"/>
    <col min="9687" max="9687" width="11.42578125" style="5"/>
    <col min="9688" max="9688" width="15.7109375" style="5" customWidth="1"/>
    <col min="9689" max="9689" width="9" style="5" customWidth="1"/>
    <col min="9690" max="9690" width="7.5703125" style="5" customWidth="1"/>
    <col min="9691" max="9691" width="11.42578125" style="5"/>
    <col min="9692" max="9692" width="15.7109375" style="5" customWidth="1"/>
    <col min="9693" max="9693" width="9" style="5" customWidth="1"/>
    <col min="9694" max="9694" width="7.5703125" style="5" customWidth="1"/>
    <col min="9695" max="9695" width="11.42578125" style="5"/>
    <col min="9696" max="9696" width="15.7109375" style="5" customWidth="1"/>
    <col min="9697" max="9697" width="9" style="5" customWidth="1"/>
    <col min="9698" max="9698" width="7.5703125" style="5" customWidth="1"/>
    <col min="9699" max="9699" width="11.42578125" style="5"/>
    <col min="9700" max="9700" width="17" style="5" bestFit="1" customWidth="1"/>
    <col min="9701" max="9701" width="8.7109375" style="5" bestFit="1" customWidth="1"/>
    <col min="9702" max="9702" width="7.140625" style="5" bestFit="1" customWidth="1"/>
    <col min="9703" max="9703" width="11.42578125" style="5"/>
    <col min="9704" max="9704" width="5.85546875" style="5" customWidth="1"/>
    <col min="9705" max="9705" width="17" style="5" customWidth="1"/>
    <col min="9706" max="9706" width="8.7109375" style="5" customWidth="1"/>
    <col min="9707" max="9707" width="7.140625" style="5" customWidth="1"/>
    <col min="9708" max="9708" width="11.42578125" style="5"/>
    <col min="9709" max="9709" width="15.85546875" style="5" bestFit="1" customWidth="1"/>
    <col min="9710" max="9710" width="8.7109375" style="5" bestFit="1" customWidth="1"/>
    <col min="9711" max="9711" width="7.140625" style="5" bestFit="1" customWidth="1"/>
    <col min="9712" max="9712" width="11.42578125" style="5"/>
    <col min="9713" max="9713" width="15.85546875" style="5" bestFit="1" customWidth="1"/>
    <col min="9714" max="9714" width="8.7109375" style="5" bestFit="1" customWidth="1"/>
    <col min="9715" max="9715" width="7.140625" style="5" bestFit="1" customWidth="1"/>
    <col min="9716" max="9716" width="11.42578125" style="5"/>
    <col min="9717" max="9717" width="18.85546875" style="5" bestFit="1" customWidth="1"/>
    <col min="9718" max="9718" width="8.7109375" style="5" bestFit="1" customWidth="1"/>
    <col min="9719" max="9719" width="7.140625" style="5" bestFit="1" customWidth="1"/>
    <col min="9720" max="9720" width="14" style="5" bestFit="1" customWidth="1"/>
    <col min="9721" max="9721" width="18.85546875" style="5" customWidth="1"/>
    <col min="9722" max="9722" width="8.7109375" style="5" bestFit="1" customWidth="1"/>
    <col min="9723" max="9723" width="7.140625" style="5" bestFit="1" customWidth="1"/>
    <col min="9724" max="9724" width="11.42578125" style="5"/>
    <col min="9725" max="9725" width="18.85546875" style="5" customWidth="1"/>
    <col min="9726" max="9726" width="8.7109375" style="5" bestFit="1" customWidth="1"/>
    <col min="9727" max="9727" width="7.140625" style="5" bestFit="1" customWidth="1"/>
    <col min="9728" max="9728" width="11.42578125" style="5"/>
    <col min="9729" max="9729" width="18.85546875" style="5" customWidth="1"/>
    <col min="9730" max="9730" width="8.7109375" style="5" bestFit="1" customWidth="1"/>
    <col min="9731" max="9731" width="7.140625" style="5" bestFit="1" customWidth="1"/>
    <col min="9732" max="9732" width="11.42578125" style="5"/>
    <col min="9733" max="9733" width="18.85546875" style="5" customWidth="1"/>
    <col min="9734" max="9734" width="8.7109375" style="5" bestFit="1" customWidth="1"/>
    <col min="9735" max="9735" width="8.7109375" style="5" customWidth="1"/>
    <col min="9736" max="9736" width="7.140625" style="5" bestFit="1" customWidth="1"/>
    <col min="9737" max="9737" width="11.42578125" style="5"/>
    <col min="9738" max="9738" width="18.85546875" style="5" customWidth="1"/>
    <col min="9739" max="9739" width="8.7109375" style="5" bestFit="1" customWidth="1"/>
    <col min="9740" max="9740" width="8.7109375" style="5" customWidth="1"/>
    <col min="9741" max="9741" width="7.140625" style="5" bestFit="1" customWidth="1"/>
    <col min="9742" max="9939" width="11.42578125" style="5"/>
    <col min="9940" max="9940" width="15.7109375" style="5" customWidth="1"/>
    <col min="9941" max="9941" width="8.7109375" style="5" bestFit="1" customWidth="1"/>
    <col min="9942" max="9942" width="7.140625" style="5" bestFit="1" customWidth="1"/>
    <col min="9943" max="9943" width="11.42578125" style="5"/>
    <col min="9944" max="9944" width="15.7109375" style="5" customWidth="1"/>
    <col min="9945" max="9945" width="9" style="5" customWidth="1"/>
    <col min="9946" max="9946" width="7.5703125" style="5" customWidth="1"/>
    <col min="9947" max="9947" width="11.42578125" style="5"/>
    <col min="9948" max="9948" width="15.7109375" style="5" customWidth="1"/>
    <col min="9949" max="9949" width="9" style="5" customWidth="1"/>
    <col min="9950" max="9950" width="7.5703125" style="5" customWidth="1"/>
    <col min="9951" max="9951" width="11.42578125" style="5"/>
    <col min="9952" max="9952" width="15.7109375" style="5" customWidth="1"/>
    <col min="9953" max="9953" width="9" style="5" customWidth="1"/>
    <col min="9954" max="9954" width="7.5703125" style="5" customWidth="1"/>
    <col min="9955" max="9955" width="11.42578125" style="5"/>
    <col min="9956" max="9956" width="17" style="5" bestFit="1" customWidth="1"/>
    <col min="9957" max="9957" width="8.7109375" style="5" bestFit="1" customWidth="1"/>
    <col min="9958" max="9958" width="7.140625" style="5" bestFit="1" customWidth="1"/>
    <col min="9959" max="9959" width="11.42578125" style="5"/>
    <col min="9960" max="9960" width="5.85546875" style="5" customWidth="1"/>
    <col min="9961" max="9961" width="17" style="5" customWidth="1"/>
    <col min="9962" max="9962" width="8.7109375" style="5" customWidth="1"/>
    <col min="9963" max="9963" width="7.140625" style="5" customWidth="1"/>
    <col min="9964" max="9964" width="11.42578125" style="5"/>
    <col min="9965" max="9965" width="15.85546875" style="5" bestFit="1" customWidth="1"/>
    <col min="9966" max="9966" width="8.7109375" style="5" bestFit="1" customWidth="1"/>
    <col min="9967" max="9967" width="7.140625" style="5" bestFit="1" customWidth="1"/>
    <col min="9968" max="9968" width="11.42578125" style="5"/>
    <col min="9969" max="9969" width="15.85546875" style="5" bestFit="1" customWidth="1"/>
    <col min="9970" max="9970" width="8.7109375" style="5" bestFit="1" customWidth="1"/>
    <col min="9971" max="9971" width="7.140625" style="5" bestFit="1" customWidth="1"/>
    <col min="9972" max="9972" width="11.42578125" style="5"/>
    <col min="9973" max="9973" width="18.85546875" style="5" bestFit="1" customWidth="1"/>
    <col min="9974" max="9974" width="8.7109375" style="5" bestFit="1" customWidth="1"/>
    <col min="9975" max="9975" width="7.140625" style="5" bestFit="1" customWidth="1"/>
    <col min="9976" max="9976" width="14" style="5" bestFit="1" customWidth="1"/>
    <col min="9977" max="9977" width="18.85546875" style="5" customWidth="1"/>
    <col min="9978" max="9978" width="8.7109375" style="5" bestFit="1" customWidth="1"/>
    <col min="9979" max="9979" width="7.140625" style="5" bestFit="1" customWidth="1"/>
    <col min="9980" max="9980" width="11.42578125" style="5"/>
    <col min="9981" max="9981" width="18.85546875" style="5" customWidth="1"/>
    <col min="9982" max="9982" width="8.7109375" style="5" bestFit="1" customWidth="1"/>
    <col min="9983" max="9983" width="7.140625" style="5" bestFit="1" customWidth="1"/>
    <col min="9984" max="9984" width="11.42578125" style="5"/>
    <col min="9985" max="9985" width="18.85546875" style="5" customWidth="1"/>
    <col min="9986" max="9986" width="8.7109375" style="5" bestFit="1" customWidth="1"/>
    <col min="9987" max="9987" width="7.140625" style="5" bestFit="1" customWidth="1"/>
    <col min="9988" max="9988" width="11.42578125" style="5"/>
    <col min="9989" max="9989" width="18.85546875" style="5" customWidth="1"/>
    <col min="9990" max="9990" width="8.7109375" style="5" bestFit="1" customWidth="1"/>
    <col min="9991" max="9991" width="8.7109375" style="5" customWidth="1"/>
    <col min="9992" max="9992" width="7.140625" style="5" bestFit="1" customWidth="1"/>
    <col min="9993" max="9993" width="11.42578125" style="5"/>
    <col min="9994" max="9994" width="18.85546875" style="5" customWidth="1"/>
    <col min="9995" max="9995" width="8.7109375" style="5" bestFit="1" customWidth="1"/>
    <col min="9996" max="9996" width="8.7109375" style="5" customWidth="1"/>
    <col min="9997" max="9997" width="7.140625" style="5" bestFit="1" customWidth="1"/>
    <col min="9998" max="10195" width="11.42578125" style="5"/>
    <col min="10196" max="10196" width="15.7109375" style="5" customWidth="1"/>
    <col min="10197" max="10197" width="8.7109375" style="5" bestFit="1" customWidth="1"/>
    <col min="10198" max="10198" width="7.140625" style="5" bestFit="1" customWidth="1"/>
    <col min="10199" max="10199" width="11.42578125" style="5"/>
    <col min="10200" max="10200" width="15.7109375" style="5" customWidth="1"/>
    <col min="10201" max="10201" width="9" style="5" customWidth="1"/>
    <col min="10202" max="10202" width="7.5703125" style="5" customWidth="1"/>
    <col min="10203" max="10203" width="11.42578125" style="5"/>
    <col min="10204" max="10204" width="15.7109375" style="5" customWidth="1"/>
    <col min="10205" max="10205" width="9" style="5" customWidth="1"/>
    <col min="10206" max="10206" width="7.5703125" style="5" customWidth="1"/>
    <col min="10207" max="10207" width="11.42578125" style="5"/>
    <col min="10208" max="10208" width="15.7109375" style="5" customWidth="1"/>
    <col min="10209" max="10209" width="9" style="5" customWidth="1"/>
    <col min="10210" max="10210" width="7.5703125" style="5" customWidth="1"/>
    <col min="10211" max="10211" width="11.42578125" style="5"/>
    <col min="10212" max="10212" width="17" style="5" bestFit="1" customWidth="1"/>
    <col min="10213" max="10213" width="8.7109375" style="5" bestFit="1" customWidth="1"/>
    <col min="10214" max="10214" width="7.140625" style="5" bestFit="1" customWidth="1"/>
    <col min="10215" max="10215" width="11.42578125" style="5"/>
    <col min="10216" max="10216" width="5.85546875" style="5" customWidth="1"/>
    <col min="10217" max="10217" width="17" style="5" customWidth="1"/>
    <col min="10218" max="10218" width="8.7109375" style="5" customWidth="1"/>
    <col min="10219" max="10219" width="7.140625" style="5" customWidth="1"/>
    <col min="10220" max="10220" width="11.42578125" style="5"/>
    <col min="10221" max="10221" width="15.85546875" style="5" bestFit="1" customWidth="1"/>
    <col min="10222" max="10222" width="8.7109375" style="5" bestFit="1" customWidth="1"/>
    <col min="10223" max="10223" width="7.140625" style="5" bestFit="1" customWidth="1"/>
    <col min="10224" max="10224" width="11.42578125" style="5"/>
    <col min="10225" max="10225" width="15.85546875" style="5" bestFit="1" customWidth="1"/>
    <col min="10226" max="10226" width="8.7109375" style="5" bestFit="1" customWidth="1"/>
    <col min="10227" max="10227" width="7.140625" style="5" bestFit="1" customWidth="1"/>
    <col min="10228" max="10228" width="11.42578125" style="5"/>
    <col min="10229" max="10229" width="18.85546875" style="5" bestFit="1" customWidth="1"/>
    <col min="10230" max="10230" width="8.7109375" style="5" bestFit="1" customWidth="1"/>
    <col min="10231" max="10231" width="7.140625" style="5" bestFit="1" customWidth="1"/>
    <col min="10232" max="10232" width="14" style="5" bestFit="1" customWidth="1"/>
    <col min="10233" max="10233" width="18.85546875" style="5" customWidth="1"/>
    <col min="10234" max="10234" width="8.7109375" style="5" bestFit="1" customWidth="1"/>
    <col min="10235" max="10235" width="7.140625" style="5" bestFit="1" customWidth="1"/>
    <col min="10236" max="10236" width="11.42578125" style="5"/>
    <col min="10237" max="10237" width="18.85546875" style="5" customWidth="1"/>
    <col min="10238" max="10238" width="8.7109375" style="5" bestFit="1" customWidth="1"/>
    <col min="10239" max="10239" width="7.140625" style="5" bestFit="1" customWidth="1"/>
    <col min="10240" max="10240" width="11.42578125" style="5"/>
    <col min="10241" max="10241" width="18.85546875" style="5" customWidth="1"/>
    <col min="10242" max="10242" width="8.7109375" style="5" bestFit="1" customWidth="1"/>
    <col min="10243" max="10243" width="7.140625" style="5" bestFit="1" customWidth="1"/>
    <col min="10244" max="10244" width="11.42578125" style="5"/>
    <col min="10245" max="10245" width="18.85546875" style="5" customWidth="1"/>
    <col min="10246" max="10246" width="8.7109375" style="5" bestFit="1" customWidth="1"/>
    <col min="10247" max="10247" width="8.7109375" style="5" customWidth="1"/>
    <col min="10248" max="10248" width="7.140625" style="5" bestFit="1" customWidth="1"/>
    <col min="10249" max="10249" width="11.42578125" style="5"/>
    <col min="10250" max="10250" width="18.85546875" style="5" customWidth="1"/>
    <col min="10251" max="10251" width="8.7109375" style="5" bestFit="1" customWidth="1"/>
    <col min="10252" max="10252" width="8.7109375" style="5" customWidth="1"/>
    <col min="10253" max="10253" width="7.140625" style="5" bestFit="1" customWidth="1"/>
    <col min="10254" max="10451" width="11.42578125" style="5"/>
    <col min="10452" max="10452" width="15.7109375" style="5" customWidth="1"/>
    <col min="10453" max="10453" width="8.7109375" style="5" bestFit="1" customWidth="1"/>
    <col min="10454" max="10454" width="7.140625" style="5" bestFit="1" customWidth="1"/>
    <col min="10455" max="10455" width="11.42578125" style="5"/>
    <col min="10456" max="10456" width="15.7109375" style="5" customWidth="1"/>
    <col min="10457" max="10457" width="9" style="5" customWidth="1"/>
    <col min="10458" max="10458" width="7.5703125" style="5" customWidth="1"/>
    <col min="10459" max="10459" width="11.42578125" style="5"/>
    <col min="10460" max="10460" width="15.7109375" style="5" customWidth="1"/>
    <col min="10461" max="10461" width="9" style="5" customWidth="1"/>
    <col min="10462" max="10462" width="7.5703125" style="5" customWidth="1"/>
    <col min="10463" max="10463" width="11.42578125" style="5"/>
    <col min="10464" max="10464" width="15.7109375" style="5" customWidth="1"/>
    <col min="10465" max="10465" width="9" style="5" customWidth="1"/>
    <col min="10466" max="10466" width="7.5703125" style="5" customWidth="1"/>
    <col min="10467" max="10467" width="11.42578125" style="5"/>
    <col min="10468" max="10468" width="17" style="5" bestFit="1" customWidth="1"/>
    <col min="10469" max="10469" width="8.7109375" style="5" bestFit="1" customWidth="1"/>
    <col min="10470" max="10470" width="7.140625" style="5" bestFit="1" customWidth="1"/>
    <col min="10471" max="10471" width="11.42578125" style="5"/>
    <col min="10472" max="10472" width="5.85546875" style="5" customWidth="1"/>
    <col min="10473" max="10473" width="17" style="5" customWidth="1"/>
    <col min="10474" max="10474" width="8.7109375" style="5" customWidth="1"/>
    <col min="10475" max="10475" width="7.140625" style="5" customWidth="1"/>
    <col min="10476" max="10476" width="11.42578125" style="5"/>
    <col min="10477" max="10477" width="15.85546875" style="5" bestFit="1" customWidth="1"/>
    <col min="10478" max="10478" width="8.7109375" style="5" bestFit="1" customWidth="1"/>
    <col min="10479" max="10479" width="7.140625" style="5" bestFit="1" customWidth="1"/>
    <col min="10480" max="10480" width="11.42578125" style="5"/>
    <col min="10481" max="10481" width="15.85546875" style="5" bestFit="1" customWidth="1"/>
    <col min="10482" max="10482" width="8.7109375" style="5" bestFit="1" customWidth="1"/>
    <col min="10483" max="10483" width="7.140625" style="5" bestFit="1" customWidth="1"/>
    <col min="10484" max="10484" width="11.42578125" style="5"/>
    <col min="10485" max="10485" width="18.85546875" style="5" bestFit="1" customWidth="1"/>
    <col min="10486" max="10486" width="8.7109375" style="5" bestFit="1" customWidth="1"/>
    <col min="10487" max="10487" width="7.140625" style="5" bestFit="1" customWidth="1"/>
    <col min="10488" max="10488" width="14" style="5" bestFit="1" customWidth="1"/>
    <col min="10489" max="10489" width="18.85546875" style="5" customWidth="1"/>
    <col min="10490" max="10490" width="8.7109375" style="5" bestFit="1" customWidth="1"/>
    <col min="10491" max="10491" width="7.140625" style="5" bestFit="1" customWidth="1"/>
    <col min="10492" max="10492" width="11.42578125" style="5"/>
    <col min="10493" max="10493" width="18.85546875" style="5" customWidth="1"/>
    <col min="10494" max="10494" width="8.7109375" style="5" bestFit="1" customWidth="1"/>
    <col min="10495" max="10495" width="7.140625" style="5" bestFit="1" customWidth="1"/>
    <col min="10496" max="10496" width="11.42578125" style="5"/>
    <col min="10497" max="10497" width="18.85546875" style="5" customWidth="1"/>
    <col min="10498" max="10498" width="8.7109375" style="5" bestFit="1" customWidth="1"/>
    <col min="10499" max="10499" width="7.140625" style="5" bestFit="1" customWidth="1"/>
    <col min="10500" max="10500" width="11.42578125" style="5"/>
    <col min="10501" max="10501" width="18.85546875" style="5" customWidth="1"/>
    <col min="10502" max="10502" width="8.7109375" style="5" bestFit="1" customWidth="1"/>
    <col min="10503" max="10503" width="8.7109375" style="5" customWidth="1"/>
    <col min="10504" max="10504" width="7.140625" style="5" bestFit="1" customWidth="1"/>
    <col min="10505" max="10505" width="11.42578125" style="5"/>
    <col min="10506" max="10506" width="18.85546875" style="5" customWidth="1"/>
    <col min="10507" max="10507" width="8.7109375" style="5" bestFit="1" customWidth="1"/>
    <col min="10508" max="10508" width="8.7109375" style="5" customWidth="1"/>
    <col min="10509" max="10509" width="7.140625" style="5" bestFit="1" customWidth="1"/>
    <col min="10510" max="10707" width="11.42578125" style="5"/>
    <col min="10708" max="10708" width="15.7109375" style="5" customWidth="1"/>
    <col min="10709" max="10709" width="8.7109375" style="5" bestFit="1" customWidth="1"/>
    <col min="10710" max="10710" width="7.140625" style="5" bestFit="1" customWidth="1"/>
    <col min="10711" max="10711" width="11.42578125" style="5"/>
    <col min="10712" max="10712" width="15.7109375" style="5" customWidth="1"/>
    <col min="10713" max="10713" width="9" style="5" customWidth="1"/>
    <col min="10714" max="10714" width="7.5703125" style="5" customWidth="1"/>
    <col min="10715" max="10715" width="11.42578125" style="5"/>
    <col min="10716" max="10716" width="15.7109375" style="5" customWidth="1"/>
    <col min="10717" max="10717" width="9" style="5" customWidth="1"/>
    <col min="10718" max="10718" width="7.5703125" style="5" customWidth="1"/>
    <col min="10719" max="10719" width="11.42578125" style="5"/>
    <col min="10720" max="10720" width="15.7109375" style="5" customWidth="1"/>
    <col min="10721" max="10721" width="9" style="5" customWidth="1"/>
    <col min="10722" max="10722" width="7.5703125" style="5" customWidth="1"/>
    <col min="10723" max="10723" width="11.42578125" style="5"/>
    <col min="10724" max="10724" width="17" style="5" bestFit="1" customWidth="1"/>
    <col min="10725" max="10725" width="8.7109375" style="5" bestFit="1" customWidth="1"/>
    <col min="10726" max="10726" width="7.140625" style="5" bestFit="1" customWidth="1"/>
    <col min="10727" max="10727" width="11.42578125" style="5"/>
    <col min="10728" max="10728" width="5.85546875" style="5" customWidth="1"/>
    <col min="10729" max="10729" width="17" style="5" customWidth="1"/>
    <col min="10730" max="10730" width="8.7109375" style="5" customWidth="1"/>
    <col min="10731" max="10731" width="7.140625" style="5" customWidth="1"/>
    <col min="10732" max="10732" width="11.42578125" style="5"/>
    <col min="10733" max="10733" width="15.85546875" style="5" bestFit="1" customWidth="1"/>
    <col min="10734" max="10734" width="8.7109375" style="5" bestFit="1" customWidth="1"/>
    <col min="10735" max="10735" width="7.140625" style="5" bestFit="1" customWidth="1"/>
    <col min="10736" max="10736" width="11.42578125" style="5"/>
    <col min="10737" max="10737" width="15.85546875" style="5" bestFit="1" customWidth="1"/>
    <col min="10738" max="10738" width="8.7109375" style="5" bestFit="1" customWidth="1"/>
    <col min="10739" max="10739" width="7.140625" style="5" bestFit="1" customWidth="1"/>
    <col min="10740" max="10740" width="11.42578125" style="5"/>
    <col min="10741" max="10741" width="18.85546875" style="5" bestFit="1" customWidth="1"/>
    <col min="10742" max="10742" width="8.7109375" style="5" bestFit="1" customWidth="1"/>
    <col min="10743" max="10743" width="7.140625" style="5" bestFit="1" customWidth="1"/>
    <col min="10744" max="10744" width="14" style="5" bestFit="1" customWidth="1"/>
    <col min="10745" max="10745" width="18.85546875" style="5" customWidth="1"/>
    <col min="10746" max="10746" width="8.7109375" style="5" bestFit="1" customWidth="1"/>
    <col min="10747" max="10747" width="7.140625" style="5" bestFit="1" customWidth="1"/>
    <col min="10748" max="10748" width="11.42578125" style="5"/>
    <col min="10749" max="10749" width="18.85546875" style="5" customWidth="1"/>
    <col min="10750" max="10750" width="8.7109375" style="5" bestFit="1" customWidth="1"/>
    <col min="10751" max="10751" width="7.140625" style="5" bestFit="1" customWidth="1"/>
    <col min="10752" max="10752" width="11.42578125" style="5"/>
    <col min="10753" max="10753" width="18.85546875" style="5" customWidth="1"/>
    <col min="10754" max="10754" width="8.7109375" style="5" bestFit="1" customWidth="1"/>
    <col min="10755" max="10755" width="7.140625" style="5" bestFit="1" customWidth="1"/>
    <col min="10756" max="10756" width="11.42578125" style="5"/>
    <col min="10757" max="10757" width="18.85546875" style="5" customWidth="1"/>
    <col min="10758" max="10758" width="8.7109375" style="5" bestFit="1" customWidth="1"/>
    <col min="10759" max="10759" width="8.7109375" style="5" customWidth="1"/>
    <col min="10760" max="10760" width="7.140625" style="5" bestFit="1" customWidth="1"/>
    <col min="10761" max="10761" width="11.42578125" style="5"/>
    <col min="10762" max="10762" width="18.85546875" style="5" customWidth="1"/>
    <col min="10763" max="10763" width="8.7109375" style="5" bestFit="1" customWidth="1"/>
    <col min="10764" max="10764" width="8.7109375" style="5" customWidth="1"/>
    <col min="10765" max="10765" width="7.140625" style="5" bestFit="1" customWidth="1"/>
    <col min="10766" max="10963" width="11.42578125" style="5"/>
    <col min="10964" max="10964" width="15.7109375" style="5" customWidth="1"/>
    <col min="10965" max="10965" width="8.7109375" style="5" bestFit="1" customWidth="1"/>
    <col min="10966" max="10966" width="7.140625" style="5" bestFit="1" customWidth="1"/>
    <col min="10967" max="10967" width="11.42578125" style="5"/>
    <col min="10968" max="10968" width="15.7109375" style="5" customWidth="1"/>
    <col min="10969" max="10969" width="9" style="5" customWidth="1"/>
    <col min="10970" max="10970" width="7.5703125" style="5" customWidth="1"/>
    <col min="10971" max="10971" width="11.42578125" style="5"/>
    <col min="10972" max="10972" width="15.7109375" style="5" customWidth="1"/>
    <col min="10973" max="10973" width="9" style="5" customWidth="1"/>
    <col min="10974" max="10974" width="7.5703125" style="5" customWidth="1"/>
    <col min="10975" max="10975" width="11.42578125" style="5"/>
    <col min="10976" max="10976" width="15.7109375" style="5" customWidth="1"/>
    <col min="10977" max="10977" width="9" style="5" customWidth="1"/>
    <col min="10978" max="10978" width="7.5703125" style="5" customWidth="1"/>
    <col min="10979" max="10979" width="11.42578125" style="5"/>
    <col min="10980" max="10980" width="17" style="5" bestFit="1" customWidth="1"/>
    <col min="10981" max="10981" width="8.7109375" style="5" bestFit="1" customWidth="1"/>
    <col min="10982" max="10982" width="7.140625" style="5" bestFit="1" customWidth="1"/>
    <col min="10983" max="10983" width="11.42578125" style="5"/>
    <col min="10984" max="10984" width="5.85546875" style="5" customWidth="1"/>
    <col min="10985" max="10985" width="17" style="5" customWidth="1"/>
    <col min="10986" max="10986" width="8.7109375" style="5" customWidth="1"/>
    <col min="10987" max="10987" width="7.140625" style="5" customWidth="1"/>
    <col min="10988" max="10988" width="11.42578125" style="5"/>
    <col min="10989" max="10989" width="15.85546875" style="5" bestFit="1" customWidth="1"/>
    <col min="10990" max="10990" width="8.7109375" style="5" bestFit="1" customWidth="1"/>
    <col min="10991" max="10991" width="7.140625" style="5" bestFit="1" customWidth="1"/>
    <col min="10992" max="10992" width="11.42578125" style="5"/>
    <col min="10993" max="10993" width="15.85546875" style="5" bestFit="1" customWidth="1"/>
    <col min="10994" max="10994" width="8.7109375" style="5" bestFit="1" customWidth="1"/>
    <col min="10995" max="10995" width="7.140625" style="5" bestFit="1" customWidth="1"/>
    <col min="10996" max="10996" width="11.42578125" style="5"/>
    <col min="10997" max="10997" width="18.85546875" style="5" bestFit="1" customWidth="1"/>
    <col min="10998" max="10998" width="8.7109375" style="5" bestFit="1" customWidth="1"/>
    <col min="10999" max="10999" width="7.140625" style="5" bestFit="1" customWidth="1"/>
    <col min="11000" max="11000" width="14" style="5" bestFit="1" customWidth="1"/>
    <col min="11001" max="11001" width="18.85546875" style="5" customWidth="1"/>
    <col min="11002" max="11002" width="8.7109375" style="5" bestFit="1" customWidth="1"/>
    <col min="11003" max="11003" width="7.140625" style="5" bestFit="1" customWidth="1"/>
    <col min="11004" max="11004" width="11.42578125" style="5"/>
    <col min="11005" max="11005" width="18.85546875" style="5" customWidth="1"/>
    <col min="11006" max="11006" width="8.7109375" style="5" bestFit="1" customWidth="1"/>
    <col min="11007" max="11007" width="7.140625" style="5" bestFit="1" customWidth="1"/>
    <col min="11008" max="11008" width="11.42578125" style="5"/>
    <col min="11009" max="11009" width="18.85546875" style="5" customWidth="1"/>
    <col min="11010" max="11010" width="8.7109375" style="5" bestFit="1" customWidth="1"/>
    <col min="11011" max="11011" width="7.140625" style="5" bestFit="1" customWidth="1"/>
    <col min="11012" max="11012" width="11.42578125" style="5"/>
    <col min="11013" max="11013" width="18.85546875" style="5" customWidth="1"/>
    <col min="11014" max="11014" width="8.7109375" style="5" bestFit="1" customWidth="1"/>
    <col min="11015" max="11015" width="8.7109375" style="5" customWidth="1"/>
    <col min="11016" max="11016" width="7.140625" style="5" bestFit="1" customWidth="1"/>
    <col min="11017" max="11017" width="11.42578125" style="5"/>
    <col min="11018" max="11018" width="18.85546875" style="5" customWidth="1"/>
    <col min="11019" max="11019" width="8.7109375" style="5" bestFit="1" customWidth="1"/>
    <col min="11020" max="11020" width="8.7109375" style="5" customWidth="1"/>
    <col min="11021" max="11021" width="7.140625" style="5" bestFit="1" customWidth="1"/>
    <col min="11022" max="11219" width="11.42578125" style="5"/>
    <col min="11220" max="11220" width="15.7109375" style="5" customWidth="1"/>
    <col min="11221" max="11221" width="8.7109375" style="5" bestFit="1" customWidth="1"/>
    <col min="11222" max="11222" width="7.140625" style="5" bestFit="1" customWidth="1"/>
    <col min="11223" max="11223" width="11.42578125" style="5"/>
    <col min="11224" max="11224" width="15.7109375" style="5" customWidth="1"/>
    <col min="11225" max="11225" width="9" style="5" customWidth="1"/>
    <col min="11226" max="11226" width="7.5703125" style="5" customWidth="1"/>
    <col min="11227" max="11227" width="11.42578125" style="5"/>
    <col min="11228" max="11228" width="15.7109375" style="5" customWidth="1"/>
    <col min="11229" max="11229" width="9" style="5" customWidth="1"/>
    <col min="11230" max="11230" width="7.5703125" style="5" customWidth="1"/>
    <col min="11231" max="11231" width="11.42578125" style="5"/>
    <col min="11232" max="11232" width="15.7109375" style="5" customWidth="1"/>
    <col min="11233" max="11233" width="9" style="5" customWidth="1"/>
    <col min="11234" max="11234" width="7.5703125" style="5" customWidth="1"/>
    <col min="11235" max="11235" width="11.42578125" style="5"/>
    <col min="11236" max="11236" width="17" style="5" bestFit="1" customWidth="1"/>
    <col min="11237" max="11237" width="8.7109375" style="5" bestFit="1" customWidth="1"/>
    <col min="11238" max="11238" width="7.140625" style="5" bestFit="1" customWidth="1"/>
    <col min="11239" max="11239" width="11.42578125" style="5"/>
    <col min="11240" max="11240" width="5.85546875" style="5" customWidth="1"/>
    <col min="11241" max="11241" width="17" style="5" customWidth="1"/>
    <col min="11242" max="11242" width="8.7109375" style="5" customWidth="1"/>
    <col min="11243" max="11243" width="7.140625" style="5" customWidth="1"/>
    <col min="11244" max="11244" width="11.42578125" style="5"/>
    <col min="11245" max="11245" width="15.85546875" style="5" bestFit="1" customWidth="1"/>
    <col min="11246" max="11246" width="8.7109375" style="5" bestFit="1" customWidth="1"/>
    <col min="11247" max="11247" width="7.140625" style="5" bestFit="1" customWidth="1"/>
    <col min="11248" max="11248" width="11.42578125" style="5"/>
    <col min="11249" max="11249" width="15.85546875" style="5" bestFit="1" customWidth="1"/>
    <col min="11250" max="11250" width="8.7109375" style="5" bestFit="1" customWidth="1"/>
    <col min="11251" max="11251" width="7.140625" style="5" bestFit="1" customWidth="1"/>
    <col min="11252" max="11252" width="11.42578125" style="5"/>
    <col min="11253" max="11253" width="18.85546875" style="5" bestFit="1" customWidth="1"/>
    <col min="11254" max="11254" width="8.7109375" style="5" bestFit="1" customWidth="1"/>
    <col min="11255" max="11255" width="7.140625" style="5" bestFit="1" customWidth="1"/>
    <col min="11256" max="11256" width="14" style="5" bestFit="1" customWidth="1"/>
    <col min="11257" max="11257" width="18.85546875" style="5" customWidth="1"/>
    <col min="11258" max="11258" width="8.7109375" style="5" bestFit="1" customWidth="1"/>
    <col min="11259" max="11259" width="7.140625" style="5" bestFit="1" customWidth="1"/>
    <col min="11260" max="11260" width="11.42578125" style="5"/>
    <col min="11261" max="11261" width="18.85546875" style="5" customWidth="1"/>
    <col min="11262" max="11262" width="8.7109375" style="5" bestFit="1" customWidth="1"/>
    <col min="11263" max="11263" width="7.140625" style="5" bestFit="1" customWidth="1"/>
    <col min="11264" max="11264" width="11.42578125" style="5"/>
    <col min="11265" max="11265" width="18.85546875" style="5" customWidth="1"/>
    <col min="11266" max="11266" width="8.7109375" style="5" bestFit="1" customWidth="1"/>
    <col min="11267" max="11267" width="7.140625" style="5" bestFit="1" customWidth="1"/>
    <col min="11268" max="11268" width="11.42578125" style="5"/>
    <col min="11269" max="11269" width="18.85546875" style="5" customWidth="1"/>
    <col min="11270" max="11270" width="8.7109375" style="5" bestFit="1" customWidth="1"/>
    <col min="11271" max="11271" width="8.7109375" style="5" customWidth="1"/>
    <col min="11272" max="11272" width="7.140625" style="5" bestFit="1" customWidth="1"/>
    <col min="11273" max="11273" width="11.42578125" style="5"/>
    <col min="11274" max="11274" width="18.85546875" style="5" customWidth="1"/>
    <col min="11275" max="11275" width="8.7109375" style="5" bestFit="1" customWidth="1"/>
    <col min="11276" max="11276" width="8.7109375" style="5" customWidth="1"/>
    <col min="11277" max="11277" width="7.140625" style="5" bestFit="1" customWidth="1"/>
    <col min="11278" max="11475" width="11.42578125" style="5"/>
    <col min="11476" max="11476" width="15.7109375" style="5" customWidth="1"/>
    <col min="11477" max="11477" width="8.7109375" style="5" bestFit="1" customWidth="1"/>
    <col min="11478" max="11478" width="7.140625" style="5" bestFit="1" customWidth="1"/>
    <col min="11479" max="11479" width="11.42578125" style="5"/>
    <col min="11480" max="11480" width="15.7109375" style="5" customWidth="1"/>
    <col min="11481" max="11481" width="9" style="5" customWidth="1"/>
    <col min="11482" max="11482" width="7.5703125" style="5" customWidth="1"/>
    <col min="11483" max="11483" width="11.42578125" style="5"/>
    <col min="11484" max="11484" width="15.7109375" style="5" customWidth="1"/>
    <col min="11485" max="11485" width="9" style="5" customWidth="1"/>
    <col min="11486" max="11486" width="7.5703125" style="5" customWidth="1"/>
    <col min="11487" max="11487" width="11.42578125" style="5"/>
    <col min="11488" max="11488" width="15.7109375" style="5" customWidth="1"/>
    <col min="11489" max="11489" width="9" style="5" customWidth="1"/>
    <col min="11490" max="11490" width="7.5703125" style="5" customWidth="1"/>
    <col min="11491" max="11491" width="11.42578125" style="5"/>
    <col min="11492" max="11492" width="17" style="5" bestFit="1" customWidth="1"/>
    <col min="11493" max="11493" width="8.7109375" style="5" bestFit="1" customWidth="1"/>
    <col min="11494" max="11494" width="7.140625" style="5" bestFit="1" customWidth="1"/>
    <col min="11495" max="11495" width="11.42578125" style="5"/>
    <col min="11496" max="11496" width="5.85546875" style="5" customWidth="1"/>
    <col min="11497" max="11497" width="17" style="5" customWidth="1"/>
    <col min="11498" max="11498" width="8.7109375" style="5" customWidth="1"/>
    <col min="11499" max="11499" width="7.140625" style="5" customWidth="1"/>
    <col min="11500" max="11500" width="11.42578125" style="5"/>
    <col min="11501" max="11501" width="15.85546875" style="5" bestFit="1" customWidth="1"/>
    <col min="11502" max="11502" width="8.7109375" style="5" bestFit="1" customWidth="1"/>
    <col min="11503" max="11503" width="7.140625" style="5" bestFit="1" customWidth="1"/>
    <col min="11504" max="11504" width="11.42578125" style="5"/>
    <col min="11505" max="11505" width="15.85546875" style="5" bestFit="1" customWidth="1"/>
    <col min="11506" max="11506" width="8.7109375" style="5" bestFit="1" customWidth="1"/>
    <col min="11507" max="11507" width="7.140625" style="5" bestFit="1" customWidth="1"/>
    <col min="11508" max="11508" width="11.42578125" style="5"/>
    <col min="11509" max="11509" width="18.85546875" style="5" bestFit="1" customWidth="1"/>
    <col min="11510" max="11510" width="8.7109375" style="5" bestFit="1" customWidth="1"/>
    <col min="11511" max="11511" width="7.140625" style="5" bestFit="1" customWidth="1"/>
    <col min="11512" max="11512" width="14" style="5" bestFit="1" customWidth="1"/>
    <col min="11513" max="11513" width="18.85546875" style="5" customWidth="1"/>
    <col min="11514" max="11514" width="8.7109375" style="5" bestFit="1" customWidth="1"/>
    <col min="11515" max="11515" width="7.140625" style="5" bestFit="1" customWidth="1"/>
    <col min="11516" max="11516" width="11.42578125" style="5"/>
    <col min="11517" max="11517" width="18.85546875" style="5" customWidth="1"/>
    <col min="11518" max="11518" width="8.7109375" style="5" bestFit="1" customWidth="1"/>
    <col min="11519" max="11519" width="7.140625" style="5" bestFit="1" customWidth="1"/>
    <col min="11520" max="11520" width="11.42578125" style="5"/>
    <col min="11521" max="11521" width="18.85546875" style="5" customWidth="1"/>
    <col min="11522" max="11522" width="8.7109375" style="5" bestFit="1" customWidth="1"/>
    <col min="11523" max="11523" width="7.140625" style="5" bestFit="1" customWidth="1"/>
    <col min="11524" max="11524" width="11.42578125" style="5"/>
    <col min="11525" max="11525" width="18.85546875" style="5" customWidth="1"/>
    <col min="11526" max="11526" width="8.7109375" style="5" bestFit="1" customWidth="1"/>
    <col min="11527" max="11527" width="8.7109375" style="5" customWidth="1"/>
    <col min="11528" max="11528" width="7.140625" style="5" bestFit="1" customWidth="1"/>
    <col min="11529" max="11529" width="11.42578125" style="5"/>
    <col min="11530" max="11530" width="18.85546875" style="5" customWidth="1"/>
    <col min="11531" max="11531" width="8.7109375" style="5" bestFit="1" customWidth="1"/>
    <col min="11532" max="11532" width="8.7109375" style="5" customWidth="1"/>
    <col min="11533" max="11533" width="7.140625" style="5" bestFit="1" customWidth="1"/>
    <col min="11534" max="11731" width="11.42578125" style="5"/>
    <col min="11732" max="11732" width="15.7109375" style="5" customWidth="1"/>
    <col min="11733" max="11733" width="8.7109375" style="5" bestFit="1" customWidth="1"/>
    <col min="11734" max="11734" width="7.140625" style="5" bestFit="1" customWidth="1"/>
    <col min="11735" max="11735" width="11.42578125" style="5"/>
    <col min="11736" max="11736" width="15.7109375" style="5" customWidth="1"/>
    <col min="11737" max="11737" width="9" style="5" customWidth="1"/>
    <col min="11738" max="11738" width="7.5703125" style="5" customWidth="1"/>
    <col min="11739" max="11739" width="11.42578125" style="5"/>
    <col min="11740" max="11740" width="15.7109375" style="5" customWidth="1"/>
    <col min="11741" max="11741" width="9" style="5" customWidth="1"/>
    <col min="11742" max="11742" width="7.5703125" style="5" customWidth="1"/>
    <col min="11743" max="11743" width="11.42578125" style="5"/>
    <col min="11744" max="11744" width="15.7109375" style="5" customWidth="1"/>
    <col min="11745" max="11745" width="9" style="5" customWidth="1"/>
    <col min="11746" max="11746" width="7.5703125" style="5" customWidth="1"/>
    <col min="11747" max="11747" width="11.42578125" style="5"/>
    <col min="11748" max="11748" width="17" style="5" bestFit="1" customWidth="1"/>
    <col min="11749" max="11749" width="8.7109375" style="5" bestFit="1" customWidth="1"/>
    <col min="11750" max="11750" width="7.140625" style="5" bestFit="1" customWidth="1"/>
    <col min="11751" max="11751" width="11.42578125" style="5"/>
    <col min="11752" max="11752" width="5.85546875" style="5" customWidth="1"/>
    <col min="11753" max="11753" width="17" style="5" customWidth="1"/>
    <col min="11754" max="11754" width="8.7109375" style="5" customWidth="1"/>
    <col min="11755" max="11755" width="7.140625" style="5" customWidth="1"/>
    <col min="11756" max="11756" width="11.42578125" style="5"/>
    <col min="11757" max="11757" width="15.85546875" style="5" bestFit="1" customWidth="1"/>
    <col min="11758" max="11758" width="8.7109375" style="5" bestFit="1" customWidth="1"/>
    <col min="11759" max="11759" width="7.140625" style="5" bestFit="1" customWidth="1"/>
    <col min="11760" max="11760" width="11.42578125" style="5"/>
    <col min="11761" max="11761" width="15.85546875" style="5" bestFit="1" customWidth="1"/>
    <col min="11762" max="11762" width="8.7109375" style="5" bestFit="1" customWidth="1"/>
    <col min="11763" max="11763" width="7.140625" style="5" bestFit="1" customWidth="1"/>
    <col min="11764" max="11764" width="11.42578125" style="5"/>
    <col min="11765" max="11765" width="18.85546875" style="5" bestFit="1" customWidth="1"/>
    <col min="11766" max="11766" width="8.7109375" style="5" bestFit="1" customWidth="1"/>
    <col min="11767" max="11767" width="7.140625" style="5" bestFit="1" customWidth="1"/>
    <col min="11768" max="11768" width="14" style="5" bestFit="1" customWidth="1"/>
    <col min="11769" max="11769" width="18.85546875" style="5" customWidth="1"/>
    <col min="11770" max="11770" width="8.7109375" style="5" bestFit="1" customWidth="1"/>
    <col min="11771" max="11771" width="7.140625" style="5" bestFit="1" customWidth="1"/>
    <col min="11772" max="11772" width="11.42578125" style="5"/>
    <col min="11773" max="11773" width="18.85546875" style="5" customWidth="1"/>
    <col min="11774" max="11774" width="8.7109375" style="5" bestFit="1" customWidth="1"/>
    <col min="11775" max="11775" width="7.140625" style="5" bestFit="1" customWidth="1"/>
    <col min="11776" max="11776" width="11.42578125" style="5"/>
    <col min="11777" max="11777" width="18.85546875" style="5" customWidth="1"/>
    <col min="11778" max="11778" width="8.7109375" style="5" bestFit="1" customWidth="1"/>
    <col min="11779" max="11779" width="7.140625" style="5" bestFit="1" customWidth="1"/>
    <col min="11780" max="11780" width="11.42578125" style="5"/>
    <col min="11781" max="11781" width="18.85546875" style="5" customWidth="1"/>
    <col min="11782" max="11782" width="8.7109375" style="5" bestFit="1" customWidth="1"/>
    <col min="11783" max="11783" width="8.7109375" style="5" customWidth="1"/>
    <col min="11784" max="11784" width="7.140625" style="5" bestFit="1" customWidth="1"/>
    <col min="11785" max="11785" width="11.42578125" style="5"/>
    <col min="11786" max="11786" width="18.85546875" style="5" customWidth="1"/>
    <col min="11787" max="11787" width="8.7109375" style="5" bestFit="1" customWidth="1"/>
    <col min="11788" max="11788" width="8.7109375" style="5" customWidth="1"/>
    <col min="11789" max="11789" width="7.140625" style="5" bestFit="1" customWidth="1"/>
    <col min="11790" max="11987" width="11.42578125" style="5"/>
    <col min="11988" max="11988" width="15.7109375" style="5" customWidth="1"/>
    <col min="11989" max="11989" width="8.7109375" style="5" bestFit="1" customWidth="1"/>
    <col min="11990" max="11990" width="7.140625" style="5" bestFit="1" customWidth="1"/>
    <col min="11991" max="11991" width="11.42578125" style="5"/>
    <col min="11992" max="11992" width="15.7109375" style="5" customWidth="1"/>
    <col min="11993" max="11993" width="9" style="5" customWidth="1"/>
    <col min="11994" max="11994" width="7.5703125" style="5" customWidth="1"/>
    <col min="11995" max="11995" width="11.42578125" style="5"/>
    <col min="11996" max="11996" width="15.7109375" style="5" customWidth="1"/>
    <col min="11997" max="11997" width="9" style="5" customWidth="1"/>
    <col min="11998" max="11998" width="7.5703125" style="5" customWidth="1"/>
    <col min="11999" max="11999" width="11.42578125" style="5"/>
    <col min="12000" max="12000" width="15.7109375" style="5" customWidth="1"/>
    <col min="12001" max="12001" width="9" style="5" customWidth="1"/>
    <col min="12002" max="12002" width="7.5703125" style="5" customWidth="1"/>
    <col min="12003" max="12003" width="11.42578125" style="5"/>
    <col min="12004" max="12004" width="17" style="5" bestFit="1" customWidth="1"/>
    <col min="12005" max="12005" width="8.7109375" style="5" bestFit="1" customWidth="1"/>
    <col min="12006" max="12006" width="7.140625" style="5" bestFit="1" customWidth="1"/>
    <col min="12007" max="12007" width="11.42578125" style="5"/>
    <col min="12008" max="12008" width="5.85546875" style="5" customWidth="1"/>
    <col min="12009" max="12009" width="17" style="5" customWidth="1"/>
    <col min="12010" max="12010" width="8.7109375" style="5" customWidth="1"/>
    <col min="12011" max="12011" width="7.140625" style="5" customWidth="1"/>
    <col min="12012" max="12012" width="11.42578125" style="5"/>
    <col min="12013" max="12013" width="15.85546875" style="5" bestFit="1" customWidth="1"/>
    <col min="12014" max="12014" width="8.7109375" style="5" bestFit="1" customWidth="1"/>
    <col min="12015" max="12015" width="7.140625" style="5" bestFit="1" customWidth="1"/>
    <col min="12016" max="12016" width="11.42578125" style="5"/>
    <col min="12017" max="12017" width="15.85546875" style="5" bestFit="1" customWidth="1"/>
    <col min="12018" max="12018" width="8.7109375" style="5" bestFit="1" customWidth="1"/>
    <col min="12019" max="12019" width="7.140625" style="5" bestFit="1" customWidth="1"/>
    <col min="12020" max="12020" width="11.42578125" style="5"/>
    <col min="12021" max="12021" width="18.85546875" style="5" bestFit="1" customWidth="1"/>
    <col min="12022" max="12022" width="8.7109375" style="5" bestFit="1" customWidth="1"/>
    <col min="12023" max="12023" width="7.140625" style="5" bestFit="1" customWidth="1"/>
    <col min="12024" max="12024" width="14" style="5" bestFit="1" customWidth="1"/>
    <col min="12025" max="12025" width="18.85546875" style="5" customWidth="1"/>
    <col min="12026" max="12026" width="8.7109375" style="5" bestFit="1" customWidth="1"/>
    <col min="12027" max="12027" width="7.140625" style="5" bestFit="1" customWidth="1"/>
    <col min="12028" max="12028" width="11.42578125" style="5"/>
    <col min="12029" max="12029" width="18.85546875" style="5" customWidth="1"/>
    <col min="12030" max="12030" width="8.7109375" style="5" bestFit="1" customWidth="1"/>
    <col min="12031" max="12031" width="7.140625" style="5" bestFit="1" customWidth="1"/>
    <col min="12032" max="12032" width="11.42578125" style="5"/>
    <col min="12033" max="12033" width="18.85546875" style="5" customWidth="1"/>
    <col min="12034" max="12034" width="8.7109375" style="5" bestFit="1" customWidth="1"/>
    <col min="12035" max="12035" width="7.140625" style="5" bestFit="1" customWidth="1"/>
    <col min="12036" max="12036" width="11.42578125" style="5"/>
    <col min="12037" max="12037" width="18.85546875" style="5" customWidth="1"/>
    <col min="12038" max="12038" width="8.7109375" style="5" bestFit="1" customWidth="1"/>
    <col min="12039" max="12039" width="8.7109375" style="5" customWidth="1"/>
    <col min="12040" max="12040" width="7.140625" style="5" bestFit="1" customWidth="1"/>
    <col min="12041" max="12041" width="11.42578125" style="5"/>
    <col min="12042" max="12042" width="18.85546875" style="5" customWidth="1"/>
    <col min="12043" max="12043" width="8.7109375" style="5" bestFit="1" customWidth="1"/>
    <col min="12044" max="12044" width="8.7109375" style="5" customWidth="1"/>
    <col min="12045" max="12045" width="7.140625" style="5" bestFit="1" customWidth="1"/>
    <col min="12046" max="12243" width="11.42578125" style="5"/>
    <col min="12244" max="12244" width="15.7109375" style="5" customWidth="1"/>
    <col min="12245" max="12245" width="8.7109375" style="5" bestFit="1" customWidth="1"/>
    <col min="12246" max="12246" width="7.140625" style="5" bestFit="1" customWidth="1"/>
    <col min="12247" max="12247" width="11.42578125" style="5"/>
    <col min="12248" max="12248" width="15.7109375" style="5" customWidth="1"/>
    <col min="12249" max="12249" width="9" style="5" customWidth="1"/>
    <col min="12250" max="12250" width="7.5703125" style="5" customWidth="1"/>
    <col min="12251" max="12251" width="11.42578125" style="5"/>
    <col min="12252" max="12252" width="15.7109375" style="5" customWidth="1"/>
    <col min="12253" max="12253" width="9" style="5" customWidth="1"/>
    <col min="12254" max="12254" width="7.5703125" style="5" customWidth="1"/>
    <col min="12255" max="12255" width="11.42578125" style="5"/>
    <col min="12256" max="12256" width="15.7109375" style="5" customWidth="1"/>
    <col min="12257" max="12257" width="9" style="5" customWidth="1"/>
    <col min="12258" max="12258" width="7.5703125" style="5" customWidth="1"/>
    <col min="12259" max="12259" width="11.42578125" style="5"/>
    <col min="12260" max="12260" width="17" style="5" bestFit="1" customWidth="1"/>
    <col min="12261" max="12261" width="8.7109375" style="5" bestFit="1" customWidth="1"/>
    <col min="12262" max="12262" width="7.140625" style="5" bestFit="1" customWidth="1"/>
    <col min="12263" max="12263" width="11.42578125" style="5"/>
    <col min="12264" max="12264" width="5.85546875" style="5" customWidth="1"/>
    <col min="12265" max="12265" width="17" style="5" customWidth="1"/>
    <col min="12266" max="12266" width="8.7109375" style="5" customWidth="1"/>
    <col min="12267" max="12267" width="7.140625" style="5" customWidth="1"/>
    <col min="12268" max="12268" width="11.42578125" style="5"/>
    <col min="12269" max="12269" width="15.85546875" style="5" bestFit="1" customWidth="1"/>
    <col min="12270" max="12270" width="8.7109375" style="5" bestFit="1" customWidth="1"/>
    <col min="12271" max="12271" width="7.140625" style="5" bestFit="1" customWidth="1"/>
    <col min="12272" max="12272" width="11.42578125" style="5"/>
    <col min="12273" max="12273" width="15.85546875" style="5" bestFit="1" customWidth="1"/>
    <col min="12274" max="12274" width="8.7109375" style="5" bestFit="1" customWidth="1"/>
    <col min="12275" max="12275" width="7.140625" style="5" bestFit="1" customWidth="1"/>
    <col min="12276" max="12276" width="11.42578125" style="5"/>
    <col min="12277" max="12277" width="18.85546875" style="5" bestFit="1" customWidth="1"/>
    <col min="12278" max="12278" width="8.7109375" style="5" bestFit="1" customWidth="1"/>
    <col min="12279" max="12279" width="7.140625" style="5" bestFit="1" customWidth="1"/>
    <col min="12280" max="12280" width="14" style="5" bestFit="1" customWidth="1"/>
    <col min="12281" max="12281" width="18.85546875" style="5" customWidth="1"/>
    <col min="12282" max="12282" width="8.7109375" style="5" bestFit="1" customWidth="1"/>
    <col min="12283" max="12283" width="7.140625" style="5" bestFit="1" customWidth="1"/>
    <col min="12284" max="12284" width="11.42578125" style="5"/>
    <col min="12285" max="12285" width="18.85546875" style="5" customWidth="1"/>
    <col min="12286" max="12286" width="8.7109375" style="5" bestFit="1" customWidth="1"/>
    <col min="12287" max="12287" width="7.140625" style="5" bestFit="1" customWidth="1"/>
    <col min="12288" max="12288" width="11.42578125" style="5"/>
    <col min="12289" max="12289" width="18.85546875" style="5" customWidth="1"/>
    <col min="12290" max="12290" width="8.7109375" style="5" bestFit="1" customWidth="1"/>
    <col min="12291" max="12291" width="7.140625" style="5" bestFit="1" customWidth="1"/>
    <col min="12292" max="12292" width="11.42578125" style="5"/>
    <col min="12293" max="12293" width="18.85546875" style="5" customWidth="1"/>
    <col min="12294" max="12294" width="8.7109375" style="5" bestFit="1" customWidth="1"/>
    <col min="12295" max="12295" width="8.7109375" style="5" customWidth="1"/>
    <col min="12296" max="12296" width="7.140625" style="5" bestFit="1" customWidth="1"/>
    <col min="12297" max="12297" width="11.42578125" style="5"/>
    <col min="12298" max="12298" width="18.85546875" style="5" customWidth="1"/>
    <col min="12299" max="12299" width="8.7109375" style="5" bestFit="1" customWidth="1"/>
    <col min="12300" max="12300" width="8.7109375" style="5" customWidth="1"/>
    <col min="12301" max="12301" width="7.140625" style="5" bestFit="1" customWidth="1"/>
    <col min="12302" max="12499" width="11.42578125" style="5"/>
    <col min="12500" max="12500" width="15.7109375" style="5" customWidth="1"/>
    <col min="12501" max="12501" width="8.7109375" style="5" bestFit="1" customWidth="1"/>
    <col min="12502" max="12502" width="7.140625" style="5" bestFit="1" customWidth="1"/>
    <col min="12503" max="12503" width="11.42578125" style="5"/>
    <col min="12504" max="12504" width="15.7109375" style="5" customWidth="1"/>
    <col min="12505" max="12505" width="9" style="5" customWidth="1"/>
    <col min="12506" max="12506" width="7.5703125" style="5" customWidth="1"/>
    <col min="12507" max="12507" width="11.42578125" style="5"/>
    <col min="12508" max="12508" width="15.7109375" style="5" customWidth="1"/>
    <col min="12509" max="12509" width="9" style="5" customWidth="1"/>
    <col min="12510" max="12510" width="7.5703125" style="5" customWidth="1"/>
    <col min="12511" max="12511" width="11.42578125" style="5"/>
    <col min="12512" max="12512" width="15.7109375" style="5" customWidth="1"/>
    <col min="12513" max="12513" width="9" style="5" customWidth="1"/>
    <col min="12514" max="12514" width="7.5703125" style="5" customWidth="1"/>
    <col min="12515" max="12515" width="11.42578125" style="5"/>
    <col min="12516" max="12516" width="17" style="5" bestFit="1" customWidth="1"/>
    <col min="12517" max="12517" width="8.7109375" style="5" bestFit="1" customWidth="1"/>
    <col min="12518" max="12518" width="7.140625" style="5" bestFit="1" customWidth="1"/>
    <col min="12519" max="12519" width="11.42578125" style="5"/>
    <col min="12520" max="12520" width="5.85546875" style="5" customWidth="1"/>
    <col min="12521" max="12521" width="17" style="5" customWidth="1"/>
    <col min="12522" max="12522" width="8.7109375" style="5" customWidth="1"/>
    <col min="12523" max="12523" width="7.140625" style="5" customWidth="1"/>
    <col min="12524" max="12524" width="11.42578125" style="5"/>
    <col min="12525" max="12525" width="15.85546875" style="5" bestFit="1" customWidth="1"/>
    <col min="12526" max="12526" width="8.7109375" style="5" bestFit="1" customWidth="1"/>
    <col min="12527" max="12527" width="7.140625" style="5" bestFit="1" customWidth="1"/>
    <col min="12528" max="12528" width="11.42578125" style="5"/>
    <col min="12529" max="12529" width="15.85546875" style="5" bestFit="1" customWidth="1"/>
    <col min="12530" max="12530" width="8.7109375" style="5" bestFit="1" customWidth="1"/>
    <col min="12531" max="12531" width="7.140625" style="5" bestFit="1" customWidth="1"/>
    <col min="12532" max="12532" width="11.42578125" style="5"/>
    <col min="12533" max="12533" width="18.85546875" style="5" bestFit="1" customWidth="1"/>
    <col min="12534" max="12534" width="8.7109375" style="5" bestFit="1" customWidth="1"/>
    <col min="12535" max="12535" width="7.140625" style="5" bestFit="1" customWidth="1"/>
    <col min="12536" max="12536" width="14" style="5" bestFit="1" customWidth="1"/>
    <col min="12537" max="12537" width="18.85546875" style="5" customWidth="1"/>
    <col min="12538" max="12538" width="8.7109375" style="5" bestFit="1" customWidth="1"/>
    <col min="12539" max="12539" width="7.140625" style="5" bestFit="1" customWidth="1"/>
    <col min="12540" max="12540" width="11.42578125" style="5"/>
    <col min="12541" max="12541" width="18.85546875" style="5" customWidth="1"/>
    <col min="12542" max="12542" width="8.7109375" style="5" bestFit="1" customWidth="1"/>
    <col min="12543" max="12543" width="7.140625" style="5" bestFit="1" customWidth="1"/>
    <col min="12544" max="12544" width="11.42578125" style="5"/>
    <col min="12545" max="12545" width="18.85546875" style="5" customWidth="1"/>
    <col min="12546" max="12546" width="8.7109375" style="5" bestFit="1" customWidth="1"/>
    <col min="12547" max="12547" width="7.140625" style="5" bestFit="1" customWidth="1"/>
    <col min="12548" max="12548" width="11.42578125" style="5"/>
    <col min="12549" max="12549" width="18.85546875" style="5" customWidth="1"/>
    <col min="12550" max="12550" width="8.7109375" style="5" bestFit="1" customWidth="1"/>
    <col min="12551" max="12551" width="8.7109375" style="5" customWidth="1"/>
    <col min="12552" max="12552" width="7.140625" style="5" bestFit="1" customWidth="1"/>
    <col min="12553" max="12553" width="11.42578125" style="5"/>
    <col min="12554" max="12554" width="18.85546875" style="5" customWidth="1"/>
    <col min="12555" max="12555" width="8.7109375" style="5" bestFit="1" customWidth="1"/>
    <col min="12556" max="12556" width="8.7109375" style="5" customWidth="1"/>
    <col min="12557" max="12557" width="7.140625" style="5" bestFit="1" customWidth="1"/>
    <col min="12558" max="12755" width="11.42578125" style="5"/>
    <col min="12756" max="12756" width="15.7109375" style="5" customWidth="1"/>
    <col min="12757" max="12757" width="8.7109375" style="5" bestFit="1" customWidth="1"/>
    <col min="12758" max="12758" width="7.140625" style="5" bestFit="1" customWidth="1"/>
    <col min="12759" max="12759" width="11.42578125" style="5"/>
    <col min="12760" max="12760" width="15.7109375" style="5" customWidth="1"/>
    <col min="12761" max="12761" width="9" style="5" customWidth="1"/>
    <col min="12762" max="12762" width="7.5703125" style="5" customWidth="1"/>
    <col min="12763" max="12763" width="11.42578125" style="5"/>
    <col min="12764" max="12764" width="15.7109375" style="5" customWidth="1"/>
    <col min="12765" max="12765" width="9" style="5" customWidth="1"/>
    <col min="12766" max="12766" width="7.5703125" style="5" customWidth="1"/>
    <col min="12767" max="12767" width="11.42578125" style="5"/>
    <col min="12768" max="12768" width="15.7109375" style="5" customWidth="1"/>
    <col min="12769" max="12769" width="9" style="5" customWidth="1"/>
    <col min="12770" max="12770" width="7.5703125" style="5" customWidth="1"/>
    <col min="12771" max="12771" width="11.42578125" style="5"/>
    <col min="12772" max="12772" width="17" style="5" bestFit="1" customWidth="1"/>
    <col min="12773" max="12773" width="8.7109375" style="5" bestFit="1" customWidth="1"/>
    <col min="12774" max="12774" width="7.140625" style="5" bestFit="1" customWidth="1"/>
    <col min="12775" max="12775" width="11.42578125" style="5"/>
    <col min="12776" max="12776" width="5.85546875" style="5" customWidth="1"/>
    <col min="12777" max="12777" width="17" style="5" customWidth="1"/>
    <col min="12778" max="12778" width="8.7109375" style="5" customWidth="1"/>
    <col min="12779" max="12779" width="7.140625" style="5" customWidth="1"/>
    <col min="12780" max="12780" width="11.42578125" style="5"/>
    <col min="12781" max="12781" width="15.85546875" style="5" bestFit="1" customWidth="1"/>
    <col min="12782" max="12782" width="8.7109375" style="5" bestFit="1" customWidth="1"/>
    <col min="12783" max="12783" width="7.140625" style="5" bestFit="1" customWidth="1"/>
    <col min="12784" max="12784" width="11.42578125" style="5"/>
    <col min="12785" max="12785" width="15.85546875" style="5" bestFit="1" customWidth="1"/>
    <col min="12786" max="12786" width="8.7109375" style="5" bestFit="1" customWidth="1"/>
    <col min="12787" max="12787" width="7.140625" style="5" bestFit="1" customWidth="1"/>
    <col min="12788" max="12788" width="11.42578125" style="5"/>
    <col min="12789" max="12789" width="18.85546875" style="5" bestFit="1" customWidth="1"/>
    <col min="12790" max="12790" width="8.7109375" style="5" bestFit="1" customWidth="1"/>
    <col min="12791" max="12791" width="7.140625" style="5" bestFit="1" customWidth="1"/>
    <col min="12792" max="12792" width="14" style="5" bestFit="1" customWidth="1"/>
    <col min="12793" max="12793" width="18.85546875" style="5" customWidth="1"/>
    <col min="12794" max="12794" width="8.7109375" style="5" bestFit="1" customWidth="1"/>
    <col min="12795" max="12795" width="7.140625" style="5" bestFit="1" customWidth="1"/>
    <col min="12796" max="12796" width="11.42578125" style="5"/>
    <col min="12797" max="12797" width="18.85546875" style="5" customWidth="1"/>
    <col min="12798" max="12798" width="8.7109375" style="5" bestFit="1" customWidth="1"/>
    <col min="12799" max="12799" width="7.140625" style="5" bestFit="1" customWidth="1"/>
    <col min="12800" max="12800" width="11.42578125" style="5"/>
    <col min="12801" max="12801" width="18.85546875" style="5" customWidth="1"/>
    <col min="12802" max="12802" width="8.7109375" style="5" bestFit="1" customWidth="1"/>
    <col min="12803" max="12803" width="7.140625" style="5" bestFit="1" customWidth="1"/>
    <col min="12804" max="12804" width="11.42578125" style="5"/>
    <col min="12805" max="12805" width="18.85546875" style="5" customWidth="1"/>
    <col min="12806" max="12806" width="8.7109375" style="5" bestFit="1" customWidth="1"/>
    <col min="12807" max="12807" width="8.7109375" style="5" customWidth="1"/>
    <col min="12808" max="12808" width="7.140625" style="5" bestFit="1" customWidth="1"/>
    <col min="12809" max="12809" width="11.42578125" style="5"/>
    <col min="12810" max="12810" width="18.85546875" style="5" customWidth="1"/>
    <col min="12811" max="12811" width="8.7109375" style="5" bestFit="1" customWidth="1"/>
    <col min="12812" max="12812" width="8.7109375" style="5" customWidth="1"/>
    <col min="12813" max="12813" width="7.140625" style="5" bestFit="1" customWidth="1"/>
    <col min="12814" max="13011" width="11.42578125" style="5"/>
    <col min="13012" max="13012" width="15.7109375" style="5" customWidth="1"/>
    <col min="13013" max="13013" width="8.7109375" style="5" bestFit="1" customWidth="1"/>
    <col min="13014" max="13014" width="7.140625" style="5" bestFit="1" customWidth="1"/>
    <col min="13015" max="13015" width="11.42578125" style="5"/>
    <col min="13016" max="13016" width="15.7109375" style="5" customWidth="1"/>
    <col min="13017" max="13017" width="9" style="5" customWidth="1"/>
    <col min="13018" max="13018" width="7.5703125" style="5" customWidth="1"/>
    <col min="13019" max="13019" width="11.42578125" style="5"/>
    <col min="13020" max="13020" width="15.7109375" style="5" customWidth="1"/>
    <col min="13021" max="13021" width="9" style="5" customWidth="1"/>
    <col min="13022" max="13022" width="7.5703125" style="5" customWidth="1"/>
    <col min="13023" max="13023" width="11.42578125" style="5"/>
    <col min="13024" max="13024" width="15.7109375" style="5" customWidth="1"/>
    <col min="13025" max="13025" width="9" style="5" customWidth="1"/>
    <col min="13026" max="13026" width="7.5703125" style="5" customWidth="1"/>
    <col min="13027" max="13027" width="11.42578125" style="5"/>
    <col min="13028" max="13028" width="17" style="5" bestFit="1" customWidth="1"/>
    <col min="13029" max="13029" width="8.7109375" style="5" bestFit="1" customWidth="1"/>
    <col min="13030" max="13030" width="7.140625" style="5" bestFit="1" customWidth="1"/>
    <col min="13031" max="13031" width="11.42578125" style="5"/>
    <col min="13032" max="13032" width="5.85546875" style="5" customWidth="1"/>
    <col min="13033" max="13033" width="17" style="5" customWidth="1"/>
    <col min="13034" max="13034" width="8.7109375" style="5" customWidth="1"/>
    <col min="13035" max="13035" width="7.140625" style="5" customWidth="1"/>
    <col min="13036" max="13036" width="11.42578125" style="5"/>
    <col min="13037" max="13037" width="15.85546875" style="5" bestFit="1" customWidth="1"/>
    <col min="13038" max="13038" width="8.7109375" style="5" bestFit="1" customWidth="1"/>
    <col min="13039" max="13039" width="7.140625" style="5" bestFit="1" customWidth="1"/>
    <col min="13040" max="13040" width="11.42578125" style="5"/>
    <col min="13041" max="13041" width="15.85546875" style="5" bestFit="1" customWidth="1"/>
    <col min="13042" max="13042" width="8.7109375" style="5" bestFit="1" customWidth="1"/>
    <col min="13043" max="13043" width="7.140625" style="5" bestFit="1" customWidth="1"/>
    <col min="13044" max="13044" width="11.42578125" style="5"/>
    <col min="13045" max="13045" width="18.85546875" style="5" bestFit="1" customWidth="1"/>
    <col min="13046" max="13046" width="8.7109375" style="5" bestFit="1" customWidth="1"/>
    <col min="13047" max="13047" width="7.140625" style="5" bestFit="1" customWidth="1"/>
    <col min="13048" max="13048" width="14" style="5" bestFit="1" customWidth="1"/>
    <col min="13049" max="13049" width="18.85546875" style="5" customWidth="1"/>
    <col min="13050" max="13050" width="8.7109375" style="5" bestFit="1" customWidth="1"/>
    <col min="13051" max="13051" width="7.140625" style="5" bestFit="1" customWidth="1"/>
    <col min="13052" max="13052" width="11.42578125" style="5"/>
    <col min="13053" max="13053" width="18.85546875" style="5" customWidth="1"/>
    <col min="13054" max="13054" width="8.7109375" style="5" bestFit="1" customWidth="1"/>
    <col min="13055" max="13055" width="7.140625" style="5" bestFit="1" customWidth="1"/>
    <col min="13056" max="13056" width="11.42578125" style="5"/>
    <col min="13057" max="13057" width="18.85546875" style="5" customWidth="1"/>
    <col min="13058" max="13058" width="8.7109375" style="5" bestFit="1" customWidth="1"/>
    <col min="13059" max="13059" width="7.140625" style="5" bestFit="1" customWidth="1"/>
    <col min="13060" max="13060" width="11.42578125" style="5"/>
    <col min="13061" max="13061" width="18.85546875" style="5" customWidth="1"/>
    <col min="13062" max="13062" width="8.7109375" style="5" bestFit="1" customWidth="1"/>
    <col min="13063" max="13063" width="8.7109375" style="5" customWidth="1"/>
    <col min="13064" max="13064" width="7.140625" style="5" bestFit="1" customWidth="1"/>
    <col min="13065" max="13065" width="11.42578125" style="5"/>
    <col min="13066" max="13066" width="18.85546875" style="5" customWidth="1"/>
    <col min="13067" max="13067" width="8.7109375" style="5" bestFit="1" customWidth="1"/>
    <col min="13068" max="13068" width="8.7109375" style="5" customWidth="1"/>
    <col min="13069" max="13069" width="7.140625" style="5" bestFit="1" customWidth="1"/>
    <col min="13070" max="13267" width="11.42578125" style="5"/>
    <col min="13268" max="13268" width="15.7109375" style="5" customWidth="1"/>
    <col min="13269" max="13269" width="8.7109375" style="5" bestFit="1" customWidth="1"/>
    <col min="13270" max="13270" width="7.140625" style="5" bestFit="1" customWidth="1"/>
    <col min="13271" max="13271" width="11.42578125" style="5"/>
    <col min="13272" max="13272" width="15.7109375" style="5" customWidth="1"/>
    <col min="13273" max="13273" width="9" style="5" customWidth="1"/>
    <col min="13274" max="13274" width="7.5703125" style="5" customWidth="1"/>
    <col min="13275" max="13275" width="11.42578125" style="5"/>
    <col min="13276" max="13276" width="15.7109375" style="5" customWidth="1"/>
    <col min="13277" max="13277" width="9" style="5" customWidth="1"/>
    <col min="13278" max="13278" width="7.5703125" style="5" customWidth="1"/>
    <col min="13279" max="13279" width="11.42578125" style="5"/>
    <col min="13280" max="13280" width="15.7109375" style="5" customWidth="1"/>
    <col min="13281" max="13281" width="9" style="5" customWidth="1"/>
    <col min="13282" max="13282" width="7.5703125" style="5" customWidth="1"/>
    <col min="13283" max="13283" width="11.42578125" style="5"/>
    <col min="13284" max="13284" width="17" style="5" bestFit="1" customWidth="1"/>
    <col min="13285" max="13285" width="8.7109375" style="5" bestFit="1" customWidth="1"/>
    <col min="13286" max="13286" width="7.140625" style="5" bestFit="1" customWidth="1"/>
    <col min="13287" max="13287" width="11.42578125" style="5"/>
    <col min="13288" max="13288" width="5.85546875" style="5" customWidth="1"/>
    <col min="13289" max="13289" width="17" style="5" customWidth="1"/>
    <col min="13290" max="13290" width="8.7109375" style="5" customWidth="1"/>
    <col min="13291" max="13291" width="7.140625" style="5" customWidth="1"/>
    <col min="13292" max="13292" width="11.42578125" style="5"/>
    <col min="13293" max="13293" width="15.85546875" style="5" bestFit="1" customWidth="1"/>
    <col min="13294" max="13294" width="8.7109375" style="5" bestFit="1" customWidth="1"/>
    <col min="13295" max="13295" width="7.140625" style="5" bestFit="1" customWidth="1"/>
    <col min="13296" max="13296" width="11.42578125" style="5"/>
    <col min="13297" max="13297" width="15.85546875" style="5" bestFit="1" customWidth="1"/>
    <col min="13298" max="13298" width="8.7109375" style="5" bestFit="1" customWidth="1"/>
    <col min="13299" max="13299" width="7.140625" style="5" bestFit="1" customWidth="1"/>
    <col min="13300" max="13300" width="11.42578125" style="5"/>
    <col min="13301" max="13301" width="18.85546875" style="5" bestFit="1" customWidth="1"/>
    <col min="13302" max="13302" width="8.7109375" style="5" bestFit="1" customWidth="1"/>
    <col min="13303" max="13303" width="7.140625" style="5" bestFit="1" customWidth="1"/>
    <col min="13304" max="13304" width="14" style="5" bestFit="1" customWidth="1"/>
    <col min="13305" max="13305" width="18.85546875" style="5" customWidth="1"/>
    <col min="13306" max="13306" width="8.7109375" style="5" bestFit="1" customWidth="1"/>
    <col min="13307" max="13307" width="7.140625" style="5" bestFit="1" customWidth="1"/>
    <col min="13308" max="13308" width="11.42578125" style="5"/>
    <col min="13309" max="13309" width="18.85546875" style="5" customWidth="1"/>
    <col min="13310" max="13310" width="8.7109375" style="5" bestFit="1" customWidth="1"/>
    <col min="13311" max="13311" width="7.140625" style="5" bestFit="1" customWidth="1"/>
    <col min="13312" max="13312" width="11.42578125" style="5"/>
    <col min="13313" max="13313" width="18.85546875" style="5" customWidth="1"/>
    <col min="13314" max="13314" width="8.7109375" style="5" bestFit="1" customWidth="1"/>
    <col min="13315" max="13315" width="7.140625" style="5" bestFit="1" customWidth="1"/>
    <col min="13316" max="13316" width="11.42578125" style="5"/>
    <col min="13317" max="13317" width="18.85546875" style="5" customWidth="1"/>
    <col min="13318" max="13318" width="8.7109375" style="5" bestFit="1" customWidth="1"/>
    <col min="13319" max="13319" width="8.7109375" style="5" customWidth="1"/>
    <col min="13320" max="13320" width="7.140625" style="5" bestFit="1" customWidth="1"/>
    <col min="13321" max="13321" width="11.42578125" style="5"/>
    <col min="13322" max="13322" width="18.85546875" style="5" customWidth="1"/>
    <col min="13323" max="13323" width="8.7109375" style="5" bestFit="1" customWidth="1"/>
    <col min="13324" max="13324" width="8.7109375" style="5" customWidth="1"/>
    <col min="13325" max="13325" width="7.140625" style="5" bestFit="1" customWidth="1"/>
    <col min="13326" max="13523" width="11.42578125" style="5"/>
    <col min="13524" max="13524" width="15.7109375" style="5" customWidth="1"/>
    <col min="13525" max="13525" width="8.7109375" style="5" bestFit="1" customWidth="1"/>
    <col min="13526" max="13526" width="7.140625" style="5" bestFit="1" customWidth="1"/>
    <col min="13527" max="13527" width="11.42578125" style="5"/>
    <col min="13528" max="13528" width="15.7109375" style="5" customWidth="1"/>
    <col min="13529" max="13529" width="9" style="5" customWidth="1"/>
    <col min="13530" max="13530" width="7.5703125" style="5" customWidth="1"/>
    <col min="13531" max="13531" width="11.42578125" style="5"/>
    <col min="13532" max="13532" width="15.7109375" style="5" customWidth="1"/>
    <col min="13533" max="13533" width="9" style="5" customWidth="1"/>
    <col min="13534" max="13534" width="7.5703125" style="5" customWidth="1"/>
    <col min="13535" max="13535" width="11.42578125" style="5"/>
    <col min="13536" max="13536" width="15.7109375" style="5" customWidth="1"/>
    <col min="13537" max="13537" width="9" style="5" customWidth="1"/>
    <col min="13538" max="13538" width="7.5703125" style="5" customWidth="1"/>
    <col min="13539" max="13539" width="11.42578125" style="5"/>
    <col min="13540" max="13540" width="17" style="5" bestFit="1" customWidth="1"/>
    <col min="13541" max="13541" width="8.7109375" style="5" bestFit="1" customWidth="1"/>
    <col min="13542" max="13542" width="7.140625" style="5" bestFit="1" customWidth="1"/>
    <col min="13543" max="13543" width="11.42578125" style="5"/>
    <col min="13544" max="13544" width="5.85546875" style="5" customWidth="1"/>
    <col min="13545" max="13545" width="17" style="5" customWidth="1"/>
    <col min="13546" max="13546" width="8.7109375" style="5" customWidth="1"/>
    <col min="13547" max="13547" width="7.140625" style="5" customWidth="1"/>
    <col min="13548" max="13548" width="11.42578125" style="5"/>
    <col min="13549" max="13549" width="15.85546875" style="5" bestFit="1" customWidth="1"/>
    <col min="13550" max="13550" width="8.7109375" style="5" bestFit="1" customWidth="1"/>
    <col min="13551" max="13551" width="7.140625" style="5" bestFit="1" customWidth="1"/>
    <col min="13552" max="13552" width="11.42578125" style="5"/>
    <col min="13553" max="13553" width="15.85546875" style="5" bestFit="1" customWidth="1"/>
    <col min="13554" max="13554" width="8.7109375" style="5" bestFit="1" customWidth="1"/>
    <col min="13555" max="13555" width="7.140625" style="5" bestFit="1" customWidth="1"/>
    <col min="13556" max="13556" width="11.42578125" style="5"/>
    <col min="13557" max="13557" width="18.85546875" style="5" bestFit="1" customWidth="1"/>
    <col min="13558" max="13558" width="8.7109375" style="5" bestFit="1" customWidth="1"/>
    <col min="13559" max="13559" width="7.140625" style="5" bestFit="1" customWidth="1"/>
    <col min="13560" max="13560" width="14" style="5" bestFit="1" customWidth="1"/>
    <col min="13561" max="13561" width="18.85546875" style="5" customWidth="1"/>
    <col min="13562" max="13562" width="8.7109375" style="5" bestFit="1" customWidth="1"/>
    <col min="13563" max="13563" width="7.140625" style="5" bestFit="1" customWidth="1"/>
    <col min="13564" max="13564" width="11.42578125" style="5"/>
    <col min="13565" max="13565" width="18.85546875" style="5" customWidth="1"/>
    <col min="13566" max="13566" width="8.7109375" style="5" bestFit="1" customWidth="1"/>
    <col min="13567" max="13567" width="7.140625" style="5" bestFit="1" customWidth="1"/>
    <col min="13568" max="13568" width="11.42578125" style="5"/>
    <col min="13569" max="13569" width="18.85546875" style="5" customWidth="1"/>
    <col min="13570" max="13570" width="8.7109375" style="5" bestFit="1" customWidth="1"/>
    <col min="13571" max="13571" width="7.140625" style="5" bestFit="1" customWidth="1"/>
    <col min="13572" max="13572" width="11.42578125" style="5"/>
    <col min="13573" max="13573" width="18.85546875" style="5" customWidth="1"/>
    <col min="13574" max="13574" width="8.7109375" style="5" bestFit="1" customWidth="1"/>
    <col min="13575" max="13575" width="8.7109375" style="5" customWidth="1"/>
    <col min="13576" max="13576" width="7.140625" style="5" bestFit="1" customWidth="1"/>
    <col min="13577" max="13577" width="11.42578125" style="5"/>
    <col min="13578" max="13578" width="18.85546875" style="5" customWidth="1"/>
    <col min="13579" max="13579" width="8.7109375" style="5" bestFit="1" customWidth="1"/>
    <col min="13580" max="13580" width="8.7109375" style="5" customWidth="1"/>
    <col min="13581" max="13581" width="7.140625" style="5" bestFit="1" customWidth="1"/>
    <col min="13582" max="13779" width="11.42578125" style="5"/>
    <col min="13780" max="13780" width="15.7109375" style="5" customWidth="1"/>
    <col min="13781" max="13781" width="8.7109375" style="5" bestFit="1" customWidth="1"/>
    <col min="13782" max="13782" width="7.140625" style="5" bestFit="1" customWidth="1"/>
    <col min="13783" max="13783" width="11.42578125" style="5"/>
    <col min="13784" max="13784" width="15.7109375" style="5" customWidth="1"/>
    <col min="13785" max="13785" width="9" style="5" customWidth="1"/>
    <col min="13786" max="13786" width="7.5703125" style="5" customWidth="1"/>
    <col min="13787" max="13787" width="11.42578125" style="5"/>
    <col min="13788" max="13788" width="15.7109375" style="5" customWidth="1"/>
    <col min="13789" max="13789" width="9" style="5" customWidth="1"/>
    <col min="13790" max="13790" width="7.5703125" style="5" customWidth="1"/>
    <col min="13791" max="13791" width="11.42578125" style="5"/>
    <col min="13792" max="13792" width="15.7109375" style="5" customWidth="1"/>
    <col min="13793" max="13793" width="9" style="5" customWidth="1"/>
    <col min="13794" max="13794" width="7.5703125" style="5" customWidth="1"/>
    <col min="13795" max="13795" width="11.42578125" style="5"/>
    <col min="13796" max="13796" width="17" style="5" bestFit="1" customWidth="1"/>
    <col min="13797" max="13797" width="8.7109375" style="5" bestFit="1" customWidth="1"/>
    <col min="13798" max="13798" width="7.140625" style="5" bestFit="1" customWidth="1"/>
    <col min="13799" max="13799" width="11.42578125" style="5"/>
    <col min="13800" max="13800" width="5.85546875" style="5" customWidth="1"/>
    <col min="13801" max="13801" width="17" style="5" customWidth="1"/>
    <col min="13802" max="13802" width="8.7109375" style="5" customWidth="1"/>
    <col min="13803" max="13803" width="7.140625" style="5" customWidth="1"/>
    <col min="13804" max="13804" width="11.42578125" style="5"/>
    <col min="13805" max="13805" width="15.85546875" style="5" bestFit="1" customWidth="1"/>
    <col min="13806" max="13806" width="8.7109375" style="5" bestFit="1" customWidth="1"/>
    <col min="13807" max="13807" width="7.140625" style="5" bestFit="1" customWidth="1"/>
    <col min="13808" max="13808" width="11.42578125" style="5"/>
    <col min="13809" max="13809" width="15.85546875" style="5" bestFit="1" customWidth="1"/>
    <col min="13810" max="13810" width="8.7109375" style="5" bestFit="1" customWidth="1"/>
    <col min="13811" max="13811" width="7.140625" style="5" bestFit="1" customWidth="1"/>
    <col min="13812" max="13812" width="11.42578125" style="5"/>
    <col min="13813" max="13813" width="18.85546875" style="5" bestFit="1" customWidth="1"/>
    <col min="13814" max="13814" width="8.7109375" style="5" bestFit="1" customWidth="1"/>
    <col min="13815" max="13815" width="7.140625" style="5" bestFit="1" customWidth="1"/>
    <col min="13816" max="13816" width="14" style="5" bestFit="1" customWidth="1"/>
    <col min="13817" max="13817" width="18.85546875" style="5" customWidth="1"/>
    <col min="13818" max="13818" width="8.7109375" style="5" bestFit="1" customWidth="1"/>
    <col min="13819" max="13819" width="7.140625" style="5" bestFit="1" customWidth="1"/>
    <col min="13820" max="13820" width="11.42578125" style="5"/>
    <col min="13821" max="13821" width="18.85546875" style="5" customWidth="1"/>
    <col min="13822" max="13822" width="8.7109375" style="5" bestFit="1" customWidth="1"/>
    <col min="13823" max="13823" width="7.140625" style="5" bestFit="1" customWidth="1"/>
    <col min="13824" max="13824" width="11.42578125" style="5"/>
    <col min="13825" max="13825" width="18.85546875" style="5" customWidth="1"/>
    <col min="13826" max="13826" width="8.7109375" style="5" bestFit="1" customWidth="1"/>
    <col min="13827" max="13827" width="7.140625" style="5" bestFit="1" customWidth="1"/>
    <col min="13828" max="13828" width="11.42578125" style="5"/>
    <col min="13829" max="13829" width="18.85546875" style="5" customWidth="1"/>
    <col min="13830" max="13830" width="8.7109375" style="5" bestFit="1" customWidth="1"/>
    <col min="13831" max="13831" width="8.7109375" style="5" customWidth="1"/>
    <col min="13832" max="13832" width="7.140625" style="5" bestFit="1" customWidth="1"/>
    <col min="13833" max="13833" width="11.42578125" style="5"/>
    <col min="13834" max="13834" width="18.85546875" style="5" customWidth="1"/>
    <col min="13835" max="13835" width="8.7109375" style="5" bestFit="1" customWidth="1"/>
    <col min="13836" max="13836" width="8.7109375" style="5" customWidth="1"/>
    <col min="13837" max="13837" width="7.140625" style="5" bestFit="1" customWidth="1"/>
    <col min="13838" max="14035" width="11.42578125" style="5"/>
    <col min="14036" max="14036" width="15.7109375" style="5" customWidth="1"/>
    <col min="14037" max="14037" width="8.7109375" style="5" bestFit="1" customWidth="1"/>
    <col min="14038" max="14038" width="7.140625" style="5" bestFit="1" customWidth="1"/>
    <col min="14039" max="14039" width="11.42578125" style="5"/>
    <col min="14040" max="14040" width="15.7109375" style="5" customWidth="1"/>
    <col min="14041" max="14041" width="9" style="5" customWidth="1"/>
    <col min="14042" max="14042" width="7.5703125" style="5" customWidth="1"/>
    <col min="14043" max="14043" width="11.42578125" style="5"/>
    <col min="14044" max="14044" width="15.7109375" style="5" customWidth="1"/>
    <col min="14045" max="14045" width="9" style="5" customWidth="1"/>
    <col min="14046" max="14046" width="7.5703125" style="5" customWidth="1"/>
    <col min="14047" max="14047" width="11.42578125" style="5"/>
    <col min="14048" max="14048" width="15.7109375" style="5" customWidth="1"/>
    <col min="14049" max="14049" width="9" style="5" customWidth="1"/>
    <col min="14050" max="14050" width="7.5703125" style="5" customWidth="1"/>
    <col min="14051" max="14051" width="11.42578125" style="5"/>
    <col min="14052" max="14052" width="17" style="5" bestFit="1" customWidth="1"/>
    <col min="14053" max="14053" width="8.7109375" style="5" bestFit="1" customWidth="1"/>
    <col min="14054" max="14054" width="7.140625" style="5" bestFit="1" customWidth="1"/>
    <col min="14055" max="14055" width="11.42578125" style="5"/>
    <col min="14056" max="14056" width="5.85546875" style="5" customWidth="1"/>
    <col min="14057" max="14057" width="17" style="5" customWidth="1"/>
    <col min="14058" max="14058" width="8.7109375" style="5" customWidth="1"/>
    <col min="14059" max="14059" width="7.140625" style="5" customWidth="1"/>
    <col min="14060" max="14060" width="11.42578125" style="5"/>
    <col min="14061" max="14061" width="15.85546875" style="5" bestFit="1" customWidth="1"/>
    <col min="14062" max="14062" width="8.7109375" style="5" bestFit="1" customWidth="1"/>
    <col min="14063" max="14063" width="7.140625" style="5" bestFit="1" customWidth="1"/>
    <col min="14064" max="14064" width="11.42578125" style="5"/>
    <col min="14065" max="14065" width="15.85546875" style="5" bestFit="1" customWidth="1"/>
    <col min="14066" max="14066" width="8.7109375" style="5" bestFit="1" customWidth="1"/>
    <col min="14067" max="14067" width="7.140625" style="5" bestFit="1" customWidth="1"/>
    <col min="14068" max="14068" width="11.42578125" style="5"/>
    <col min="14069" max="14069" width="18.85546875" style="5" bestFit="1" customWidth="1"/>
    <col min="14070" max="14070" width="8.7109375" style="5" bestFit="1" customWidth="1"/>
    <col min="14071" max="14071" width="7.140625" style="5" bestFit="1" customWidth="1"/>
    <col min="14072" max="14072" width="14" style="5" bestFit="1" customWidth="1"/>
    <col min="14073" max="14073" width="18.85546875" style="5" customWidth="1"/>
    <col min="14074" max="14074" width="8.7109375" style="5" bestFit="1" customWidth="1"/>
    <col min="14075" max="14075" width="7.140625" style="5" bestFit="1" customWidth="1"/>
    <col min="14076" max="14076" width="11.42578125" style="5"/>
    <col min="14077" max="14077" width="18.85546875" style="5" customWidth="1"/>
    <col min="14078" max="14078" width="8.7109375" style="5" bestFit="1" customWidth="1"/>
    <col min="14079" max="14079" width="7.140625" style="5" bestFit="1" customWidth="1"/>
    <col min="14080" max="14080" width="11.42578125" style="5"/>
    <col min="14081" max="14081" width="18.85546875" style="5" customWidth="1"/>
    <col min="14082" max="14082" width="8.7109375" style="5" bestFit="1" customWidth="1"/>
    <col min="14083" max="14083" width="7.140625" style="5" bestFit="1" customWidth="1"/>
    <col min="14084" max="14084" width="11.42578125" style="5"/>
    <col min="14085" max="14085" width="18.85546875" style="5" customWidth="1"/>
    <col min="14086" max="14086" width="8.7109375" style="5" bestFit="1" customWidth="1"/>
    <col min="14087" max="14087" width="8.7109375" style="5" customWidth="1"/>
    <col min="14088" max="14088" width="7.140625" style="5" bestFit="1" customWidth="1"/>
    <col min="14089" max="14089" width="11.42578125" style="5"/>
    <col min="14090" max="14090" width="18.85546875" style="5" customWidth="1"/>
    <col min="14091" max="14091" width="8.7109375" style="5" bestFit="1" customWidth="1"/>
    <col min="14092" max="14092" width="8.7109375" style="5" customWidth="1"/>
    <col min="14093" max="14093" width="7.140625" style="5" bestFit="1" customWidth="1"/>
    <col min="14094" max="14291" width="11.42578125" style="5"/>
    <col min="14292" max="14292" width="15.7109375" style="5" customWidth="1"/>
    <col min="14293" max="14293" width="8.7109375" style="5" bestFit="1" customWidth="1"/>
    <col min="14294" max="14294" width="7.140625" style="5" bestFit="1" customWidth="1"/>
    <col min="14295" max="14295" width="11.42578125" style="5"/>
    <col min="14296" max="14296" width="15.7109375" style="5" customWidth="1"/>
    <col min="14297" max="14297" width="9" style="5" customWidth="1"/>
    <col min="14298" max="14298" width="7.5703125" style="5" customWidth="1"/>
    <col min="14299" max="14299" width="11.42578125" style="5"/>
    <col min="14300" max="14300" width="15.7109375" style="5" customWidth="1"/>
    <col min="14301" max="14301" width="9" style="5" customWidth="1"/>
    <col min="14302" max="14302" width="7.5703125" style="5" customWidth="1"/>
    <col min="14303" max="14303" width="11.42578125" style="5"/>
    <col min="14304" max="14304" width="15.7109375" style="5" customWidth="1"/>
    <col min="14305" max="14305" width="9" style="5" customWidth="1"/>
    <col min="14306" max="14306" width="7.5703125" style="5" customWidth="1"/>
    <col min="14307" max="14307" width="11.42578125" style="5"/>
    <col min="14308" max="14308" width="17" style="5" bestFit="1" customWidth="1"/>
    <col min="14309" max="14309" width="8.7109375" style="5" bestFit="1" customWidth="1"/>
    <col min="14310" max="14310" width="7.140625" style="5" bestFit="1" customWidth="1"/>
    <col min="14311" max="14311" width="11.42578125" style="5"/>
    <col min="14312" max="14312" width="5.85546875" style="5" customWidth="1"/>
    <col min="14313" max="14313" width="17" style="5" customWidth="1"/>
    <col min="14314" max="14314" width="8.7109375" style="5" customWidth="1"/>
    <col min="14315" max="14315" width="7.140625" style="5" customWidth="1"/>
    <col min="14316" max="14316" width="11.42578125" style="5"/>
    <col min="14317" max="14317" width="15.85546875" style="5" bestFit="1" customWidth="1"/>
    <col min="14318" max="14318" width="8.7109375" style="5" bestFit="1" customWidth="1"/>
    <col min="14319" max="14319" width="7.140625" style="5" bestFit="1" customWidth="1"/>
    <col min="14320" max="14320" width="11.42578125" style="5"/>
    <col min="14321" max="14321" width="15.85546875" style="5" bestFit="1" customWidth="1"/>
    <col min="14322" max="14322" width="8.7109375" style="5" bestFit="1" customWidth="1"/>
    <col min="14323" max="14323" width="7.140625" style="5" bestFit="1" customWidth="1"/>
    <col min="14324" max="14324" width="11.42578125" style="5"/>
    <col min="14325" max="14325" width="18.85546875" style="5" bestFit="1" customWidth="1"/>
    <col min="14326" max="14326" width="8.7109375" style="5" bestFit="1" customWidth="1"/>
    <col min="14327" max="14327" width="7.140625" style="5" bestFit="1" customWidth="1"/>
    <col min="14328" max="14328" width="14" style="5" bestFit="1" customWidth="1"/>
    <col min="14329" max="14329" width="18.85546875" style="5" customWidth="1"/>
    <col min="14330" max="14330" width="8.7109375" style="5" bestFit="1" customWidth="1"/>
    <col min="14331" max="14331" width="7.140625" style="5" bestFit="1" customWidth="1"/>
    <col min="14332" max="14332" width="11.42578125" style="5"/>
    <col min="14333" max="14333" width="18.85546875" style="5" customWidth="1"/>
    <col min="14334" max="14334" width="8.7109375" style="5" bestFit="1" customWidth="1"/>
    <col min="14335" max="14335" width="7.140625" style="5" bestFit="1" customWidth="1"/>
    <col min="14336" max="14336" width="11.42578125" style="5"/>
    <col min="14337" max="14337" width="18.85546875" style="5" customWidth="1"/>
    <col min="14338" max="14338" width="8.7109375" style="5" bestFit="1" customWidth="1"/>
    <col min="14339" max="14339" width="7.140625" style="5" bestFit="1" customWidth="1"/>
    <col min="14340" max="14340" width="11.42578125" style="5"/>
    <col min="14341" max="14341" width="18.85546875" style="5" customWidth="1"/>
    <col min="14342" max="14342" width="8.7109375" style="5" bestFit="1" customWidth="1"/>
    <col min="14343" max="14343" width="8.7109375" style="5" customWidth="1"/>
    <col min="14344" max="14344" width="7.140625" style="5" bestFit="1" customWidth="1"/>
    <col min="14345" max="14345" width="11.42578125" style="5"/>
    <col min="14346" max="14346" width="18.85546875" style="5" customWidth="1"/>
    <col min="14347" max="14347" width="8.7109375" style="5" bestFit="1" customWidth="1"/>
    <col min="14348" max="14348" width="8.7109375" style="5" customWidth="1"/>
    <col min="14349" max="14349" width="7.140625" style="5" bestFit="1" customWidth="1"/>
    <col min="14350" max="14547" width="11.42578125" style="5"/>
    <col min="14548" max="14548" width="15.7109375" style="5" customWidth="1"/>
    <col min="14549" max="14549" width="8.7109375" style="5" bestFit="1" customWidth="1"/>
    <col min="14550" max="14550" width="7.140625" style="5" bestFit="1" customWidth="1"/>
    <col min="14551" max="14551" width="11.42578125" style="5"/>
    <col min="14552" max="14552" width="15.7109375" style="5" customWidth="1"/>
    <col min="14553" max="14553" width="9" style="5" customWidth="1"/>
    <col min="14554" max="14554" width="7.5703125" style="5" customWidth="1"/>
    <col min="14555" max="14555" width="11.42578125" style="5"/>
    <col min="14556" max="14556" width="15.7109375" style="5" customWidth="1"/>
    <col min="14557" max="14557" width="9" style="5" customWidth="1"/>
    <col min="14558" max="14558" width="7.5703125" style="5" customWidth="1"/>
    <col min="14559" max="14559" width="11.42578125" style="5"/>
    <col min="14560" max="14560" width="15.7109375" style="5" customWidth="1"/>
    <col min="14561" max="14561" width="9" style="5" customWidth="1"/>
    <col min="14562" max="14562" width="7.5703125" style="5" customWidth="1"/>
    <col min="14563" max="14563" width="11.42578125" style="5"/>
    <col min="14564" max="14564" width="17" style="5" bestFit="1" customWidth="1"/>
    <col min="14565" max="14565" width="8.7109375" style="5" bestFit="1" customWidth="1"/>
    <col min="14566" max="14566" width="7.140625" style="5" bestFit="1" customWidth="1"/>
    <col min="14567" max="14567" width="11.42578125" style="5"/>
    <col min="14568" max="14568" width="5.85546875" style="5" customWidth="1"/>
    <col min="14569" max="14569" width="17" style="5" customWidth="1"/>
    <col min="14570" max="14570" width="8.7109375" style="5" customWidth="1"/>
    <col min="14571" max="14571" width="7.140625" style="5" customWidth="1"/>
    <col min="14572" max="14572" width="11.42578125" style="5"/>
    <col min="14573" max="14573" width="15.85546875" style="5" bestFit="1" customWidth="1"/>
    <col min="14574" max="14574" width="8.7109375" style="5" bestFit="1" customWidth="1"/>
    <col min="14575" max="14575" width="7.140625" style="5" bestFit="1" customWidth="1"/>
    <col min="14576" max="14576" width="11.42578125" style="5"/>
    <col min="14577" max="14577" width="15.85546875" style="5" bestFit="1" customWidth="1"/>
    <col min="14578" max="14578" width="8.7109375" style="5" bestFit="1" customWidth="1"/>
    <col min="14579" max="14579" width="7.140625" style="5" bestFit="1" customWidth="1"/>
    <col min="14580" max="14580" width="11.42578125" style="5"/>
    <col min="14581" max="14581" width="18.85546875" style="5" bestFit="1" customWidth="1"/>
    <col min="14582" max="14582" width="8.7109375" style="5" bestFit="1" customWidth="1"/>
    <col min="14583" max="14583" width="7.140625" style="5" bestFit="1" customWidth="1"/>
    <col min="14584" max="14584" width="14" style="5" bestFit="1" customWidth="1"/>
    <col min="14585" max="14585" width="18.85546875" style="5" customWidth="1"/>
    <col min="14586" max="14586" width="8.7109375" style="5" bestFit="1" customWidth="1"/>
    <col min="14587" max="14587" width="7.140625" style="5" bestFit="1" customWidth="1"/>
    <col min="14588" max="14588" width="11.42578125" style="5"/>
    <col min="14589" max="14589" width="18.85546875" style="5" customWidth="1"/>
    <col min="14590" max="14590" width="8.7109375" style="5" bestFit="1" customWidth="1"/>
    <col min="14591" max="14591" width="7.140625" style="5" bestFit="1" customWidth="1"/>
    <col min="14592" max="14592" width="11.42578125" style="5"/>
    <col min="14593" max="14593" width="18.85546875" style="5" customWidth="1"/>
    <col min="14594" max="14594" width="8.7109375" style="5" bestFit="1" customWidth="1"/>
    <col min="14595" max="14595" width="7.140625" style="5" bestFit="1" customWidth="1"/>
    <col min="14596" max="14596" width="11.42578125" style="5"/>
    <col min="14597" max="14597" width="18.85546875" style="5" customWidth="1"/>
    <col min="14598" max="14598" width="8.7109375" style="5" bestFit="1" customWidth="1"/>
    <col min="14599" max="14599" width="8.7109375" style="5" customWidth="1"/>
    <col min="14600" max="14600" width="7.140625" style="5" bestFit="1" customWidth="1"/>
    <col min="14601" max="14601" width="11.42578125" style="5"/>
    <col min="14602" max="14602" width="18.85546875" style="5" customWidth="1"/>
    <col min="14603" max="14603" width="8.7109375" style="5" bestFit="1" customWidth="1"/>
    <col min="14604" max="14604" width="8.7109375" style="5" customWidth="1"/>
    <col min="14605" max="14605" width="7.140625" style="5" bestFit="1" customWidth="1"/>
    <col min="14606" max="14803" width="11.42578125" style="5"/>
    <col min="14804" max="14804" width="15.7109375" style="5" customWidth="1"/>
    <col min="14805" max="14805" width="8.7109375" style="5" bestFit="1" customWidth="1"/>
    <col min="14806" max="14806" width="7.140625" style="5" bestFit="1" customWidth="1"/>
    <col min="14807" max="14807" width="11.42578125" style="5"/>
    <col min="14808" max="14808" width="15.7109375" style="5" customWidth="1"/>
    <col min="14809" max="14809" width="9" style="5" customWidth="1"/>
    <col min="14810" max="14810" width="7.5703125" style="5" customWidth="1"/>
    <col min="14811" max="14811" width="11.42578125" style="5"/>
    <col min="14812" max="14812" width="15.7109375" style="5" customWidth="1"/>
    <col min="14813" max="14813" width="9" style="5" customWidth="1"/>
    <col min="14814" max="14814" width="7.5703125" style="5" customWidth="1"/>
    <col min="14815" max="14815" width="11.42578125" style="5"/>
    <col min="14816" max="14816" width="15.7109375" style="5" customWidth="1"/>
    <col min="14817" max="14817" width="9" style="5" customWidth="1"/>
    <col min="14818" max="14818" width="7.5703125" style="5" customWidth="1"/>
    <col min="14819" max="14819" width="11.42578125" style="5"/>
    <col min="14820" max="14820" width="17" style="5" bestFit="1" customWidth="1"/>
    <col min="14821" max="14821" width="8.7109375" style="5" bestFit="1" customWidth="1"/>
    <col min="14822" max="14822" width="7.140625" style="5" bestFit="1" customWidth="1"/>
    <col min="14823" max="14823" width="11.42578125" style="5"/>
    <col min="14824" max="14824" width="5.85546875" style="5" customWidth="1"/>
    <col min="14825" max="14825" width="17" style="5" customWidth="1"/>
    <col min="14826" max="14826" width="8.7109375" style="5" customWidth="1"/>
    <col min="14827" max="14827" width="7.140625" style="5" customWidth="1"/>
    <col min="14828" max="14828" width="11.42578125" style="5"/>
    <col min="14829" max="14829" width="15.85546875" style="5" bestFit="1" customWidth="1"/>
    <col min="14830" max="14830" width="8.7109375" style="5" bestFit="1" customWidth="1"/>
    <col min="14831" max="14831" width="7.140625" style="5" bestFit="1" customWidth="1"/>
    <col min="14832" max="14832" width="11.42578125" style="5"/>
    <col min="14833" max="14833" width="15.85546875" style="5" bestFit="1" customWidth="1"/>
    <col min="14834" max="14834" width="8.7109375" style="5" bestFit="1" customWidth="1"/>
    <col min="14835" max="14835" width="7.140625" style="5" bestFit="1" customWidth="1"/>
    <col min="14836" max="14836" width="11.42578125" style="5"/>
    <col min="14837" max="14837" width="18.85546875" style="5" bestFit="1" customWidth="1"/>
    <col min="14838" max="14838" width="8.7109375" style="5" bestFit="1" customWidth="1"/>
    <col min="14839" max="14839" width="7.140625" style="5" bestFit="1" customWidth="1"/>
    <col min="14840" max="14840" width="14" style="5" bestFit="1" customWidth="1"/>
    <col min="14841" max="14841" width="18.85546875" style="5" customWidth="1"/>
    <col min="14842" max="14842" width="8.7109375" style="5" bestFit="1" customWidth="1"/>
    <col min="14843" max="14843" width="7.140625" style="5" bestFit="1" customWidth="1"/>
    <col min="14844" max="14844" width="11.42578125" style="5"/>
    <col min="14845" max="14845" width="18.85546875" style="5" customWidth="1"/>
    <col min="14846" max="14846" width="8.7109375" style="5" bestFit="1" customWidth="1"/>
    <col min="14847" max="14847" width="7.140625" style="5" bestFit="1" customWidth="1"/>
    <col min="14848" max="14848" width="11.42578125" style="5"/>
    <col min="14849" max="14849" width="18.85546875" style="5" customWidth="1"/>
    <col min="14850" max="14850" width="8.7109375" style="5" bestFit="1" customWidth="1"/>
    <col min="14851" max="14851" width="7.140625" style="5" bestFit="1" customWidth="1"/>
    <col min="14852" max="14852" width="11.42578125" style="5"/>
    <col min="14853" max="14853" width="18.85546875" style="5" customWidth="1"/>
    <col min="14854" max="14854" width="8.7109375" style="5" bestFit="1" customWidth="1"/>
    <col min="14855" max="14855" width="8.7109375" style="5" customWidth="1"/>
    <col min="14856" max="14856" width="7.140625" style="5" bestFit="1" customWidth="1"/>
    <col min="14857" max="14857" width="11.42578125" style="5"/>
    <col min="14858" max="14858" width="18.85546875" style="5" customWidth="1"/>
    <col min="14859" max="14859" width="8.7109375" style="5" bestFit="1" customWidth="1"/>
    <col min="14860" max="14860" width="8.7109375" style="5" customWidth="1"/>
    <col min="14861" max="14861" width="7.140625" style="5" bestFit="1" customWidth="1"/>
    <col min="14862" max="15059" width="11.42578125" style="5"/>
    <col min="15060" max="15060" width="15.7109375" style="5" customWidth="1"/>
    <col min="15061" max="15061" width="8.7109375" style="5" bestFit="1" customWidth="1"/>
    <col min="15062" max="15062" width="7.140625" style="5" bestFit="1" customWidth="1"/>
    <col min="15063" max="15063" width="11.42578125" style="5"/>
    <col min="15064" max="15064" width="15.7109375" style="5" customWidth="1"/>
    <col min="15065" max="15065" width="9" style="5" customWidth="1"/>
    <col min="15066" max="15066" width="7.5703125" style="5" customWidth="1"/>
    <col min="15067" max="15067" width="11.42578125" style="5"/>
    <col min="15068" max="15068" width="15.7109375" style="5" customWidth="1"/>
    <col min="15069" max="15069" width="9" style="5" customWidth="1"/>
    <col min="15070" max="15070" width="7.5703125" style="5" customWidth="1"/>
    <col min="15071" max="15071" width="11.42578125" style="5"/>
    <col min="15072" max="15072" width="15.7109375" style="5" customWidth="1"/>
    <col min="15073" max="15073" width="9" style="5" customWidth="1"/>
    <col min="15074" max="15074" width="7.5703125" style="5" customWidth="1"/>
    <col min="15075" max="15075" width="11.42578125" style="5"/>
    <col min="15076" max="15076" width="17" style="5" bestFit="1" customWidth="1"/>
    <col min="15077" max="15077" width="8.7109375" style="5" bestFit="1" customWidth="1"/>
    <col min="15078" max="15078" width="7.140625" style="5" bestFit="1" customWidth="1"/>
    <col min="15079" max="15079" width="11.42578125" style="5"/>
    <col min="15080" max="15080" width="5.85546875" style="5" customWidth="1"/>
    <col min="15081" max="15081" width="17" style="5" customWidth="1"/>
    <col min="15082" max="15082" width="8.7109375" style="5" customWidth="1"/>
    <col min="15083" max="15083" width="7.140625" style="5" customWidth="1"/>
    <col min="15084" max="15084" width="11.42578125" style="5"/>
    <col min="15085" max="15085" width="15.85546875" style="5" bestFit="1" customWidth="1"/>
    <col min="15086" max="15086" width="8.7109375" style="5" bestFit="1" customWidth="1"/>
    <col min="15087" max="15087" width="7.140625" style="5" bestFit="1" customWidth="1"/>
    <col min="15088" max="15088" width="11.42578125" style="5"/>
    <col min="15089" max="15089" width="15.85546875" style="5" bestFit="1" customWidth="1"/>
    <col min="15090" max="15090" width="8.7109375" style="5" bestFit="1" customWidth="1"/>
    <col min="15091" max="15091" width="7.140625" style="5" bestFit="1" customWidth="1"/>
    <col min="15092" max="15092" width="11.42578125" style="5"/>
    <col min="15093" max="15093" width="18.85546875" style="5" bestFit="1" customWidth="1"/>
    <col min="15094" max="15094" width="8.7109375" style="5" bestFit="1" customWidth="1"/>
    <col min="15095" max="15095" width="7.140625" style="5" bestFit="1" customWidth="1"/>
    <col min="15096" max="15096" width="14" style="5" bestFit="1" customWidth="1"/>
    <col min="15097" max="15097" width="18.85546875" style="5" customWidth="1"/>
    <col min="15098" max="15098" width="8.7109375" style="5" bestFit="1" customWidth="1"/>
    <col min="15099" max="15099" width="7.140625" style="5" bestFit="1" customWidth="1"/>
    <col min="15100" max="15100" width="11.42578125" style="5"/>
    <col min="15101" max="15101" width="18.85546875" style="5" customWidth="1"/>
    <col min="15102" max="15102" width="8.7109375" style="5" bestFit="1" customWidth="1"/>
    <col min="15103" max="15103" width="7.140625" style="5" bestFit="1" customWidth="1"/>
    <col min="15104" max="15104" width="11.42578125" style="5"/>
    <col min="15105" max="15105" width="18.85546875" style="5" customWidth="1"/>
    <col min="15106" max="15106" width="8.7109375" style="5" bestFit="1" customWidth="1"/>
    <col min="15107" max="15107" width="7.140625" style="5" bestFit="1" customWidth="1"/>
    <col min="15108" max="15108" width="11.42578125" style="5"/>
    <col min="15109" max="15109" width="18.85546875" style="5" customWidth="1"/>
    <col min="15110" max="15110" width="8.7109375" style="5" bestFit="1" customWidth="1"/>
    <col min="15111" max="15111" width="8.7109375" style="5" customWidth="1"/>
    <col min="15112" max="15112" width="7.140625" style="5" bestFit="1" customWidth="1"/>
    <col min="15113" max="15113" width="11.42578125" style="5"/>
    <col min="15114" max="15114" width="18.85546875" style="5" customWidth="1"/>
    <col min="15115" max="15115" width="8.7109375" style="5" bestFit="1" customWidth="1"/>
    <col min="15116" max="15116" width="8.7109375" style="5" customWidth="1"/>
    <col min="15117" max="15117" width="7.140625" style="5" bestFit="1" customWidth="1"/>
    <col min="15118" max="15315" width="11.42578125" style="5"/>
    <col min="15316" max="15316" width="15.7109375" style="5" customWidth="1"/>
    <col min="15317" max="15317" width="8.7109375" style="5" bestFit="1" customWidth="1"/>
    <col min="15318" max="15318" width="7.140625" style="5" bestFit="1" customWidth="1"/>
    <col min="15319" max="15319" width="11.42578125" style="5"/>
    <col min="15320" max="15320" width="15.7109375" style="5" customWidth="1"/>
    <col min="15321" max="15321" width="9" style="5" customWidth="1"/>
    <col min="15322" max="15322" width="7.5703125" style="5" customWidth="1"/>
    <col min="15323" max="15323" width="11.42578125" style="5"/>
    <col min="15324" max="15324" width="15.7109375" style="5" customWidth="1"/>
    <col min="15325" max="15325" width="9" style="5" customWidth="1"/>
    <col min="15326" max="15326" width="7.5703125" style="5" customWidth="1"/>
    <col min="15327" max="15327" width="11.42578125" style="5"/>
    <col min="15328" max="15328" width="15.7109375" style="5" customWidth="1"/>
    <col min="15329" max="15329" width="9" style="5" customWidth="1"/>
    <col min="15330" max="15330" width="7.5703125" style="5" customWidth="1"/>
    <col min="15331" max="15331" width="11.42578125" style="5"/>
    <col min="15332" max="15332" width="17" style="5" bestFit="1" customWidth="1"/>
    <col min="15333" max="15333" width="8.7109375" style="5" bestFit="1" customWidth="1"/>
    <col min="15334" max="15334" width="7.140625" style="5" bestFit="1" customWidth="1"/>
    <col min="15335" max="15335" width="11.42578125" style="5"/>
    <col min="15336" max="15336" width="5.85546875" style="5" customWidth="1"/>
    <col min="15337" max="15337" width="17" style="5" customWidth="1"/>
    <col min="15338" max="15338" width="8.7109375" style="5" customWidth="1"/>
    <col min="15339" max="15339" width="7.140625" style="5" customWidth="1"/>
    <col min="15340" max="15340" width="11.42578125" style="5"/>
    <col min="15341" max="15341" width="15.85546875" style="5" bestFit="1" customWidth="1"/>
    <col min="15342" max="15342" width="8.7109375" style="5" bestFit="1" customWidth="1"/>
    <col min="15343" max="15343" width="7.140625" style="5" bestFit="1" customWidth="1"/>
    <col min="15344" max="15344" width="11.42578125" style="5"/>
    <col min="15345" max="15345" width="15.85546875" style="5" bestFit="1" customWidth="1"/>
    <col min="15346" max="15346" width="8.7109375" style="5" bestFit="1" customWidth="1"/>
    <col min="15347" max="15347" width="7.140625" style="5" bestFit="1" customWidth="1"/>
    <col min="15348" max="15348" width="11.42578125" style="5"/>
    <col min="15349" max="15349" width="18.85546875" style="5" bestFit="1" customWidth="1"/>
    <col min="15350" max="15350" width="8.7109375" style="5" bestFit="1" customWidth="1"/>
    <col min="15351" max="15351" width="7.140625" style="5" bestFit="1" customWidth="1"/>
    <col min="15352" max="15352" width="14" style="5" bestFit="1" customWidth="1"/>
    <col min="15353" max="15353" width="18.85546875" style="5" customWidth="1"/>
    <col min="15354" max="15354" width="8.7109375" style="5" bestFit="1" customWidth="1"/>
    <col min="15355" max="15355" width="7.140625" style="5" bestFit="1" customWidth="1"/>
    <col min="15356" max="15356" width="11.42578125" style="5"/>
    <col min="15357" max="15357" width="18.85546875" style="5" customWidth="1"/>
    <col min="15358" max="15358" width="8.7109375" style="5" bestFit="1" customWidth="1"/>
    <col min="15359" max="15359" width="7.140625" style="5" bestFit="1" customWidth="1"/>
    <col min="15360" max="15360" width="11.42578125" style="5"/>
    <col min="15361" max="15361" width="18.85546875" style="5" customWidth="1"/>
    <col min="15362" max="15362" width="8.7109375" style="5" bestFit="1" customWidth="1"/>
    <col min="15363" max="15363" width="7.140625" style="5" bestFit="1" customWidth="1"/>
    <col min="15364" max="15364" width="11.42578125" style="5"/>
    <col min="15365" max="15365" width="18.85546875" style="5" customWidth="1"/>
    <col min="15366" max="15366" width="8.7109375" style="5" bestFit="1" customWidth="1"/>
    <col min="15367" max="15367" width="8.7109375" style="5" customWidth="1"/>
    <col min="15368" max="15368" width="7.140625" style="5" bestFit="1" customWidth="1"/>
    <col min="15369" max="15369" width="11.42578125" style="5"/>
    <col min="15370" max="15370" width="18.85546875" style="5" customWidth="1"/>
    <col min="15371" max="15371" width="8.7109375" style="5" bestFit="1" customWidth="1"/>
    <col min="15372" max="15372" width="8.7109375" style="5" customWidth="1"/>
    <col min="15373" max="15373" width="7.140625" style="5" bestFit="1" customWidth="1"/>
    <col min="15374" max="15571" width="11.42578125" style="5"/>
    <col min="15572" max="15572" width="15.7109375" style="5" customWidth="1"/>
    <col min="15573" max="15573" width="8.7109375" style="5" bestFit="1" customWidth="1"/>
    <col min="15574" max="15574" width="7.140625" style="5" bestFit="1" customWidth="1"/>
    <col min="15575" max="15575" width="11.42578125" style="5"/>
    <col min="15576" max="15576" width="15.7109375" style="5" customWidth="1"/>
    <col min="15577" max="15577" width="9" style="5" customWidth="1"/>
    <col min="15578" max="15578" width="7.5703125" style="5" customWidth="1"/>
    <col min="15579" max="15579" width="11.42578125" style="5"/>
    <col min="15580" max="15580" width="15.7109375" style="5" customWidth="1"/>
    <col min="15581" max="15581" width="9" style="5" customWidth="1"/>
    <col min="15582" max="15582" width="7.5703125" style="5" customWidth="1"/>
    <col min="15583" max="15583" width="11.42578125" style="5"/>
    <col min="15584" max="15584" width="15.7109375" style="5" customWidth="1"/>
    <col min="15585" max="15585" width="9" style="5" customWidth="1"/>
    <col min="15586" max="15586" width="7.5703125" style="5" customWidth="1"/>
    <col min="15587" max="15587" width="11.42578125" style="5"/>
    <col min="15588" max="15588" width="17" style="5" bestFit="1" customWidth="1"/>
    <col min="15589" max="15589" width="8.7109375" style="5" bestFit="1" customWidth="1"/>
    <col min="15590" max="15590" width="7.140625" style="5" bestFit="1" customWidth="1"/>
    <col min="15591" max="15591" width="11.42578125" style="5"/>
    <col min="15592" max="15592" width="5.85546875" style="5" customWidth="1"/>
    <col min="15593" max="15593" width="17" style="5" customWidth="1"/>
    <col min="15594" max="15594" width="8.7109375" style="5" customWidth="1"/>
    <col min="15595" max="15595" width="7.140625" style="5" customWidth="1"/>
    <col min="15596" max="15596" width="11.42578125" style="5"/>
    <col min="15597" max="15597" width="15.85546875" style="5" bestFit="1" customWidth="1"/>
    <col min="15598" max="15598" width="8.7109375" style="5" bestFit="1" customWidth="1"/>
    <col min="15599" max="15599" width="7.140625" style="5" bestFit="1" customWidth="1"/>
    <col min="15600" max="15600" width="11.42578125" style="5"/>
    <col min="15601" max="15601" width="15.85546875" style="5" bestFit="1" customWidth="1"/>
    <col min="15602" max="15602" width="8.7109375" style="5" bestFit="1" customWidth="1"/>
    <col min="15603" max="15603" width="7.140625" style="5" bestFit="1" customWidth="1"/>
    <col min="15604" max="15604" width="11.42578125" style="5"/>
    <col min="15605" max="15605" width="18.85546875" style="5" bestFit="1" customWidth="1"/>
    <col min="15606" max="15606" width="8.7109375" style="5" bestFit="1" customWidth="1"/>
    <col min="15607" max="15607" width="7.140625" style="5" bestFit="1" customWidth="1"/>
    <col min="15608" max="15608" width="14" style="5" bestFit="1" customWidth="1"/>
    <col min="15609" max="15609" width="18.85546875" style="5" customWidth="1"/>
    <col min="15610" max="15610" width="8.7109375" style="5" bestFit="1" customWidth="1"/>
    <col min="15611" max="15611" width="7.140625" style="5" bestFit="1" customWidth="1"/>
    <col min="15612" max="15612" width="11.42578125" style="5"/>
    <col min="15613" max="15613" width="18.85546875" style="5" customWidth="1"/>
    <col min="15614" max="15614" width="8.7109375" style="5" bestFit="1" customWidth="1"/>
    <col min="15615" max="15615" width="7.140625" style="5" bestFit="1" customWidth="1"/>
    <col min="15616" max="15616" width="11.42578125" style="5"/>
    <col min="15617" max="15617" width="18.85546875" style="5" customWidth="1"/>
    <col min="15618" max="15618" width="8.7109375" style="5" bestFit="1" customWidth="1"/>
    <col min="15619" max="15619" width="7.140625" style="5" bestFit="1" customWidth="1"/>
    <col min="15620" max="15620" width="11.42578125" style="5"/>
    <col min="15621" max="15621" width="18.85546875" style="5" customWidth="1"/>
    <col min="15622" max="15622" width="8.7109375" style="5" bestFit="1" customWidth="1"/>
    <col min="15623" max="15623" width="8.7109375" style="5" customWidth="1"/>
    <col min="15624" max="15624" width="7.140625" style="5" bestFit="1" customWidth="1"/>
    <col min="15625" max="15625" width="11.42578125" style="5"/>
    <col min="15626" max="15626" width="18.85546875" style="5" customWidth="1"/>
    <col min="15627" max="15627" width="8.7109375" style="5" bestFit="1" customWidth="1"/>
    <col min="15628" max="15628" width="8.7109375" style="5" customWidth="1"/>
    <col min="15629" max="15629" width="7.140625" style="5" bestFit="1" customWidth="1"/>
    <col min="15630" max="15827" width="11.42578125" style="5"/>
    <col min="15828" max="15828" width="15.7109375" style="5" customWidth="1"/>
    <col min="15829" max="15829" width="8.7109375" style="5" bestFit="1" customWidth="1"/>
    <col min="15830" max="15830" width="7.140625" style="5" bestFit="1" customWidth="1"/>
    <col min="15831" max="15831" width="11.42578125" style="5"/>
    <col min="15832" max="15832" width="15.7109375" style="5" customWidth="1"/>
    <col min="15833" max="15833" width="9" style="5" customWidth="1"/>
    <col min="15834" max="15834" width="7.5703125" style="5" customWidth="1"/>
    <col min="15835" max="15835" width="11.42578125" style="5"/>
    <col min="15836" max="15836" width="15.7109375" style="5" customWidth="1"/>
    <col min="15837" max="15837" width="9" style="5" customWidth="1"/>
    <col min="15838" max="15838" width="7.5703125" style="5" customWidth="1"/>
    <col min="15839" max="15839" width="11.42578125" style="5"/>
    <col min="15840" max="15840" width="15.7109375" style="5" customWidth="1"/>
    <col min="15841" max="15841" width="9" style="5" customWidth="1"/>
    <col min="15842" max="15842" width="7.5703125" style="5" customWidth="1"/>
    <col min="15843" max="15843" width="11.42578125" style="5"/>
    <col min="15844" max="15844" width="17" style="5" bestFit="1" customWidth="1"/>
    <col min="15845" max="15845" width="8.7109375" style="5" bestFit="1" customWidth="1"/>
    <col min="15846" max="15846" width="7.140625" style="5" bestFit="1" customWidth="1"/>
    <col min="15847" max="15847" width="11.42578125" style="5"/>
    <col min="15848" max="15848" width="5.85546875" style="5" customWidth="1"/>
    <col min="15849" max="15849" width="17" style="5" customWidth="1"/>
    <col min="15850" max="15850" width="8.7109375" style="5" customWidth="1"/>
    <col min="15851" max="15851" width="7.140625" style="5" customWidth="1"/>
    <col min="15852" max="15852" width="11.42578125" style="5"/>
    <col min="15853" max="15853" width="15.85546875" style="5" bestFit="1" customWidth="1"/>
    <col min="15854" max="15854" width="8.7109375" style="5" bestFit="1" customWidth="1"/>
    <col min="15855" max="15855" width="7.140625" style="5" bestFit="1" customWidth="1"/>
    <col min="15856" max="15856" width="11.42578125" style="5"/>
    <col min="15857" max="15857" width="15.85546875" style="5" bestFit="1" customWidth="1"/>
    <col min="15858" max="15858" width="8.7109375" style="5" bestFit="1" customWidth="1"/>
    <col min="15859" max="15859" width="7.140625" style="5" bestFit="1" customWidth="1"/>
    <col min="15860" max="15860" width="11.42578125" style="5"/>
    <col min="15861" max="15861" width="18.85546875" style="5" bestFit="1" customWidth="1"/>
    <col min="15862" max="15862" width="8.7109375" style="5" bestFit="1" customWidth="1"/>
    <col min="15863" max="15863" width="7.140625" style="5" bestFit="1" customWidth="1"/>
    <col min="15864" max="15864" width="14" style="5" bestFit="1" customWidth="1"/>
    <col min="15865" max="15865" width="18.85546875" style="5" customWidth="1"/>
    <col min="15866" max="15866" width="8.7109375" style="5" bestFit="1" customWidth="1"/>
    <col min="15867" max="15867" width="7.140625" style="5" bestFit="1" customWidth="1"/>
    <col min="15868" max="15868" width="11.42578125" style="5"/>
    <col min="15869" max="15869" width="18.85546875" style="5" customWidth="1"/>
    <col min="15870" max="15870" width="8.7109375" style="5" bestFit="1" customWidth="1"/>
    <col min="15871" max="15871" width="7.140625" style="5" bestFit="1" customWidth="1"/>
    <col min="15872" max="15872" width="11.42578125" style="5"/>
    <col min="15873" max="15873" width="18.85546875" style="5" customWidth="1"/>
    <col min="15874" max="15874" width="8.7109375" style="5" bestFit="1" customWidth="1"/>
    <col min="15875" max="15875" width="7.140625" style="5" bestFit="1" customWidth="1"/>
    <col min="15876" max="15876" width="11.42578125" style="5"/>
    <col min="15877" max="15877" width="18.85546875" style="5" customWidth="1"/>
    <col min="15878" max="15878" width="8.7109375" style="5" bestFit="1" customWidth="1"/>
    <col min="15879" max="15879" width="8.7109375" style="5" customWidth="1"/>
    <col min="15880" max="15880" width="7.140625" style="5" bestFit="1" customWidth="1"/>
    <col min="15881" max="15881" width="11.42578125" style="5"/>
    <col min="15882" max="15882" width="18.85546875" style="5" customWidth="1"/>
    <col min="15883" max="15883" width="8.7109375" style="5" bestFit="1" customWidth="1"/>
    <col min="15884" max="15884" width="8.7109375" style="5" customWidth="1"/>
    <col min="15885" max="15885" width="7.140625" style="5" bestFit="1" customWidth="1"/>
    <col min="15886" max="16083" width="11.42578125" style="5"/>
    <col min="16084" max="16084" width="15.7109375" style="5" customWidth="1"/>
    <col min="16085" max="16085" width="8.7109375" style="5" bestFit="1" customWidth="1"/>
    <col min="16086" max="16086" width="7.140625" style="5" bestFit="1" customWidth="1"/>
    <col min="16087" max="16087" width="11.42578125" style="5"/>
    <col min="16088" max="16088" width="15.7109375" style="5" customWidth="1"/>
    <col min="16089" max="16089" width="9" style="5" customWidth="1"/>
    <col min="16090" max="16090" width="7.5703125" style="5" customWidth="1"/>
    <col min="16091" max="16091" width="11.42578125" style="5"/>
    <col min="16092" max="16092" width="15.7109375" style="5" customWidth="1"/>
    <col min="16093" max="16093" width="9" style="5" customWidth="1"/>
    <col min="16094" max="16094" width="7.5703125" style="5" customWidth="1"/>
    <col min="16095" max="16095" width="11.42578125" style="5"/>
    <col min="16096" max="16096" width="15.7109375" style="5" customWidth="1"/>
    <col min="16097" max="16097" width="9" style="5" customWidth="1"/>
    <col min="16098" max="16098" width="7.5703125" style="5" customWidth="1"/>
    <col min="16099" max="16099" width="11.42578125" style="5"/>
    <col min="16100" max="16100" width="17" style="5" bestFit="1" customWidth="1"/>
    <col min="16101" max="16101" width="8.7109375" style="5" bestFit="1" customWidth="1"/>
    <col min="16102" max="16102" width="7.140625" style="5" bestFit="1" customWidth="1"/>
    <col min="16103" max="16103" width="11.42578125" style="5"/>
    <col min="16104" max="16104" width="5.85546875" style="5" customWidth="1"/>
    <col min="16105" max="16105" width="17" style="5" customWidth="1"/>
    <col min="16106" max="16106" width="8.7109375" style="5" customWidth="1"/>
    <col min="16107" max="16107" width="7.140625" style="5" customWidth="1"/>
    <col min="16108" max="16108" width="11.42578125" style="5"/>
    <col min="16109" max="16109" width="15.85546875" style="5" bestFit="1" customWidth="1"/>
    <col min="16110" max="16110" width="8.7109375" style="5" bestFit="1" customWidth="1"/>
    <col min="16111" max="16111" width="7.140625" style="5" bestFit="1" customWidth="1"/>
    <col min="16112" max="16112" width="11.42578125" style="5"/>
    <col min="16113" max="16113" width="15.85546875" style="5" bestFit="1" customWidth="1"/>
    <col min="16114" max="16114" width="8.7109375" style="5" bestFit="1" customWidth="1"/>
    <col min="16115" max="16115" width="7.140625" style="5" bestFit="1" customWidth="1"/>
    <col min="16116" max="16116" width="11.42578125" style="5"/>
    <col min="16117" max="16117" width="18.85546875" style="5" bestFit="1" customWidth="1"/>
    <col min="16118" max="16118" width="8.7109375" style="5" bestFit="1" customWidth="1"/>
    <col min="16119" max="16119" width="7.140625" style="5" bestFit="1" customWidth="1"/>
    <col min="16120" max="16120" width="14" style="5" bestFit="1" customWidth="1"/>
    <col min="16121" max="16121" width="18.85546875" style="5" customWidth="1"/>
    <col min="16122" max="16122" width="8.7109375" style="5" bestFit="1" customWidth="1"/>
    <col min="16123" max="16123" width="7.140625" style="5" bestFit="1" customWidth="1"/>
    <col min="16124" max="16124" width="11.42578125" style="5"/>
    <col min="16125" max="16125" width="18.85546875" style="5" customWidth="1"/>
    <col min="16126" max="16126" width="8.7109375" style="5" bestFit="1" customWidth="1"/>
    <col min="16127" max="16127" width="7.140625" style="5" bestFit="1" customWidth="1"/>
    <col min="16128" max="16128" width="11.42578125" style="5"/>
    <col min="16129" max="16129" width="18.85546875" style="5" customWidth="1"/>
    <col min="16130" max="16130" width="8.7109375" style="5" bestFit="1" customWidth="1"/>
    <col min="16131" max="16131" width="7.140625" style="5" bestFit="1" customWidth="1"/>
    <col min="16132" max="16132" width="11.42578125" style="5"/>
    <col min="16133" max="16133" width="18.85546875" style="5" customWidth="1"/>
    <col min="16134" max="16134" width="8.7109375" style="5" bestFit="1" customWidth="1"/>
    <col min="16135" max="16135" width="8.7109375" style="5" customWidth="1"/>
    <col min="16136" max="16136" width="7.140625" style="5" bestFit="1" customWidth="1"/>
    <col min="16137" max="16137" width="11.42578125" style="5"/>
    <col min="16138" max="16138" width="18.85546875" style="5" customWidth="1"/>
    <col min="16139" max="16139" width="8.7109375" style="5" bestFit="1" customWidth="1"/>
    <col min="16140" max="16140" width="8.7109375" style="5" customWidth="1"/>
    <col min="16141" max="16141" width="7.140625" style="5" bestFit="1" customWidth="1"/>
    <col min="16142" max="16384" width="11.42578125" style="5"/>
  </cols>
  <sheetData>
    <row r="1" spans="1:14" x14ac:dyDescent="0.2">
      <c r="A1" s="26"/>
      <c r="B1" s="34" t="s">
        <v>44</v>
      </c>
      <c r="C1" s="35" t="s">
        <v>45</v>
      </c>
      <c r="D1" s="35"/>
      <c r="E1" s="35"/>
      <c r="F1" s="35"/>
      <c r="G1" s="35"/>
      <c r="H1" s="35"/>
      <c r="I1" s="26"/>
      <c r="J1" s="34"/>
      <c r="K1" s="35"/>
      <c r="L1" s="35"/>
      <c r="M1" s="35"/>
      <c r="N1" s="26"/>
    </row>
    <row r="2" spans="1:14" x14ac:dyDescent="0.2">
      <c r="A2" s="26" t="s">
        <v>40</v>
      </c>
      <c r="B2" s="36">
        <v>42511</v>
      </c>
      <c r="C2" s="39">
        <f>LOOKUP(ROUNDUP(B2,0),B4:B29,A4:A29)</f>
        <v>6</v>
      </c>
      <c r="D2" s="6"/>
      <c r="E2" s="6"/>
      <c r="F2" s="6"/>
      <c r="G2" s="6"/>
      <c r="H2" s="6"/>
      <c r="I2" s="6"/>
      <c r="J2" s="6"/>
      <c r="K2" s="6"/>
      <c r="L2" s="6"/>
      <c r="M2" s="6"/>
      <c r="N2" s="26"/>
    </row>
    <row r="3" spans="1:14" x14ac:dyDescent="0.2">
      <c r="A3" s="26" t="s">
        <v>41</v>
      </c>
      <c r="B3" s="27" t="s">
        <v>42</v>
      </c>
      <c r="C3" s="6" t="s">
        <v>43</v>
      </c>
      <c r="D3" s="26"/>
      <c r="E3" s="80" t="s">
        <v>56</v>
      </c>
      <c r="F3" s="80"/>
      <c r="G3" s="26"/>
      <c r="H3" s="26"/>
      <c r="I3" s="81" t="s">
        <v>64</v>
      </c>
      <c r="J3" s="27" t="s">
        <v>65</v>
      </c>
      <c r="K3" s="26"/>
      <c r="L3" s="26"/>
      <c r="M3" s="26"/>
      <c r="N3" s="26"/>
    </row>
    <row r="4" spans="1:14" x14ac:dyDescent="0.2">
      <c r="A4" s="26">
        <v>12</v>
      </c>
      <c r="B4" s="27">
        <v>42317</v>
      </c>
      <c r="C4" s="36">
        <v>42344</v>
      </c>
      <c r="D4" s="26"/>
      <c r="E4" s="37">
        <v>42345</v>
      </c>
      <c r="F4" s="37">
        <v>42708</v>
      </c>
      <c r="G4" s="26">
        <v>2016</v>
      </c>
      <c r="H4" s="26"/>
      <c r="I4" s="81"/>
      <c r="J4" s="69">
        <v>2016</v>
      </c>
      <c r="K4" s="26"/>
      <c r="L4" s="26"/>
      <c r="M4" s="26"/>
      <c r="N4" s="26"/>
    </row>
    <row r="5" spans="1:14" x14ac:dyDescent="0.2">
      <c r="A5" s="26">
        <f>IF(A4=12,1,A4+1)</f>
        <v>1</v>
      </c>
      <c r="B5" s="27">
        <f>C4+1</f>
        <v>42345</v>
      </c>
      <c r="C5" s="37">
        <v>42372</v>
      </c>
      <c r="D5" s="26"/>
      <c r="E5" s="37">
        <f>F4+1</f>
        <v>42709</v>
      </c>
      <c r="F5" s="37">
        <v>43072</v>
      </c>
      <c r="G5" s="26">
        <v>2017</v>
      </c>
      <c r="H5" s="26"/>
      <c r="I5" s="26" t="s">
        <v>66</v>
      </c>
      <c r="J5" s="70">
        <f>DATE(Année,1,1)</f>
        <v>42370</v>
      </c>
      <c r="K5" s="26"/>
      <c r="L5" s="26"/>
      <c r="M5" s="26"/>
      <c r="N5" s="26"/>
    </row>
    <row r="6" spans="1:14" x14ac:dyDescent="0.2">
      <c r="A6" s="26">
        <f t="shared" ref="A6:A29" si="0">IF(A5=12,1,A5+1)</f>
        <v>2</v>
      </c>
      <c r="B6" s="27">
        <f>C5+1</f>
        <v>42373</v>
      </c>
      <c r="C6" s="37">
        <v>42407</v>
      </c>
      <c r="D6" s="26"/>
      <c r="E6" s="37">
        <f>F5+1</f>
        <v>43073</v>
      </c>
      <c r="F6" s="26"/>
      <c r="G6" s="26">
        <v>2018</v>
      </c>
      <c r="H6" s="26"/>
      <c r="I6" s="26" t="s">
        <v>67</v>
      </c>
      <c r="J6" s="70">
        <f>ROUND(DATE(Année,4,MOD(234-11*MOD(Année,19),30))/7,0)*7-6</f>
        <v>42456</v>
      </c>
      <c r="K6" s="26"/>
      <c r="L6" s="26"/>
      <c r="M6" s="26"/>
      <c r="N6" s="26"/>
    </row>
    <row r="7" spans="1:14" x14ac:dyDescent="0.2">
      <c r="A7" s="26">
        <f t="shared" si="0"/>
        <v>3</v>
      </c>
      <c r="B7" s="27">
        <f t="shared" ref="B7:B29" si="1">C6+1</f>
        <v>42408</v>
      </c>
      <c r="C7" s="37">
        <v>42435</v>
      </c>
      <c r="D7" s="26"/>
      <c r="E7" s="26"/>
      <c r="F7" s="26"/>
      <c r="G7" s="26"/>
      <c r="H7" s="26"/>
      <c r="I7" s="26" t="s">
        <v>68</v>
      </c>
      <c r="J7" s="70">
        <f>J6+1</f>
        <v>42457</v>
      </c>
      <c r="K7" s="26"/>
      <c r="L7" s="26"/>
      <c r="M7" s="26"/>
      <c r="N7" s="26"/>
    </row>
    <row r="8" spans="1:14" x14ac:dyDescent="0.2">
      <c r="A8" s="26">
        <f t="shared" si="0"/>
        <v>4</v>
      </c>
      <c r="B8" s="27">
        <f t="shared" si="1"/>
        <v>42436</v>
      </c>
      <c r="C8" s="37">
        <v>42463</v>
      </c>
      <c r="D8" s="26"/>
      <c r="E8" s="26"/>
      <c r="F8" s="26"/>
      <c r="G8" s="26"/>
      <c r="H8" s="26"/>
      <c r="I8" s="26" t="s">
        <v>69</v>
      </c>
      <c r="J8" s="70">
        <f>DATE(Année,5,1)</f>
        <v>42491</v>
      </c>
      <c r="K8" s="26"/>
      <c r="L8" s="26"/>
      <c r="M8" s="26"/>
      <c r="N8" s="26"/>
    </row>
    <row r="9" spans="1:14" x14ac:dyDescent="0.2">
      <c r="A9" s="26">
        <f t="shared" si="0"/>
        <v>5</v>
      </c>
      <c r="B9" s="27">
        <f t="shared" si="1"/>
        <v>42464</v>
      </c>
      <c r="C9" s="37">
        <v>42498</v>
      </c>
      <c r="D9" s="26"/>
      <c r="E9" s="26"/>
      <c r="F9" s="26"/>
      <c r="G9" s="26"/>
      <c r="H9" s="26"/>
      <c r="I9" s="26" t="s">
        <v>70</v>
      </c>
      <c r="J9" s="70">
        <f>DATE(Année,5,8)</f>
        <v>42498</v>
      </c>
      <c r="K9" s="26"/>
      <c r="L9" s="26"/>
      <c r="M9" s="26"/>
      <c r="N9" s="26"/>
    </row>
    <row r="10" spans="1:14" x14ac:dyDescent="0.2">
      <c r="A10" s="26">
        <f t="shared" si="0"/>
        <v>6</v>
      </c>
      <c r="B10" s="27">
        <f t="shared" si="1"/>
        <v>42499</v>
      </c>
      <c r="C10" s="37">
        <v>42526</v>
      </c>
      <c r="D10" s="26"/>
      <c r="E10" s="26"/>
      <c r="F10" s="26"/>
      <c r="G10" s="26"/>
      <c r="H10" s="26"/>
      <c r="I10" s="26" t="s">
        <v>71</v>
      </c>
      <c r="J10" s="70">
        <f>J6+39</f>
        <v>42495</v>
      </c>
      <c r="K10" s="26"/>
      <c r="L10" s="26"/>
      <c r="M10" s="26"/>
      <c r="N10" s="26"/>
    </row>
    <row r="11" spans="1:14" x14ac:dyDescent="0.2">
      <c r="A11" s="26">
        <f t="shared" si="0"/>
        <v>7</v>
      </c>
      <c r="B11" s="27">
        <f t="shared" si="1"/>
        <v>42527</v>
      </c>
      <c r="C11" s="37">
        <v>42554</v>
      </c>
      <c r="D11" s="26"/>
      <c r="E11" s="26"/>
      <c r="F11" s="26"/>
      <c r="G11" s="26"/>
      <c r="H11" s="26"/>
      <c r="I11" s="26" t="s">
        <v>72</v>
      </c>
      <c r="J11" s="70">
        <f>J6+49</f>
        <v>42505</v>
      </c>
      <c r="K11" s="26"/>
      <c r="L11" s="26"/>
      <c r="M11" s="26"/>
      <c r="N11" s="26"/>
    </row>
    <row r="12" spans="1:14" x14ac:dyDescent="0.2">
      <c r="A12" s="26">
        <f t="shared" si="0"/>
        <v>8</v>
      </c>
      <c r="B12" s="27">
        <f t="shared" si="1"/>
        <v>42555</v>
      </c>
      <c r="C12" s="37">
        <v>42589</v>
      </c>
      <c r="D12" s="26"/>
      <c r="E12" s="26"/>
      <c r="F12" s="26"/>
      <c r="G12" s="26"/>
      <c r="H12" s="26"/>
      <c r="I12" s="26" t="s">
        <v>73</v>
      </c>
      <c r="J12" s="70">
        <f>J6+50</f>
        <v>42506</v>
      </c>
      <c r="K12" s="26"/>
      <c r="L12" s="26"/>
      <c r="M12" s="26"/>
      <c r="N12" s="26"/>
    </row>
    <row r="13" spans="1:14" x14ac:dyDescent="0.2">
      <c r="A13" s="26">
        <f t="shared" si="0"/>
        <v>9</v>
      </c>
      <c r="B13" s="27">
        <f t="shared" si="1"/>
        <v>42590</v>
      </c>
      <c r="C13" s="37">
        <v>42617</v>
      </c>
      <c r="D13" s="26"/>
      <c r="E13" s="26"/>
      <c r="F13" s="26"/>
      <c r="G13" s="26"/>
      <c r="H13" s="26"/>
      <c r="I13" s="26" t="s">
        <v>74</v>
      </c>
      <c r="J13" s="70">
        <f>DATE(Année,7,14)</f>
        <v>42565</v>
      </c>
      <c r="K13" s="26"/>
      <c r="L13" s="26"/>
      <c r="M13" s="26"/>
      <c r="N13" s="26"/>
    </row>
    <row r="14" spans="1:14" x14ac:dyDescent="0.2">
      <c r="A14" s="26">
        <f t="shared" si="0"/>
        <v>10</v>
      </c>
      <c r="B14" s="27">
        <f t="shared" si="1"/>
        <v>42618</v>
      </c>
      <c r="C14" s="37">
        <v>42652</v>
      </c>
      <c r="D14" s="26"/>
      <c r="E14" s="26"/>
      <c r="F14" s="26"/>
      <c r="G14" s="26"/>
      <c r="H14" s="26"/>
      <c r="I14" s="26" t="s">
        <v>75</v>
      </c>
      <c r="J14" s="70">
        <f>DATE(Année,8,15)</f>
        <v>42597</v>
      </c>
      <c r="K14" s="26"/>
      <c r="L14" s="26"/>
      <c r="M14" s="26"/>
      <c r="N14" s="26"/>
    </row>
    <row r="15" spans="1:14" x14ac:dyDescent="0.2">
      <c r="A15" s="26">
        <f t="shared" si="0"/>
        <v>11</v>
      </c>
      <c r="B15" s="27">
        <f t="shared" si="1"/>
        <v>42653</v>
      </c>
      <c r="C15" s="37">
        <v>42680</v>
      </c>
      <c r="D15" s="26"/>
      <c r="E15" s="26"/>
      <c r="F15" s="26"/>
      <c r="G15" s="26"/>
      <c r="H15" s="26"/>
      <c r="I15" s="26" t="s">
        <v>76</v>
      </c>
      <c r="J15" s="70">
        <f>DATE(Année,11,1)</f>
        <v>42675</v>
      </c>
      <c r="K15" s="26"/>
      <c r="L15" s="26"/>
      <c r="M15" s="26"/>
      <c r="N15" s="26"/>
    </row>
    <row r="16" spans="1:14" x14ac:dyDescent="0.2">
      <c r="A16" s="26">
        <f t="shared" si="0"/>
        <v>12</v>
      </c>
      <c r="B16" s="27">
        <f t="shared" si="1"/>
        <v>42681</v>
      </c>
      <c r="C16" s="37">
        <v>42708</v>
      </c>
      <c r="D16" s="26"/>
      <c r="E16" s="26"/>
      <c r="F16" s="26"/>
      <c r="G16" s="26"/>
      <c r="H16" s="26"/>
      <c r="I16" s="26" t="s">
        <v>77</v>
      </c>
      <c r="J16" s="70">
        <f>DATE(Année,11,11)</f>
        <v>42685</v>
      </c>
      <c r="K16" s="26"/>
      <c r="L16" s="26"/>
      <c r="M16" s="26"/>
      <c r="N16" s="26"/>
    </row>
    <row r="17" spans="1:14" x14ac:dyDescent="0.2">
      <c r="A17" s="26">
        <f t="shared" si="0"/>
        <v>1</v>
      </c>
      <c r="B17" s="27">
        <f t="shared" si="1"/>
        <v>42709</v>
      </c>
      <c r="C17" s="37">
        <v>42736</v>
      </c>
      <c r="D17" s="26"/>
      <c r="E17" s="26"/>
      <c r="F17" s="26"/>
      <c r="G17" s="26"/>
      <c r="H17" s="26"/>
      <c r="I17" s="26" t="s">
        <v>78</v>
      </c>
      <c r="J17" s="70">
        <f>DATE(Année,12,25)</f>
        <v>42729</v>
      </c>
      <c r="K17" s="26"/>
      <c r="L17" s="26"/>
      <c r="M17" s="26"/>
      <c r="N17" s="26"/>
    </row>
    <row r="18" spans="1:14" x14ac:dyDescent="0.2">
      <c r="A18" s="26">
        <f t="shared" si="0"/>
        <v>2</v>
      </c>
      <c r="B18" s="27">
        <f t="shared" si="1"/>
        <v>42737</v>
      </c>
      <c r="C18" s="37">
        <v>42771</v>
      </c>
      <c r="D18" s="26"/>
      <c r="E18" s="26"/>
      <c r="F18" s="26"/>
      <c r="G18" s="26"/>
      <c r="H18" s="28"/>
      <c r="I18" s="26"/>
      <c r="J18" s="27"/>
      <c r="K18" s="26"/>
      <c r="L18" s="26"/>
      <c r="M18" s="28"/>
      <c r="N18" s="26"/>
    </row>
    <row r="19" spans="1:14" x14ac:dyDescent="0.2">
      <c r="A19" s="26">
        <f t="shared" si="0"/>
        <v>3</v>
      </c>
      <c r="B19" s="27">
        <f t="shared" si="1"/>
        <v>42772</v>
      </c>
      <c r="C19" s="37">
        <v>42799</v>
      </c>
      <c r="D19" s="26"/>
      <c r="E19" s="26"/>
      <c r="F19" s="26"/>
      <c r="G19" s="26"/>
      <c r="H19" s="26"/>
      <c r="I19" s="26"/>
      <c r="J19" s="27"/>
      <c r="K19" s="26"/>
      <c r="L19" s="26"/>
      <c r="M19" s="26"/>
      <c r="N19" s="26"/>
    </row>
    <row r="20" spans="1:14" x14ac:dyDescent="0.2">
      <c r="A20" s="26">
        <f t="shared" si="0"/>
        <v>4</v>
      </c>
      <c r="B20" s="27">
        <f t="shared" si="1"/>
        <v>42800</v>
      </c>
      <c r="C20" s="37">
        <v>42827</v>
      </c>
      <c r="D20" s="26"/>
      <c r="E20" s="26"/>
      <c r="F20" s="26"/>
      <c r="G20" s="26"/>
      <c r="H20" s="26"/>
      <c r="I20" s="26"/>
      <c r="J20" s="27"/>
      <c r="K20" s="26"/>
      <c r="L20" s="26"/>
      <c r="M20" s="26"/>
      <c r="N20" s="26"/>
    </row>
    <row r="21" spans="1:14" x14ac:dyDescent="0.2">
      <c r="A21" s="26">
        <f t="shared" si="0"/>
        <v>5</v>
      </c>
      <c r="B21" s="27">
        <f t="shared" si="1"/>
        <v>42828</v>
      </c>
      <c r="C21" s="37">
        <v>42862</v>
      </c>
      <c r="D21" s="26"/>
      <c r="E21" s="26"/>
      <c r="F21" s="26"/>
      <c r="G21" s="26"/>
      <c r="H21" s="26"/>
      <c r="I21" s="26"/>
      <c r="J21" s="27"/>
      <c r="K21" s="26"/>
      <c r="L21" s="26"/>
      <c r="M21" s="26"/>
      <c r="N21" s="26"/>
    </row>
    <row r="22" spans="1:14" x14ac:dyDescent="0.2">
      <c r="A22" s="26">
        <f t="shared" si="0"/>
        <v>6</v>
      </c>
      <c r="B22" s="27">
        <f t="shared" si="1"/>
        <v>42863</v>
      </c>
      <c r="C22" s="37">
        <v>42890</v>
      </c>
      <c r="D22" s="26"/>
      <c r="E22" s="26"/>
      <c r="F22" s="26"/>
      <c r="G22" s="26"/>
      <c r="H22" s="26"/>
      <c r="I22" s="26"/>
      <c r="J22" s="27"/>
      <c r="K22" s="26"/>
      <c r="L22" s="26"/>
      <c r="M22" s="26"/>
      <c r="N22" s="26"/>
    </row>
    <row r="23" spans="1:14" x14ac:dyDescent="0.2">
      <c r="A23" s="26">
        <f t="shared" si="0"/>
        <v>7</v>
      </c>
      <c r="B23" s="27">
        <f t="shared" si="1"/>
        <v>42891</v>
      </c>
      <c r="C23" s="37">
        <v>42918</v>
      </c>
      <c r="D23" s="26"/>
      <c r="E23" s="26"/>
      <c r="F23" s="26"/>
      <c r="G23" s="26"/>
      <c r="H23" s="26"/>
      <c r="I23" s="26"/>
      <c r="J23" s="27"/>
      <c r="K23" s="26"/>
      <c r="L23" s="26"/>
      <c r="M23" s="26"/>
      <c r="N23" s="26"/>
    </row>
    <row r="24" spans="1:14" x14ac:dyDescent="0.2">
      <c r="A24" s="26">
        <f t="shared" si="0"/>
        <v>8</v>
      </c>
      <c r="B24" s="27">
        <f t="shared" si="1"/>
        <v>42919</v>
      </c>
      <c r="C24" s="38">
        <v>42953</v>
      </c>
      <c r="D24" s="28"/>
      <c r="E24" s="28"/>
      <c r="F24" s="28"/>
      <c r="G24" s="28"/>
      <c r="H24" s="28"/>
      <c r="I24" s="26"/>
      <c r="J24" s="27"/>
      <c r="K24" s="28"/>
      <c r="L24" s="28"/>
      <c r="M24" s="28"/>
      <c r="N24" s="26"/>
    </row>
    <row r="25" spans="1:14" x14ac:dyDescent="0.2">
      <c r="A25" s="26">
        <f t="shared" si="0"/>
        <v>9</v>
      </c>
      <c r="B25" s="27">
        <f t="shared" si="1"/>
        <v>42954</v>
      </c>
      <c r="C25" s="37">
        <v>42981</v>
      </c>
      <c r="D25" s="26"/>
      <c r="E25" s="26"/>
      <c r="F25" s="26"/>
      <c r="G25" s="26"/>
      <c r="H25" s="26"/>
      <c r="I25" s="26"/>
      <c r="J25" s="27"/>
      <c r="K25" s="26"/>
      <c r="L25" s="26"/>
      <c r="M25" s="26"/>
      <c r="N25" s="26"/>
    </row>
    <row r="26" spans="1:14" x14ac:dyDescent="0.2">
      <c r="A26" s="26">
        <f t="shared" si="0"/>
        <v>10</v>
      </c>
      <c r="B26" s="27">
        <f t="shared" si="1"/>
        <v>42982</v>
      </c>
      <c r="C26" s="38">
        <v>43016</v>
      </c>
      <c r="D26" s="28"/>
      <c r="E26" s="28"/>
      <c r="F26" s="28"/>
      <c r="G26" s="28"/>
      <c r="H26" s="28"/>
      <c r="I26" s="26"/>
      <c r="J26" s="27"/>
      <c r="K26" s="28"/>
      <c r="L26" s="28"/>
      <c r="M26" s="28"/>
      <c r="N26" s="26"/>
    </row>
    <row r="27" spans="1:14" x14ac:dyDescent="0.2">
      <c r="A27" s="26">
        <f t="shared" si="0"/>
        <v>11</v>
      </c>
      <c r="B27" s="27">
        <f t="shared" si="1"/>
        <v>43017</v>
      </c>
      <c r="C27" s="38">
        <v>43044</v>
      </c>
      <c r="D27" s="28"/>
      <c r="E27" s="28"/>
      <c r="F27" s="28"/>
      <c r="G27" s="28"/>
      <c r="H27" s="28"/>
      <c r="I27" s="26"/>
      <c r="J27" s="27"/>
      <c r="K27" s="28"/>
      <c r="L27" s="28"/>
      <c r="M27" s="28"/>
      <c r="N27" s="26"/>
    </row>
    <row r="28" spans="1:14" x14ac:dyDescent="0.2">
      <c r="A28" s="26">
        <f t="shared" si="0"/>
        <v>12</v>
      </c>
      <c r="B28" s="27">
        <f t="shared" si="1"/>
        <v>43045</v>
      </c>
      <c r="C28" s="38">
        <v>43072</v>
      </c>
      <c r="D28" s="28"/>
      <c r="E28" s="28"/>
      <c r="F28" s="28"/>
      <c r="G28" s="28"/>
      <c r="H28" s="28"/>
      <c r="I28" s="26"/>
      <c r="J28" s="27"/>
      <c r="K28" s="28"/>
      <c r="L28" s="28"/>
      <c r="M28" s="28"/>
      <c r="N28" s="26"/>
    </row>
    <row r="29" spans="1:14" x14ac:dyDescent="0.2">
      <c r="A29" s="26">
        <f t="shared" si="0"/>
        <v>1</v>
      </c>
      <c r="B29" s="27">
        <f t="shared" si="1"/>
        <v>43073</v>
      </c>
      <c r="C29" s="38">
        <v>43100</v>
      </c>
      <c r="D29" s="28"/>
      <c r="E29" s="28"/>
      <c r="F29" s="28"/>
      <c r="G29" s="28"/>
      <c r="H29" s="28"/>
      <c r="I29" s="26"/>
      <c r="J29" s="27"/>
      <c r="K29" s="28"/>
      <c r="L29" s="28"/>
      <c r="M29" s="28"/>
      <c r="N29" s="26"/>
    </row>
    <row r="30" spans="1:14" x14ac:dyDescent="0.2">
      <c r="A30" s="26"/>
      <c r="B30" s="27"/>
      <c r="C30" s="26"/>
      <c r="D30" s="26"/>
      <c r="E30" s="26"/>
      <c r="F30" s="26"/>
      <c r="G30" s="26"/>
      <c r="H30" s="26"/>
      <c r="I30" s="26"/>
      <c r="J30" s="27"/>
      <c r="K30" s="26"/>
      <c r="L30" s="26"/>
      <c r="M30" s="26"/>
      <c r="N30" s="26"/>
    </row>
    <row r="31" spans="1:14" x14ac:dyDescent="0.2">
      <c r="A31" s="26"/>
      <c r="B31" s="29"/>
      <c r="C31" s="30"/>
      <c r="D31" s="30"/>
      <c r="E31" s="30"/>
      <c r="F31" s="30"/>
      <c r="G31" s="30"/>
      <c r="H31" s="26"/>
      <c r="I31" s="26"/>
      <c r="J31" s="29"/>
      <c r="K31" s="30"/>
      <c r="L31" s="30"/>
      <c r="M31" s="26"/>
      <c r="N31" s="26"/>
    </row>
    <row r="32" spans="1:14" x14ac:dyDescent="0.2">
      <c r="A32" s="26"/>
      <c r="B32" s="6"/>
      <c r="C32" s="26"/>
      <c r="D32" s="26"/>
      <c r="E32" s="26"/>
      <c r="F32" s="26"/>
      <c r="G32" s="26"/>
      <c r="H32" s="26"/>
      <c r="I32" s="26"/>
      <c r="J32" s="6"/>
      <c r="K32" s="26"/>
      <c r="L32" s="26"/>
      <c r="M32" s="26"/>
      <c r="N32" s="26"/>
    </row>
    <row r="33" spans="1:14" x14ac:dyDescent="0.2">
      <c r="A33" s="26"/>
      <c r="B33" s="31"/>
      <c r="C33" s="26"/>
      <c r="D33" s="26"/>
      <c r="E33" s="26"/>
      <c r="F33" s="26"/>
      <c r="G33" s="26"/>
      <c r="H33" s="26"/>
      <c r="I33" s="26"/>
      <c r="J33" s="31"/>
      <c r="K33" s="26"/>
      <c r="L33" s="26"/>
      <c r="M33" s="26"/>
      <c r="N33" s="26"/>
    </row>
    <row r="34" spans="1:14" x14ac:dyDescent="0.2">
      <c r="A34" s="26"/>
      <c r="B34" s="6"/>
      <c r="C34" s="26"/>
      <c r="D34" s="26"/>
      <c r="E34" s="26"/>
      <c r="F34" s="26"/>
      <c r="G34" s="26"/>
      <c r="H34" s="26"/>
      <c r="I34" s="26"/>
      <c r="J34" s="6"/>
      <c r="K34" s="26"/>
      <c r="L34" s="26"/>
      <c r="M34" s="26"/>
      <c r="N34" s="26"/>
    </row>
    <row r="35" spans="1:14" x14ac:dyDescent="0.2">
      <c r="A35" s="26"/>
      <c r="B35" s="31"/>
      <c r="C35" s="26"/>
      <c r="D35" s="26"/>
      <c r="E35" s="26"/>
      <c r="F35" s="26"/>
      <c r="G35" s="26"/>
      <c r="H35" s="26"/>
      <c r="I35" s="26"/>
      <c r="J35" s="31"/>
      <c r="K35" s="26"/>
      <c r="L35" s="26"/>
      <c r="M35" s="26"/>
      <c r="N35" s="26"/>
    </row>
    <row r="36" spans="1:14" x14ac:dyDescent="0.2">
      <c r="A36" s="26"/>
      <c r="B36" s="6"/>
      <c r="C36" s="26"/>
      <c r="D36" s="26"/>
      <c r="E36" s="26"/>
      <c r="F36" s="26"/>
      <c r="G36" s="26"/>
      <c r="H36" s="26"/>
      <c r="I36" s="26"/>
      <c r="J36" s="6"/>
      <c r="K36" s="26"/>
      <c r="L36" s="26"/>
      <c r="M36" s="26"/>
      <c r="N36" s="26"/>
    </row>
    <row r="37" spans="1:14" x14ac:dyDescent="0.2">
      <c r="A37" s="26"/>
      <c r="B37" s="31"/>
      <c r="C37" s="26"/>
      <c r="D37" s="26"/>
      <c r="E37" s="26"/>
      <c r="F37" s="26"/>
      <c r="G37" s="26"/>
      <c r="H37" s="26"/>
      <c r="I37" s="26"/>
      <c r="J37" s="31"/>
      <c r="K37" s="26"/>
      <c r="L37" s="26"/>
      <c r="M37" s="26"/>
      <c r="N37" s="26"/>
    </row>
    <row r="38" spans="1:14" x14ac:dyDescent="0.2">
      <c r="A38" s="26"/>
      <c r="B38" s="26"/>
      <c r="C38" s="26"/>
      <c r="D38" s="32"/>
      <c r="E38" s="32"/>
      <c r="F38" s="32"/>
      <c r="G38" s="32"/>
      <c r="H38" s="26"/>
      <c r="I38" s="33"/>
      <c r="J38" s="26"/>
      <c r="K38" s="26"/>
      <c r="L38" s="26"/>
      <c r="M38" s="26"/>
      <c r="N38" s="26"/>
    </row>
    <row r="39" spans="1:14" x14ac:dyDescent="0.2">
      <c r="A39" s="26"/>
      <c r="B39" s="33"/>
      <c r="C39" s="26"/>
      <c r="D39" s="26"/>
      <c r="E39" s="26"/>
      <c r="F39" s="26"/>
      <c r="G39" s="26"/>
      <c r="H39" s="26"/>
      <c r="I39" s="33"/>
      <c r="J39" s="33"/>
      <c r="K39" s="26"/>
      <c r="L39" s="26"/>
      <c r="M39" s="26"/>
      <c r="N39" s="26"/>
    </row>
    <row r="40" spans="1:14" x14ac:dyDescent="0.2">
      <c r="A40" s="26"/>
      <c r="B40" s="33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</row>
    <row r="41" spans="1:14" x14ac:dyDescent="0.2">
      <c r="A41" s="26"/>
      <c r="B41" s="33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</row>
    <row r="42" spans="1:14" x14ac:dyDescent="0.2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</row>
    <row r="43" spans="1:14" x14ac:dyDescent="0.2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</row>
  </sheetData>
  <mergeCells count="2">
    <mergeCell ref="E3:F3"/>
    <mergeCell ref="I3:I4"/>
  </mergeCells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Tour fixe</vt:lpstr>
      <vt:lpstr>calcul</vt:lpstr>
      <vt:lpstr>Année</vt:lpstr>
    </vt:vector>
  </TitlesOfParts>
  <Company>APRR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AMBLARD Amélie Dpe Chambéry</dc:creator>
  <cp:lastModifiedBy>AMBLARD Amélie Dpe Chambéry</cp:lastModifiedBy>
  <dcterms:created xsi:type="dcterms:W3CDTF">2016-08-09T13:28:57Z</dcterms:created>
  <dcterms:modified xsi:type="dcterms:W3CDTF">2016-10-13T14:15:37Z</dcterms:modified>
</cp:coreProperties>
</file>