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240" yWindow="240" windowWidth="25360" windowHeight="15800" tabRatio="500"/>
  </bookViews>
  <sheets>
    <sheet name="Feuil1" sheetId="1" r:id="rId1"/>
  </sheets>
  <externalReferences>
    <externalReference r:id="rId2"/>
  </externalReferences>
  <definedNames>
    <definedName name="APREMBUR">Feuil1!$AC$4</definedName>
    <definedName name="APREMBUR2">Feuil1!$AR$4</definedName>
    <definedName name="FERMBUR">Feuil1!$AD$4</definedName>
    <definedName name="FERMBUR2">Feuil1!$AS$4</definedName>
    <definedName name="MIDIBUR">Feuil1!$AB$4</definedName>
    <definedName name="MIDIBUR2">Feuil1!$AQ$4</definedName>
    <definedName name="OUVBUR">Feuil1!$AA$4</definedName>
    <definedName name="OUVBUR2">Feuil1!$AP$4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" i="1" l="1"/>
  <c r="R3" i="1"/>
  <c r="O3" i="1"/>
  <c r="AU3" i="1"/>
  <c r="AV3" i="1"/>
  <c r="AW3" i="1"/>
  <c r="AX3" i="1"/>
  <c r="AY3" i="1"/>
  <c r="AZ3" i="1"/>
  <c r="BA3" i="1"/>
  <c r="BC3" i="1"/>
  <c r="I3" i="1"/>
  <c r="AF3" i="1"/>
  <c r="AG3" i="1"/>
  <c r="AH3" i="1"/>
  <c r="AI3" i="1"/>
  <c r="AJ3" i="1"/>
  <c r="AK3" i="1"/>
  <c r="AL3" i="1"/>
  <c r="AN3" i="1"/>
  <c r="BK3" i="1"/>
  <c r="E3" i="1"/>
  <c r="F3" i="1"/>
  <c r="G3" i="1"/>
  <c r="H3" i="1"/>
  <c r="K3" i="1"/>
  <c r="L3" i="1"/>
  <c r="M3" i="1"/>
  <c r="N3" i="1"/>
  <c r="BF3" i="1"/>
  <c r="BH3" i="1"/>
  <c r="BM3" i="1"/>
  <c r="BO3" i="1"/>
</calcChain>
</file>

<file path=xl/comments1.xml><?xml version="1.0" encoding="utf-8"?>
<comments xmlns="http://schemas.openxmlformats.org/spreadsheetml/2006/main">
  <authors>
    <author>Cédric BLANC</author>
  </authors>
  <commentList>
    <comment ref="AN3" authorId="0">
      <text>
        <r>
          <rPr>
            <b/>
            <sz val="9"/>
            <color indexed="81"/>
            <rFont val="Calibri"/>
            <family val="2"/>
          </rPr>
          <t>Cédric BLANC: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Total des H écoulées le jour de l'ouverture du TI</t>
        </r>
      </text>
    </comment>
    <comment ref="BC3" authorId="0">
      <text>
        <r>
          <rPr>
            <b/>
            <sz val="9"/>
            <color indexed="81"/>
            <rFont val="Calibri"/>
            <family val="2"/>
          </rPr>
          <t>Cédric BLANC: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Total des H écoulées le jour de la fermeture du TI</t>
        </r>
      </text>
    </comment>
    <comment ref="BE3" authorId="0">
      <text>
        <r>
          <rPr>
            <b/>
            <sz val="9"/>
            <color indexed="81"/>
            <rFont val="Calibri"/>
            <family val="2"/>
          </rPr>
          <t>Cédric BLANC: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Ici je veux savoir les jours ouvrés qu'il y a eu entre les deux dates en tenant pas compte des Week End et des jours fériés référencés dans l'onglet Fériés.</t>
        </r>
      </text>
    </comment>
    <comment ref="BG3" authorId="0">
      <text>
        <r>
          <rPr>
            <b/>
            <sz val="9"/>
            <color indexed="81"/>
            <rFont val="Calibri"/>
            <family val="2"/>
          </rPr>
          <t>Cédric BLANC: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 xml:space="preserve">Ici je veux savoir le nomvbre de jours écoulés sans compter le jour d'ouverture et de fermeture du TI. J'utilise donc une fonction Si pour décompter 2 jours uniquement si l'incident perdure plus de 2 jours 
</t>
        </r>
      </text>
    </comment>
    <comment ref="BI3" authorId="0">
      <text>
        <r>
          <rPr>
            <b/>
            <sz val="12"/>
            <color indexed="81"/>
            <rFont val="Calibri"/>
          </rPr>
          <t>Cédric BLANC:</t>
        </r>
        <r>
          <rPr>
            <sz val="12"/>
            <color indexed="81"/>
            <rFont val="Calibri"/>
          </rPr>
          <t xml:space="preserve">
Durant les jours compris entre celui d'ouverture et de fermeture (excepté ces deux derniers), il faut compter 8H d'intervention.</t>
        </r>
      </text>
    </comment>
    <comment ref="BK3" authorId="0">
      <text>
        <r>
          <rPr>
            <b/>
            <sz val="9"/>
            <color indexed="81"/>
            <rFont val="Calibri"/>
            <family val="2"/>
          </rPr>
          <t>Cédric BLANC: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On a ici la somme des H qui se sont écoulées le jour de l'ouverture du TI et celles du jour de la fermeture du TI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BM3" authorId="0">
      <text>
        <r>
          <rPr>
            <b/>
            <sz val="9"/>
            <color indexed="81"/>
            <rFont val="Calibri"/>
            <family val="2"/>
          </rPr>
          <t>Cédric BLANC: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On fait ici la somme des H qui se sont écoulés entre le jour d'ouverture et de fermeture du TI (excepté ces deux derniers)</t>
        </r>
      </text>
    </comment>
    <comment ref="BO3" authorId="0">
      <text>
        <r>
          <rPr>
            <b/>
            <sz val="9"/>
            <color indexed="81"/>
            <rFont val="Calibri"/>
            <family val="2"/>
          </rPr>
          <t>Cédric BLANC:</t>
        </r>
        <r>
          <rPr>
            <sz val="9"/>
            <color indexed="81"/>
            <rFont val="Calibri"/>
            <family val="2"/>
          </rPr>
          <t xml:space="preserve">
</t>
        </r>
        <r>
          <rPr>
            <sz val="12"/>
            <color indexed="81"/>
            <rFont val="Calibri"/>
          </rPr>
          <t>Enfin en faisant la somme des H des deux cases ci-dessus, on obtient le nombre d'heures effectives. Ce qui correspond à ce qu'on recherche en cellule S4</t>
        </r>
      </text>
    </comment>
  </commentList>
</comments>
</file>

<file path=xl/sharedStrings.xml><?xml version="1.0" encoding="utf-8"?>
<sst xmlns="http://schemas.openxmlformats.org/spreadsheetml/2006/main" count="10" uniqueCount="10">
  <si>
    <t>P1</t>
  </si>
  <si>
    <t>Caroline</t>
  </si>
  <si>
    <t>Patrick</t>
  </si>
  <si>
    <t xml:space="preserve">Overture : </t>
  </si>
  <si>
    <t>Fermeture  :</t>
  </si>
  <si>
    <t>O TI et F TI</t>
  </si>
  <si>
    <t>JRS ECOULES</t>
  </si>
  <si>
    <t>INTERV 1</t>
  </si>
  <si>
    <t>INTERV 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</si>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</sst>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\ d/mm/yyyy\ hh:mm"/>
    <numFmt numFmtId="165" formatCode="yyyy"/>
    <numFmt numFmtId="166" formatCode="mm"/>
    <numFmt numFmtId="167" formatCode="d"/>
    <numFmt numFmtId="168" formatCode="h:mm"/>
    <numFmt numFmtId="169" formatCode="yyyy\ "/>
    <numFmt numFmtId="170" formatCode="h:mm;@"/>
    <numFmt numFmtId="171" formatCode="[$-F400]h:mm:ss\ AM/PM"/>
  </numFmts>
  <fonts count="6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  <font>
      <sz val="12"/>
      <color indexed="81"/>
      <name val="Calibri"/>
    </font>
    <font>
      <b/>
      <sz val="12"/>
      <color indexed="81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ont="1" applyFill="1" applyBorder="1" applyAlignment="1">
      <alignment horizontal="center"/>
    </xf>
    <xf numFmtId="164" fontId="0" fillId="3" borderId="0" xfId="0" applyNumberFormat="1" applyFill="1" applyBorder="1"/>
    <xf numFmtId="165" fontId="0" fillId="4" borderId="0" xfId="0" applyNumberFormat="1" applyFill="1" applyBorder="1"/>
    <xf numFmtId="166" fontId="0" fillId="4" borderId="0" xfId="0" applyNumberFormat="1" applyFill="1" applyBorder="1"/>
    <xf numFmtId="167" fontId="0" fillId="4" borderId="0" xfId="0" applyNumberFormat="1" applyFill="1" applyBorder="1"/>
    <xf numFmtId="14" fontId="0" fillId="5" borderId="0" xfId="0" applyNumberFormat="1" applyFill="1" applyBorder="1"/>
    <xf numFmtId="168" fontId="0" fillId="5" borderId="0" xfId="0" applyNumberFormat="1" applyFill="1" applyBorder="1"/>
    <xf numFmtId="164" fontId="0" fillId="6" borderId="0" xfId="0" applyNumberFormat="1" applyFill="1" applyBorder="1"/>
    <xf numFmtId="169" fontId="0" fillId="7" borderId="0" xfId="0" applyNumberFormat="1" applyFill="1" applyBorder="1"/>
    <xf numFmtId="166" fontId="0" fillId="7" borderId="0" xfId="0" applyNumberFormat="1" applyFill="1" applyBorder="1"/>
    <xf numFmtId="167" fontId="0" fillId="7" borderId="0" xfId="0" applyNumberFormat="1" applyFill="1" applyBorder="1"/>
    <xf numFmtId="14" fontId="0" fillId="8" borderId="0" xfId="0" applyNumberFormat="1" applyFill="1" applyBorder="1"/>
    <xf numFmtId="20" fontId="0" fillId="8" borderId="0" xfId="0" applyNumberFormat="1" applyFill="1" applyBorder="1"/>
    <xf numFmtId="0" fontId="0" fillId="2" borderId="0" xfId="0" applyFill="1" applyBorder="1" applyAlignment="1">
      <alignment horizontal="center"/>
    </xf>
    <xf numFmtId="170" fontId="0" fillId="2" borderId="0" xfId="0" applyNumberFormat="1" applyFill="1" applyBorder="1"/>
    <xf numFmtId="20" fontId="0" fillId="9" borderId="0" xfId="0" applyNumberFormat="1" applyFill="1" applyBorder="1" applyAlignment="1">
      <alignment horizontal="center"/>
    </xf>
    <xf numFmtId="170" fontId="0" fillId="0" borderId="1" xfId="0" applyNumberFormat="1" applyBorder="1"/>
    <xf numFmtId="170" fontId="0" fillId="0" borderId="2" xfId="0" applyNumberFormat="1" applyBorder="1"/>
    <xf numFmtId="20" fontId="0" fillId="0" borderId="2" xfId="0" applyNumberFormat="1" applyBorder="1"/>
    <xf numFmtId="170" fontId="0" fillId="0" borderId="3" xfId="0" applyNumberFormat="1" applyBorder="1"/>
    <xf numFmtId="0" fontId="0" fillId="10" borderId="0" xfId="0" applyFill="1"/>
    <xf numFmtId="170" fontId="0" fillId="10" borderId="0" xfId="0" applyNumberFormat="1" applyFill="1"/>
    <xf numFmtId="0" fontId="0" fillId="10" borderId="0" xfId="0" applyNumberFormat="1" applyFill="1"/>
    <xf numFmtId="171" fontId="0" fillId="10" borderId="0" xfId="0" applyNumberFormat="1" applyFill="1"/>
    <xf numFmtId="171" fontId="0" fillId="0" borderId="0" xfId="0" applyNumberFormat="1"/>
    <xf numFmtId="170" fontId="0" fillId="0" borderId="4" xfId="0" applyNumberFormat="1" applyBorder="1"/>
    <xf numFmtId="170" fontId="0" fillId="0" borderId="5" xfId="0" applyNumberFormat="1" applyBorder="1"/>
    <xf numFmtId="170" fontId="0" fillId="0" borderId="6" xfId="0" applyNumberFormat="1" applyBorder="1"/>
    <xf numFmtId="170" fontId="1" fillId="0" borderId="0" xfId="0" applyNumberFormat="1" applyFont="1"/>
    <xf numFmtId="170" fontId="0" fillId="0" borderId="0" xfId="0" applyNumberFormat="1"/>
    <xf numFmtId="0" fontId="0" fillId="0" borderId="7" xfId="0" applyBorder="1"/>
    <xf numFmtId="170" fontId="0" fillId="0" borderId="8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dric/Documents/SEMESTRE%204/TDS%20Techniques%20d'&#233;tudes/POUR%20PROF/modif%201BLANC%20C&#233;dric%20Td-Incidents-Etu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ériés"/>
      <sheetName val="EXPLICATION"/>
    </sheetNames>
    <sheetDataSet>
      <sheetData sheetId="0"/>
      <sheetData sheetId="1">
        <row r="2">
          <cell r="A2">
            <v>41640</v>
          </cell>
        </row>
        <row r="3">
          <cell r="A3">
            <v>41760</v>
          </cell>
        </row>
        <row r="4">
          <cell r="A4">
            <v>41834</v>
          </cell>
        </row>
        <row r="5">
          <cell r="A5">
            <v>41866</v>
          </cell>
        </row>
        <row r="6">
          <cell r="A6">
            <v>41944</v>
          </cell>
        </row>
        <row r="7">
          <cell r="A7">
            <v>41954</v>
          </cell>
        </row>
        <row r="8">
          <cell r="A8">
            <v>41998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BO3"/>
  <sheetViews>
    <sheetView tabSelected="1" workbookViewId="0">
      <selection activeCell="V1" sqref="V1:Y1048576"/>
    </sheetView>
  </sheetViews>
  <sheetFormatPr baseColWidth="10" defaultRowHeight="15" x14ac:dyDescent="0"/>
  <cols>
    <col min="3" max="3" width="11" customWidth="1"/>
    <col min="4" max="4" width="24.1640625" customWidth="1"/>
    <col min="5" max="7" width="0" hidden="1" customWidth="1"/>
    <col min="10" max="10" width="23.33203125" customWidth="1"/>
    <col min="11" max="13" width="0" hidden="1" customWidth="1"/>
    <col min="16" max="18" width="0" hidden="1" customWidth="1"/>
    <col min="22" max="25" width="0" hidden="1" customWidth="1"/>
  </cols>
  <sheetData>
    <row r="2" spans="2:67" ht="16" thickBot="1"/>
    <row r="3" spans="2:67" ht="16" thickBot="1">
      <c r="B3" s="1">
        <v>1</v>
      </c>
      <c r="C3" s="1" t="s">
        <v>0</v>
      </c>
      <c r="D3" s="2">
        <v>40896.395833333336</v>
      </c>
      <c r="E3" s="3">
        <f>YEAR(D3)</f>
        <v>2011</v>
      </c>
      <c r="F3" s="4">
        <f>MONTH(D3)</f>
        <v>12</v>
      </c>
      <c r="G3" s="5">
        <f>DAY(D3)</f>
        <v>19</v>
      </c>
      <c r="H3" s="6">
        <f>DATE(E3,F3,G3)</f>
        <v>40896</v>
      </c>
      <c r="I3" s="7">
        <f t="shared" ref="I3" si="0">D3</f>
        <v>40896.395833333336</v>
      </c>
      <c r="J3" s="8">
        <v>40896.5</v>
      </c>
      <c r="K3" s="9">
        <f>YEAR(J3)</f>
        <v>2011</v>
      </c>
      <c r="L3" s="10">
        <f>MONTH(J3)</f>
        <v>12</v>
      </c>
      <c r="M3" s="11">
        <f>DAY(J3)</f>
        <v>19</v>
      </c>
      <c r="N3" s="12">
        <f t="shared" ref="N3" si="1">DATE(K3,L3,M3)</f>
        <v>40896</v>
      </c>
      <c r="O3" s="13">
        <f t="shared" ref="O3" si="2">J3</f>
        <v>40896.5</v>
      </c>
      <c r="P3" s="1" t="s">
        <v>1</v>
      </c>
      <c r="Q3" s="14" t="s">
        <v>2</v>
      </c>
      <c r="R3" s="15">
        <f>J3-D3</f>
        <v>0.10416666666424135</v>
      </c>
      <c r="S3" s="16">
        <f>BO3</f>
        <v>-40896.395833333336</v>
      </c>
      <c r="AA3" s="17">
        <v>0.33333333333333331</v>
      </c>
      <c r="AB3" s="18">
        <v>0.5</v>
      </c>
      <c r="AC3" s="19">
        <v>0.58333333333333337</v>
      </c>
      <c r="AD3" s="20">
        <v>0.58333333333333304</v>
      </c>
      <c r="AE3" s="21" t="s">
        <v>3</v>
      </c>
      <c r="AF3" s="21">
        <f>IF(I3&gt;OUVBUR,1,0)</f>
        <v>1</v>
      </c>
      <c r="AG3" s="21">
        <f>IF(I3&lt;MIDIBUR,1,0)</f>
        <v>0</v>
      </c>
      <c r="AH3" s="22">
        <f>IF(AND(AF3=1,AG3=1),MIDIBUR-I3,0)</f>
        <v>0</v>
      </c>
      <c r="AI3" s="21">
        <f>IF(AND(I3&lt;FERMBUR,I3&gt;MIDIBUR),2,0)</f>
        <v>0</v>
      </c>
      <c r="AJ3" s="22">
        <f>IF(AI3=2,FERMBUR-APREMBUR,0)</f>
        <v>0</v>
      </c>
      <c r="AK3" s="23">
        <f>IF(I3&gt;APREMBUR,3,0)</f>
        <v>3</v>
      </c>
      <c r="AL3" s="24">
        <f>IF(AK3=3,FERMBUR-I3,0)</f>
        <v>-40896.395833333336</v>
      </c>
      <c r="AM3" s="21"/>
      <c r="AN3" s="22">
        <f>AH3+AJ3+AL3</f>
        <v>-40896.395833333336</v>
      </c>
      <c r="AO3" s="25"/>
      <c r="AP3" s="26">
        <v>0.33333333333333331</v>
      </c>
      <c r="AQ3" s="27">
        <v>0.5</v>
      </c>
      <c r="AR3" s="27">
        <v>0.58333333333333337</v>
      </c>
      <c r="AS3" s="28">
        <v>0.58333333333333337</v>
      </c>
      <c r="AT3" s="21" t="s">
        <v>4</v>
      </c>
      <c r="AU3" s="21">
        <f>IF(O3&gt;APREMBUR2,1,0)</f>
        <v>1</v>
      </c>
      <c r="AV3" s="21">
        <f>IF(O3&gt;MIDIBUR2,1,0)</f>
        <v>1</v>
      </c>
      <c r="AW3" s="22">
        <f>IF(AND(AU3=1,AV3=1),(MIDIBUR2-OUVBUR2)+(O3-APREMBUR2),0)</f>
        <v>40896.5</v>
      </c>
      <c r="AX3" s="21">
        <f>IF(O3&lt;MIDIBUR2,2,0)</f>
        <v>0</v>
      </c>
      <c r="AY3" s="22">
        <f>IF(AX3=2,O3-OUVBUR2,0)</f>
        <v>0</v>
      </c>
      <c r="AZ3" s="21">
        <f>IF(O3&gt;APREMBUR2,3,0)</f>
        <v>3</v>
      </c>
      <c r="BA3" s="22">
        <f>IF(AZ3=3,FERMBUR2-O3,0)</f>
        <v>-40896.5</v>
      </c>
      <c r="BB3" s="21"/>
      <c r="BC3" s="22">
        <f>AW3+AY3+BA3</f>
        <v>0</v>
      </c>
      <c r="BE3" t="s">
        <v>5</v>
      </c>
      <c r="BF3">
        <f>NETWORKDAYS.INTL(H3,N3,1,[1]Fériés!A:A)</f>
        <v>1</v>
      </c>
      <c r="BG3" t="s">
        <v>6</v>
      </c>
      <c r="BH3">
        <f>IF(BF3&gt;=2,BF3-2,0)</f>
        <v>0</v>
      </c>
      <c r="BI3">
        <v>8</v>
      </c>
      <c r="BJ3" t="s">
        <v>7</v>
      </c>
      <c r="BK3" s="29">
        <f>BC3+AN3</f>
        <v>-40896.395833333336</v>
      </c>
      <c r="BL3" t="s">
        <v>8</v>
      </c>
      <c r="BM3" s="30">
        <f>BI3*BH3</f>
        <v>0</v>
      </c>
      <c r="BN3" s="31" t="s">
        <v>9</v>
      </c>
      <c r="BO3" s="32">
        <f>BK3+BM3</f>
        <v>-40896.395833333336</v>
      </c>
    </row>
  </sheetData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BLANC</dc:creator>
  <cp:lastModifiedBy>Cédric BLANC</cp:lastModifiedBy>
  <dcterms:created xsi:type="dcterms:W3CDTF">2014-02-01T11:07:26Z</dcterms:created>
  <dcterms:modified xsi:type="dcterms:W3CDTF">2014-02-01T11:09:56Z</dcterms:modified>
</cp:coreProperties>
</file>