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45" windowWidth="15960" windowHeight="12240" tabRatio="845" activeTab="1"/>
  </bookViews>
  <sheets>
    <sheet name="BD" sheetId="19" r:id="rId1"/>
    <sheet name="n° Lot" sheetId="18" r:id="rId2"/>
    <sheet name="Devis" sheetId="17" r:id="rId3"/>
    <sheet name="formules" sheetId="20" r:id="rId4"/>
  </sheets>
  <definedNames>
    <definedName name="article">BD[Article]</definedName>
    <definedName name="brutjaune">BD[BRUT]</definedName>
    <definedName name="description">BD[Description]</definedName>
    <definedName name="frmarticles">formules!$C$2:$C$14</definedName>
    <definedName name="listarticle">formules!$C$2:$C$26</definedName>
    <definedName name="lots">formules!$E$2:$E$4</definedName>
    <definedName name="nethtjaune">BD[NET HT]</definedName>
    <definedName name="nethtviolet">BD[NET HT.]</definedName>
    <definedName name="nlot">#REF!</definedName>
    <definedName name="origine">BD[Origine]</definedName>
    <definedName name="rabaisjaune">BD[RABAIS]</definedName>
    <definedName name="unite">BD[Unité]</definedName>
  </definedNames>
  <calcPr calcId="125725"/>
</workbook>
</file>

<file path=xl/calcChain.xml><?xml version="1.0" encoding="utf-8"?>
<calcChain xmlns="http://schemas.openxmlformats.org/spreadsheetml/2006/main">
  <c r="B25" i="20"/>
  <c r="B26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3"/>
  <c r="B2"/>
  <c r="C3" s="1"/>
  <c r="C2" l="1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G5" i="17"/>
  <c r="J5" s="1"/>
  <c r="L15"/>
  <c r="M15" s="1"/>
  <c r="H15"/>
  <c r="G15"/>
  <c r="J15" s="1"/>
  <c r="E15"/>
  <c r="D15"/>
  <c r="L14"/>
  <c r="M14" s="1"/>
  <c r="H14"/>
  <c r="G14"/>
  <c r="J14" s="1"/>
  <c r="E14"/>
  <c r="D14"/>
  <c r="L13"/>
  <c r="M13" s="1"/>
  <c r="H13"/>
  <c r="G13"/>
  <c r="J13" s="1"/>
  <c r="E13"/>
  <c r="D13"/>
  <c r="L12"/>
  <c r="M12" s="1"/>
  <c r="H12"/>
  <c r="G12"/>
  <c r="J12" s="1"/>
  <c r="E12"/>
  <c r="D12"/>
  <c r="L8"/>
  <c r="M8" s="1"/>
  <c r="H8"/>
  <c r="G8"/>
  <c r="J8" s="1"/>
  <c r="E8"/>
  <c r="D8"/>
  <c r="L7"/>
  <c r="M7" s="1"/>
  <c r="H7"/>
  <c r="G7"/>
  <c r="J7" s="1"/>
  <c r="E7"/>
  <c r="D7"/>
  <c r="L6"/>
  <c r="M6" s="1"/>
  <c r="H6"/>
  <c r="G6"/>
  <c r="J6" s="1"/>
  <c r="E6"/>
  <c r="D6"/>
  <c r="L5"/>
  <c r="M5" s="1"/>
  <c r="H5"/>
  <c r="E5"/>
  <c r="C15"/>
  <c r="C14"/>
  <c r="C13"/>
  <c r="C12"/>
  <c r="C8"/>
  <c r="C7"/>
  <c r="D5"/>
  <c r="C6"/>
  <c r="C5"/>
  <c r="B7" i="18" l="1"/>
  <c r="H7" i="19"/>
  <c r="I12" i="17" s="1"/>
  <c r="K12" s="1"/>
  <c r="H6" i="19"/>
  <c r="H5"/>
  <c r="H4"/>
  <c r="H3"/>
  <c r="I6" i="17" s="1"/>
  <c r="K6" s="1"/>
  <c r="H2" i="19"/>
  <c r="I8" i="17" l="1"/>
  <c r="K8" s="1"/>
  <c r="I15"/>
  <c r="K15" s="1"/>
  <c r="I14"/>
  <c r="K14" s="1"/>
  <c r="I7"/>
  <c r="K7" s="1"/>
  <c r="I5"/>
  <c r="K5" s="1"/>
  <c r="I13"/>
  <c r="M16"/>
  <c r="J9"/>
  <c r="M9"/>
  <c r="J16"/>
  <c r="K13" l="1"/>
  <c r="K16" s="1"/>
  <c r="K9"/>
  <c r="J18"/>
  <c r="M18"/>
  <c r="M20" s="1"/>
  <c r="K18" l="1"/>
</calcChain>
</file>

<file path=xl/sharedStrings.xml><?xml version="1.0" encoding="utf-8"?>
<sst xmlns="http://schemas.openxmlformats.org/spreadsheetml/2006/main" count="94" uniqueCount="48">
  <si>
    <t>Article</t>
  </si>
  <si>
    <t>Description</t>
  </si>
  <si>
    <t>Origine</t>
  </si>
  <si>
    <t>Unité</t>
  </si>
  <si>
    <t>Qté</t>
  </si>
  <si>
    <t xml:space="preserve"> Prix  Unitaire</t>
  </si>
  <si>
    <t>Prix Total</t>
  </si>
  <si>
    <t>Soumission</t>
  </si>
  <si>
    <t>BRUT.</t>
  </si>
  <si>
    <t>NET HT.</t>
  </si>
  <si>
    <t>BRUT</t>
  </si>
  <si>
    <t>NET HT</t>
  </si>
  <si>
    <t>p</t>
  </si>
  <si>
    <t>RABAIS</t>
  </si>
  <si>
    <t>Lot</t>
  </si>
  <si>
    <t>Prix Réel</t>
  </si>
  <si>
    <t>Unitaire
NET HT</t>
  </si>
  <si>
    <t>Total
NET HT</t>
  </si>
  <si>
    <t>Sous Total :</t>
  </si>
  <si>
    <t>Total NET HT :</t>
  </si>
  <si>
    <t>Arrêté :</t>
  </si>
  <si>
    <t>100.100.100</t>
  </si>
  <si>
    <t>200.200.200</t>
  </si>
  <si>
    <t>300.300.300</t>
  </si>
  <si>
    <t>400.400.400</t>
  </si>
  <si>
    <t>500.500.500</t>
  </si>
  <si>
    <t>aaaaaaaaaaaaaaaaaaaaaaaa</t>
  </si>
  <si>
    <t>bbbbbbbbbbbbbbbbbbbbbbbb</t>
  </si>
  <si>
    <t>cccccccccccccccccccccccccccc</t>
  </si>
  <si>
    <t>dddddddddddddddddddddddd</t>
  </si>
  <si>
    <t>eeeeeeeeeeeeeeeeeeeeeeee</t>
  </si>
  <si>
    <t>ffffffffffffffffffffffffffffffffffffffffff</t>
  </si>
  <si>
    <t>Lot A</t>
  </si>
  <si>
    <t>Lot B</t>
  </si>
  <si>
    <t>Lot C</t>
  </si>
  <si>
    <t>Total Lot C</t>
  </si>
  <si>
    <t>200.00 Système</t>
  </si>
  <si>
    <t>300.00 Installation</t>
  </si>
  <si>
    <t>Total Installations</t>
  </si>
  <si>
    <t>Total Système</t>
  </si>
  <si>
    <t>ref</t>
  </si>
  <si>
    <t>index lot</t>
  </si>
  <si>
    <t>Liste Lot ( = "lots" dans le gestionnaire de nom)</t>
  </si>
  <si>
    <t>Article  = "listarticle" dans le gestionnaire de nom)</t>
  </si>
  <si>
    <t>Info</t>
  </si>
  <si>
    <t>liste articles (feuille "formule")</t>
  </si>
  <si>
    <t>liste lot (feuille "formule")</t>
  </si>
  <si>
    <t>Ne pas oublier d'étirer les formules ainsi que les tableaux dans le gestionnaire e nom</t>
  </si>
</sst>
</file>

<file path=xl/styles.xml><?xml version="1.0" encoding="utf-8"?>
<styleSheet xmlns="http://schemas.openxmlformats.org/spreadsheetml/2006/main">
  <numFmts count="1">
    <numFmt numFmtId="164" formatCode="###&quot;.&quot;###&quot;.&quot;###"/>
  </numFmts>
  <fonts count="16">
    <font>
      <sz val="12"/>
      <color indexed="8"/>
      <name val="Verdana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2"/>
      <color indexed="8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2"/>
      <color theme="0"/>
      <name val="Tahoma"/>
      <family val="2"/>
    </font>
    <font>
      <b/>
      <sz val="10"/>
      <color indexed="14"/>
      <name val="Tahoma"/>
      <family val="2"/>
    </font>
    <font>
      <b/>
      <sz val="12"/>
      <name val="Tahoma"/>
      <family val="2"/>
    </font>
    <font>
      <sz val="12"/>
      <name val="Tahoma"/>
      <family val="2"/>
    </font>
    <font>
      <b/>
      <sz val="11"/>
      <name val="Tahoma"/>
      <family val="2"/>
    </font>
    <font>
      <sz val="11"/>
      <color indexed="8"/>
      <name val="Tahoma"/>
      <family val="2"/>
    </font>
    <font>
      <b/>
      <sz val="11"/>
      <color theme="0"/>
      <name val="Tahoma"/>
      <family val="2"/>
    </font>
    <font>
      <b/>
      <sz val="11"/>
      <color indexed="8"/>
      <name val="Tahoma"/>
      <family val="2"/>
    </font>
    <font>
      <sz val="12"/>
      <color indexed="8"/>
      <name val="Verdana"/>
      <family val="2"/>
    </font>
    <font>
      <sz val="12"/>
      <color rgb="FFFF0000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83">
    <xf numFmtId="0" fontId="0" fillId="0" borderId="0" xfId="0" applyFont="1" applyAlignment="1">
      <alignment vertical="top" wrapText="1"/>
    </xf>
    <xf numFmtId="0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vertical="center" wrapText="1"/>
    </xf>
    <xf numFmtId="164" fontId="1" fillId="0" borderId="0" xfId="0" applyNumberFormat="1" applyFont="1" applyFill="1" applyAlignment="1">
      <alignment vertical="center" wrapText="1"/>
    </xf>
    <xf numFmtId="0" fontId="1" fillId="0" borderId="0" xfId="0" applyNumberFormat="1" applyFont="1" applyFill="1" applyAlignment="1">
      <alignment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4" fontId="2" fillId="0" borderId="0" xfId="0" applyNumberFormat="1" applyFont="1" applyFill="1" applyAlignment="1">
      <alignment vertical="center" wrapText="1"/>
    </xf>
    <xf numFmtId="10" fontId="2" fillId="0" borderId="0" xfId="0" applyNumberFormat="1" applyFont="1" applyFill="1" applyAlignment="1">
      <alignment vertical="center" wrapText="1"/>
    </xf>
    <xf numFmtId="4" fontId="5" fillId="7" borderId="1" xfId="0" applyNumberFormat="1" applyFont="1" applyFill="1" applyBorder="1" applyAlignment="1">
      <alignment vertical="center"/>
    </xf>
    <xf numFmtId="10" fontId="5" fillId="7" borderId="1" xfId="0" applyNumberFormat="1" applyFont="1" applyFill="1" applyBorder="1" applyAlignment="1">
      <alignment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4" fontId="4" fillId="7" borderId="1" xfId="0" applyNumberFormat="1" applyFont="1" applyFill="1" applyBorder="1" applyAlignment="1">
      <alignment horizontal="center" vertical="center"/>
    </xf>
    <xf numFmtId="10" fontId="4" fillId="7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right" vertical="center"/>
    </xf>
    <xf numFmtId="4" fontId="4" fillId="2" borderId="1" xfId="0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4" fontId="8" fillId="0" borderId="0" xfId="0" applyNumberFormat="1" applyFont="1" applyFill="1" applyBorder="1" applyAlignment="1">
      <alignment horizontal="right" vertical="center"/>
    </xf>
    <xf numFmtId="4" fontId="8" fillId="0" borderId="0" xfId="0" applyNumberFormat="1" applyFont="1" applyFill="1" applyBorder="1" applyAlignment="1">
      <alignment vertical="center"/>
    </xf>
    <xf numFmtId="10" fontId="9" fillId="0" borderId="0" xfId="0" applyNumberFormat="1" applyFont="1" applyFill="1" applyBorder="1" applyAlignment="1">
      <alignment vertical="center"/>
    </xf>
    <xf numFmtId="4" fontId="9" fillId="0" borderId="0" xfId="0" applyNumberFormat="1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" fontId="1" fillId="0" borderId="0" xfId="0" applyNumberFormat="1" applyFont="1" applyFill="1" applyAlignment="1">
      <alignment horizontal="right" vertical="center" wrapText="1"/>
    </xf>
    <xf numFmtId="4" fontId="1" fillId="0" borderId="0" xfId="0" applyNumberFormat="1" applyFont="1" applyFill="1" applyAlignment="1">
      <alignment vertical="center" wrapText="1"/>
    </xf>
    <xf numFmtId="10" fontId="1" fillId="0" borderId="0" xfId="0" applyNumberFormat="1" applyFont="1" applyFill="1" applyAlignment="1">
      <alignment vertical="center" wrapText="1"/>
    </xf>
    <xf numFmtId="4" fontId="1" fillId="0" borderId="0" xfId="0" applyNumberFormat="1" applyFont="1" applyFill="1" applyBorder="1" applyAlignment="1">
      <alignment vertical="center" wrapText="1"/>
    </xf>
    <xf numFmtId="4" fontId="2" fillId="8" borderId="1" xfId="0" applyNumberFormat="1" applyFont="1" applyFill="1" applyBorder="1" applyAlignment="1">
      <alignment horizontal="center" vertical="center" wrapText="1"/>
    </xf>
    <xf numFmtId="4" fontId="1" fillId="8" borderId="1" xfId="0" applyNumberFormat="1" applyFont="1" applyFill="1" applyBorder="1" applyAlignment="1">
      <alignment vertical="center" wrapText="1"/>
    </xf>
    <xf numFmtId="4" fontId="10" fillId="5" borderId="1" xfId="0" applyNumberFormat="1" applyFont="1" applyFill="1" applyBorder="1" applyAlignment="1">
      <alignment horizontal="right" vertical="center"/>
    </xf>
    <xf numFmtId="4" fontId="11" fillId="5" borderId="1" xfId="0" applyNumberFormat="1" applyFont="1" applyFill="1" applyBorder="1" applyAlignment="1">
      <alignment vertical="center" wrapText="1"/>
    </xf>
    <xf numFmtId="4" fontId="12" fillId="6" borderId="1" xfId="0" applyNumberFormat="1" applyFont="1" applyFill="1" applyBorder="1" applyAlignment="1">
      <alignment vertical="center"/>
    </xf>
    <xf numFmtId="4" fontId="11" fillId="4" borderId="1" xfId="0" applyNumberFormat="1" applyFont="1" applyFill="1" applyBorder="1" applyAlignment="1">
      <alignment vertical="center" wrapText="1"/>
    </xf>
    <xf numFmtId="4" fontId="13" fillId="5" borderId="1" xfId="0" applyNumberFormat="1" applyFont="1" applyFill="1" applyBorder="1" applyAlignment="1">
      <alignment vertical="center" wrapText="1"/>
    </xf>
    <xf numFmtId="0" fontId="10" fillId="4" borderId="1" xfId="0" applyNumberFormat="1" applyFont="1" applyFill="1" applyBorder="1" applyAlignment="1">
      <alignment vertical="center"/>
    </xf>
    <xf numFmtId="4" fontId="1" fillId="6" borderId="1" xfId="0" applyNumberFormat="1" applyFont="1" applyFill="1" applyBorder="1" applyAlignment="1">
      <alignment vertical="center" wrapText="1"/>
    </xf>
    <xf numFmtId="4" fontId="12" fillId="6" borderId="3" xfId="0" applyNumberFormat="1" applyFont="1" applyFill="1" applyBorder="1" applyAlignment="1">
      <alignment vertical="center"/>
    </xf>
    <xf numFmtId="4" fontId="12" fillId="6" borderId="1" xfId="0" applyNumberFormat="1" applyFont="1" applyFill="1" applyBorder="1" applyAlignment="1">
      <alignment horizontal="right" vertical="center" wrapText="1"/>
    </xf>
    <xf numFmtId="4" fontId="12" fillId="6" borderId="1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vertical="center"/>
    </xf>
    <xf numFmtId="0" fontId="0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4" fontId="2" fillId="8" borderId="1" xfId="0" applyNumberFormat="1" applyFont="1" applyFill="1" applyBorder="1" applyAlignment="1">
      <alignment horizontal="center" vertical="center" wrapText="1"/>
    </xf>
    <xf numFmtId="0" fontId="6" fillId="6" borderId="1" xfId="0" applyNumberFormat="1" applyFont="1" applyFill="1" applyBorder="1" applyAlignment="1">
      <alignment horizontal="left" vertical="center" wrapText="1" indent="1"/>
    </xf>
    <xf numFmtId="0" fontId="4" fillId="7" borderId="2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/>
    </xf>
    <xf numFmtId="0" fontId="10" fillId="4" borderId="4" xfId="0" applyNumberFormat="1" applyFont="1" applyFill="1" applyBorder="1" applyAlignment="1">
      <alignment vertical="center"/>
    </xf>
    <xf numFmtId="0" fontId="10" fillId="4" borderId="3" xfId="0" applyNumberFormat="1" applyFont="1" applyFill="1" applyBorder="1" applyAlignment="1">
      <alignment vertical="center"/>
    </xf>
    <xf numFmtId="0" fontId="10" fillId="4" borderId="5" xfId="0" applyNumberFormat="1" applyFont="1" applyFill="1" applyBorder="1" applyAlignment="1">
      <alignment vertical="center"/>
    </xf>
    <xf numFmtId="0" fontId="10" fillId="5" borderId="4" xfId="0" applyNumberFormat="1" applyFont="1" applyFill="1" applyBorder="1" applyAlignment="1">
      <alignment vertical="center"/>
    </xf>
    <xf numFmtId="0" fontId="10" fillId="5" borderId="3" xfId="0" applyNumberFormat="1" applyFont="1" applyFill="1" applyBorder="1" applyAlignment="1">
      <alignment vertical="center"/>
    </xf>
    <xf numFmtId="0" fontId="10" fillId="5" borderId="5" xfId="0" applyNumberFormat="1" applyFont="1" applyFill="1" applyBorder="1" applyAlignment="1">
      <alignment vertical="center"/>
    </xf>
    <xf numFmtId="1" fontId="10" fillId="5" borderId="4" xfId="0" applyNumberFormat="1" applyFont="1" applyFill="1" applyBorder="1" applyAlignment="1">
      <alignment vertical="center"/>
    </xf>
    <xf numFmtId="1" fontId="10" fillId="5" borderId="3" xfId="0" applyNumberFormat="1" applyFont="1" applyFill="1" applyBorder="1" applyAlignment="1">
      <alignment vertical="center"/>
    </xf>
    <xf numFmtId="1" fontId="10" fillId="5" borderId="5" xfId="0" applyNumberFormat="1" applyFont="1" applyFill="1" applyBorder="1" applyAlignment="1">
      <alignment vertical="center"/>
    </xf>
    <xf numFmtId="0" fontId="0" fillId="0" borderId="0" xfId="0" applyAlignment="1">
      <alignment vertical="top" wrapText="1"/>
    </xf>
    <xf numFmtId="0" fontId="12" fillId="6" borderId="4" xfId="0" applyNumberFormat="1" applyFont="1" applyFill="1" applyBorder="1" applyAlignment="1">
      <alignment vertical="center"/>
    </xf>
    <xf numFmtId="0" fontId="12" fillId="6" borderId="3" xfId="0" applyNumberFormat="1" applyFont="1" applyFill="1" applyBorder="1" applyAlignment="1">
      <alignment vertical="center"/>
    </xf>
    <xf numFmtId="0" fontId="12" fillId="6" borderId="5" xfId="0" applyNumberFormat="1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0" borderId="3" xfId="0" applyNumberFormat="1" applyFont="1" applyFill="1" applyBorder="1" applyAlignment="1">
      <alignment vertical="center"/>
    </xf>
    <xf numFmtId="0" fontId="14" fillId="0" borderId="0" xfId="0" applyFont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5" fillId="0" borderId="0" xfId="0" applyFont="1" applyAlignment="1">
      <alignment vertical="top" wrapText="1"/>
    </xf>
    <xf numFmtId="0" fontId="15" fillId="0" borderId="0" xfId="0" applyFont="1" applyAlignment="1">
      <alignment horizontal="center" vertical="top" wrapText="1"/>
    </xf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Tahoma"/>
        <scheme val="none"/>
      </font>
      <numFmt numFmtId="4" formatCode="#,##0.00"/>
      <fill>
        <patternFill patternType="solid">
          <fgColor indexed="64"/>
          <bgColor rgb="FFFFCCFF"/>
        </patternFill>
      </fill>
      <alignment horizontal="general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numFmt numFmtId="4" formatCode="#,##0.00"/>
      <fill>
        <patternFill patternType="solid">
          <fgColor indexed="64"/>
          <bgColor rgb="FFFFFF99"/>
        </patternFill>
      </fill>
      <alignment horizontal="general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numFmt numFmtId="14" formatCode="0.00%"/>
      <fill>
        <patternFill patternType="solid">
          <fgColor indexed="64"/>
          <bgColor rgb="FFFFFF99"/>
        </patternFill>
      </fill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numFmt numFmtId="4" formatCode="#,##0.00"/>
      <fill>
        <patternFill patternType="solid">
          <fgColor indexed="64"/>
          <bgColor rgb="FFFFFF99"/>
        </patternFill>
      </fill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numFmt numFmtId="164" formatCode="###&quot;.&quot;###&quot;.&quot;###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relativeIndent="255" justifyLastLine="0" shrinkToFit="0" readingOrder="0"/>
    </dxf>
    <dxf>
      <border outline="0"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name val="Tahoma"/>
        <scheme val="none"/>
      </font>
      <alignment vertical="center" textRotation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63B2DE"/>
      <rgbColor rgb="FFBDC0BF"/>
      <rgbColor rgb="FFF4F4F4"/>
      <rgbColor rgb="FFDBDBDB"/>
      <rgbColor rgb="FF515151"/>
      <rgbColor rgb="FFFEFEFE"/>
      <rgbColor rgb="FF3F3F3F"/>
      <rgbColor rgb="FFAAAAAA"/>
      <rgbColor rgb="FFFF2C21"/>
      <rgbColor rgb="FFFFE061"/>
      <rgbColor rgb="FFFF0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FF"/>
      <color rgb="FFFFFF99"/>
      <color rgb="FFFF99FF"/>
      <color rgb="FF8E7D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8</xdr:row>
      <xdr:rowOff>95250</xdr:rowOff>
    </xdr:from>
    <xdr:to>
      <xdr:col>2</xdr:col>
      <xdr:colOff>914400</xdr:colOff>
      <xdr:row>8</xdr:row>
      <xdr:rowOff>95250</xdr:rowOff>
    </xdr:to>
    <xdr:cxnSp macro="">
      <xdr:nvCxnSpPr>
        <xdr:cNvPr id="5" name="Connecteur droit avec flèche 4"/>
        <xdr:cNvCxnSpPr/>
      </xdr:nvCxnSpPr>
      <xdr:spPr>
        <a:xfrm>
          <a:off x="3429000" y="1619250"/>
          <a:ext cx="7810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9</xdr:row>
      <xdr:rowOff>66675</xdr:rowOff>
    </xdr:from>
    <xdr:to>
      <xdr:col>0</xdr:col>
      <xdr:colOff>561975</xdr:colOff>
      <xdr:row>11</xdr:row>
      <xdr:rowOff>133350</xdr:rowOff>
    </xdr:to>
    <xdr:cxnSp macro="">
      <xdr:nvCxnSpPr>
        <xdr:cNvPr id="7" name="Connecteur droit avec flèche 6"/>
        <xdr:cNvCxnSpPr/>
      </xdr:nvCxnSpPr>
      <xdr:spPr>
        <a:xfrm>
          <a:off x="561975" y="1781175"/>
          <a:ext cx="0" cy="447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3" name="BD" displayName="BD" ref="A1:I7" totalsRowShown="0" headerRowDxfId="13" dataDxfId="11" headerRowBorderDxfId="12" tableBorderDxfId="10" totalsRowBorderDxfId="9">
  <autoFilter ref="A1:I7"/>
  <sortState ref="A3:H44">
    <sortCondition ref="A2:A44"/>
  </sortState>
  <tableColumns count="9">
    <tableColumn id="9" name="Lot" dataDxfId="8"/>
    <tableColumn id="1" name="Article" dataDxfId="7"/>
    <tableColumn id="2" name="Description" dataDxfId="6"/>
    <tableColumn id="3" name="Origine" dataDxfId="5"/>
    <tableColumn id="4" name="Unité" dataDxfId="4"/>
    <tableColumn id="5" name="BRUT" dataDxfId="3"/>
    <tableColumn id="6" name="RABAIS" dataDxfId="2"/>
    <tableColumn id="7" name="NET HT" dataDxfId="1">
      <calculatedColumnFormula>F2-(F2*G2)</calculatedColumnFormula>
    </tableColumn>
    <tableColumn id="8" name="NET HT.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J7"/>
  <sheetViews>
    <sheetView zoomScaleNormal="100" workbookViewId="0">
      <pane xSplit="3" ySplit="1" topLeftCell="D2" activePane="bottomRight" state="frozenSplit"/>
      <selection pane="topRight"/>
      <selection pane="bottomLeft"/>
      <selection pane="bottomRight" activeCell="B11" sqref="B11"/>
    </sheetView>
  </sheetViews>
  <sheetFormatPr baseColWidth="10" defaultColWidth="12.19921875" defaultRowHeight="15"/>
  <cols>
    <col min="1" max="1" width="5.5" style="19" customWidth="1"/>
    <col min="2" max="2" width="9.5" style="5" customWidth="1"/>
    <col min="3" max="3" width="50.59765625" style="6" customWidth="1"/>
    <col min="4" max="4" width="8.8984375" style="6" customWidth="1"/>
    <col min="5" max="5" width="8.59765625" style="7" customWidth="1"/>
    <col min="6" max="6" width="10.19921875" style="9" customWidth="1"/>
    <col min="7" max="7" width="10.19921875" style="10" customWidth="1"/>
    <col min="8" max="9" width="10.19921875" style="9" customWidth="1"/>
    <col min="10" max="163" width="12.19921875" style="6" customWidth="1"/>
    <col min="164" max="16384" width="12.19921875" style="8"/>
  </cols>
  <sheetData>
    <row r="1" spans="1:166" s="6" customFormat="1">
      <c r="A1" s="18" t="s">
        <v>14</v>
      </c>
      <c r="B1" s="13" t="s">
        <v>0</v>
      </c>
      <c r="C1" s="14" t="s">
        <v>1</v>
      </c>
      <c r="D1" s="14" t="s">
        <v>2</v>
      </c>
      <c r="E1" s="14" t="s">
        <v>3</v>
      </c>
      <c r="F1" s="15" t="s">
        <v>10</v>
      </c>
      <c r="G1" s="16" t="s">
        <v>13</v>
      </c>
      <c r="H1" s="15" t="s">
        <v>11</v>
      </c>
      <c r="I1" s="41" t="s">
        <v>9</v>
      </c>
      <c r="FH1" s="8"/>
      <c r="FI1" s="8"/>
      <c r="FJ1" s="8"/>
    </row>
    <row r="2" spans="1:166" s="6" customFormat="1" ht="12.75">
      <c r="A2" s="20" t="s">
        <v>32</v>
      </c>
      <c r="B2" s="17">
        <v>111001001</v>
      </c>
      <c r="C2" s="1" t="s">
        <v>26</v>
      </c>
      <c r="D2" s="2" t="s">
        <v>7</v>
      </c>
      <c r="E2" s="3" t="s">
        <v>12</v>
      </c>
      <c r="F2" s="11">
        <v>1</v>
      </c>
      <c r="G2" s="12">
        <v>5.6125649999999999E-2</v>
      </c>
      <c r="H2" s="11">
        <f t="shared" ref="H2:H7" si="0">F2-(F2*G2)</f>
        <v>0.94387434999999997</v>
      </c>
      <c r="I2" s="42">
        <v>0.8</v>
      </c>
    </row>
    <row r="3" spans="1:166" s="6" customFormat="1" ht="12.75">
      <c r="A3" s="20" t="s">
        <v>32</v>
      </c>
      <c r="B3" s="17" t="s">
        <v>21</v>
      </c>
      <c r="C3" s="4" t="s">
        <v>27</v>
      </c>
      <c r="D3" s="2" t="s">
        <v>7</v>
      </c>
      <c r="E3" s="3" t="s">
        <v>12</v>
      </c>
      <c r="F3" s="11">
        <v>2</v>
      </c>
      <c r="G3" s="12">
        <v>5.6125649999999999E-2</v>
      </c>
      <c r="H3" s="11">
        <f t="shared" si="0"/>
        <v>1.8877486999999999</v>
      </c>
      <c r="I3" s="42">
        <v>1.7</v>
      </c>
    </row>
    <row r="4" spans="1:166" s="6" customFormat="1" ht="12.75">
      <c r="A4" s="20" t="s">
        <v>33</v>
      </c>
      <c r="B4" s="17" t="s">
        <v>22</v>
      </c>
      <c r="C4" s="4" t="s">
        <v>28</v>
      </c>
      <c r="D4" s="2" t="s">
        <v>7</v>
      </c>
      <c r="E4" s="3" t="s">
        <v>12</v>
      </c>
      <c r="F4" s="11">
        <v>3</v>
      </c>
      <c r="G4" s="12">
        <v>5.6125649999999999E-2</v>
      </c>
      <c r="H4" s="11">
        <f t="shared" si="0"/>
        <v>2.8316230500000001</v>
      </c>
      <c r="I4" s="42">
        <v>2.7</v>
      </c>
    </row>
    <row r="5" spans="1:166" s="6" customFormat="1" ht="12.75">
      <c r="A5" s="20" t="s">
        <v>33</v>
      </c>
      <c r="B5" s="17" t="s">
        <v>23</v>
      </c>
      <c r="C5" s="1" t="s">
        <v>29</v>
      </c>
      <c r="D5" s="2" t="s">
        <v>7</v>
      </c>
      <c r="E5" s="3" t="s">
        <v>12</v>
      </c>
      <c r="F5" s="11">
        <v>4</v>
      </c>
      <c r="G5" s="12">
        <v>5.6125649999999999E-2</v>
      </c>
      <c r="H5" s="11">
        <f t="shared" si="0"/>
        <v>3.7754973999999999</v>
      </c>
      <c r="I5" s="42">
        <v>3.7</v>
      </c>
    </row>
    <row r="6" spans="1:166" s="6" customFormat="1" ht="12.75">
      <c r="A6" s="20" t="s">
        <v>34</v>
      </c>
      <c r="B6" s="17" t="s">
        <v>24</v>
      </c>
      <c r="C6" s="1" t="s">
        <v>30</v>
      </c>
      <c r="D6" s="2" t="s">
        <v>7</v>
      </c>
      <c r="E6" s="3" t="s">
        <v>12</v>
      </c>
      <c r="F6" s="11">
        <v>5</v>
      </c>
      <c r="G6" s="12">
        <v>5.6125649999999999E-2</v>
      </c>
      <c r="H6" s="11">
        <f t="shared" si="0"/>
        <v>4.7193717499999996</v>
      </c>
      <c r="I6" s="42">
        <v>4.7</v>
      </c>
    </row>
    <row r="7" spans="1:166" s="6" customFormat="1" ht="12.75">
      <c r="A7" s="20" t="s">
        <v>34</v>
      </c>
      <c r="B7" s="17" t="s">
        <v>25</v>
      </c>
      <c r="C7" s="1" t="s">
        <v>31</v>
      </c>
      <c r="D7" s="2" t="s">
        <v>7</v>
      </c>
      <c r="E7" s="3" t="s">
        <v>12</v>
      </c>
      <c r="F7" s="11">
        <v>6</v>
      </c>
      <c r="G7" s="12">
        <v>5.6125649999999999E-2</v>
      </c>
      <c r="H7" s="11">
        <f t="shared" si="0"/>
        <v>5.6632461000000003</v>
      </c>
      <c r="I7" s="42">
        <v>6</v>
      </c>
    </row>
  </sheetData>
  <printOptions horizontalCentered="1"/>
  <pageMargins left="0.23622047244094491" right="0.23622047244094491" top="0.74803149606299213" bottom="0.74803149606299213" header="0.31496062992125984" footer="0.31496062992125984"/>
  <pageSetup paperSize="287" fitToHeight="0" orientation="landscape" r:id="rId1"/>
  <headerFooter>
    <oddFooter>&amp;"Helvetica,Regular"&amp;11&amp;P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4:F13"/>
  <sheetViews>
    <sheetView tabSelected="1" workbookViewId="0">
      <selection activeCell="B13" sqref="B13"/>
    </sheetView>
  </sheetViews>
  <sheetFormatPr baseColWidth="10" defaultRowHeight="15"/>
  <cols>
    <col min="2" max="2" width="23.3984375" customWidth="1"/>
  </cols>
  <sheetData>
    <row r="4" spans="1:6">
      <c r="F4" s="79"/>
    </row>
    <row r="6" spans="1:6">
      <c r="B6" s="79" t="s">
        <v>44</v>
      </c>
    </row>
    <row r="7" spans="1:6">
      <c r="B7" s="81" t="str">
        <f>IF(ISERROR(MATCH(B9,listarticle,0)),"Choisir article !","")</f>
        <v/>
      </c>
      <c r="F7" s="79"/>
    </row>
    <row r="8" spans="1:6">
      <c r="A8" s="59" t="s">
        <v>14</v>
      </c>
      <c r="B8" s="59" t="s">
        <v>0</v>
      </c>
    </row>
    <row r="9" spans="1:6" ht="45">
      <c r="A9" s="58" t="s">
        <v>34</v>
      </c>
      <c r="B9" s="58" t="s">
        <v>24</v>
      </c>
      <c r="D9" s="79" t="s">
        <v>45</v>
      </c>
    </row>
    <row r="13" spans="1:6" ht="45">
      <c r="A13" s="79" t="s">
        <v>46</v>
      </c>
    </row>
  </sheetData>
  <dataValidations count="2">
    <dataValidation type="list" allowBlank="1" showInputMessage="1" showErrorMessage="1" sqref="A9">
      <formula1>lots</formula1>
    </dataValidation>
    <dataValidation type="list" allowBlank="1" showInputMessage="1" showErrorMessage="1" sqref="B9">
      <formula1>listarticle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J20"/>
  <sheetViews>
    <sheetView zoomScaleNormal="100" workbookViewId="0">
      <pane xSplit="3" ySplit="3" topLeftCell="D4" activePane="bottomRight" state="frozenSplit"/>
      <selection pane="topRight"/>
      <selection pane="bottomLeft"/>
      <selection pane="bottomRight" activeCell="C22" sqref="C22"/>
    </sheetView>
  </sheetViews>
  <sheetFormatPr baseColWidth="10" defaultColWidth="12.19921875" defaultRowHeight="15"/>
  <cols>
    <col min="1" max="1" width="7.19921875" style="54" customWidth="1"/>
    <col min="2" max="2" width="8.5" style="5" customWidth="1"/>
    <col min="3" max="3" width="50.59765625" style="6" customWidth="1"/>
    <col min="4" max="4" width="8.8984375" style="6" customWidth="1"/>
    <col min="5" max="5" width="5.296875" style="7" customWidth="1"/>
    <col min="6" max="6" width="7.296875" style="37" customWidth="1"/>
    <col min="7" max="7" width="7.5" style="38" customWidth="1"/>
    <col min="8" max="8" width="7.09765625" style="39" customWidth="1"/>
    <col min="9" max="9" width="8.8984375" style="38" customWidth="1"/>
    <col min="10" max="11" width="11.09765625" style="38" customWidth="1"/>
    <col min="12" max="12" width="13.19921875" style="38" customWidth="1"/>
    <col min="13" max="13" width="12.19921875" style="38" customWidth="1"/>
    <col min="14" max="166" width="12.19921875" style="6" customWidth="1"/>
    <col min="167" max="16384" width="12.19921875" style="8"/>
  </cols>
  <sheetData>
    <row r="1" spans="1:166" ht="15" customHeight="1">
      <c r="A1" s="61" t="s">
        <v>34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49"/>
      <c r="M1" s="49"/>
    </row>
    <row r="2" spans="1:166">
      <c r="B2" s="21"/>
      <c r="C2" s="22"/>
      <c r="D2" s="23"/>
      <c r="E2" s="24"/>
      <c r="F2" s="25"/>
      <c r="G2" s="62" t="s">
        <v>5</v>
      </c>
      <c r="H2" s="62"/>
      <c r="I2" s="62"/>
      <c r="J2" s="63" t="s">
        <v>6</v>
      </c>
      <c r="K2" s="63"/>
      <c r="L2" s="60" t="s">
        <v>15</v>
      </c>
      <c r="M2" s="60"/>
    </row>
    <row r="3" spans="1:166" ht="25.5">
      <c r="A3" s="53" t="s">
        <v>14</v>
      </c>
      <c r="B3" s="13" t="s">
        <v>0</v>
      </c>
      <c r="C3" s="14" t="s">
        <v>1</v>
      </c>
      <c r="D3" s="14" t="s">
        <v>2</v>
      </c>
      <c r="E3" s="14" t="s">
        <v>3</v>
      </c>
      <c r="F3" s="26" t="s">
        <v>4</v>
      </c>
      <c r="G3" s="15" t="s">
        <v>8</v>
      </c>
      <c r="H3" s="16" t="s">
        <v>13</v>
      </c>
      <c r="I3" s="15" t="s">
        <v>9</v>
      </c>
      <c r="J3" s="27" t="s">
        <v>10</v>
      </c>
      <c r="K3" s="27" t="s">
        <v>11</v>
      </c>
      <c r="L3" s="41" t="s">
        <v>16</v>
      </c>
      <c r="M3" s="41" t="s">
        <v>17</v>
      </c>
    </row>
    <row r="4" spans="1:166">
      <c r="A4" s="64" t="s">
        <v>36</v>
      </c>
      <c r="B4" s="65"/>
      <c r="C4" s="65"/>
      <c r="D4" s="65"/>
      <c r="E4" s="65"/>
      <c r="F4" s="65"/>
      <c r="G4" s="65"/>
      <c r="H4" s="65"/>
      <c r="I4" s="65"/>
      <c r="J4" s="65"/>
      <c r="K4" s="66"/>
      <c r="L4" s="48"/>
      <c r="M4" s="48"/>
    </row>
    <row r="5" spans="1:166">
      <c r="A5" s="56" t="s">
        <v>32</v>
      </c>
      <c r="B5" s="17" t="s">
        <v>21</v>
      </c>
      <c r="C5" s="4" t="str">
        <f>IF(ISBLANK(B5),"",INDEX(BD[],MATCH(B5,article,0),COLUMN(description)))</f>
        <v>bbbbbbbbbbbbbbbbbbbbbbbb</v>
      </c>
      <c r="D5" s="2" t="str">
        <f>IF(ISBLANK(B5),"",INDEX(BD[],MATCH(B5,article,0),COLUMN(origine)))</f>
        <v>Soumission</v>
      </c>
      <c r="E5" s="3" t="str">
        <f>IF(ISBLANK(B5),"",INDEX(BD[],MATCH(B5,article,0),COLUMN(unite)))</f>
        <v>p</v>
      </c>
      <c r="F5" s="28">
        <v>100</v>
      </c>
      <c r="G5" s="11">
        <f>IF(ISBLANK(B5),"",INDEX(BD[],MATCH(B5,article,0),COLUMN(brutjaune)))</f>
        <v>2</v>
      </c>
      <c r="H5" s="12">
        <f>IF(ISBLANK(B5),"",INDEX(BD[],MATCH(B5,article,0),COLUMN(rabaisjaune)))</f>
        <v>5.6125649999999999E-2</v>
      </c>
      <c r="I5" s="11">
        <f>IF(ISBLANK(B5),"",INDEX(BD[],MATCH(B5,article,0),COLUMN(nethtjaune)))</f>
        <v>1.8877486999999999</v>
      </c>
      <c r="J5" s="57">
        <f>IF(OR(ISBLANK(F5),G5=""),"",F5*G5)</f>
        <v>200</v>
      </c>
      <c r="K5" s="57">
        <f>IF(OR(ISBLANK(F5),I5=""),"",F5*I5)</f>
        <v>188.77486999999999</v>
      </c>
      <c r="L5" s="42">
        <f>IF(ISBLANK(B5),"",INDEX(BD[],MATCH(B5,article,0),COLUMN(nethtviolet)))</f>
        <v>1.7</v>
      </c>
      <c r="M5" s="42">
        <f>IF(OR(ISBLANK(F5),L5=""),"",F5*L5)</f>
        <v>170</v>
      </c>
    </row>
    <row r="6" spans="1:166">
      <c r="A6" s="56" t="s">
        <v>32</v>
      </c>
      <c r="B6" s="17" t="s">
        <v>22</v>
      </c>
      <c r="C6" s="4" t="str">
        <f>IF(ISBLANK(B6),"",INDEX(BD[],MATCH(B6,article,0),COLUMN(description)))</f>
        <v>cccccccccccccccccccccccccccc</v>
      </c>
      <c r="D6" s="2" t="str">
        <f>IF(ISBLANK(B6),"",INDEX(BD[],MATCH(B6,article,0),COLUMN(origine)))</f>
        <v>Soumission</v>
      </c>
      <c r="E6" s="3" t="str">
        <f>IF(ISBLANK(B6),"",INDEX(BD[],MATCH(B6,article,0),COLUMN(unite)))</f>
        <v>p</v>
      </c>
      <c r="F6" s="28">
        <v>100</v>
      </c>
      <c r="G6" s="11">
        <f>IF(ISBLANK(B6),"",INDEX(BD[],MATCH(B6,article,0),COLUMN(brutjaune)))</f>
        <v>3</v>
      </c>
      <c r="H6" s="12">
        <f>IF(ISBLANK(B6),"",INDEX(BD[],MATCH(B6,article,0),COLUMN(rabaisjaune)))</f>
        <v>5.6125649999999999E-2</v>
      </c>
      <c r="I6" s="11">
        <f>IF(ISBLANK(B6),"",INDEX(BD[],MATCH(B6,article,0),COLUMN(nethtjaune)))</f>
        <v>2.8316230500000001</v>
      </c>
      <c r="J6" s="57">
        <f t="shared" ref="J6:J8" si="0">IF(OR(ISBLANK(F6),G6=""),"",F6*G6)</f>
        <v>300</v>
      </c>
      <c r="K6" s="57">
        <f t="shared" ref="K6:K8" si="1">IF(OR(ISBLANK(F6),I6=""),"",F6*I6)</f>
        <v>283.162305</v>
      </c>
      <c r="L6" s="42">
        <f>IF(ISBLANK(B6),"",INDEX(BD[],MATCH(B6,article,0),COLUMN(nethtviolet)))</f>
        <v>2.7</v>
      </c>
      <c r="M6" s="42">
        <f t="shared" ref="M6:M8" si="2">IF(OR(ISBLANK(F6),L6=""),"",F6*L6)</f>
        <v>270</v>
      </c>
    </row>
    <row r="7" spans="1:166">
      <c r="A7" s="56" t="s">
        <v>33</v>
      </c>
      <c r="B7" s="17" t="s">
        <v>23</v>
      </c>
      <c r="C7" s="4" t="str">
        <f>IF(ISBLANK(B7),"",INDEX(BD[],MATCH(B7,article,0),COLUMN(description)))</f>
        <v>dddddddddddddddddddddddd</v>
      </c>
      <c r="D7" s="2" t="str">
        <f>IF(ISBLANK(B7),"",INDEX(BD[],MATCH(B7,article,0),COLUMN(origine)))</f>
        <v>Soumission</v>
      </c>
      <c r="E7" s="3" t="str">
        <f>IF(ISBLANK(B7),"",INDEX(BD[],MATCH(B7,article,0),COLUMN(unite)))</f>
        <v>p</v>
      </c>
      <c r="F7" s="28">
        <v>100</v>
      </c>
      <c r="G7" s="11">
        <f>IF(ISBLANK(B7),"",INDEX(BD[],MATCH(B7,article,0),COLUMN(brutjaune)))</f>
        <v>4</v>
      </c>
      <c r="H7" s="12">
        <f>IF(ISBLANK(B7),"",INDEX(BD[],MATCH(B7,article,0),COLUMN(rabaisjaune)))</f>
        <v>5.6125649999999999E-2</v>
      </c>
      <c r="I7" s="11">
        <f>IF(ISBLANK(B7),"",INDEX(BD[],MATCH(B7,article,0),COLUMN(nethtjaune)))</f>
        <v>3.7754973999999999</v>
      </c>
      <c r="J7" s="57">
        <f t="shared" si="0"/>
        <v>400</v>
      </c>
      <c r="K7" s="57">
        <f t="shared" si="1"/>
        <v>377.54973999999999</v>
      </c>
      <c r="L7" s="42">
        <f>IF(ISBLANK(B7),"",INDEX(BD[],MATCH(B7,article,0),COLUMN(nethtviolet)))</f>
        <v>3.7</v>
      </c>
      <c r="M7" s="42">
        <f t="shared" si="2"/>
        <v>370</v>
      </c>
    </row>
    <row r="8" spans="1:166">
      <c r="A8" s="56" t="s">
        <v>34</v>
      </c>
      <c r="B8" s="17" t="s">
        <v>24</v>
      </c>
      <c r="C8" s="4" t="str">
        <f>IF(ISBLANK(B8),"",INDEX(BD[],MATCH(B8,article,0),COLUMN(description)))</f>
        <v>eeeeeeeeeeeeeeeeeeeeeeee</v>
      </c>
      <c r="D8" s="2" t="str">
        <f>IF(ISBLANK(B8),"",INDEX(BD[],MATCH(B8,article,0),COLUMN(origine)))</f>
        <v>Soumission</v>
      </c>
      <c r="E8" s="3" t="str">
        <f>IF(ISBLANK(B8),"",INDEX(BD[],MATCH(B8,article,0),COLUMN(unite)))</f>
        <v>p</v>
      </c>
      <c r="F8" s="28">
        <v>100</v>
      </c>
      <c r="G8" s="11">
        <f>IF(ISBLANK(B8),"",INDEX(BD[],MATCH(B8,article,0),COLUMN(brutjaune)))</f>
        <v>5</v>
      </c>
      <c r="H8" s="12">
        <f>IF(ISBLANK(B8),"",INDEX(BD[],MATCH(B8,article,0),COLUMN(rabaisjaune)))</f>
        <v>5.6125649999999999E-2</v>
      </c>
      <c r="I8" s="11">
        <f>IF(ISBLANK(B8),"",INDEX(BD[],MATCH(B8,article,0),COLUMN(nethtjaune)))</f>
        <v>4.7193717499999996</v>
      </c>
      <c r="J8" s="57">
        <f t="shared" si="0"/>
        <v>500</v>
      </c>
      <c r="K8" s="57">
        <f t="shared" si="1"/>
        <v>471.93717499999997</v>
      </c>
      <c r="L8" s="42">
        <f>IF(ISBLANK(B8),"",INDEX(BD[],MATCH(B8,article,0),COLUMN(nethtviolet)))</f>
        <v>4.7</v>
      </c>
      <c r="M8" s="42">
        <f t="shared" si="2"/>
        <v>470</v>
      </c>
    </row>
    <row r="9" spans="1:166">
      <c r="A9" s="67" t="s">
        <v>39</v>
      </c>
      <c r="B9" s="68"/>
      <c r="C9" s="68"/>
      <c r="D9" s="68"/>
      <c r="E9" s="68"/>
      <c r="F9" s="68"/>
      <c r="G9" s="68"/>
      <c r="H9" s="68"/>
      <c r="I9" s="69"/>
      <c r="J9" s="43">
        <f>SUM(J5:J8)</f>
        <v>1400</v>
      </c>
      <c r="K9" s="43">
        <f>SUM(K5:K8)</f>
        <v>1321.42409</v>
      </c>
      <c r="L9" s="44"/>
      <c r="M9" s="47">
        <f>SUM(M5:M8)</f>
        <v>1280</v>
      </c>
    </row>
    <row r="10" spans="1:166" s="36" customFormat="1">
      <c r="A10" s="55"/>
      <c r="B10" s="78"/>
      <c r="C10" s="78"/>
      <c r="D10" s="29"/>
      <c r="E10" s="30"/>
      <c r="F10" s="31"/>
      <c r="G10" s="32"/>
      <c r="H10" s="33"/>
      <c r="I10" s="34"/>
      <c r="J10" s="34"/>
      <c r="K10" s="34"/>
      <c r="L10" s="40"/>
      <c r="M10" s="40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35"/>
      <c r="BR10" s="35"/>
      <c r="BS10" s="35"/>
      <c r="BT10" s="35"/>
      <c r="BU10" s="35"/>
      <c r="BV10" s="35"/>
      <c r="BW10" s="35"/>
      <c r="BX10" s="35"/>
      <c r="BY10" s="35"/>
      <c r="BZ10" s="35"/>
      <c r="CA10" s="35"/>
      <c r="CB10" s="35"/>
      <c r="CC10" s="35"/>
      <c r="CD10" s="35"/>
      <c r="CE10" s="35"/>
      <c r="CF10" s="35"/>
      <c r="CG10" s="35"/>
      <c r="CH10" s="35"/>
      <c r="CI10" s="35"/>
      <c r="CJ10" s="35"/>
      <c r="CK10" s="35"/>
      <c r="CL10" s="35"/>
      <c r="CM10" s="35"/>
      <c r="CN10" s="35"/>
      <c r="CO10" s="35"/>
      <c r="CP10" s="35"/>
      <c r="CQ10" s="35"/>
      <c r="CR10" s="35"/>
      <c r="CS10" s="35"/>
      <c r="CT10" s="35"/>
      <c r="CU10" s="35"/>
      <c r="CV10" s="35"/>
      <c r="CW10" s="35"/>
      <c r="CX10" s="35"/>
      <c r="CY10" s="35"/>
      <c r="CZ10" s="35"/>
      <c r="DA10" s="35"/>
      <c r="DB10" s="35"/>
      <c r="DC10" s="35"/>
      <c r="DD10" s="35"/>
      <c r="DE10" s="35"/>
      <c r="DF10" s="35"/>
      <c r="DG10" s="35"/>
      <c r="DH10" s="35"/>
      <c r="DI10" s="35"/>
      <c r="DJ10" s="35"/>
      <c r="DK10" s="35"/>
      <c r="DL10" s="35"/>
      <c r="DM10" s="35"/>
      <c r="DN10" s="35"/>
      <c r="DO10" s="35"/>
      <c r="DP10" s="35"/>
      <c r="DQ10" s="35"/>
      <c r="DR10" s="35"/>
      <c r="DS10" s="35"/>
      <c r="DT10" s="35"/>
      <c r="DU10" s="35"/>
      <c r="DV10" s="35"/>
      <c r="DW10" s="35"/>
      <c r="DX10" s="35"/>
      <c r="DY10" s="35"/>
      <c r="DZ10" s="35"/>
      <c r="EA10" s="35"/>
      <c r="EB10" s="35"/>
      <c r="EC10" s="35"/>
      <c r="ED10" s="35"/>
      <c r="EE10" s="35"/>
      <c r="EF10" s="35"/>
      <c r="EG10" s="35"/>
      <c r="EH10" s="35"/>
      <c r="EI10" s="35"/>
      <c r="EJ10" s="35"/>
      <c r="EK10" s="35"/>
      <c r="EL10" s="35"/>
      <c r="EM10" s="35"/>
      <c r="EN10" s="35"/>
      <c r="EO10" s="35"/>
      <c r="EP10" s="35"/>
      <c r="EQ10" s="35"/>
      <c r="ER10" s="35"/>
      <c r="ES10" s="35"/>
      <c r="ET10" s="35"/>
      <c r="EU10" s="35"/>
      <c r="EV10" s="35"/>
      <c r="EW10" s="35"/>
      <c r="EX10" s="35"/>
      <c r="EY10" s="35"/>
      <c r="EZ10" s="35"/>
      <c r="FA10" s="35"/>
      <c r="FB10" s="35"/>
      <c r="FC10" s="35"/>
      <c r="FD10" s="35"/>
      <c r="FE10" s="35"/>
      <c r="FF10" s="35"/>
      <c r="FG10" s="35"/>
      <c r="FH10" s="35"/>
      <c r="FI10" s="35"/>
      <c r="FJ10" s="35"/>
    </row>
    <row r="11" spans="1:166">
      <c r="A11" s="64" t="s">
        <v>37</v>
      </c>
      <c r="B11" s="65"/>
      <c r="C11" s="65"/>
      <c r="D11" s="65"/>
      <c r="E11" s="65"/>
      <c r="F11" s="65"/>
      <c r="G11" s="65"/>
      <c r="H11" s="65"/>
      <c r="I11" s="65"/>
      <c r="J11" s="65"/>
      <c r="K11" s="66"/>
      <c r="L11" s="46"/>
      <c r="M11" s="46"/>
    </row>
    <row r="12" spans="1:166">
      <c r="A12" s="56" t="s">
        <v>34</v>
      </c>
      <c r="B12" s="17" t="s">
        <v>21</v>
      </c>
      <c r="C12" s="4" t="str">
        <f>IF(ISBLANK(B12),"",INDEX(BD[],MATCH(B12,article,0),COLUMN(description)))</f>
        <v>bbbbbbbbbbbbbbbbbbbbbbbb</v>
      </c>
      <c r="D12" s="2" t="str">
        <f>IF(ISBLANK(B12),"",INDEX(BD[],MATCH(B12,article,0),COLUMN(origine)))</f>
        <v>Soumission</v>
      </c>
      <c r="E12" s="3" t="str">
        <f>IF(ISBLANK(B12),"",INDEX(BD[],MATCH(B12,article,0),COLUMN(unite)))</f>
        <v>p</v>
      </c>
      <c r="F12" s="28">
        <v>100</v>
      </c>
      <c r="G12" s="11">
        <f>IF(ISBLANK(B12),"",INDEX(BD[],MATCH(B12,article,0),COLUMN(brutjaune)))</f>
        <v>2</v>
      </c>
      <c r="H12" s="12">
        <f>IF(ISBLANK(B12),"",INDEX(BD[],MATCH(B12,article,0),COLUMN(rabaisjaune)))</f>
        <v>5.6125649999999999E-2</v>
      </c>
      <c r="I12" s="11">
        <f>IF(ISBLANK(B12),"",INDEX(BD[],MATCH(B12,article,0),COLUMN(nethtjaune)))</f>
        <v>1.8877486999999999</v>
      </c>
      <c r="J12" s="57">
        <f t="shared" ref="J12:J15" si="3">IF(OR(ISBLANK(F12),G12=""),"",F12*G12)</f>
        <v>200</v>
      </c>
      <c r="K12" s="57">
        <f t="shared" ref="K12:K15" si="4">IF(OR(ISBLANK(F12),I12=""),"",F12*I12)</f>
        <v>188.77486999999999</v>
      </c>
      <c r="L12" s="42">
        <f>IF(ISBLANK(B12),"",INDEX(BD[],MATCH(B12,article,0),COLUMN(nethtviolet)))</f>
        <v>1.7</v>
      </c>
      <c r="M12" s="42">
        <f t="shared" ref="M12:M15" si="5">IF(OR(ISBLANK(F12),L12=""),"",F12*L12)</f>
        <v>170</v>
      </c>
    </row>
    <row r="13" spans="1:166">
      <c r="A13" s="56" t="s">
        <v>33</v>
      </c>
      <c r="B13" s="17" t="s">
        <v>22</v>
      </c>
      <c r="C13" s="4" t="str">
        <f>IF(ISBLANK(B13),"",INDEX(BD[],MATCH(B13,article,0),COLUMN(description)))</f>
        <v>cccccccccccccccccccccccccccc</v>
      </c>
      <c r="D13" s="2" t="str">
        <f>IF(ISBLANK(B13),"",INDEX(BD[],MATCH(B13,article,0),COLUMN(origine)))</f>
        <v>Soumission</v>
      </c>
      <c r="E13" s="3" t="str">
        <f>IF(ISBLANK(B13),"",INDEX(BD[],MATCH(B13,article,0),COLUMN(unite)))</f>
        <v>p</v>
      </c>
      <c r="F13" s="28">
        <v>100</v>
      </c>
      <c r="G13" s="11">
        <f>IF(ISBLANK(B13),"",INDEX(BD[],MATCH(B13,article,0),COLUMN(brutjaune)))</f>
        <v>3</v>
      </c>
      <c r="H13" s="12">
        <f>IF(ISBLANK(B13),"",INDEX(BD[],MATCH(B13,article,0),COLUMN(rabaisjaune)))</f>
        <v>5.6125649999999999E-2</v>
      </c>
      <c r="I13" s="11">
        <f>IF(ISBLANK(B13),"",INDEX(BD[],MATCH(B13,article,0),COLUMN(nethtjaune)))</f>
        <v>2.8316230500000001</v>
      </c>
      <c r="J13" s="57">
        <f t="shared" si="3"/>
        <v>300</v>
      </c>
      <c r="K13" s="57">
        <f t="shared" si="4"/>
        <v>283.162305</v>
      </c>
      <c r="L13" s="42">
        <f>IF(ISBLANK(B13),"",INDEX(BD[],MATCH(B13,article,0),COLUMN(nethtviolet)))</f>
        <v>2.7</v>
      </c>
      <c r="M13" s="42">
        <f t="shared" si="5"/>
        <v>270</v>
      </c>
    </row>
    <row r="14" spans="1:166">
      <c r="A14" s="56" t="s">
        <v>33</v>
      </c>
      <c r="B14" s="17" t="s">
        <v>23</v>
      </c>
      <c r="C14" s="4" t="str">
        <f>IF(ISBLANK(B14),"",INDEX(BD[],MATCH(B14,article,0),COLUMN(description)))</f>
        <v>dddddddddddddddddddddddd</v>
      </c>
      <c r="D14" s="2" t="str">
        <f>IF(ISBLANK(B14),"",INDEX(BD[],MATCH(B14,article,0),COLUMN(origine)))</f>
        <v>Soumission</v>
      </c>
      <c r="E14" s="3" t="str">
        <f>IF(ISBLANK(B14),"",INDEX(BD[],MATCH(B14,article,0),COLUMN(unite)))</f>
        <v>p</v>
      </c>
      <c r="F14" s="28">
        <v>100</v>
      </c>
      <c r="G14" s="11">
        <f>IF(ISBLANK(B14),"",INDEX(BD[],MATCH(B14,article,0),COLUMN(brutjaune)))</f>
        <v>4</v>
      </c>
      <c r="H14" s="12">
        <f>IF(ISBLANK(B14),"",INDEX(BD[],MATCH(B14,article,0),COLUMN(rabaisjaune)))</f>
        <v>5.6125649999999999E-2</v>
      </c>
      <c r="I14" s="11">
        <f>IF(ISBLANK(B14),"",INDEX(BD[],MATCH(B14,article,0),COLUMN(nethtjaune)))</f>
        <v>3.7754973999999999</v>
      </c>
      <c r="J14" s="57">
        <f t="shared" si="3"/>
        <v>400</v>
      </c>
      <c r="K14" s="57">
        <f t="shared" si="4"/>
        <v>377.54973999999999</v>
      </c>
      <c r="L14" s="42">
        <f>IF(ISBLANK(B14),"",INDEX(BD[],MATCH(B14,article,0),COLUMN(nethtviolet)))</f>
        <v>3.7</v>
      </c>
      <c r="M14" s="42">
        <f t="shared" si="5"/>
        <v>370</v>
      </c>
    </row>
    <row r="15" spans="1:166">
      <c r="A15" s="56" t="s">
        <v>32</v>
      </c>
      <c r="B15" s="17" t="s">
        <v>24</v>
      </c>
      <c r="C15" s="4" t="str">
        <f>IF(ISBLANK(B15),"",INDEX(BD[],MATCH(B15,article,0),COLUMN(description)))</f>
        <v>eeeeeeeeeeeeeeeeeeeeeeee</v>
      </c>
      <c r="D15" s="2" t="str">
        <f>IF(ISBLANK(B15),"",INDEX(BD[],MATCH(B15,article,0),COLUMN(origine)))</f>
        <v>Soumission</v>
      </c>
      <c r="E15" s="3" t="str">
        <f>IF(ISBLANK(B15),"",INDEX(BD[],MATCH(B15,article,0),COLUMN(unite)))</f>
        <v>p</v>
      </c>
      <c r="F15" s="28">
        <v>100</v>
      </c>
      <c r="G15" s="11">
        <f>IF(ISBLANK(B15),"",INDEX(BD[],MATCH(B15,article,0),COLUMN(brutjaune)))</f>
        <v>5</v>
      </c>
      <c r="H15" s="12">
        <f>IF(ISBLANK(B15),"",INDEX(BD[],MATCH(B15,article,0),COLUMN(rabaisjaune)))</f>
        <v>5.6125649999999999E-2</v>
      </c>
      <c r="I15" s="11">
        <f>IF(ISBLANK(B15),"",INDEX(BD[],MATCH(B15,article,0),COLUMN(nethtjaune)))</f>
        <v>4.7193717499999996</v>
      </c>
      <c r="J15" s="57">
        <f t="shared" si="3"/>
        <v>500</v>
      </c>
      <c r="K15" s="57">
        <f t="shared" si="4"/>
        <v>471.93717499999997</v>
      </c>
      <c r="L15" s="42">
        <f>IF(ISBLANK(B15),"",INDEX(BD[],MATCH(B15,article,0),COLUMN(nethtviolet)))</f>
        <v>4.7</v>
      </c>
      <c r="M15" s="42">
        <f t="shared" si="5"/>
        <v>470</v>
      </c>
    </row>
    <row r="16" spans="1:166">
      <c r="A16" s="70" t="s">
        <v>38</v>
      </c>
      <c r="B16" s="71"/>
      <c r="C16" s="71"/>
      <c r="D16" s="71"/>
      <c r="E16" s="71"/>
      <c r="F16" s="71"/>
      <c r="G16" s="71"/>
      <c r="H16" s="71"/>
      <c r="I16" s="72"/>
      <c r="J16" s="43">
        <f>SUM(J12:J15)</f>
        <v>1400</v>
      </c>
      <c r="K16" s="43">
        <f>SUM(K12:K15)</f>
        <v>1321.42409</v>
      </c>
      <c r="L16" s="44"/>
      <c r="M16" s="47">
        <f>SUM(M12:M15)</f>
        <v>1280</v>
      </c>
    </row>
    <row r="17" spans="1:13">
      <c r="B17" s="77"/>
      <c r="C17" s="78"/>
      <c r="D17" s="29"/>
      <c r="E17" s="30"/>
      <c r="F17" s="31"/>
      <c r="G17" s="32"/>
      <c r="H17" s="33"/>
      <c r="I17" s="34"/>
      <c r="J17" s="31"/>
      <c r="K17" s="31"/>
    </row>
    <row r="18" spans="1:13">
      <c r="A18" s="74" t="s">
        <v>35</v>
      </c>
      <c r="B18" s="75"/>
      <c r="C18" s="75"/>
      <c r="D18" s="75"/>
      <c r="E18" s="75"/>
      <c r="F18" s="75"/>
      <c r="G18" s="75"/>
      <c r="H18" s="75"/>
      <c r="I18" s="76"/>
      <c r="J18" s="45">
        <f>J16+J9</f>
        <v>2800</v>
      </c>
      <c r="K18" s="50">
        <f>K16+K9</f>
        <v>2642.84818</v>
      </c>
      <c r="L18" s="51" t="s">
        <v>18</v>
      </c>
      <c r="M18" s="52">
        <f>M9+M16</f>
        <v>2560</v>
      </c>
    </row>
    <row r="19" spans="1:13">
      <c r="L19" s="51" t="s">
        <v>20</v>
      </c>
      <c r="M19" s="52">
        <v>-100</v>
      </c>
    </row>
    <row r="20" spans="1:13">
      <c r="L20" s="51" t="s">
        <v>19</v>
      </c>
      <c r="M20" s="52">
        <f>M18+M19</f>
        <v>2460</v>
      </c>
    </row>
  </sheetData>
  <dataConsolidate/>
  <mergeCells count="4">
    <mergeCell ref="L2:M2"/>
    <mergeCell ref="A1:K1"/>
    <mergeCell ref="G2:I2"/>
    <mergeCell ref="J2:K2"/>
  </mergeCells>
  <dataValidations count="3">
    <dataValidation type="list" allowBlank="1" showInputMessage="1" showErrorMessage="1" sqref="B12:B15 B6:B8">
      <formula1>article</formula1>
    </dataValidation>
    <dataValidation type="list" allowBlank="1" showInputMessage="1" showErrorMessage="1" sqref="A5:A8 A12:A15">
      <formula1>nlot</formula1>
    </dataValidation>
    <dataValidation type="list" allowBlank="1" showInputMessage="1" showErrorMessage="1" sqref="B5">
      <formula1>article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287" scale="85" fitToHeight="0" orientation="landscape" r:id="rId1"/>
  <headerFooter>
    <oddFooter>&amp;"Helvetica,Regular"&amp;11&amp;P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G26"/>
  <sheetViews>
    <sheetView workbookViewId="0">
      <selection activeCell="D4" sqref="D4"/>
    </sheetView>
  </sheetViews>
  <sheetFormatPr baseColWidth="10" defaultRowHeight="15"/>
  <cols>
    <col min="1" max="1" width="6.296875" customWidth="1"/>
  </cols>
  <sheetData>
    <row r="1" spans="1:7" ht="75">
      <c r="A1" s="59" t="s">
        <v>40</v>
      </c>
      <c r="B1" s="80" t="s">
        <v>41</v>
      </c>
      <c r="C1" s="80" t="s">
        <v>43</v>
      </c>
      <c r="E1" s="79" t="s">
        <v>42</v>
      </c>
    </row>
    <row r="2" spans="1:7">
      <c r="A2" s="58">
        <v>1</v>
      </c>
      <c r="B2" s="58" t="str">
        <f>IF(Devis!A5='n° Lot'!$A$9,A2,"")</f>
        <v/>
      </c>
      <c r="C2" s="58" t="str">
        <f>IF(ISERROR(INDEX(Devis!$B$5:$B$22000,SMALL($B$2:$B$26,A2),1)),"",INDEX(Devis!$B$5:$B$22000,SMALL($B$2:$B$26,A2),1))</f>
        <v>400.400.400</v>
      </c>
      <c r="E2" s="59" t="s">
        <v>32</v>
      </c>
      <c r="F2" s="73"/>
    </row>
    <row r="3" spans="1:7">
      <c r="A3" s="58">
        <v>2</v>
      </c>
      <c r="B3" s="58" t="str">
        <f>IF(Devis!A6='n° Lot'!$A$9,A3,"")</f>
        <v/>
      </c>
      <c r="C3" s="58" t="str">
        <f>IF(ISERROR(INDEX(Devis!$B$5:$B$22000,SMALL($B$2:$B$26,A3),1)),"",INDEX(Devis!$B$5:$B$22000,SMALL($B$2:$B$26,A3),1))</f>
        <v>100.100.100</v>
      </c>
      <c r="E3" s="59" t="s">
        <v>33</v>
      </c>
    </row>
    <row r="4" spans="1:7">
      <c r="A4" s="58">
        <v>3</v>
      </c>
      <c r="B4" s="58" t="str">
        <f>IF(Devis!A7='n° Lot'!$A$9,A4,"")</f>
        <v/>
      </c>
      <c r="C4" s="58" t="str">
        <f>IF(ISERROR(INDEX(Devis!$B$5:$B$22000,SMALL($B$2:$B$26,A4),1)),"",INDEX(Devis!$B$5:$B$22000,SMALL($B$2:$B$26,A4),1))</f>
        <v/>
      </c>
      <c r="E4" s="59" t="s">
        <v>34</v>
      </c>
    </row>
    <row r="5" spans="1:7">
      <c r="A5" s="58">
        <v>4</v>
      </c>
      <c r="B5" s="58">
        <f>IF(Devis!A8='n° Lot'!$A$9,A5,"")</f>
        <v>4</v>
      </c>
      <c r="C5" s="58" t="str">
        <f>IF(ISERROR(INDEX(Devis!$B$5:$B$22000,SMALL($B$2:$B$26,A5),1)),"",INDEX(Devis!$B$5:$B$22000,SMALL($B$2:$B$26,A5),1))</f>
        <v/>
      </c>
    </row>
    <row r="6" spans="1:7">
      <c r="A6" s="58">
        <v>5</v>
      </c>
      <c r="B6" s="58" t="str">
        <f>IF(Devis!A9='n° Lot'!$A$9,A6,"")</f>
        <v/>
      </c>
      <c r="C6" s="58" t="str">
        <f>IF(ISERROR(INDEX(Devis!$B$5:$B$22000,SMALL($B$2:$B$26,A6),1)),"",INDEX(Devis!$B$5:$B$22000,SMALL($B$2:$B$26,A6),1))</f>
        <v/>
      </c>
    </row>
    <row r="7" spans="1:7" ht="135">
      <c r="A7" s="58">
        <v>6</v>
      </c>
      <c r="B7" s="58" t="str">
        <f>IF(Devis!A10='n° Lot'!$A$9,A7,"")</f>
        <v/>
      </c>
      <c r="C7" s="58" t="str">
        <f>IF(ISERROR(INDEX(Devis!$B$5:$B$22000,SMALL($B$2:$B$26,A7),1)),"",INDEX(Devis!$B$5:$B$22000,SMALL($B$2:$B$26,A7),1))</f>
        <v/>
      </c>
      <c r="G7" s="82" t="s">
        <v>47</v>
      </c>
    </row>
    <row r="8" spans="1:7">
      <c r="A8" s="58">
        <v>7</v>
      </c>
      <c r="B8" s="58" t="str">
        <f>IF(Devis!A11='n° Lot'!$A$9,A8,"")</f>
        <v/>
      </c>
      <c r="C8" s="58" t="str">
        <f>IF(ISERROR(INDEX(Devis!$B$5:$B$22000,SMALL($B$2:$B$26,A8),1)),"",INDEX(Devis!$B$5:$B$22000,SMALL($B$2:$B$26,A8),1))</f>
        <v/>
      </c>
    </row>
    <row r="9" spans="1:7">
      <c r="A9" s="58">
        <v>8</v>
      </c>
      <c r="B9" s="58">
        <f>IF(Devis!A12='n° Lot'!$A$9,A9,"")</f>
        <v>8</v>
      </c>
      <c r="C9" s="58" t="str">
        <f>IF(ISERROR(INDEX(Devis!$B$5:$B$22000,SMALL($B$2:$B$26,A9),1)),"",INDEX(Devis!$B$5:$B$22000,SMALL($B$2:$B$26,A9),1))</f>
        <v/>
      </c>
    </row>
    <row r="10" spans="1:7">
      <c r="A10" s="58">
        <v>9</v>
      </c>
      <c r="B10" s="58" t="str">
        <f>IF(Devis!A13='n° Lot'!$A$9,A10,"")</f>
        <v/>
      </c>
      <c r="C10" s="58" t="str">
        <f>IF(ISERROR(INDEX(Devis!$B$5:$B$22000,SMALL($B$2:$B$26,A10),1)),"",INDEX(Devis!$B$5:$B$22000,SMALL($B$2:$B$26,A10),1))</f>
        <v/>
      </c>
    </row>
    <row r="11" spans="1:7">
      <c r="A11" s="58">
        <v>10</v>
      </c>
      <c r="B11" s="58" t="str">
        <f>IF(Devis!A14='n° Lot'!$A$9,A11,"")</f>
        <v/>
      </c>
      <c r="C11" s="58" t="str">
        <f>IF(ISERROR(INDEX(Devis!$B$5:$B$22000,SMALL($B$2:$B$26,A11),1)),"",INDEX(Devis!$B$5:$B$22000,SMALL($B$2:$B$26,A11),1))</f>
        <v/>
      </c>
    </row>
    <row r="12" spans="1:7">
      <c r="A12" s="58">
        <v>11</v>
      </c>
      <c r="B12" s="58" t="str">
        <f>IF(Devis!A15='n° Lot'!$A$9,A12,"")</f>
        <v/>
      </c>
      <c r="C12" s="58" t="str">
        <f>IF(ISERROR(INDEX(Devis!$B$5:$B$22000,SMALL($B$2:$B$26,A12),1)),"",INDEX(Devis!$B$5:$B$22000,SMALL($B$2:$B$26,A12),1))</f>
        <v/>
      </c>
    </row>
    <row r="13" spans="1:7">
      <c r="A13" s="58">
        <v>12</v>
      </c>
      <c r="B13" s="58" t="str">
        <f>IF(Devis!A16='n° Lot'!$A$9,A13,"")</f>
        <v/>
      </c>
      <c r="C13" s="58" t="str">
        <f>IF(ISERROR(INDEX(Devis!$B$5:$B$22000,SMALL($B$2:$B$26,A13),1)),"",INDEX(Devis!$B$5:$B$22000,SMALL($B$2:$B$26,A13),1))</f>
        <v/>
      </c>
    </row>
    <row r="14" spans="1:7">
      <c r="A14" s="58">
        <v>13</v>
      </c>
      <c r="B14" s="58" t="str">
        <f>IF(Devis!A17='n° Lot'!$A$9,A14,"")</f>
        <v/>
      </c>
      <c r="C14" s="58" t="str">
        <f>IF(ISERROR(INDEX(Devis!$B$5:$B$22000,SMALL($B$2:$B$26,A14),1)),"",INDEX(Devis!$B$5:$B$22000,SMALL($B$2:$B$26,A14),1))</f>
        <v/>
      </c>
    </row>
    <row r="15" spans="1:7">
      <c r="A15" s="58">
        <v>14</v>
      </c>
      <c r="B15" s="58" t="str">
        <f>IF(Devis!A18='n° Lot'!$A$9,A15,"")</f>
        <v/>
      </c>
      <c r="C15" s="58" t="str">
        <f>IF(ISERROR(INDEX(Devis!$B$5:$B$22000,SMALL($B$2:$B$26,A15),1)),"",INDEX(Devis!$B$5:$B$22000,SMALL($B$2:$B$26,A15),1))</f>
        <v/>
      </c>
    </row>
    <row r="16" spans="1:7">
      <c r="A16" s="58">
        <v>15</v>
      </c>
      <c r="B16" s="58" t="str">
        <f>IF(Devis!A19='n° Lot'!$A$9,A16,"")</f>
        <v/>
      </c>
      <c r="C16" s="58" t="str">
        <f>IF(ISERROR(INDEX(Devis!$B$5:$B$22000,SMALL($B$2:$B$26,A16),1)),"",INDEX(Devis!$B$5:$B$22000,SMALL($B$2:$B$26,A16),1))</f>
        <v/>
      </c>
    </row>
    <row r="17" spans="1:3">
      <c r="A17" s="58">
        <v>16</v>
      </c>
      <c r="B17" s="58" t="str">
        <f>IF(Devis!A20='n° Lot'!$A$9,A17,"")</f>
        <v/>
      </c>
      <c r="C17" s="58" t="str">
        <f>IF(ISERROR(INDEX(Devis!$B$5:$B$22000,SMALL($B$2:$B$26,A17),1)),"",INDEX(Devis!$B$5:$B$22000,SMALL($B$2:$B$26,A17),1))</f>
        <v/>
      </c>
    </row>
    <row r="18" spans="1:3">
      <c r="A18" s="58">
        <v>17</v>
      </c>
      <c r="B18" s="58" t="str">
        <f>IF(Devis!A21='n° Lot'!$A$9,A18,"")</f>
        <v/>
      </c>
      <c r="C18" s="58" t="str">
        <f>IF(ISERROR(INDEX(Devis!$B$5:$B$22000,SMALL($B$2:$B$26,A18),1)),"",INDEX(Devis!$B$5:$B$22000,SMALL($B$2:$B$26,A18),1))</f>
        <v/>
      </c>
    </row>
    <row r="19" spans="1:3">
      <c r="A19" s="58">
        <v>18</v>
      </c>
      <c r="B19" s="58" t="str">
        <f>IF(Devis!A22='n° Lot'!$A$9,A19,"")</f>
        <v/>
      </c>
      <c r="C19" s="58" t="str">
        <f>IF(ISERROR(INDEX(Devis!$B$5:$B$22000,SMALL($B$2:$B$26,A19),1)),"",INDEX(Devis!$B$5:$B$22000,SMALL($B$2:$B$26,A19),1))</f>
        <v/>
      </c>
    </row>
    <row r="20" spans="1:3">
      <c r="A20" s="58">
        <v>19</v>
      </c>
      <c r="B20" s="58" t="str">
        <f>IF(Devis!A23='n° Lot'!$A$9,A20,"")</f>
        <v/>
      </c>
      <c r="C20" s="58" t="str">
        <f>IF(ISERROR(INDEX(Devis!$B$5:$B$22000,SMALL($B$2:$B$26,A20),1)),"",INDEX(Devis!$B$5:$B$22000,SMALL($B$2:$B$26,A20),1))</f>
        <v/>
      </c>
    </row>
    <row r="21" spans="1:3">
      <c r="A21" s="58">
        <v>20</v>
      </c>
      <c r="B21" s="58" t="str">
        <f>IF(Devis!A24='n° Lot'!$A$9,A21,"")</f>
        <v/>
      </c>
      <c r="C21" s="58" t="str">
        <f>IF(ISERROR(INDEX(Devis!$B$5:$B$22000,SMALL($B$2:$B$26,A21),1)),"",INDEX(Devis!$B$5:$B$22000,SMALL($B$2:$B$26,A21),1))</f>
        <v/>
      </c>
    </row>
    <row r="22" spans="1:3">
      <c r="A22" s="58">
        <v>21</v>
      </c>
      <c r="B22" s="58" t="str">
        <f>IF(Devis!A25='n° Lot'!$A$9,A22,"")</f>
        <v/>
      </c>
      <c r="C22" s="58" t="str">
        <f>IF(ISERROR(INDEX(Devis!$B$5:$B$22000,SMALL($B$2:$B$26,A22),1)),"",INDEX(Devis!$B$5:$B$22000,SMALL($B$2:$B$26,A22),1))</f>
        <v/>
      </c>
    </row>
    <row r="23" spans="1:3">
      <c r="A23" s="58">
        <v>22</v>
      </c>
      <c r="B23" s="58" t="str">
        <f>IF(Devis!A26='n° Lot'!$A$9,A23,"")</f>
        <v/>
      </c>
      <c r="C23" s="58" t="str">
        <f>IF(ISERROR(INDEX(Devis!$B$5:$B$22000,SMALL($B$2:$B$26,A23),1)),"",INDEX(Devis!$B$5:$B$22000,SMALL($B$2:$B$26,A23),1))</f>
        <v/>
      </c>
    </row>
    <row r="24" spans="1:3">
      <c r="A24" s="58">
        <v>23</v>
      </c>
      <c r="B24" s="58" t="str">
        <f>IF(Devis!A27='n° Lot'!$A$9,A24,"")</f>
        <v/>
      </c>
      <c r="C24" s="58" t="str">
        <f>IF(ISERROR(INDEX(Devis!$B$5:$B$22000,SMALL($B$2:$B$26,A24),1)),"",INDEX(Devis!$B$5:$B$22000,SMALL($B$2:$B$26,A24),1))</f>
        <v/>
      </c>
    </row>
    <row r="25" spans="1:3">
      <c r="A25" s="58">
        <v>24</v>
      </c>
      <c r="B25" s="58" t="str">
        <f>IF(Devis!A28='n° Lot'!$A$9,A25,"")</f>
        <v/>
      </c>
      <c r="C25" s="58" t="str">
        <f>IF(ISERROR(INDEX(Devis!$B$5:$B$22000,SMALL($B$2:$B$26,A25),1)),"",INDEX(Devis!$B$5:$B$22000,SMALL($B$2:$B$26,A25),1))</f>
        <v/>
      </c>
    </row>
    <row r="26" spans="1:3">
      <c r="A26" s="58">
        <v>25</v>
      </c>
      <c r="B26" s="58" t="str">
        <f>IF(Devis!A29='n° Lot'!$A$9,A26,"")</f>
        <v/>
      </c>
      <c r="C26" s="58" t="str">
        <f>IF(ISERROR(INDEX(Devis!$B$5:$B$22000,SMALL($B$2:$B$26,A26),1)),"",INDEX(Devis!$B$5:$B$22000,SMALL($B$2:$B$26,A26),1))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BD</vt:lpstr>
      <vt:lpstr>n° Lot</vt:lpstr>
      <vt:lpstr>Devis</vt:lpstr>
      <vt:lpstr>formules</vt:lpstr>
      <vt:lpstr>article</vt:lpstr>
      <vt:lpstr>brutjaune</vt:lpstr>
      <vt:lpstr>description</vt:lpstr>
      <vt:lpstr>frmarticles</vt:lpstr>
      <vt:lpstr>listarticle</vt:lpstr>
      <vt:lpstr>lots</vt:lpstr>
      <vt:lpstr>nethtjaune</vt:lpstr>
      <vt:lpstr>nethtviolet</vt:lpstr>
      <vt:lpstr>origine</vt:lpstr>
      <vt:lpstr>rabaisjaune</vt:lpstr>
      <vt:lpstr>unite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Minus</dc:creator>
  <cp:lastModifiedBy>JIM</cp:lastModifiedBy>
  <cp:lastPrinted>2014-03-27T03:04:24Z</cp:lastPrinted>
  <dcterms:created xsi:type="dcterms:W3CDTF">2014-03-27T01:25:56Z</dcterms:created>
  <dcterms:modified xsi:type="dcterms:W3CDTF">2014-03-29T19:07:24Z</dcterms:modified>
</cp:coreProperties>
</file>